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INFANCIA\2023\"/>
    </mc:Choice>
  </mc:AlternateContent>
  <xr:revisionPtr revIDLastSave="0" documentId="8_{AA5004AF-4F5B-4C11-8C11-AFF2DEBE1DC2}" xr6:coauthVersionLast="47" xr6:coauthVersionMax="47" xr10:uidLastSave="{00000000-0000-0000-0000-000000000000}"/>
  <bookViews>
    <workbookView xWindow="20370" yWindow="-120" windowWidth="20730" windowHeight="11160" xr2:uid="{00000000-000D-0000-FFFF-FFFF00000000}"/>
  </bookViews>
  <sheets>
    <sheet name="Matriz_justificación v" sheetId="1" r:id="rId1"/>
    <sheet name="ANALISIS" sheetId="2" r:id="rId2"/>
  </sheets>
  <definedNames>
    <definedName name="_xlnm._FilterDatabase" localSheetId="0" hidden="1">'Matriz_justificación v'!$A$7:$CL$144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141" i="1" l="1"/>
  <c r="CJ59" i="1" l="1"/>
  <c r="CJ51" i="1"/>
  <c r="CJ50" i="1"/>
  <c r="CK50" i="1" s="1"/>
  <c r="CJ49" i="1" l="1"/>
  <c r="CK49" i="1" s="1"/>
  <c r="CJ42" i="1"/>
  <c r="CJ40" i="1"/>
  <c r="CJ34" i="1"/>
  <c r="BY31" i="1"/>
  <c r="CJ20" i="1" l="1"/>
  <c r="CJ19" i="1"/>
  <c r="CJ8" i="1" l="1"/>
  <c r="CK8" i="1" s="1"/>
  <c r="CJ144" i="1" l="1"/>
  <c r="CJ143" i="1"/>
  <c r="CJ140" i="1"/>
  <c r="CJ138" i="1"/>
  <c r="CJ134" i="1"/>
  <c r="CJ132" i="1"/>
  <c r="CJ131" i="1"/>
  <c r="CJ130" i="1"/>
  <c r="CJ128" i="1"/>
  <c r="CJ127" i="1"/>
  <c r="CJ125" i="1"/>
  <c r="CJ124" i="1"/>
  <c r="CJ122" i="1"/>
  <c r="CJ121" i="1"/>
  <c r="CJ120" i="1"/>
  <c r="CJ119" i="1"/>
  <c r="CJ117" i="1"/>
  <c r="CJ115" i="1"/>
  <c r="CJ112" i="1"/>
  <c r="CJ110" i="1"/>
  <c r="CJ109" i="1"/>
  <c r="CJ106" i="1"/>
  <c r="CJ105" i="1"/>
  <c r="CJ104" i="1"/>
  <c r="CJ95" i="1"/>
  <c r="CJ94" i="1"/>
  <c r="CJ93" i="1"/>
  <c r="CJ77" i="1"/>
  <c r="CJ72" i="1"/>
  <c r="CJ71" i="1"/>
  <c r="CJ70" i="1"/>
  <c r="CJ69" i="1"/>
  <c r="CJ68" i="1"/>
  <c r="CJ66" i="1"/>
  <c r="CJ60" i="1"/>
  <c r="CJ57" i="1"/>
  <c r="CJ56" i="1"/>
  <c r="CJ55" i="1"/>
  <c r="CJ54" i="1"/>
  <c r="CJ53" i="1"/>
  <c r="CJ52" i="1"/>
  <c r="CJ45" i="1"/>
  <c r="CJ48" i="1"/>
  <c r="CK48" i="1" s="1"/>
  <c r="CJ47" i="1"/>
  <c r="CJ46" i="1"/>
  <c r="CJ44" i="1"/>
  <c r="CJ43" i="1"/>
  <c r="CJ37" i="1"/>
  <c r="CJ38" i="1"/>
  <c r="CJ39" i="1"/>
  <c r="CJ31" i="1"/>
  <c r="CJ30" i="1"/>
  <c r="CJ29" i="1"/>
  <c r="CK29" i="1" s="1"/>
  <c r="CJ28" i="1"/>
  <c r="CJ26" i="1"/>
  <c r="CJ25" i="1"/>
  <c r="CJ24" i="1"/>
  <c r="CJ17" i="1"/>
  <c r="CJ13" i="1"/>
  <c r="CJ12" i="1"/>
  <c r="CJ11" i="1"/>
  <c r="CK11" i="1" s="1"/>
  <c r="CJ73" i="1"/>
  <c r="CJ67" i="1"/>
  <c r="CJ129" i="1"/>
  <c r="CJ126" i="1"/>
  <c r="CJ123" i="1"/>
  <c r="CJ114" i="1"/>
  <c r="CJ113" i="1"/>
  <c r="CJ111" i="1"/>
  <c r="CJ107" i="1"/>
  <c r="CJ103" i="1"/>
  <c r="CJ101" i="1"/>
  <c r="CJ100" i="1"/>
  <c r="CJ99" i="1"/>
  <c r="CJ98" i="1"/>
  <c r="CJ97" i="1"/>
  <c r="CJ96" i="1"/>
  <c r="CJ91" i="1"/>
  <c r="CJ89" i="1"/>
  <c r="CJ87" i="1"/>
  <c r="CJ86" i="1"/>
  <c r="CJ85" i="1"/>
  <c r="CJ84" i="1"/>
  <c r="CJ83" i="1"/>
  <c r="CJ82" i="1"/>
  <c r="CJ81" i="1"/>
  <c r="CJ80" i="1"/>
  <c r="CJ79" i="1"/>
  <c r="CJ78" i="1"/>
  <c r="CJ76" i="1"/>
  <c r="CJ75" i="1"/>
  <c r="CJ74" i="1"/>
  <c r="CJ65" i="1"/>
  <c r="CJ64" i="1"/>
  <c r="CJ63" i="1"/>
  <c r="CJ62" i="1"/>
  <c r="CJ61" i="1"/>
  <c r="CJ58" i="1"/>
  <c r="CJ22" i="1"/>
  <c r="CJ16" i="1"/>
  <c r="CJ15" i="1"/>
  <c r="CJ14" i="1"/>
  <c r="CJ10" i="1"/>
  <c r="CK10" i="1" s="1"/>
  <c r="CJ9" i="1"/>
  <c r="BY8" i="1" l="1"/>
  <c r="BY13" i="1"/>
  <c r="CK136" i="1" l="1"/>
  <c r="CK46" i="1"/>
  <c r="CK44" i="1"/>
  <c r="CK43" i="1"/>
  <c r="CK21" i="1"/>
  <c r="BY144" i="1"/>
  <c r="BY143" i="1"/>
  <c r="BY141" i="1"/>
  <c r="BY140" i="1"/>
  <c r="BY138" i="1"/>
  <c r="BY136" i="1"/>
  <c r="BY134" i="1"/>
  <c r="BY132" i="1"/>
  <c r="BY131" i="1"/>
  <c r="BY130" i="1"/>
  <c r="BY129" i="1"/>
  <c r="BY128" i="1"/>
  <c r="BY127" i="1"/>
  <c r="BY126" i="1"/>
  <c r="BY125" i="1"/>
  <c r="BY123" i="1"/>
  <c r="BY122" i="1"/>
  <c r="BY121" i="1"/>
  <c r="BY120" i="1"/>
  <c r="BY119" i="1"/>
  <c r="BY115" i="1"/>
  <c r="BY114" i="1"/>
  <c r="BY112" i="1"/>
  <c r="BY111" i="1"/>
  <c r="BY110" i="1"/>
  <c r="BY109" i="1"/>
  <c r="BY107" i="1"/>
  <c r="BY106" i="1"/>
  <c r="BY105" i="1"/>
  <c r="BY104" i="1"/>
  <c r="BY103" i="1"/>
  <c r="BY100" i="1"/>
  <c r="BY99" i="1"/>
  <c r="BY98" i="1"/>
  <c r="BY97" i="1"/>
  <c r="BY96" i="1"/>
  <c r="BY95" i="1"/>
  <c r="BY94" i="1"/>
  <c r="BY93" i="1"/>
  <c r="BY91" i="1"/>
  <c r="BY89" i="1"/>
  <c r="BY87" i="1"/>
  <c r="BY86" i="1"/>
  <c r="BY84" i="1"/>
  <c r="BY81" i="1"/>
  <c r="BY80" i="1"/>
  <c r="BY78" i="1"/>
  <c r="BY77" i="1"/>
  <c r="BY76" i="1"/>
  <c r="BY75" i="1"/>
  <c r="BY74" i="1"/>
  <c r="BY73" i="1"/>
  <c r="BY70" i="1"/>
  <c r="BY69" i="1"/>
  <c r="BY68" i="1"/>
  <c r="BY67" i="1"/>
  <c r="BY66" i="1"/>
  <c r="BY65" i="1"/>
  <c r="BY64" i="1"/>
  <c r="BY63" i="1"/>
  <c r="BY62" i="1"/>
  <c r="BY61" i="1"/>
  <c r="BY60" i="1"/>
  <c r="BY59" i="1"/>
  <c r="BY58" i="1"/>
  <c r="BY57" i="1"/>
  <c r="BY56" i="1"/>
  <c r="BY55" i="1"/>
  <c r="BY54" i="1"/>
  <c r="BY53" i="1"/>
  <c r="BY52" i="1"/>
  <c r="BY51" i="1"/>
  <c r="BY50" i="1"/>
  <c r="BY49" i="1"/>
  <c r="BY48" i="1"/>
  <c r="BY47" i="1"/>
  <c r="BY46" i="1"/>
  <c r="BY45" i="1"/>
  <c r="BY44" i="1"/>
  <c r="BY43" i="1"/>
  <c r="BY42" i="1"/>
  <c r="BY37" i="1"/>
  <c r="BY34" i="1"/>
  <c r="BY30" i="1"/>
  <c r="BY29" i="1"/>
  <c r="BY28" i="1"/>
  <c r="BY26" i="1"/>
  <c r="BY25" i="1"/>
  <c r="BY24" i="1"/>
  <c r="BY22" i="1"/>
  <c r="BY20" i="1"/>
  <c r="BY17" i="1"/>
  <c r="BY16" i="1"/>
  <c r="BY15" i="1"/>
  <c r="BY14" i="1"/>
  <c r="BY12" i="1"/>
  <c r="BY11" i="1"/>
  <c r="BY10" i="1"/>
  <c r="BY9" i="1"/>
  <c r="BX92" i="1" l="1"/>
  <c r="BY92" i="1" l="1"/>
  <c r="CJ92" i="1"/>
  <c r="CK92" i="1" s="1"/>
  <c r="BR43" i="1"/>
  <c r="BR13" i="1"/>
  <c r="CK121" i="1"/>
  <c r="CK120" i="1"/>
  <c r="BU120" i="1"/>
  <c r="CK143" i="1" l="1"/>
  <c r="CK9" i="1"/>
  <c r="BR44" i="1"/>
  <c r="BR124" i="1" l="1"/>
  <c r="CK113" i="1"/>
  <c r="BU82" i="1" l="1"/>
  <c r="BR66" i="1"/>
  <c r="CK107" i="1" l="1"/>
  <c r="CK30" i="1"/>
  <c r="CK25" i="1"/>
  <c r="CK24" i="1"/>
  <c r="CK22" i="1"/>
  <c r="CK13" i="1"/>
  <c r="BR47" i="1" l="1"/>
  <c r="BR46" i="1"/>
  <c r="BR37" i="1"/>
  <c r="BU40" i="1"/>
  <c r="BU33" i="1" l="1"/>
  <c r="BU116" i="1"/>
  <c r="CK140" i="1" l="1"/>
  <c r="CK138" i="1"/>
  <c r="CK131" i="1"/>
  <c r="CK130" i="1"/>
  <c r="CK127" i="1"/>
  <c r="CK125" i="1"/>
  <c r="CK124" i="1"/>
  <c r="CK117" i="1"/>
  <c r="CK109" i="1"/>
  <c r="CK104" i="1"/>
  <c r="CK100" i="1"/>
  <c r="CK74" i="1"/>
  <c r="CK72" i="1"/>
  <c r="CK71" i="1"/>
  <c r="CK64" i="1"/>
  <c r="BU45" i="1" l="1"/>
  <c r="BU42" i="1"/>
  <c r="BU19" i="1"/>
  <c r="BU16" i="1"/>
  <c r="BU15" i="1"/>
  <c r="BU14"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I9" i="2" l="1"/>
  <c r="H9" i="2"/>
  <c r="G9" i="2"/>
  <c r="F9" i="2"/>
  <c r="E9" i="2"/>
  <c r="J8" i="2"/>
  <c r="J7" i="2"/>
  <c r="J6" i="2"/>
  <c r="J5" i="2"/>
  <c r="CE144" i="1"/>
  <c r="BR144" i="1"/>
  <c r="BF144" i="1"/>
  <c r="AZ144" i="1"/>
  <c r="AT144" i="1"/>
  <c r="AN144" i="1"/>
  <c r="AH144" i="1"/>
  <c r="AB144" i="1"/>
  <c r="V144" i="1"/>
  <c r="CE143" i="1"/>
  <c r="BR143" i="1"/>
  <c r="BF143" i="1"/>
  <c r="AZ143" i="1"/>
  <c r="AT143" i="1"/>
  <c r="AN143" i="1"/>
  <c r="AH143" i="1"/>
  <c r="AB143" i="1"/>
  <c r="V143" i="1"/>
  <c r="AH142" i="1"/>
  <c r="CE141" i="1"/>
  <c r="BR141" i="1"/>
  <c r="BL141" i="1"/>
  <c r="BF141" i="1"/>
  <c r="AZ141" i="1"/>
  <c r="AT141" i="1"/>
  <c r="AN141" i="1"/>
  <c r="AH141" i="1"/>
  <c r="AB141" i="1"/>
  <c r="CE140" i="1"/>
  <c r="BR140" i="1"/>
  <c r="BL140" i="1"/>
  <c r="BF140" i="1"/>
  <c r="AZ140" i="1"/>
  <c r="AT140" i="1"/>
  <c r="AN140" i="1"/>
  <c r="AH140" i="1"/>
  <c r="AB140" i="1"/>
  <c r="V140" i="1"/>
  <c r="CE138" i="1"/>
  <c r="BR138" i="1"/>
  <c r="BL138" i="1"/>
  <c r="BF138" i="1"/>
  <c r="AZ138" i="1"/>
  <c r="AT138" i="1"/>
  <c r="AN138" i="1"/>
  <c r="AH138" i="1"/>
  <c r="AB138" i="1"/>
  <c r="V138" i="1"/>
  <c r="CE136" i="1"/>
  <c r="BF136" i="1"/>
  <c r="AZ136" i="1"/>
  <c r="AT136" i="1"/>
  <c r="AN136" i="1"/>
  <c r="AH136" i="1"/>
  <c r="AB136" i="1"/>
  <c r="V136" i="1"/>
  <c r="CE134" i="1"/>
  <c r="BR134" i="1"/>
  <c r="BL134" i="1"/>
  <c r="BH134" i="1"/>
  <c r="BG134" i="1"/>
  <c r="BF134" i="1"/>
  <c r="AZ134" i="1"/>
  <c r="AT134" i="1"/>
  <c r="AN134" i="1"/>
  <c r="AH134" i="1"/>
  <c r="AB134" i="1"/>
  <c r="V134" i="1"/>
  <c r="CE132" i="1"/>
  <c r="BR132" i="1"/>
  <c r="BL132" i="1"/>
  <c r="BF132" i="1"/>
  <c r="AZ132" i="1"/>
  <c r="AT132" i="1"/>
  <c r="AN132" i="1"/>
  <c r="AH132" i="1"/>
  <c r="AB132" i="1"/>
  <c r="V132" i="1"/>
  <c r="CE131" i="1"/>
  <c r="BR131" i="1"/>
  <c r="BL131" i="1"/>
  <c r="BF131" i="1"/>
  <c r="AZ131" i="1"/>
  <c r="AT131" i="1"/>
  <c r="AN131" i="1"/>
  <c r="AH131" i="1"/>
  <c r="AB131" i="1"/>
  <c r="V131" i="1"/>
  <c r="CE130" i="1"/>
  <c r="BR130" i="1"/>
  <c r="BL130" i="1"/>
  <c r="BF130" i="1"/>
  <c r="AZ130" i="1"/>
  <c r="AT130" i="1"/>
  <c r="AN130" i="1"/>
  <c r="AH130" i="1"/>
  <c r="AB130" i="1"/>
  <c r="V130" i="1"/>
  <c r="CE129" i="1"/>
  <c r="BR129" i="1"/>
  <c r="BN129" i="1"/>
  <c r="BM129" i="1"/>
  <c r="BL129" i="1"/>
  <c r="BF129" i="1"/>
  <c r="AZ129" i="1"/>
  <c r="AT129" i="1"/>
  <c r="AN129" i="1"/>
  <c r="AH129" i="1"/>
  <c r="AB129" i="1"/>
  <c r="V129" i="1"/>
  <c r="CE128" i="1"/>
  <c r="BR128" i="1"/>
  <c r="BN128" i="1"/>
  <c r="BM128" i="1"/>
  <c r="BL128" i="1"/>
  <c r="BF128" i="1"/>
  <c r="AZ128" i="1"/>
  <c r="AT128" i="1"/>
  <c r="AN128" i="1"/>
  <c r="AH128" i="1"/>
  <c r="AB128" i="1"/>
  <c r="V128" i="1"/>
  <c r="CE127" i="1"/>
  <c r="BR127" i="1"/>
  <c r="BL127" i="1"/>
  <c r="BF127" i="1"/>
  <c r="AZ127" i="1"/>
  <c r="AT127" i="1"/>
  <c r="AN127" i="1"/>
  <c r="AH127" i="1"/>
  <c r="AB127" i="1"/>
  <c r="V127" i="1"/>
  <c r="CE126" i="1"/>
  <c r="BN126" i="1"/>
  <c r="BM126" i="1"/>
  <c r="BL126" i="1"/>
  <c r="BF126" i="1"/>
  <c r="AZ126" i="1"/>
  <c r="AT126" i="1"/>
  <c r="AN126" i="1"/>
  <c r="AH126" i="1"/>
  <c r="AB126" i="1"/>
  <c r="V126" i="1"/>
  <c r="CE125" i="1"/>
  <c r="BR125" i="1"/>
  <c r="BL125" i="1"/>
  <c r="BF125" i="1"/>
  <c r="AZ125" i="1"/>
  <c r="AT125" i="1"/>
  <c r="AN125" i="1"/>
  <c r="AH125" i="1"/>
  <c r="AB125" i="1"/>
  <c r="V125" i="1"/>
  <c r="CE124" i="1"/>
  <c r="BN124" i="1"/>
  <c r="BM124" i="1"/>
  <c r="BL124" i="1"/>
  <c r="BF124" i="1"/>
  <c r="AZ124" i="1"/>
  <c r="AT124" i="1"/>
  <c r="AN124" i="1"/>
  <c r="AH124" i="1"/>
  <c r="AB124" i="1"/>
  <c r="V124" i="1"/>
  <c r="CE123" i="1"/>
  <c r="BR123" i="1"/>
  <c r="BN123" i="1"/>
  <c r="BM123" i="1"/>
  <c r="BL123" i="1"/>
  <c r="AZ123" i="1"/>
  <c r="AT123" i="1"/>
  <c r="AN123" i="1"/>
  <c r="AH123" i="1"/>
  <c r="AB123" i="1"/>
  <c r="V123" i="1"/>
  <c r="CE122" i="1"/>
  <c r="BR122" i="1"/>
  <c r="BL122" i="1"/>
  <c r="BF122" i="1"/>
  <c r="AZ122" i="1"/>
  <c r="AT122" i="1"/>
  <c r="AN122" i="1"/>
  <c r="AH122" i="1"/>
  <c r="AB122" i="1"/>
  <c r="V122" i="1"/>
  <c r="CE121" i="1"/>
  <c r="BL121" i="1"/>
  <c r="BF121" i="1"/>
  <c r="AZ121" i="1"/>
  <c r="AT121" i="1"/>
  <c r="AN121" i="1"/>
  <c r="AH121" i="1"/>
  <c r="AB121" i="1"/>
  <c r="V121" i="1"/>
  <c r="CE120" i="1"/>
  <c r="BL120" i="1"/>
  <c r="BF120" i="1"/>
  <c r="AZ120" i="1"/>
  <c r="AT120" i="1"/>
  <c r="AN120" i="1"/>
  <c r="AH120" i="1"/>
  <c r="AB120" i="1"/>
  <c r="V120" i="1"/>
  <c r="CE119" i="1"/>
  <c r="BR119" i="1"/>
  <c r="BL119" i="1"/>
  <c r="BF119" i="1"/>
  <c r="AZ119" i="1"/>
  <c r="AT119" i="1"/>
  <c r="AN119" i="1"/>
  <c r="AH119" i="1"/>
  <c r="AB119" i="1"/>
  <c r="V119" i="1"/>
  <c r="CE117" i="1"/>
  <c r="BR117" i="1"/>
  <c r="BL117" i="1"/>
  <c r="BF117" i="1"/>
  <c r="AZ117" i="1"/>
  <c r="AT117" i="1"/>
  <c r="AN117" i="1"/>
  <c r="AH117" i="1"/>
  <c r="AB117" i="1"/>
  <c r="V117" i="1"/>
  <c r="CE115" i="1"/>
  <c r="BR115" i="1"/>
  <c r="BL115" i="1"/>
  <c r="BF115" i="1"/>
  <c r="AZ115" i="1"/>
  <c r="AT115" i="1"/>
  <c r="AN115" i="1"/>
  <c r="AH115" i="1"/>
  <c r="AB115" i="1"/>
  <c r="V115" i="1"/>
  <c r="CE114" i="1"/>
  <c r="BR114" i="1"/>
  <c r="BL114" i="1"/>
  <c r="BF114" i="1"/>
  <c r="AZ114" i="1"/>
  <c r="AT114" i="1"/>
  <c r="AN114" i="1"/>
  <c r="AH114" i="1"/>
  <c r="AB114" i="1"/>
  <c r="V114" i="1"/>
  <c r="CE113" i="1"/>
  <c r="BL113" i="1"/>
  <c r="BF113" i="1"/>
  <c r="AZ113" i="1"/>
  <c r="AT113" i="1"/>
  <c r="AN113" i="1"/>
  <c r="AH113" i="1"/>
  <c r="AB113" i="1"/>
  <c r="V113" i="1"/>
  <c r="CE112" i="1"/>
  <c r="BR112" i="1"/>
  <c r="BL112" i="1"/>
  <c r="BF112" i="1"/>
  <c r="AZ112" i="1"/>
  <c r="AT112" i="1"/>
  <c r="AN112" i="1"/>
  <c r="AH112" i="1"/>
  <c r="AB112" i="1"/>
  <c r="V112" i="1"/>
  <c r="CE111" i="1"/>
  <c r="BR111" i="1"/>
  <c r="BL111" i="1"/>
  <c r="BF111" i="1"/>
  <c r="AZ111" i="1"/>
  <c r="AT111" i="1"/>
  <c r="AN111" i="1"/>
  <c r="AH111" i="1"/>
  <c r="AB111" i="1"/>
  <c r="V111" i="1"/>
  <c r="CE110" i="1"/>
  <c r="BR110" i="1"/>
  <c r="BL110" i="1"/>
  <c r="BF110" i="1"/>
  <c r="AZ110" i="1"/>
  <c r="AT110" i="1"/>
  <c r="AN110" i="1"/>
  <c r="AH110" i="1"/>
  <c r="AB110" i="1"/>
  <c r="V110" i="1"/>
  <c r="CE109" i="1"/>
  <c r="BR109" i="1"/>
  <c r="BF109" i="1"/>
  <c r="AZ109" i="1"/>
  <c r="AT109" i="1"/>
  <c r="AN109" i="1"/>
  <c r="AH109" i="1"/>
  <c r="AB109" i="1"/>
  <c r="V109" i="1"/>
  <c r="CE107" i="1"/>
  <c r="BR107" i="1"/>
  <c r="BL107" i="1"/>
  <c r="BF107" i="1"/>
  <c r="AZ107" i="1"/>
  <c r="AT107" i="1"/>
  <c r="AN107" i="1"/>
  <c r="AH107" i="1"/>
  <c r="AB107" i="1"/>
  <c r="V107" i="1"/>
  <c r="CE106" i="1"/>
  <c r="BR106" i="1"/>
  <c r="BL106" i="1"/>
  <c r="AZ106" i="1"/>
  <c r="AT106" i="1"/>
  <c r="AN106" i="1"/>
  <c r="AH106" i="1"/>
  <c r="AB106" i="1"/>
  <c r="V106" i="1"/>
  <c r="CE105" i="1"/>
  <c r="BR105" i="1"/>
  <c r="BL105" i="1"/>
  <c r="BF105" i="1"/>
  <c r="AZ105" i="1"/>
  <c r="AT105" i="1"/>
  <c r="AN105" i="1"/>
  <c r="AH105" i="1"/>
  <c r="AB105" i="1"/>
  <c r="V105" i="1"/>
  <c r="CE104" i="1"/>
  <c r="AZ104" i="1"/>
  <c r="AT104" i="1"/>
  <c r="AN104" i="1"/>
  <c r="AH104" i="1"/>
  <c r="AB104" i="1"/>
  <c r="V104" i="1"/>
  <c r="CE103" i="1"/>
  <c r="BR103" i="1"/>
  <c r="BL103" i="1"/>
  <c r="BF103" i="1"/>
  <c r="AZ103" i="1"/>
  <c r="AT103" i="1"/>
  <c r="AN103" i="1"/>
  <c r="AH103" i="1"/>
  <c r="AB103" i="1"/>
  <c r="V103" i="1"/>
  <c r="CE101" i="1"/>
  <c r="AZ101" i="1"/>
  <c r="AT101" i="1"/>
  <c r="AN101" i="1"/>
  <c r="AH101" i="1"/>
  <c r="AB101" i="1"/>
  <c r="V101" i="1"/>
  <c r="CE100" i="1"/>
  <c r="BR100" i="1"/>
  <c r="BL100" i="1"/>
  <c r="BF100" i="1"/>
  <c r="AZ100" i="1"/>
  <c r="AT100" i="1"/>
  <c r="AN100" i="1"/>
  <c r="AH100" i="1"/>
  <c r="AB100" i="1"/>
  <c r="V100" i="1"/>
  <c r="CE99" i="1"/>
  <c r="BR99" i="1"/>
  <c r="BN99" i="1"/>
  <c r="BM99" i="1"/>
  <c r="BL99" i="1"/>
  <c r="BF99" i="1"/>
  <c r="AZ99" i="1"/>
  <c r="AT99" i="1"/>
  <c r="AN99" i="1"/>
  <c r="AH99" i="1"/>
  <c r="AB99" i="1"/>
  <c r="V99" i="1"/>
  <c r="CE98" i="1"/>
  <c r="BR98" i="1"/>
  <c r="BL98" i="1"/>
  <c r="BF98" i="1"/>
  <c r="AZ98" i="1"/>
  <c r="AT98" i="1"/>
  <c r="AN98" i="1"/>
  <c r="AH98" i="1"/>
  <c r="AB98" i="1"/>
  <c r="V98" i="1"/>
  <c r="CE97" i="1"/>
  <c r="BR97" i="1"/>
  <c r="BN97" i="1"/>
  <c r="BM97" i="1"/>
  <c r="BL97" i="1"/>
  <c r="BF97" i="1"/>
  <c r="AZ97" i="1"/>
  <c r="AT97" i="1"/>
  <c r="AN97" i="1"/>
  <c r="AH97" i="1"/>
  <c r="AB97" i="1"/>
  <c r="V97" i="1"/>
  <c r="CE96" i="1"/>
  <c r="BR96" i="1"/>
  <c r="BN96" i="1"/>
  <c r="BM96" i="1"/>
  <c r="BL96" i="1"/>
  <c r="BF96" i="1"/>
  <c r="AZ96" i="1"/>
  <c r="AT96" i="1"/>
  <c r="AN96" i="1"/>
  <c r="AH96" i="1"/>
  <c r="AB96" i="1"/>
  <c r="V96" i="1"/>
  <c r="CE95" i="1"/>
  <c r="BR95" i="1"/>
  <c r="BL95" i="1"/>
  <c r="BF95" i="1"/>
  <c r="AZ95" i="1"/>
  <c r="AT95" i="1"/>
  <c r="AN95" i="1"/>
  <c r="AH95" i="1"/>
  <c r="AB95" i="1"/>
  <c r="V95" i="1"/>
  <c r="CE94" i="1"/>
  <c r="BR94" i="1"/>
  <c r="BL94" i="1"/>
  <c r="BF94" i="1"/>
  <c r="AZ94" i="1"/>
  <c r="AT94" i="1"/>
  <c r="AN94" i="1"/>
  <c r="AH94" i="1"/>
  <c r="AB94" i="1"/>
  <c r="V94" i="1"/>
  <c r="CE93" i="1"/>
  <c r="BR93" i="1"/>
  <c r="BL93" i="1"/>
  <c r="BF93" i="1"/>
  <c r="AZ93" i="1"/>
  <c r="AT93" i="1"/>
  <c r="AN93" i="1"/>
  <c r="AH93" i="1"/>
  <c r="AB93" i="1"/>
  <c r="V93" i="1"/>
  <c r="CE92" i="1"/>
  <c r="BR92" i="1"/>
  <c r="BF92" i="1"/>
  <c r="AZ92" i="1"/>
  <c r="AT92" i="1"/>
  <c r="AN92" i="1"/>
  <c r="AH92" i="1"/>
  <c r="AB92" i="1"/>
  <c r="CE91" i="1"/>
  <c r="BR91" i="1"/>
  <c r="BL91" i="1"/>
  <c r="BF91" i="1"/>
  <c r="AZ91" i="1"/>
  <c r="AT91" i="1"/>
  <c r="AN91" i="1"/>
  <c r="AH91" i="1"/>
  <c r="AB91" i="1"/>
  <c r="V91" i="1"/>
  <c r="CE89" i="1"/>
  <c r="AZ89" i="1"/>
  <c r="AT89" i="1"/>
  <c r="AN89" i="1"/>
  <c r="AH89" i="1"/>
  <c r="AB89" i="1"/>
  <c r="V89" i="1"/>
  <c r="CE87" i="1"/>
  <c r="AZ87" i="1"/>
  <c r="AT87" i="1"/>
  <c r="AN87" i="1"/>
  <c r="AH87" i="1"/>
  <c r="AB87" i="1"/>
  <c r="V87" i="1"/>
  <c r="CE86" i="1"/>
  <c r="BL86" i="1"/>
  <c r="BF86" i="1"/>
  <c r="AZ86" i="1"/>
  <c r="AT86" i="1"/>
  <c r="AN86" i="1"/>
  <c r="AH86" i="1"/>
  <c r="AB86" i="1"/>
  <c r="V86" i="1"/>
  <c r="CE85" i="1"/>
  <c r="BT85" i="1"/>
  <c r="BS85" i="1"/>
  <c r="AZ85" i="1"/>
  <c r="AT85" i="1"/>
  <c r="AN85" i="1"/>
  <c r="AH85" i="1"/>
  <c r="AB85" i="1"/>
  <c r="V85" i="1"/>
  <c r="CE84" i="1"/>
  <c r="AZ84" i="1"/>
  <c r="AT84" i="1"/>
  <c r="AN84" i="1"/>
  <c r="AH84" i="1"/>
  <c r="AB84" i="1"/>
  <c r="V84" i="1"/>
  <c r="CE83" i="1"/>
  <c r="BF83" i="1"/>
  <c r="AZ83" i="1"/>
  <c r="AT83" i="1"/>
  <c r="AN83" i="1"/>
  <c r="AH83" i="1"/>
  <c r="AB83" i="1"/>
  <c r="V83" i="1"/>
  <c r="CE82" i="1"/>
  <c r="BF82" i="1"/>
  <c r="AZ82" i="1"/>
  <c r="AT82" i="1"/>
  <c r="AN82" i="1"/>
  <c r="AH82" i="1"/>
  <c r="AB82" i="1"/>
  <c r="V82" i="1"/>
  <c r="CE81" i="1"/>
  <c r="BR81" i="1"/>
  <c r="BL81" i="1"/>
  <c r="BF81" i="1"/>
  <c r="AZ81" i="1"/>
  <c r="AT81" i="1"/>
  <c r="AN81" i="1"/>
  <c r="AH81" i="1"/>
  <c r="AB81" i="1"/>
  <c r="V81" i="1"/>
  <c r="CE80" i="1"/>
  <c r="BF80" i="1"/>
  <c r="AZ80" i="1"/>
  <c r="AT80" i="1"/>
  <c r="AN80" i="1"/>
  <c r="AH80" i="1"/>
  <c r="AB80" i="1"/>
  <c r="V80" i="1"/>
  <c r="CE79" i="1"/>
  <c r="BR79" i="1"/>
  <c r="AZ79" i="1"/>
  <c r="AT79" i="1"/>
  <c r="AH79" i="1"/>
  <c r="AB79" i="1"/>
  <c r="V79" i="1"/>
  <c r="CE78" i="1"/>
  <c r="BF78" i="1"/>
  <c r="AZ78" i="1"/>
  <c r="AT78" i="1"/>
  <c r="AN78" i="1"/>
  <c r="AH78" i="1"/>
  <c r="AB78" i="1"/>
  <c r="V78" i="1"/>
  <c r="CE77" i="1"/>
  <c r="BR77" i="1"/>
  <c r="BL77" i="1"/>
  <c r="BF77" i="1"/>
  <c r="AZ77" i="1"/>
  <c r="AT77" i="1"/>
  <c r="AN77" i="1"/>
  <c r="AH77" i="1"/>
  <c r="AB77" i="1"/>
  <c r="V77" i="1"/>
  <c r="CE76" i="1"/>
  <c r="BR76" i="1"/>
  <c r="BL76" i="1"/>
  <c r="AZ76" i="1"/>
  <c r="AT76" i="1"/>
  <c r="AN76" i="1"/>
  <c r="AH76" i="1"/>
  <c r="AB76" i="1"/>
  <c r="V76" i="1"/>
  <c r="CE75" i="1"/>
  <c r="BR75" i="1"/>
  <c r="BL75" i="1"/>
  <c r="BF75" i="1"/>
  <c r="AZ75" i="1"/>
  <c r="AT75" i="1"/>
  <c r="AN75" i="1"/>
  <c r="AH75" i="1"/>
  <c r="AB75" i="1"/>
  <c r="V75" i="1"/>
  <c r="CE74" i="1"/>
  <c r="BR74" i="1"/>
  <c r="BL74" i="1"/>
  <c r="BF74" i="1"/>
  <c r="AZ74" i="1"/>
  <c r="AT74" i="1"/>
  <c r="AN74" i="1"/>
  <c r="AH74" i="1"/>
  <c r="AB74" i="1"/>
  <c r="V74" i="1"/>
  <c r="CE73" i="1"/>
  <c r="BR73" i="1"/>
  <c r="BL73" i="1"/>
  <c r="BF73" i="1"/>
  <c r="AZ73" i="1"/>
  <c r="AT73" i="1"/>
  <c r="AN73" i="1"/>
  <c r="AH73" i="1"/>
  <c r="AB73" i="1"/>
  <c r="V73" i="1"/>
  <c r="CE72" i="1"/>
  <c r="BR72" i="1"/>
  <c r="BL72" i="1"/>
  <c r="BF72" i="1"/>
  <c r="AZ72" i="1"/>
  <c r="AT72" i="1"/>
  <c r="AN72" i="1"/>
  <c r="AH72" i="1"/>
  <c r="AB72" i="1"/>
  <c r="V72" i="1"/>
  <c r="CE71" i="1"/>
  <c r="BR71" i="1"/>
  <c r="BL71" i="1"/>
  <c r="BF71" i="1"/>
  <c r="AZ71" i="1"/>
  <c r="AT71" i="1"/>
  <c r="AN71" i="1"/>
  <c r="AH71" i="1"/>
  <c r="AB71" i="1"/>
  <c r="V71" i="1"/>
  <c r="CE70" i="1"/>
  <c r="BR70" i="1"/>
  <c r="BL70" i="1"/>
  <c r="BF70" i="1"/>
  <c r="AZ70" i="1"/>
  <c r="AT70" i="1"/>
  <c r="AN70" i="1"/>
  <c r="AH70" i="1"/>
  <c r="AB70" i="1"/>
  <c r="V70" i="1"/>
  <c r="CE69" i="1"/>
  <c r="BR69" i="1"/>
  <c r="BL69" i="1"/>
  <c r="BF69" i="1"/>
  <c r="AZ69" i="1"/>
  <c r="AT69" i="1"/>
  <c r="AN69" i="1"/>
  <c r="AH69" i="1"/>
  <c r="AB69" i="1"/>
  <c r="V69" i="1"/>
  <c r="CE68" i="1"/>
  <c r="BR68" i="1"/>
  <c r="BN68" i="1"/>
  <c r="BM68" i="1"/>
  <c r="BL68" i="1"/>
  <c r="BF68" i="1"/>
  <c r="AZ68" i="1"/>
  <c r="AT68" i="1"/>
  <c r="AN68" i="1"/>
  <c r="AH68" i="1"/>
  <c r="AB68" i="1"/>
  <c r="V68" i="1"/>
  <c r="CE67" i="1"/>
  <c r="AZ67" i="1"/>
  <c r="AT67" i="1"/>
  <c r="AN67" i="1"/>
  <c r="AH67" i="1"/>
  <c r="AB67" i="1"/>
  <c r="V67" i="1"/>
  <c r="CE66" i="1"/>
  <c r="BL66" i="1"/>
  <c r="BF66" i="1"/>
  <c r="AZ66" i="1"/>
  <c r="AT66" i="1"/>
  <c r="AN66" i="1"/>
  <c r="AH66" i="1"/>
  <c r="AB66" i="1"/>
  <c r="V66" i="1"/>
  <c r="CE65" i="1"/>
  <c r="BR65" i="1"/>
  <c r="BF65" i="1"/>
  <c r="AZ65" i="1"/>
  <c r="AT65" i="1"/>
  <c r="AN65" i="1"/>
  <c r="AH65" i="1"/>
  <c r="AB65" i="1"/>
  <c r="V65" i="1"/>
  <c r="CE64" i="1"/>
  <c r="BR64" i="1"/>
  <c r="AZ64" i="1"/>
  <c r="AT64" i="1"/>
  <c r="AN64" i="1"/>
  <c r="AH64" i="1"/>
  <c r="AB64" i="1"/>
  <c r="V64" i="1"/>
  <c r="CE63" i="1"/>
  <c r="BL63" i="1"/>
  <c r="BF63" i="1"/>
  <c r="AZ63" i="1"/>
  <c r="AT63" i="1"/>
  <c r="AN63" i="1"/>
  <c r="AH63" i="1"/>
  <c r="AB63" i="1"/>
  <c r="V63" i="1"/>
  <c r="CE62" i="1"/>
  <c r="BF62" i="1"/>
  <c r="AZ62" i="1"/>
  <c r="AT62" i="1"/>
  <c r="AN62" i="1"/>
  <c r="AH62" i="1"/>
  <c r="AB62" i="1"/>
  <c r="V62" i="1"/>
  <c r="CE61" i="1"/>
  <c r="BF61" i="1"/>
  <c r="AZ61" i="1"/>
  <c r="AT61" i="1"/>
  <c r="AN61" i="1"/>
  <c r="AH61" i="1"/>
  <c r="AB61" i="1"/>
  <c r="V61" i="1"/>
  <c r="CE60" i="1"/>
  <c r="AZ60" i="1"/>
  <c r="AT60" i="1"/>
  <c r="AN60" i="1"/>
  <c r="AH60" i="1"/>
  <c r="AB60" i="1"/>
  <c r="V60" i="1"/>
  <c r="CE59" i="1"/>
  <c r="BR59" i="1"/>
  <c r="BL59" i="1"/>
  <c r="BF59" i="1"/>
  <c r="AZ59" i="1"/>
  <c r="AT59" i="1"/>
  <c r="AN59" i="1"/>
  <c r="AH59" i="1"/>
  <c r="AB59" i="1"/>
  <c r="V59" i="1"/>
  <c r="CE58" i="1"/>
  <c r="BR58" i="1"/>
  <c r="BL58" i="1"/>
  <c r="BF58" i="1"/>
  <c r="AZ58" i="1"/>
  <c r="AT58" i="1"/>
  <c r="AN58" i="1"/>
  <c r="AH58" i="1"/>
  <c r="AB58" i="1"/>
  <c r="V58" i="1"/>
  <c r="CE57" i="1"/>
  <c r="BR57" i="1"/>
  <c r="BL57" i="1"/>
  <c r="BF57" i="1"/>
  <c r="AZ57" i="1"/>
  <c r="AT57" i="1"/>
  <c r="AN57" i="1"/>
  <c r="AH57" i="1"/>
  <c r="AB57" i="1"/>
  <c r="V57" i="1"/>
  <c r="CE56" i="1"/>
  <c r="BR56" i="1"/>
  <c r="BL56" i="1"/>
  <c r="BF56" i="1"/>
  <c r="AZ56" i="1"/>
  <c r="AT56" i="1"/>
  <c r="AN56" i="1"/>
  <c r="AH56" i="1"/>
  <c r="AB56" i="1"/>
  <c r="V56" i="1"/>
  <c r="CE55" i="1"/>
  <c r="BR55" i="1"/>
  <c r="BL55" i="1"/>
  <c r="BF55" i="1"/>
  <c r="AZ55" i="1"/>
  <c r="AT55" i="1"/>
  <c r="AN55" i="1"/>
  <c r="AH55" i="1"/>
  <c r="AB55" i="1"/>
  <c r="V55" i="1"/>
  <c r="CE54" i="1"/>
  <c r="BU54" i="1"/>
  <c r="BR54" i="1"/>
  <c r="BL54" i="1"/>
  <c r="BF54" i="1"/>
  <c r="AZ54" i="1"/>
  <c r="AT54" i="1"/>
  <c r="AN54" i="1"/>
  <c r="AH54" i="1"/>
  <c r="AB54" i="1"/>
  <c r="V54" i="1"/>
  <c r="CE53" i="1"/>
  <c r="BR53" i="1"/>
  <c r="AZ53" i="1"/>
  <c r="AT53" i="1"/>
  <c r="AN53" i="1"/>
  <c r="AH53" i="1"/>
  <c r="AB53" i="1"/>
  <c r="V53" i="1"/>
  <c r="CE52" i="1"/>
  <c r="BR52" i="1"/>
  <c r="BL52" i="1"/>
  <c r="BF52" i="1"/>
  <c r="AZ52" i="1"/>
  <c r="AT52" i="1"/>
  <c r="AN52" i="1"/>
  <c r="AH52" i="1"/>
  <c r="AB52" i="1"/>
  <c r="V52" i="1"/>
  <c r="CE51" i="1"/>
  <c r="BR51" i="1"/>
  <c r="BL51" i="1"/>
  <c r="BF51" i="1"/>
  <c r="AZ51" i="1"/>
  <c r="AT51" i="1"/>
  <c r="AN51" i="1"/>
  <c r="AH51" i="1"/>
  <c r="AB51" i="1"/>
  <c r="V51" i="1"/>
  <c r="CE50" i="1"/>
  <c r="BR50" i="1"/>
  <c r="AZ50" i="1"/>
  <c r="AT50" i="1"/>
  <c r="AN50" i="1"/>
  <c r="AH50" i="1"/>
  <c r="AB50" i="1"/>
  <c r="V50" i="1"/>
  <c r="CE49" i="1"/>
  <c r="BR49" i="1"/>
  <c r="AZ49" i="1"/>
  <c r="AT49" i="1"/>
  <c r="AN49" i="1"/>
  <c r="AH49" i="1"/>
  <c r="AB49" i="1"/>
  <c r="V49" i="1"/>
  <c r="CE48" i="1"/>
  <c r="BF48" i="1"/>
  <c r="AZ48" i="1"/>
  <c r="AT48" i="1"/>
  <c r="AN48" i="1"/>
  <c r="AH48" i="1"/>
  <c r="AB48" i="1"/>
  <c r="V48" i="1"/>
  <c r="CE47" i="1"/>
  <c r="AZ47" i="1"/>
  <c r="AT47" i="1"/>
  <c r="AN47" i="1"/>
  <c r="AH47" i="1"/>
  <c r="AB47" i="1"/>
  <c r="V47" i="1"/>
  <c r="CE46" i="1"/>
  <c r="AZ46" i="1"/>
  <c r="AT46" i="1"/>
  <c r="AN46" i="1"/>
  <c r="AH46" i="1"/>
  <c r="AB46" i="1"/>
  <c r="V46" i="1"/>
  <c r="CE45" i="1"/>
  <c r="AZ45" i="1"/>
  <c r="AT45" i="1"/>
  <c r="AN45" i="1"/>
  <c r="AH45" i="1"/>
  <c r="AB45" i="1"/>
  <c r="V45" i="1"/>
  <c r="CE44" i="1"/>
  <c r="AZ44" i="1"/>
  <c r="AT44" i="1"/>
  <c r="AN44" i="1"/>
  <c r="AH44" i="1"/>
  <c r="AB44" i="1"/>
  <c r="V44" i="1"/>
  <c r="CE43" i="1"/>
  <c r="AZ43" i="1"/>
  <c r="AT43" i="1"/>
  <c r="AN43" i="1"/>
  <c r="AH43" i="1"/>
  <c r="AB43" i="1"/>
  <c r="V43" i="1"/>
  <c r="CE42" i="1"/>
  <c r="AZ42" i="1"/>
  <c r="AT42" i="1"/>
  <c r="AN42" i="1"/>
  <c r="AH42" i="1"/>
  <c r="AB42" i="1"/>
  <c r="V42" i="1"/>
  <c r="CE40" i="1"/>
  <c r="AZ40" i="1"/>
  <c r="AT40" i="1"/>
  <c r="AN40" i="1"/>
  <c r="AH40" i="1"/>
  <c r="AB40" i="1"/>
  <c r="V40" i="1"/>
  <c r="CE37" i="1"/>
  <c r="BL37" i="1"/>
  <c r="BF37" i="1"/>
  <c r="AZ37" i="1"/>
  <c r="AT37" i="1"/>
  <c r="AN37" i="1"/>
  <c r="AH37" i="1"/>
  <c r="AB37" i="1"/>
  <c r="V37" i="1"/>
  <c r="CJ36" i="1"/>
  <c r="CJ35" i="1"/>
  <c r="CE34" i="1"/>
  <c r="BR34" i="1"/>
  <c r="BL34" i="1"/>
  <c r="BF34" i="1"/>
  <c r="AZ34" i="1"/>
  <c r="AT34" i="1"/>
  <c r="AN34" i="1"/>
  <c r="AH34" i="1"/>
  <c r="AB34" i="1"/>
  <c r="V34" i="1"/>
  <c r="CJ33" i="1"/>
  <c r="CJ32" i="1"/>
  <c r="CE31" i="1"/>
  <c r="BR31" i="1"/>
  <c r="BL31" i="1"/>
  <c r="BF31" i="1"/>
  <c r="AZ31" i="1"/>
  <c r="AT31" i="1"/>
  <c r="AN31" i="1"/>
  <c r="AH31" i="1"/>
  <c r="AB31" i="1"/>
  <c r="V31" i="1"/>
  <c r="CE30" i="1"/>
  <c r="BR30" i="1"/>
  <c r="BL30" i="1"/>
  <c r="BF30" i="1"/>
  <c r="AZ30" i="1"/>
  <c r="AT30" i="1"/>
  <c r="AN30" i="1"/>
  <c r="AH30" i="1"/>
  <c r="AB30" i="1"/>
  <c r="V30" i="1"/>
  <c r="CE29" i="1"/>
  <c r="BR29" i="1"/>
  <c r="BL29" i="1"/>
  <c r="BF29" i="1"/>
  <c r="AZ29" i="1"/>
  <c r="AT29" i="1"/>
  <c r="AN29" i="1"/>
  <c r="AH29" i="1"/>
  <c r="AB29" i="1"/>
  <c r="V29" i="1"/>
  <c r="CE28" i="1"/>
  <c r="BR28" i="1"/>
  <c r="BL28" i="1"/>
  <c r="BF28" i="1"/>
  <c r="AZ28" i="1"/>
  <c r="AT28" i="1"/>
  <c r="AN28" i="1"/>
  <c r="AH28" i="1"/>
  <c r="AB28" i="1"/>
  <c r="V28" i="1"/>
  <c r="CE26" i="1"/>
  <c r="BR26" i="1"/>
  <c r="BL26" i="1"/>
  <c r="BF26" i="1"/>
  <c r="AZ26" i="1"/>
  <c r="AT26" i="1"/>
  <c r="AN26" i="1"/>
  <c r="AH26" i="1"/>
  <c r="AB26" i="1"/>
  <c r="V26" i="1"/>
  <c r="CE25" i="1"/>
  <c r="BR25" i="1"/>
  <c r="BL25" i="1"/>
  <c r="BF25" i="1"/>
  <c r="AZ25" i="1"/>
  <c r="AT25" i="1"/>
  <c r="AN25" i="1"/>
  <c r="AH25" i="1"/>
  <c r="AB25" i="1"/>
  <c r="V25" i="1"/>
  <c r="CE24" i="1"/>
  <c r="BR24" i="1"/>
  <c r="BL24" i="1"/>
  <c r="BF24" i="1"/>
  <c r="AZ24" i="1"/>
  <c r="AT24" i="1"/>
  <c r="AN24" i="1"/>
  <c r="AH24" i="1"/>
  <c r="AB24" i="1"/>
  <c r="V24" i="1"/>
  <c r="CJ23" i="1"/>
  <c r="CE22" i="1"/>
  <c r="BR22" i="1"/>
  <c r="BL22" i="1"/>
  <c r="BF22" i="1"/>
  <c r="AZ22" i="1"/>
  <c r="AT22" i="1"/>
  <c r="AN22" i="1"/>
  <c r="AH22" i="1"/>
  <c r="AB22" i="1"/>
  <c r="V22" i="1"/>
  <c r="CE21" i="1"/>
  <c r="BL21" i="1"/>
  <c r="BF21" i="1"/>
  <c r="AZ21" i="1"/>
  <c r="AT21" i="1"/>
  <c r="AN21" i="1"/>
  <c r="AH21" i="1"/>
  <c r="AB21" i="1"/>
  <c r="V21" i="1"/>
  <c r="CE20" i="1"/>
  <c r="BR20" i="1"/>
  <c r="BL20" i="1"/>
  <c r="BF20" i="1"/>
  <c r="AZ20" i="1"/>
  <c r="AT20" i="1"/>
  <c r="AN20" i="1"/>
  <c r="AH20" i="1"/>
  <c r="AB20" i="1"/>
  <c r="V20" i="1"/>
  <c r="CE19" i="1"/>
  <c r="AZ19" i="1"/>
  <c r="AT19" i="1"/>
  <c r="AN19" i="1"/>
  <c r="AJ19" i="1"/>
  <c r="AI19" i="1"/>
  <c r="AH19" i="1"/>
  <c r="AB19" i="1"/>
  <c r="V19" i="1"/>
  <c r="CE17" i="1"/>
  <c r="BR17" i="1"/>
  <c r="BL17" i="1"/>
  <c r="AZ17" i="1"/>
  <c r="AT17" i="1"/>
  <c r="AN17" i="1"/>
  <c r="AH17" i="1"/>
  <c r="AB17" i="1"/>
  <c r="V17" i="1"/>
  <c r="CE16" i="1"/>
  <c r="BR16" i="1"/>
  <c r="BL16" i="1"/>
  <c r="BF16" i="1"/>
  <c r="AZ16" i="1"/>
  <c r="AT16" i="1"/>
  <c r="AN16" i="1"/>
  <c r="AH16" i="1"/>
  <c r="AB16" i="1"/>
  <c r="V16" i="1"/>
  <c r="CE15" i="1"/>
  <c r="BF15" i="1"/>
  <c r="AT15" i="1"/>
  <c r="AN15" i="1"/>
  <c r="AH15" i="1"/>
  <c r="AB15" i="1"/>
  <c r="V15" i="1"/>
  <c r="CE14" i="1"/>
  <c r="BR14" i="1"/>
  <c r="BL14" i="1"/>
  <c r="AZ14" i="1"/>
  <c r="AT14" i="1"/>
  <c r="AN14" i="1"/>
  <c r="AH14" i="1"/>
  <c r="AB14" i="1"/>
  <c r="V14" i="1"/>
  <c r="CE13" i="1"/>
  <c r="BL13" i="1"/>
  <c r="BF13" i="1"/>
  <c r="AZ13" i="1"/>
  <c r="AT13" i="1"/>
  <c r="AN13" i="1"/>
  <c r="AH13" i="1"/>
  <c r="AB13" i="1"/>
  <c r="V13" i="1"/>
  <c r="CE12" i="1"/>
  <c r="BR12" i="1"/>
  <c r="BL12" i="1"/>
  <c r="BF12" i="1"/>
  <c r="AZ12" i="1"/>
  <c r="AT12" i="1"/>
  <c r="AN12" i="1"/>
  <c r="AH12" i="1"/>
  <c r="AB12" i="1"/>
  <c r="V12" i="1"/>
  <c r="CE11" i="1"/>
  <c r="BR11" i="1"/>
  <c r="BF11" i="1"/>
  <c r="AZ11" i="1"/>
  <c r="AT11" i="1"/>
  <c r="AN11" i="1"/>
  <c r="AH11" i="1"/>
  <c r="AB11" i="1"/>
  <c r="V11" i="1"/>
  <c r="CE10" i="1"/>
  <c r="BR10" i="1"/>
  <c r="BL10" i="1"/>
  <c r="BF10" i="1"/>
  <c r="AZ10" i="1"/>
  <c r="AT10" i="1"/>
  <c r="AN10" i="1"/>
  <c r="AH10" i="1"/>
  <c r="AB10" i="1"/>
  <c r="V10" i="1"/>
  <c r="CE9" i="1"/>
  <c r="BR9" i="1"/>
  <c r="BL9" i="1"/>
  <c r="BF9" i="1"/>
  <c r="AZ9" i="1"/>
  <c r="AT9" i="1"/>
  <c r="AN9" i="1"/>
  <c r="AH9" i="1"/>
  <c r="AB9" i="1"/>
  <c r="V9" i="1"/>
  <c r="CE8" i="1"/>
  <c r="BL8" i="1"/>
  <c r="BF8" i="1"/>
  <c r="AZ8" i="1"/>
  <c r="AT8" i="1"/>
  <c r="AN8" i="1"/>
  <c r="AH8" i="1"/>
  <c r="AB8" i="1"/>
  <c r="V8" i="1"/>
  <c r="BU85" i="1" l="1"/>
  <c r="BU61" i="1"/>
  <c r="J9" i="2"/>
  <c r="I10" i="2" s="1"/>
  <c r="E10" i="2" l="1"/>
  <c r="F10" i="2"/>
  <c r="J10" i="2"/>
  <c r="G10" i="2"/>
  <c r="H10" i="2"/>
</calcChain>
</file>

<file path=xl/sharedStrings.xml><?xml version="1.0" encoding="utf-8"?>
<sst xmlns="http://schemas.openxmlformats.org/spreadsheetml/2006/main" count="1989" uniqueCount="1289">
  <si>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</si>
  <si>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</si>
  <si>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</si>
  <si>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</si>
  <si>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</si>
  <si>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</si>
  <si>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</si>
  <si>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</si>
  <si>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</si>
  <si>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</si>
  <si>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</si>
  <si>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</si>
  <si>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</si>
  <si>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</si>
  <si>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</si>
  <si>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</si>
  <si>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</si>
  <si>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</si>
  <si>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</si>
  <si>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</si>
  <si>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</si>
  <si>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</si>
  <si>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</si>
  <si>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</si>
  <si>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</si>
  <si>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</si>
  <si>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</si>
  <si>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</si>
  <si>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</si>
  <si>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</si>
  <si>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</si>
  <si>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</si>
  <si>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</si>
  <si>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</si>
  <si>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</si>
  <si>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</si>
  <si>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</si>
  <si>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</si>
  <si>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</si>
  <si>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</si>
  <si>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</si>
  <si>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</si>
  <si>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</si>
  <si>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</si>
  <si>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</si>
  <si>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</si>
  <si>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</si>
  <si>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</si>
  <si>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</si>
  <si>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</si>
  <si>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</si>
  <si>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</si>
  <si>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</si>
  <si>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</si>
  <si>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</si>
  <si>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</si>
  <si>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</si>
  <si>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</si>
  <si>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</si>
  <si>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</si>
  <si>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</si>
  <si>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</si>
  <si>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</si>
  <si>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</si>
  <si>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</si>
  <si>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</si>
  <si>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</si>
  <si>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</si>
  <si>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</si>
  <si>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</si>
  <si>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</si>
  <si>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</si>
  <si>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</si>
  <si>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</si>
  <si>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</si>
  <si>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</si>
  <si>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</si>
  <si>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</si>
  <si>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</si>
  <si>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</si>
  <si>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</si>
  <si>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</si>
  <si>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</si>
  <si>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</si>
  <si>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</si>
  <si>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</si>
  <si>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</si>
  <si>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</si>
  <si>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</si>
  <si>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</si>
  <si>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</si>
  <si>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</si>
  <si>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</si>
  <si>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</si>
  <si>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</si>
  <si>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</si>
  <si>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</si>
  <si>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</si>
  <si>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</si>
  <si>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</si>
  <si>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</si>
  <si>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</si>
  <si>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</si>
  <si>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</si>
  <si>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</si>
  <si>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</si>
  <si>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</si>
  <si>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</si>
  <si>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</si>
  <si>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</si>
  <si>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</si>
  <si>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</si>
  <si>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</si>
  <si>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</si>
  <si>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</si>
  <si>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</si>
  <si>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</si>
  <si>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</si>
  <si>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</si>
  <si>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</si>
  <si>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</si>
  <si>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</si>
  <si>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</si>
  <si>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</si>
  <si>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</si>
  <si>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</si>
  <si>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</si>
  <si>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</si>
  <si>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</si>
  <si>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</si>
  <si>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</si>
  <si>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</si>
  <si>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</si>
  <si>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</si>
  <si>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</si>
  <si>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</si>
  <si>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</si>
  <si>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</si>
  <si>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</si>
  <si>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</si>
  <si>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</si>
  <si>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</si>
  <si>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</si>
  <si>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</si>
  <si>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</si>
  <si>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</si>
  <si>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</si>
  <si>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</si>
  <si>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</si>
  <si>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</si>
  <si>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</si>
  <si>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</si>
  <si>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</si>
  <si>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</si>
  <si>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</si>
  <si>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</si>
  <si>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</si>
  <si>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</si>
  <si>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</si>
  <si>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</si>
  <si>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</si>
  <si>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</si>
  <si>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</si>
  <si>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</si>
  <si>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</si>
  <si>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</si>
  <si>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</si>
  <si>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</si>
  <si>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</si>
  <si>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</si>
  <si>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</si>
  <si>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</si>
  <si>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</si>
  <si>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</si>
  <si>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</si>
  <si>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</si>
  <si>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</si>
  <si>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</si>
  <si>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</si>
  <si>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</si>
  <si>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</si>
  <si>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</si>
  <si>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</si>
  <si>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</si>
  <si>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</si>
  <si>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</si>
  <si>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</si>
  <si>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</si>
  <si>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</si>
  <si>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</si>
  <si>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</si>
  <si>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</si>
  <si>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</si>
  <si>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</si>
  <si>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</si>
  <si>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</si>
  <si>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</si>
  <si>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</si>
  <si>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</si>
  <si>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</si>
  <si>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</si>
  <si>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</si>
  <si>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</si>
  <si>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</si>
  <si>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</si>
  <si>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</si>
  <si>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</si>
  <si>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</si>
  <si>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</si>
  <si>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</si>
  <si>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</si>
  <si>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</si>
  <si>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</si>
  <si>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</si>
  <si>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</si>
  <si>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</si>
  <si>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</si>
  <si>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</si>
  <si>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</si>
  <si>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</si>
  <si>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</si>
  <si>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</si>
  <si>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</si>
  <si>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</si>
  <si>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</si>
  <si>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</si>
  <si>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</si>
  <si>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</si>
  <si>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</si>
  <si>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</si>
  <si>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</si>
  <si>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</si>
  <si>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</si>
  <si>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</si>
  <si>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</si>
  <si>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</si>
  <si>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</si>
  <si>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</si>
  <si>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</si>
  <si>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</si>
  <si>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</si>
  <si>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</si>
  <si>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</si>
  <si>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</si>
  <si>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</si>
  <si>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</si>
  <si>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</si>
  <si>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</si>
  <si>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</si>
  <si>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</si>
  <si>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</si>
  <si>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</si>
  <si>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</si>
  <si>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</si>
  <si>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</si>
  <si>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</si>
  <si>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</si>
  <si>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</si>
  <si>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</si>
  <si>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</si>
  <si>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</si>
  <si>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</si>
  <si>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</si>
  <si>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</si>
  <si>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</si>
  <si>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</si>
  <si>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</si>
  <si>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</si>
  <si>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</si>
  <si>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</si>
  <si>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</si>
  <si>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</si>
  <si>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</si>
  <si>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</si>
  <si>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</si>
  <si>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</si>
  <si>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</si>
  <si>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</si>
  <si>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</si>
  <si>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</si>
  <si>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</si>
  <si>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</si>
  <si>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</si>
  <si>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</si>
  <si>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</si>
  <si>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</si>
  <si>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</si>
  <si>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</si>
  <si>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</si>
  <si>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</si>
  <si>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</si>
  <si>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</si>
  <si>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</si>
  <si>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</si>
  <si>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</si>
  <si>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</si>
  <si>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</si>
  <si>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</si>
  <si>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</si>
  <si>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</si>
  <si>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</si>
  <si>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</si>
  <si>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</si>
  <si>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</si>
  <si>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</si>
  <si>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</si>
  <si>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</si>
  <si>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</si>
  <si>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</si>
  <si>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</si>
  <si>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</si>
  <si>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</si>
  <si>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</si>
  <si>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</si>
  <si>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</si>
  <si>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</si>
  <si>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</si>
  <si>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</si>
  <si>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</si>
  <si>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</si>
  <si>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</si>
  <si>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</si>
  <si>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</si>
  <si>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</si>
  <si>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</si>
  <si>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</si>
  <si>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</si>
  <si>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</si>
  <si>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</si>
  <si>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</si>
  <si>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</si>
  <si>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</si>
  <si>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</si>
  <si>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</si>
  <si>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</si>
  <si>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</si>
  <si>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</si>
  <si>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</si>
  <si>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</si>
  <si>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</si>
  <si>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</si>
  <si>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</si>
  <si>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</si>
  <si>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</si>
  <si>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</si>
  <si>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</si>
  <si>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</si>
  <si>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</si>
  <si>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</si>
  <si>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</si>
  <si>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</si>
  <si>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</si>
  <si>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</si>
  <si>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</si>
  <si>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</si>
  <si>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</si>
  <si>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</si>
  <si>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</si>
  <si>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</si>
  <si>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</si>
  <si>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</si>
  <si>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</si>
  <si>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</si>
  <si>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</si>
  <si>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</si>
  <si>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</si>
  <si>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</si>
  <si>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</si>
  <si>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</si>
  <si>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</si>
  <si>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</si>
  <si>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</si>
  <si>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</si>
  <si>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</si>
  <si>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</si>
  <si>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</si>
  <si>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</si>
  <si>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</si>
  <si>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</si>
  <si>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</si>
  <si>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</si>
  <si>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</si>
  <si>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</si>
  <si>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</si>
  <si>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</si>
  <si>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</si>
  <si>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</si>
  <si>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</si>
  <si>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</si>
  <si>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</si>
  <si>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</si>
  <si>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</si>
  <si>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</si>
  <si>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</si>
  <si>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</si>
  <si>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</si>
  <si>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</si>
  <si>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</si>
  <si>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</si>
  <si>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</si>
  <si>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</si>
  <si>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</si>
  <si>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</si>
  <si>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</si>
  <si>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</si>
  <si>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</si>
  <si>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</si>
  <si>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</si>
  <si>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</si>
  <si>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</si>
  <si>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</si>
  <si>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</si>
  <si>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</si>
  <si>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</si>
  <si>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</si>
  <si>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</si>
  <si>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</si>
  <si>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</si>
  <si>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</si>
  <si>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</si>
  <si>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</si>
  <si>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</si>
  <si>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</si>
  <si>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</si>
  <si>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</si>
  <si>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</si>
  <si>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</si>
  <si>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</si>
  <si>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</si>
  <si>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</si>
  <si>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</si>
  <si>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</si>
  <si>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</si>
  <si>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</si>
  <si>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Teniendo en cuenta el comportamiento de la meta entre las vigencias 2014 y 2022,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</si>
  <si>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</si>
  <si>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</si>
  <si>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</si>
  <si>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</si>
  <si>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</si>
  <si>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</si>
  <si>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</si>
  <si>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</si>
  <si>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</si>
  <si>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</si>
  <si>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</si>
  <si>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</si>
  <si>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</si>
  <si>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</si>
  <si>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</si>
  <si>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</si>
  <si>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</si>
  <si>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</si>
  <si>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</si>
  <si>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</si>
  <si>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</si>
  <si>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</si>
  <si>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</si>
  <si>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</si>
  <si>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</si>
  <si>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</si>
  <si>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</si>
  <si>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</si>
  <si>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</si>
  <si>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</si>
  <si>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</si>
  <si>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</si>
  <si>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</si>
  <si>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</si>
  <si>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</si>
  <si>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</si>
  <si>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</si>
  <si>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</si>
  <si>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</si>
  <si>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</si>
  <si>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</si>
  <si>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</si>
  <si>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</si>
  <si>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</si>
  <si>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</si>
  <si>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</si>
  <si>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</si>
  <si>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</si>
  <si>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</si>
  <si>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</si>
  <si>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</si>
  <si>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</si>
  <si>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</si>
  <si>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</si>
  <si>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</si>
  <si>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</si>
  <si>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</si>
  <si>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</si>
  <si>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</si>
  <si>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</si>
  <si>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</si>
  <si>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</si>
  <si>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</si>
  <si>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</si>
  <si>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</si>
  <si>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</si>
  <si>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</si>
  <si>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</si>
  <si>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</si>
  <si>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</si>
  <si>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</si>
  <si>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</si>
  <si>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</si>
  <si>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</si>
  <si>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</si>
  <si>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</si>
  <si>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</si>
  <si>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</si>
  <si>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</si>
  <si>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</si>
  <si>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</si>
  <si>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</si>
  <si>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</si>
  <si>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</si>
  <si>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</si>
  <si>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</si>
  <si>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</si>
  <si>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</si>
  <si>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</si>
  <si>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</si>
  <si>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</si>
  <si>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</si>
  <si>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</si>
  <si>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</si>
  <si>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</si>
  <si>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</si>
  <si>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</si>
  <si>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</si>
  <si>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</si>
  <si>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</si>
  <si>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</si>
  <si>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</si>
  <si>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</si>
  <si>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</si>
  <si>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</si>
  <si>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</si>
  <si>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</si>
  <si>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</si>
  <si>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</si>
  <si>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</si>
  <si>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</si>
  <si>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</si>
  <si>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</si>
  <si>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</si>
  <si>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</si>
  <si>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</si>
  <si>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</si>
  <si>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</si>
  <si>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</si>
  <si>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</si>
  <si>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</si>
  <si>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</si>
  <si>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</si>
  <si>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</si>
  <si>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</si>
  <si>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</si>
  <si>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</si>
  <si>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</si>
  <si>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</si>
  <si>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</si>
  <si>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</si>
  <si>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</si>
  <si>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</si>
  <si>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</si>
  <si>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</si>
  <si>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</si>
  <si>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</si>
  <si>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</si>
  <si>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</si>
  <si>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</si>
  <si>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</si>
  <si>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</si>
  <si>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</si>
  <si>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</si>
  <si>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</si>
  <si>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</si>
  <si>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</si>
  <si>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</si>
  <si>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</si>
  <si>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</si>
  <si>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</si>
  <si>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</si>
  <si>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</si>
  <si>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</si>
  <si>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</si>
  <si>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</si>
  <si>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</si>
  <si>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</si>
  <si>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</si>
  <si>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</si>
  <si>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</si>
  <si>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</si>
  <si>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</si>
  <si>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</si>
  <si>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</si>
  <si>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</si>
  <si>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</si>
  <si>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</si>
  <si>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</si>
  <si>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</si>
  <si>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</si>
  <si>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</si>
  <si>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</si>
  <si>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</si>
  <si>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</si>
  <si>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</si>
  <si>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</si>
  <si>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</si>
  <si>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</si>
  <si>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</si>
  <si>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</si>
  <si>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</si>
  <si>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</si>
  <si>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</si>
  <si>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</si>
  <si>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</si>
  <si>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</si>
  <si>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</si>
  <si>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</si>
  <si>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</si>
  <si>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</si>
  <si>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</si>
  <si>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</si>
  <si>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</si>
  <si>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</si>
  <si>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</si>
  <si>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</si>
  <si>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</si>
  <si>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</si>
  <si>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</si>
  <si>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</si>
  <si>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</si>
  <si>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</si>
  <si>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 xml:space="preserve">De acuerdo con el Plan Nacional de Derechos Sexuales y Reproductivos, proyectado entre las vigencias 2017 y 2021 se cumplió al 100%.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</si>
  <si>
    <t>Procesos de formación en competencias para la vida, cultura de la sexualidad responsable y proyecto de vida ejecutada en los 12 Municipios del Departamento del
Quindío.</t>
  </si>
  <si>
    <t>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</si>
  <si>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</si>
  <si>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</si>
  <si>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</si>
  <si>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r>
      <t xml:space="preserve">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t>
    </r>
    <r>
      <rPr>
        <sz val="11"/>
        <rFont val="Arial"/>
        <family val="2"/>
      </rPr>
      <t xml:space="preserve">Sin embargo, la meta ubicada en el numeral 76 de la matriz estratégica inicial, da respuesta a la finalidad contenida en esta meta, evidenciándose duplicidad en la información. </t>
    </r>
  </si>
  <si>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</si>
  <si>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</si>
  <si>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</si>
  <si>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</si>
  <si>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</si>
  <si>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</si>
  <si>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</si>
  <si>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</si>
  <si>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</si>
  <si>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</si>
  <si>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</si>
  <si>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</si>
  <si>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</si>
  <si>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</si>
  <si>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</si>
  <si>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</si>
  <si>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</si>
  <si>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</si>
  <si>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</si>
  <si>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</si>
  <si>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 xml:space="preserve">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</si>
  <si>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</si>
  <si>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</si>
  <si>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</si>
  <si>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</si>
  <si>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</si>
  <si>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</si>
  <si>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</si>
  <si>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r>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42 de matriz estratégica inicial de la Política Pública. </t>
    </r>
  </si>
  <si>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</si>
  <si>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</si>
  <si>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</si>
  <si>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</si>
  <si>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</si>
  <si>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</si>
  <si>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r>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25 de matriz estratégica inicial de la Política Pública. </t>
    </r>
  </si>
  <si>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</si>
  <si>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</si>
  <si>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</si>
  <si>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</si>
  <si>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</si>
  <si>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</si>
  <si>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</si>
  <si>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</si>
  <si>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</si>
  <si>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</si>
  <si>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</si>
  <si>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</si>
  <si>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</si>
  <si>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</si>
  <si>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</si>
  <si>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</si>
  <si>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</si>
  <si>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</si>
  <si>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</si>
  <si>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</si>
  <si>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</si>
  <si>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</si>
  <si>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</si>
  <si>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</si>
  <si>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</si>
  <si>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</si>
  <si>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</si>
  <si>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</si>
  <si>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</si>
  <si>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</si>
  <si>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</si>
  <si>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</si>
  <si>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</si>
  <si>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</si>
  <si>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</si>
  <si>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</si>
  <si>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</si>
  <si>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</si>
  <si>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</si>
  <si>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</si>
  <si>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</si>
  <si>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</si>
  <si>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</si>
  <si>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</si>
  <si>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</si>
  <si>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</si>
  <si>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</si>
  <si>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</si>
  <si>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</si>
  <si>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</si>
  <si>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</si>
  <si>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</si>
  <si>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</si>
  <si>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</si>
  <si>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</si>
  <si>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r>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t>
    </r>
    <r>
      <rPr>
        <sz val="11"/>
        <rFont val="Arial"/>
        <family val="2"/>
      </rPr>
      <t xml:space="preserve">Así mismo, se observa una duplicidad en la meta, toda vez que se encuentra ubicada en el numeral 36 de matriz estratégica inicial de la Política Pública. </t>
    </r>
  </si>
  <si>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</si>
  <si>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</si>
  <si>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</si>
  <si>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t>
    </r>
    <r>
      <rPr>
        <sz val="11"/>
        <rFont val="Arial"/>
        <family val="2"/>
      </rPr>
      <t xml:space="preserve">Sin embargo, se observa una duplicidad en la meta, toda vez que se encuentra ubicada en el numeral 56 de matriz estratégica inicial de la Política Pública. </t>
    </r>
  </si>
  <si>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</si>
  <si>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</si>
  <si>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</si>
  <si>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</si>
  <si>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</si>
  <si>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</si>
  <si>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</si>
  <si>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</si>
  <si>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</si>
  <si>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</si>
  <si>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</si>
  <si>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</si>
  <si>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</si>
  <si>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</si>
  <si>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</si>
  <si>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</si>
  <si>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</si>
  <si>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</si>
  <si>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</si>
  <si>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</si>
  <si>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</si>
  <si>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</si>
  <si>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</si>
  <si>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</si>
  <si>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</si>
  <si>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</si>
  <si>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</si>
  <si>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</si>
  <si>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</si>
  <si>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</si>
  <si>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</si>
  <si>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</si>
  <si>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</si>
  <si>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</si>
  <si>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</si>
  <si>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</si>
  <si>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</si>
  <si>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</si>
  <si>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</si>
  <si>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</si>
  <si>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</si>
  <si>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</si>
  <si>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</si>
  <si>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</si>
  <si>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</si>
  <si>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</si>
  <si>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</si>
  <si>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</si>
  <si>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</si>
  <si>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</si>
  <si>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</si>
  <si>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</si>
  <si>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</si>
  <si>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</si>
  <si>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</si>
  <si>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</si>
  <si>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</si>
  <si>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</si>
  <si>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</si>
  <si>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</si>
  <si>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</si>
  <si>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</si>
  <si>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</si>
  <si>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</si>
  <si>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</si>
  <si>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</si>
  <si>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</si>
  <si>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</si>
  <si>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</si>
  <si>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</si>
  <si>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</si>
  <si>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</si>
  <si>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</si>
  <si>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</si>
  <si>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</si>
  <si>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</si>
  <si>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</si>
  <si>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</si>
  <si>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</si>
  <si>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</si>
  <si>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</si>
  <si>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</si>
  <si>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</si>
  <si>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</si>
  <si>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</si>
  <si>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</si>
  <si>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</si>
  <si>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</si>
  <si>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</si>
  <si>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</si>
  <si>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</si>
  <si>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</si>
  <si>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</si>
  <si>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</si>
  <si>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</si>
  <si>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</si>
  <si>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</si>
  <si>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</si>
  <si>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</si>
  <si>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</si>
  <si>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</si>
  <si>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</si>
  <si>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</si>
  <si>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</si>
  <si>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</si>
  <si>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</si>
  <si>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</si>
  <si>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</si>
  <si>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</si>
  <si>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</si>
  <si>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</si>
  <si>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</si>
  <si>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</si>
  <si>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</si>
  <si>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</si>
  <si>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</si>
  <si>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</si>
  <si>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</si>
  <si>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</si>
  <si>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</si>
  <si>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</si>
  <si>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</si>
  <si>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</si>
  <si>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</si>
  <si>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</si>
  <si>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</si>
  <si>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</si>
  <si>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</si>
  <si>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</si>
  <si>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</si>
  <si>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</si>
  <si>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</si>
  <si>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</si>
  <si>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</si>
  <si>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</si>
  <si>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</si>
  <si>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</si>
  <si>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</si>
  <si>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r>
      <t xml:space="preserve">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t>
    </r>
    <r>
      <rPr>
        <sz val="11"/>
        <rFont val="Arial"/>
        <family val="2"/>
      </rPr>
      <t xml:space="preserve">No obstante, es una meta que se encuentra contenida en la finalidad de la meta No. 107.             </t>
    </r>
    <r>
      <rPr>
        <sz val="11"/>
        <color rgb="FFFF0000"/>
        <rFont val="Arial"/>
        <family val="2"/>
      </rPr>
      <t xml:space="preserve">                                                                          
</t>
    </r>
    <r>
      <rPr>
        <sz val="11"/>
        <color theme="1"/>
        <rFont val="Arial"/>
        <family val="2"/>
      </rPr>
      <t>De este modo, se considera una meta cumplida a la fecha, sin embargo, es necesario continuar con el fortalecimiento de la meta de la Política Pública.</t>
    </r>
  </si>
  <si>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</si>
  <si>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</si>
  <si>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</si>
  <si>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</si>
  <si>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</si>
  <si>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</si>
  <si>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</si>
  <si>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</si>
  <si>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</si>
  <si>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</si>
  <si>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</si>
  <si>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</si>
  <si>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</si>
  <si>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</si>
  <si>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</si>
  <si>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</si>
  <si>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</si>
  <si>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</si>
  <si>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</si>
  <si>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</si>
  <si>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</si>
  <si>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</si>
  <si>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</si>
  <si>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</si>
  <si>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</si>
  <si>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</si>
  <si>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</si>
  <si>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</si>
  <si>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</si>
  <si>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</si>
  <si>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</si>
  <si>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</si>
  <si>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</si>
  <si>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</si>
  <si>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</si>
  <si>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</si>
  <si>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</si>
  <si>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</si>
  <si>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</si>
  <si>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</si>
  <si>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</si>
  <si>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</si>
  <si>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</si>
  <si>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De acuerdo a la acción estratégica y la meta trazada a 2024 y su comportamiento entre los años 2014-2022, desde el ICBF se vienen realizando las Rendiciones Públicas de Cuentas.</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</si>
  <si>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</si>
  <si>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</si>
  <si>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</si>
  <si>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</si>
  <si>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</si>
  <si>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</si>
  <si>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</si>
  <si>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</si>
  <si>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</si>
  <si>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</si>
  <si>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</si>
  <si>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</si>
  <si>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</si>
  <si>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</si>
  <si>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</si>
  <si>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</si>
  <si>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</si>
  <si>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</si>
  <si>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</si>
  <si>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</si>
  <si>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</si>
  <si>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</si>
  <si>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</si>
  <si>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</si>
  <si>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</si>
  <si>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</si>
  <si>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</si>
  <si>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</si>
  <si>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</si>
  <si>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</si>
  <si>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</si>
  <si>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</si>
  <si>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</si>
  <si>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</si>
  <si>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</si>
  <si>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</si>
  <si>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</si>
  <si>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</si>
  <si>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</si>
  <si>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</si>
  <si>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</si>
  <si>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</si>
  <si>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</si>
  <si>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</si>
  <si>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</si>
  <si>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</si>
  <si>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</si>
  <si>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</si>
  <si>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</si>
  <si>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</si>
  <si>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t>
  </si>
  <si>
    <t>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</si>
  <si>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</si>
  <si>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</si>
  <si>
    <t xml:space="preserve">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</si>
  <si>
    <t>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t>
  </si>
  <si>
    <t xml:space="preserve">PORCENTAJE DE METAS </t>
  </si>
  <si>
    <t xml:space="preserve">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la vigencia 2022; así como,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</si>
  <si>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</si>
  <si>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</si>
  <si>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</si>
  <si>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</si>
  <si>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</si>
  <si>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</si>
  <si>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</si>
  <si>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</si>
  <si>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</si>
  <si>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</si>
  <si>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</si>
  <si>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</si>
  <si>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</si>
  <si>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</si>
  <si>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</si>
  <si>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</si>
  <si>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</si>
  <si>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</si>
  <si>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</si>
  <si>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</si>
  <si>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Posterior al análisis de la acción estratégica y la meta propuesta, así como el reporte periódico de las acciones desarrolladas entre las vigencias 2014 y 2022, se observa que se han apoyado 199 escuelas de formación en los municipios del departamento del Quindío.
Así mismo, se considera una meta cumplida a la fecha, sin embargo, es necesario continuar con el fortalecimiento de la meta de la Política Pública.</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</si>
  <si>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</si>
  <si>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</si>
  <si>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</si>
  <si>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</si>
  <si>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</si>
  <si>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</si>
  <si>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Capacidades institucionales ejecutadas para la promoción, apoyo y ejecución del Plan de Alimentación Escolar en el Departamento del Quindío.</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</si>
  <si>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</si>
  <si>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</si>
  <si>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</si>
  <si>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De acuerdo a lo reportado durante todas las vigencias por parte de la Secretaría de Educación, se observa que se cumplió con la meta programada para el acceso a estudiantes de nivel preescolar. Así mismo, se ha mantenido un promedio anual de 3187 niños y niñas en nivel prescolar.
Sin embargo, es necesario garantizar el acceso y la permanencia de los niños, niñas y adolescentes al sistema educativo de los once municipios no certificados en educación del Departamento del Quindío.</t>
  </si>
  <si>
    <t>De acuerdo con lo reportado durante todas las vigencias por parte de la Secretaría de Educación, se observa que se cumplió con la meta programada para el acceso a estudiantes de básica secundaria. Así mismo, se ha mantenido un promedio anual de 14.732 niños, niñas y adolescentes en básica secundaria.
Sin embargo, es necesario garantizar el acceso y la permanencia de los niños, niñas y adolescentes al sistema educativo de los once municipios no certificados en educación del Departamento del Quindío.</t>
  </si>
  <si>
    <t>De acuerdo con lo reportado durante todas las vigencias por parte de la Secretaría de Educación, se observa que se cumplió con la meta programada para el acceso a estudiantes de educación media. Así mismo, se ha mantenido un promedio anual de 5.576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</si>
  <si>
    <t>De acuerdo con lo reportado durante todas las vigencias por parte de la Secretaría de Educación, se observa que se cumplió con la meta programada. Así mismo, se ha mantenido un promedio anual de 1.444 niños, niñas y adolescentes en "desertores".
NOTA: PARA EL PROCESO DE MATRICULA DE NIÑOS, NIÑAS Y ADOLESCENTES DESERTORES ESCOLARES EN  EL DEPARTAMENTO NO CUENTA CON LINEA BASE  DEL AÑO 2014,  LO CUAL NO PERMITE DEFINIR CUANTOS ESTUDIANTES MENOS TENEMOS EN EL DEPARTAMENTO.</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</si>
  <si>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</si>
  <si>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 xml:space="preserve">De acuerdo con lo reportado durante todas las vigencias por parte de la Secretaría de Educación, se observa que se cumplió con la meta programada. Así mismo, se ha mantenido un promedio anual de 2.131 niños, niñas y adolescentes reprobados escolares  menos.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</si>
  <si>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</si>
  <si>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</si>
  <si>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</si>
  <si>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</si>
  <si>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t xml:space="preserve">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</si>
  <si>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</si>
  <si>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 xml:space="preserve">
Posterior al análisis de la acción estratégica y la meta propuesta, así como el reporte periódico de las acciones desarrolladas entre las vigencias 2014 y 2022,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</si>
  <si>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a través del programa ¨Steam¨ se ha implementado durante todas las vigencias.
  </t>
  </si>
  <si>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</si>
  <si>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</si>
  <si>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</si>
  <si>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</si>
  <si>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</si>
  <si>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</si>
  <si>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</si>
  <si>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</si>
  <si>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</si>
  <si>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</si>
  <si>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</si>
  <si>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</si>
  <si>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</si>
  <si>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</si>
  <si>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</si>
  <si>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</si>
  <si>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</si>
  <si>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</si>
  <si>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</si>
  <si>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</si>
  <si>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</si>
  <si>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</si>
  <si>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</si>
  <si>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</si>
  <si>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</si>
  <si>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</si>
  <si>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</si>
  <si>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</si>
  <si>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</si>
  <si>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</si>
  <si>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</si>
  <si>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</si>
  <si>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</si>
  <si>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</si>
  <si>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</si>
  <si>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</si>
  <si>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</si>
  <si>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</si>
  <si>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</si>
  <si>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</si>
  <si>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</si>
  <si>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</si>
  <si>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</si>
  <si>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</si>
  <si>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</si>
  <si>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</si>
  <si>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</si>
  <si>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</si>
  <si>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</si>
  <si>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</si>
  <si>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</si>
  <si>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</si>
  <si>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</si>
  <si>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</si>
  <si>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</si>
  <si>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</si>
  <si>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</si>
  <si>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</si>
  <si>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</si>
  <si>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</si>
  <si>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</si>
  <si>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</si>
  <si>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</si>
  <si>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</si>
  <si>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</si>
  <si>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</si>
  <si>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</si>
  <si>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</si>
  <si>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</si>
  <si>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</si>
  <si>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</si>
  <si>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</si>
  <si>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</si>
  <si>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</si>
  <si>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</si>
  <si>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</si>
  <si>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</si>
  <si>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</si>
  <si>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</si>
  <si>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</si>
  <si>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</si>
  <si>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</si>
  <si>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</si>
  <si>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</si>
  <si>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</si>
  <si>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</si>
  <si>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</si>
  <si>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</si>
  <si>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</si>
  <si>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r>
      <t xml:space="preserve">Se observa que la meta programada para disminuir la población analfabeta en el Departamento del Quindío se encuentra en un 91%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</si>
  <si>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t xml:space="preserve">Posterior al análisis de la acción estratégica y la meta propuesta, así como el reporte periódico de las acciones desarrolladas entre las vigencias 2014 y 2022, se observa que se han mejorado y rehabilitado 41 equipamientos para el desarrollo turístico y cultural en el departamento del Quindío, por lo que se constituye una meta cumplida.                                                                                                                                    
</t>
  </si>
  <si>
    <t xml:space="preserve">Posterior al análisis de la acción estratégica y la meta propuesta, así como el reporte periódico de las acciones desarrolladas entre las vigencias 2014 y 2022, se observa que se han apoyado 21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</si>
  <si>
    <t>Posterior al análisis de la acción estratégica y la meta propuesta, así como el reporte periódico de las acciones desarrolladas entre las vigencias 2014 y 2022, se observa que se han apoyado 194 escuelas de formación artística y salas concertadas en los municipios del departamento del Quindío, siendo una meta cumplida de la Política Pública. 
Igualmente, se continuan realizando actividades para darle continuidad a los programas y cumlimiento a las metas propuestas.</t>
  </si>
  <si>
    <t>Posterior al análisis de la acción estratégica y la meta propuesta, así como el reporte periódico de las acciones desarrolladas entre las vigencias 2014 y 2022, se observa que se han apoyado 74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</si>
  <si>
    <t xml:space="preserve">Posterior al análisis de la acción estratégica y la meta propuesta, así como el reporte periódico de las acciones desarrolladas entre las vigencias 2014 y 2022, se observa que se han mejorado y rehabilitado 223 edificaciones educativas en los municipios del departamento del Quindío, siendo una meta cumplida de la Política Pública.                                                                                                                                         
                                                                                                                   </t>
  </si>
  <si>
    <t>De acuerdo con lo reportado durante todas las vigencias por parte de la Secretaría de Educación, se observa que se cumplió con la meta programada para el acceso a estudiantes de básica primaria. Así mismo, se ha mantenido un promedio anual de 13.587 niños y niñas en básica primaria.
Sin embargo, es necesario garantizar el acceso y la permanencia de los niños, niñas y adolescentes al sistema educativo de los once municipios no certificados en educación del Departamento del Quindío.</t>
  </si>
  <si>
    <t>$11.467.595.689,44</t>
  </si>
  <si>
    <t>6 Redes de Aprendizaje fortalecidas e implementadas.</t>
  </si>
  <si>
    <t>La Secretaría de Salud, para el seguimiento del primer trimestre del año 2023, no reportó acciones para el cumplimiento de esta meta.
Medio de verificación: información enviada por correo electrónico; desde "Natalia Cardona Osorio" &lt;desarrollohumanoyfamilia@gobernacionquindio.gov.co.</t>
  </si>
  <si>
    <t>La Secretaría de Agricultura, Desarrollo Rural y Medio Ambiente, para el seguimiento del primer trimestre del año 2023 no reportó acciones para el cumplimiento de esta meta. 
Medio de verificación: información enviada por correo electrónico; desde "Natalia Cardona Osorio" &lt;desarrollohumanoyfamilia@gobernacionquindio.gov.co.</t>
  </si>
  <si>
    <t xml:space="preserve">Para el primer trimestre de la vigencia 2023, Indeportes Quindío, reporto que, se realizó la contratación de una persona para el programa Juegos Intercolegiados, para adelantar gestiones con el Ministerio del Deporte y con las Instituciones Educativas, se permanece a la espera de directrices del Ministerio.   
Medio de verificación: información enviada por correo electrónico; desde "Natalia Cardona Osorio" &lt;desarrollohumanoyfamilia@gobernacionquindio.gov.co. </t>
  </si>
  <si>
    <t>Para el primer trimestre de la vigencia 2023, Indeportes Quindio reporto las siguientes acciones:  8 ligas deportivas apoyadas. Durante el periodo de enero a marzo de 2023 se apoyó a la población de Infancia. 
Medio de verificación: información enviada por correo electrónico; desde "Natalia Cardona Osorio" &lt;desarrollohumanoyfamilia@gobernacionquindio.gov.co.</t>
  </si>
  <si>
    <t>Durante el primer trimestre del año 2023, con el programa Fomento a la recreación, la actividad física y el deporte “Tú y yo en la recreación y el deporte”; mediante la Estrategia Nacional de Recreación para Adolescencia y Juventud, Campamentos Juveniles dirigido a niños y jóvenes entre los 13 a los 28 años, y jornadas de recreación dirigidas a la infancia, se han beneficiado 1.015 niños y niñas.         
Medio de verificación: información enviada por correo electrónico; desde "Natalia Cardona Osorio" &lt;desarrollohumanoyfamilia@gobernacionquindio.gov.co.</t>
  </si>
  <si>
    <t>Para el seguimiento del primer trimestre, la Secretaría de Educación, reporto las siguientes acciones: Durante este trimestre se ha realizado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Medio de verificación: información enviada por correo electrónico; desde "Natalia Cardona Osorio" &lt;desarrollohumanoyfamilia@gobernacionquindio.gov.co.</t>
  </si>
  <si>
    <t>Para el seguimiento del primer trimestre, la Secretaría de Educación, reporto las siguientes acciones: 
En la actualidad se benefician de transporte escolar, 520 estudiantes en condición de desplazamiento, 113 estudiantes indígenas y 5 estudiantes de población Afrodescendiente,  de transporte escolar registrados en el aplicativo Simat.     
Medio de verificación: información enviada por correo electrónico; desde "Natalia Cardona Osorio" &lt;desarrollohumanoyfamilia@gobernacionquindio.gov.co.</t>
  </si>
  <si>
    <t>Para el seguimiento del primer trimestre, la Secretaría de Educación, reporto que, desde la Dirección no se cuenta con un programa académico de Etno Educación.
Medio de verificación: información enviada por correo electrónico; desde "Natalia Cardona Osorio" &lt;desarrollohumanoyfamilia@gobernacionquindio.gov.co.</t>
  </si>
  <si>
    <t>La Secretaría de Educación, reportó para el primer trimestre del año 2023 que, para el segundo trimestre de 2023, se realizará formación a docentes en competencias básicas y específicas.
Medio de verificación: información enviada por correo electrónico; desde "Natalia Cardona Osorio" &lt;desarrollohumanoyfamilia@gobernacionquindio.gov.co.</t>
  </si>
  <si>
    <t>Para el seguimiento del primer trimestre del año 2023, la Secretaría de Educación, reportó que, atiende niños de 5 años en adelante, y en la actualidad no cuenta con programas implementados para población de cero a siempre.
Medio de verificación: información enviada por correo electrónico; desde "Natalia Cardona Osorio" &lt;desarrollohumanoyfamilia@gobernacionquindio.gov.co.</t>
  </si>
  <si>
    <t>Para el primer seguimiento, la Secretaría de Educación reportó que, para el segundo trimestre de 2023 se realizará formación a docentes en competencias básicas y específicas.
Medio de verificación: información enviada por correo electrónico; desde "Natalia Cardona Osorio" &lt;desarrollohumanoyfamilia@gobernacionquindio.gov.co.</t>
  </si>
  <si>
    <t>Para el primer trimestre  del  año 2023,  la Empresa para el Desarrollo Territorial Proyecta se encuentra adelantando las acciones técnicas y jurídicas con los diferentes municipios para desarrollar y llevar a cabo los convenios que den como resultado adecuación y mantenimiento de edificaciones educativas en el Departamento del Quindío. 
Medio de verificación: información enviada por correo electrónico; desde "Natalia Cardona Osorio" &lt;desarrollohumanoyfamilia@gobernacionquindio.gov.co.</t>
  </si>
  <si>
    <t>Para el primer trimestre de la vigencia 2023,  la Secretaría de Turismo, Industria y Comercio, reporto las siguientes acciones:  
25 % de avance en el plan de formación desarrollado en el marco de la estrategia de ESCNNA (Prevención de la Explotación Sexual, Comercial, de niñas, niños y adolescentes con actores del sector turismo, impactando 48 personas (directivos, docentes, comerciantes y empleados), una Institución Educativa (Salento), y 22 establecimientos comerciales entre los que se cuentan hoteles, hostales, operadores de turismo y agencias de viajes, en los municipios de Salento, Filandia y Circasia.  
Medio de verificación: información enviada por correo electrónico; desde "Natalia Cardona Osorio" &lt;desarrollohumanoyfamilia@gobernacionquindio.gov.co.</t>
  </si>
  <si>
    <t>Para el primer trimestre de la vigencia 2023, la Secretaría de Cultura, reporto las siguientes acciones: Acompañamiento a las instituciones educativas del departamento con el plan de lectura, oralidad y escritura, teniendo una participación de  4.306 de esta población.
Medio de verificación: información enviada por correo electrónico; desde "Natalia Cardona Osorio" &lt;desarrollohumanoyfamilia@gobernacionquindio.gov.co.</t>
  </si>
  <si>
    <t>La Secretaría de Cultura, para la vigencia del primer trimestre del año 2023, realizo las siguientes acciones: En las casas de las cultura de los doce municipios, se realizan formaciones en áreas de música, danza, artes plásticas y teatro,  contando con una participación de 883 niños, niñas y adolescentes.
Medio de verificación: información enviada por correo electrónico; desde "Natalia Cardona Osorio" &lt;desarrollohumanoyfamilia@gobernacionquindio.gov.co.</t>
  </si>
  <si>
    <t>El ICBF, para el seguimiento del primer trimestre del año 2023, no reporto acciones en cumplimiento de esta meta.
Medio de verificación: información enviada por correo electrónico; desde "Natalia Cardona Osorio" &lt;desarrollohumanoyfamilia@gobernacionquindio.gov.co.</t>
  </si>
  <si>
    <t>La Secretaria de Aguas e Infraestructura, para el seguimiento del primer trimestre del año 2023, no reporto acciones en cumplimiento de esta meta. 
Medio de verificación: información enviada por correo electrónico; desde "Natalia Cardona Osorio" &lt;desarrollohumanoyfamilia@gobernacionquindio.gov.co.</t>
  </si>
  <si>
    <t>La Secretaria de Aguas e Infraestructura, para el seguimiento del primer trimestre del año 2023, no reporto acciones en cumplimiento de esta meta.
Medio de verificación: información enviada por correo electrónico; desde "Natalia Cardona Osorio" &lt;desarrollohumanoyfamilia@gobernacionquindio.gov.co.</t>
  </si>
  <si>
    <t>La Secretaría del Interior, para el seguimiento del primer trimestre del año 2023, no reportó acciones para el cumplimiento de esta meta.  
Medio de verificación: información enviada por correo electrónico; desde "Natalia Cardona Osorio" &lt;desarrollohumanoyfamilia@gobernacionquindio.gov.co.</t>
  </si>
  <si>
    <t>La Secretaría del Interior, para el seguimiento del primer trimestre del año 2023, no reportó acciones para el cumplimiento de esta meta.
Medio de verificación: información enviada por correo electrónico; desde "Natalia Cardona Osorio" &lt;desarrollohumanoyfamilia@gobernacionquindio.gov.co.</t>
  </si>
  <si>
    <t>La Secretaría de Aguas e Infraestructura, para el seguimiento del primer trimestre del año 2023, no reportó acciones para el cumplimiento de esta meta.
Medio de verificación: información enviada por correo electrónico; desde "Natalia Cardona Osorio" &lt;desarrollohumanoyfamilia@gobernacionquindio.gov.co.</t>
  </si>
  <si>
    <t>El ICBF, para el seguimiento del primer trimestre del año 2023, no reportó acciones para el cumplimiento de esta meta.
Medio de verificación: información enviada por correo electrónico; desde "Natalia Cardona Osorio" &lt;desarrollohumanoyfamilia@gobernacionquindio.gov.co.</t>
  </si>
  <si>
    <t>La Secretaria del Interior, para el seguimiento del primer trimestre del año 2023, no reportó acciones para el cumplimiento de esta meta.
Medio de verificación: información enviada por correo electrónico; desde "Natalia Cardona Osorio" &lt;desarrollohumanoyfamilia@gobernacionquindio.gov.co.</t>
  </si>
  <si>
    <t>La Secretaría de Familia y la Secretaría del Interior, para el seguimiento del primer trimestre del año 2023, no reportaron acciones para el cumplimiento de esta meta.
 Medio de verificación: información enviada por correo electrónico; desde "Natalia Cardona Osorio" &lt;desarrollohumanoyfamilia@gobernacionquindio.gov.co.</t>
  </si>
  <si>
    <t>La Secretaría de Familia y la Secretaría del Interior, para el seguimiento del primer trimestre del año 2023, no reportaron acciones para el cumplimiento de esta meta.
Medio de verificación: información enviada por correo electrónico; desde "Natalia Cardona Osorio" &lt;desarrollohumanoyfamilia@gobernacionquindio.gov.co.</t>
  </si>
  <si>
    <r>
      <t xml:space="preserve">Para el seguimiento del primer trimestre del año 2023, la Secretaría de Educación, reportó las siguientes acciones: a la fecha de corte de este informe el programa cuenta con 26.543 estudiantes priorizados así:  
3.461 estudiantes con Complemento Alimentario am/pm preparado en sitio (CPS).
11.663 estudiantes con Complemento Alimentario am/pm industrializado (IND).
11.419 estudiantes con Complemento Alimentario tipo almuerzo (APS)
El programa entrega los siguientes complementos alimentarios:  
* Complemento Alimentario am/pm preparado en sitio (CPS)
*Complemento Alimentario am/pm industrializado (IND)
* Complemento Alimentario tipo almuerzo (APS)
</t>
    </r>
    <r>
      <rPr>
        <sz val="11"/>
        <color rgb="FFFF0000"/>
        <rFont val="Arial"/>
        <family val="2"/>
      </rPr>
      <t xml:space="preserve">
</t>
    </r>
    <r>
      <rPr>
        <sz val="11"/>
        <rFont val="Arial"/>
        <family val="2"/>
      </rPr>
      <t>Medio de verificación: información enviada por correo electrónico; desde "Natalia Cardona Osorio" &lt;desarrollohumanoyfamilia@gobernacionquindio.gov.co.</t>
    </r>
    <r>
      <rPr>
        <sz val="11"/>
        <color rgb="FFFF0000"/>
        <rFont val="Arial"/>
        <family val="2"/>
      </rPr>
      <t xml:space="preserve">
</t>
    </r>
  </si>
  <si>
    <t xml:space="preserve">Para el seguimiento del primer trimestre, la Secretaría de Salud reporto que, se realizaron visitas a 4 IPS de 4 municipios para el seguimiento de la implementación curso de vida adolescentes. 
Medio de verificación: información enviada por correo electrónico; desde "Natalia Cardona Osorio" &lt;desarrollohumanoyfamilia@gobernacionquindio.gov.co.
</t>
  </si>
  <si>
    <t xml:space="preserve">Para el seguimiento del primer trimestre del año 2023, la Secretaría de Educación, reportó que, solo oferta cupos para niños de 5 años en adelante, por tal razón no tienen oferta para niños menores de 5 años que estén en programas de Cero a Siempre. 
Motivo por el cual desde la dirección de cobertura, no se da cumplimiento a la meta relacionada con incremento de cupos.
Medio de verificación: información enviada por correo electrónico; desde "Natalia Cardona Osorio" &lt;desarrollohumanoyfamilia@gobernacionquindio.gov.co.
</t>
  </si>
  <si>
    <t>Para el seguimiento del primer trimestre del año 2023, la Secretaría de Educación, realizó las siguientes acciones para fortalecer la educación rural:
Asistencia técnica en relación con ruta de mejoramiento institucional       
1 Análisis de autoevaluación y plan de mejoramiento institucional de las  19 instituciones que poseen sedes rurales.                      
2 elaboración de consolidados de autoevaluación institucional y de Plan de mejoramiento                                                                   
3 Realización de comparativos de autoevaluación de 19 instituciones (trabajo realizado por la contratista que apoya el proceso)                   
4.  Socialización con directivos y los comités de calidad de 19 Instituciones Educativas, los resultados del análisis de la ruta de mejoramiento y formular recomendaciones de ajustes. 
Asistencia técnica para el fortalecimiento del modelo Escuela Nueva   
1 microcentros con directivos y docentes de las instituciones Francisco Miranda, San Vicente de Paul, Instituto Génova, Marco Fidel Suarez, Baudilio Montoya.                                                                                                                                                                           2 acompañamientos pedagógicos en 3 sedes de la institución educativa Baudilio Montoya (La Albania, La Estrella y Potosí),        
3 Realización de Primer Encuentro de la Red Departamental de Escuela Nueva el cual contó con la asistencia de 51 docentes adscritos a las 19 instituciones que implementan el modelo.
La Secretaría no reportó presupuesto programado ni ejecutado para esta vigencia
Medio de verificación: información enviada por correo electrónico; desde "Natalia Cardona Osorio" &lt;desarrollohumanoyfamilia@gobernacionquindio.gov.co.</t>
  </si>
  <si>
    <t>La Secretaría de Educación, reportó para el primer trimestre del año 2023 que, continua con los modelos flexibles de Sistema de Responsabilidad Penal, Aceleración del aprendizaje, Postprimaria, Pensar, Programa para jóvenes y adultos en extraedad, Tejiendo saberes y Escuela nueva.
La Secretaría no reportó presupuesto programado ni ejecutado para esta vigencia
Medio de verificación: información enviada por correo electrónico; desde "Natalia Cardona Osorio" &lt;desarrollohumanoyfamilia@gobernacionquindio.gov.co.</t>
  </si>
  <si>
    <t>Para el primer trimestre de la vigencia 2023, la Secretaría de Cultura reporto las siguientes acciones: Asistencia a la biblioteca municipal Santiago López del municipio de Filandia.
Entrega de libros a las bibliotecas y de material bibliográfico para el desarrollo del plan de lectura.
Medio de verificación: información enviada por correo electrónico; desde "Natalia Cardona Osorio" &lt;desarrollohumanoyfamilia@gobernacionquindio.gov.co.</t>
  </si>
  <si>
    <t xml:space="preserve">META FÍSICA 2014- 2023 (Vigencia 2023) </t>
  </si>
  <si>
    <t xml:space="preserve">
El ICBF Regional Quindío para el seguimiento del primer trimestre del año 2023 reportó que  brinda atención integral en los programas para la primera infancia a 10.263 niños y niñas
Medio de verificación: información enviada por correo electrónico; desde "Natalia Cardona Osorio" &lt;desarrollohumanoyfamilia@gobernacionquindio.gov.co.</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</si>
  <si>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y familia. 
El ICBF realiza un proceso de mitigación y prevención a través de sus diferentes programas, en la actualidad tiene tres programas de atención, que son:
Generación Explora
Generación Explora Rural
De Tú a Tú Infancia, Adolescencia y Juventud 
Generaciones Sacúdete - Adolescentes y Jóvenes BID
Generaciones Sacúdete - Étnicos
Generaciones Étnicas Con  Bienestar 
Se han atendido 192 adolescentes y jóvenes en todo el departamento del Quindío de los 3897 que se atenderan una vez se de inicio a toda la operación programática, dentro de lo cual se desarrollaron actividades de acompañamiento psicosocial y familiar que permiten mitigar y prevenir el consumo de sustancias psicoactivas.
Medio de verificación: información enviada por correo electrónico; desde "Natalia Cardona Osorio" &lt;desarrollohumanoyfamilia@gobernacionquindio.gov.co.</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</si>
  <si>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El ICBF estará atento a participar de las actividades y acciones que se desarrollen y se indique desde el nivel departamental.  
Medio de verificación: información enviada por correo electrónico; desde "Natalia Cardona Osorio" &lt;desarrollohumanoyfamilia@gobernacionquindio.gov.co.</t>
  </si>
  <si>
    <t>El ICBF, para el seguimiento del primer trimestre del año 2023,  reportó  que  El ICBF Regional Quindío para la vigencia 2023 brinda atención integral en los programas para la primera infancia a 10.263 niños y niñas.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</si>
  <si>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Durante la vigencia 2023 se han atendido 181 adolescentes en el Programa de Responsabilidad Penal para Adolescentes en el total de sus modalidades de atención. 
Medio de verificación: información enviada por correo electrónico; desde "Natalia Cardona Osorio" &lt;desarrollohumanoyfamilia@gobernacionquindio.gov.co.</t>
  </si>
  <si>
    <t>El ICBF, para el seguimiento del primer trimestre del año 2023,  reportó que :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</si>
  <si>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Se realiza Verificacion de Derechos al 100% de los casos, una vez las autoridades administrativas tengan conocimiento de las situaciones de riesgo o vulneracion de derechos de NNA a fin de adoptar las medidas de restablecimiento de derechos como  amonestación, ubicación en familia de origen o extensa, en hogar de paso o sustituto llegando incluso hasta la adopción, a la fecha se ha realizado la atención de 1210 niños, niñas y adolescentes. 
Medio de verificación: información enviada por correo electrónico; desde "Natalia Cardona Osorio" &lt;desarrollohumanoyfamilia@gobernacionquindio.gov.co.</t>
  </si>
  <si>
    <t>El ICBF, para el seguimiento del primer trimestre del año 2023,  reportó que: De acuerdo a lo establecido en la ley 1098 de 2006 Codigo de infancia y Adolescencia en su artuiculo 96 asi como en el marco de los acuerdos de gestion establecidos por la Sede Nacional, a los cuales debe dar cumplimiento la directora Regional,  los coordinadores de los Centros Zonales Armenia Norte , Armenia Sur y Calarca realizan seguimiento a la medida con una peridiocidad de 2 veces por mes tanto a Comisariosde Familia Como a los Defensores de Familia de los Centros Zonales. 
Medio de verificación: información enviada por correo electrónico; desde "Natalia Cardona Osorio" &lt;desarrollohumanoyfamilia@gobernacionquindio.gov.co.</t>
  </si>
  <si>
    <t>El ICBF, para el seguimiento del primer trimestre del año 2023,  reportó que: El ICBF no tiene dentro de sus competencias legales procesos de detección, judicialización y castigo para población adulta que cometa algún delito contra un niño, niña o adolescente. 
Medio de verificación: información enviada por correo electrónico; desde "Natalia Cardona Osorio" &lt;desarrollohumanoyfamilia@gobernacionquindio.gov.co.</t>
  </si>
  <si>
    <t>El ICBF, para el seguimiento del primer trimestre del año 2023,  reportó las siguientes acciones para el cumplimiento de esta meta.
La meta no es responsabilidad del ICBF, toda vez que la implementación de la Estrategia Nacional, se desarrolla a través de la implemetnación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contratacion de tres profesionales en las areas de Psicologia, Trabajo Social y Pedagogia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desde "Natalia Cardona Osorio" &lt;desarrollohumanoyfamilia@gobernacio</t>
  </si>
  <si>
    <t>El ICBF, para el seguimiento del primer trimestre del año 2023,  reportó que la meta no es responsabilidad del ICBF, el plan departamental y las rutas son lideradas desde la Secretaría del Interior del departamento. 
Medio de verificación: información enviada por correo electrónico; desde "Natalia Cardona Osorio" &lt;desarrollohumanoyfamilia@gobernacionquindio.gov.co.</t>
  </si>
  <si>
    <t>El ICBF, para el seguimiento del primer trimestre del año 2023,  reportó  que las acciones para el cumplimiento de esta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desde "Natalia Cardona Osorio" &lt;desarrollohumanoyfamilia@gobernacio</t>
  </si>
  <si>
    <t>El ICBF, para el seguimiento del primer trimestre del año 2023,  reportó que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desde "Natalia Cardona Osorio" &lt;desarrollohumanoyfamilia@gobernacionquindio.gov.co.</t>
  </si>
  <si>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
Medio de verificación: información enviada por correo electrónico; desde "Natalia Cardona Osorio" &lt;desarrollohumanoyfamilia@gobernacionquindio.gov.co.</t>
  </si>
  <si>
    <t>La Secretaría de Aguas e Infraestructura, para el seguimiento del primer trimestre del año 2023, reportóque que no cuenta con proyecto formulado para Equipamientos para el desarrollo turístico y cultural en el departamento del Quindío, mejorados y habilitados 
Medio de verificación: información enviada por correo electrónico; desde "Natalia Cardona Osorio" &lt;desarrollohumanoyfamilia@gobernacionquindio.gov.co.</t>
  </si>
  <si>
    <t>La Secretaría de Aguas e Infraestructura, para el seguimiento del primer trimestre del año 2023, reportó que se va a realizar mantenimiento a 24 Instituciones Educativas del departamento contrato de obra No. 015 de 2022 a espera de adjudicar Interventoría en abril.
 Las instituciones para intervenir serán las siguientes: 
1.  Institución Educativa Baudilio Montoya Sede Principal
      Institución Educativa Baudilio Montoya Sede La Estrella
2.  Institución Educativa Robledo Sede Principal
3.  Institución Educativa San Rafael Sede Pradera Alta
Institución Educativa San Rafael Sede La Primavera
      Institución Educativa San Rafael Sede Vista Hermosa
      Institución Educativa San Rafael Sede El Danubio
Institución Educativa San Rafael Sede El Pensil 
4.  Institución Educativa Instituto Calarcá
5.  Institución Educativa Instituto Tecnológico de Calarcá
6.  Institución Educativa Liceo Andino Sede Felipe Meléndez
7.  Institución Educativa Henry Marín Granada Sede Principal
8. Institución Educativa Boquia Sede Principal
9. Institución Educativa Hojas Anchas Sede Barcelona Alta
10. Institución Educativa Tebaida Sede Principal
11. Institución Educativa Fundadores - Sede Principal
12 institución Educativa Gabriela Mistral Sede Principal
13. Institución Educativa Santa María Goretti Sede Principal
14. Institución Educativa Fundadores - Sede Francisco José De Caldas
15. Institución Educativa Mercadotecnia Sede Principal
       Institución Educativa Policarpa Salavarrieta Sede Principal
       Institución Educativa La Popa Sede Principal
16. Institución Educativa Marco Fidel Suarez Sede Principal
        Institución Educativa Marco Fidel Suarez Sede Carmen
 17 institución Educativa Instituto Quimbaya Sede Principal
 18. Institución Educativa Instituto Simón Bolívar Sede Principal
        Institución Educativa Instituto Hojas Anchas Sede La Cristalina Institución Educativa General    
        Santander
19. Institución Educativa Rafael Uribe
       Institución Educativa San Bernardo Sede Barragán
20. Institución Educativa José María Córdoba Sede Principal
21. Institución Educativa Francisco De Paula Santander
22. Institución Educativa La Mariela Sede Principal 
       Institución Educativa La Mariela Juan XXIII
       Institución Educativa Instituto Pijao Sede María Auxiliadora
23. Institución Educativa Instituto Génova Sede Principal 
       Institución Educativa Instituto Génova Sede José Eustacio Rivera 
24. Institución Educativa San Vicente De Paul Sede Principal.
 se están haciendo ramplas de acceso en Institución Educativa Instituto Calarcá. Se declaró desierta la interventoría y se volverá a publicar en el mes de abril. 
NOTA: la construcción de las rampas y barandas se encuentran dentro del presupuesto, sin embargo, está sujeto a priorización por parte de los rectores del colegio de acuerdo a la necesidad de cada Institución Educativa. 
Medio de verificación: información enviada por correo electrónico; desde "Natalia Cardona Osorio" &lt;desarrollohumanoyfamilia@gobernacionquindio.gov.co.</t>
  </si>
  <si>
    <t>La Secretaría de Aguas e Infraestructura, para el seguimiento del primer trimestre del año 2023, reportó que se va a realizar mantenimiento a 24 Instituciones Educativas del departamento contrato de obra No. 015 de 2022 a espera de adjudicar Interventoría en abril.
 Las instituciones para intervenir serán las siguientes: 
1.  Institución Educativa Baudilio Montoya Sede Principal
      Institución Educativa Baudilio Montoya Sede La Estrella
2.  Institución Educativa Robledo Sede Principal
3.  Institución Educativa San Rafael Sede Pradera Alta
Institución Educativa San Rafael Sede La Primavera
      Institución Educativa San Rafael Sede Vista Hermosa
      Institución Educativa San Rafael Sede El Danubio
Institución Educativa San Rafael Sede El Pensil 
4.  Institución Educativa Instituto Calarcá
5.  Institución Educativa Instituto Tecnológico de Calarcá
6.  Institución Educativa Liceo Andino Sede Felipe Meléndez
7.  Institución Educativa Henry Marín Granada Sede Principal
8. Institución Educativa Boquia Sede Principal
9. Institución Educativa Hojas Anchas Sede Barcelona Alta
10. Institución Educativa Tebaida Sede Principal
11. Institución Educativa Fundadores - Sede Principal
12 institución Educativa Gabriela Mistral Sede Principal
13. Institución Educativa Santa María Goretti Sede Principal
14. Institución Educativa Fundadores - Sede Francisco José De Caldas
15. Institución Educativa Mercadotecnia Sede Principal
       Institución Educativa Policarpa Salavarrieta Sede Principal
       Institución Educativa La Popa Sede Principal
16. Institución Educativa Marco Fidel Suarez Sede Principal
        Institución Educativa Marco Fidel Suarez Sede Carmen
 17 institución Educativa Instituto Quimbaya Sede Principal
 18. Institución Educativa Instituto Simón Bolívar Sede Principal
        Institución Educativa Instituto Hojas Anchas Sede La Cristalina Institución Educativa General    
        Santander
19. Institución Educativa Rafael Uribe
       Institución Educativa San Bernardo Sede Barragán
20. Institución Educativa José María Córdoba Sede Principal
21. Institución Educativa Francisco De Paula Santander
22. Institución Educativa La Mariela Sede Principal 
       Institución Educativa La Mariela Juan XXIII
       Institución Educativa Instituto Pijao Sede María Auxiliadora
23. Institución Educativa Instituto Génova Sede Principal 
       Institución Educativa Instituto Génova Sede José Eustacio Rivera 
24. Institución Educativa San Vicente De Paul Sede Principal.
 se están haciendo ramplas de acceso en Institución Educativa Instituto Calarcá. Se declaró desierta la interventoría y se volverá a publicar en el mes de abril. NOTA: la construcción de las rampas y barandas se encuentran dentro del presupuesto, sin embargo, está sujeto a priorización por parte de los rectores del colegio de acuerdo a la necesidad de cada Institución Educativa. 
Medio de verificación: información enviada por correo electrónico; desde "Natalia Cardona Osorio" &lt;desarrollohumanoyfamilia@gobernacionquindio.gov.co.</t>
  </si>
  <si>
    <t xml:space="preserve">En el primer trimestre de la vigencia 2023 ,Indeportes Quindío, reporto que, se han atendido en el programa escuelas deportivas, un total de 187 usuarios de infancia, de los diferentes Municipios del Departamento del Quindío, población urbana y rural.
Sin embargo, no reporta cuantas Escuelas de Formación Deportiva fomentadas y apoyadas en los 12 Municipios con proyección de la reserva deportiva del Departamento del Quindío.
Medio de verificación: información enviada por correo electrónico; desde "Natalia Cardona Osorio" &lt;desarrollohumanoyfamilia@gobernacionquindio.gov.co.
</t>
  </si>
  <si>
    <t>Para el primer trimestre de la vigencia 2023, Indeportes Quindío, reporto las siguientes acciones: 8 ligas con deportistas de Infancia apoyados. 
Medio de verificación: información enviada por correo electrónico; desde "Natalia Cardona Osorio" &lt;desarrollohumanoyfamilia@gobernacionquindio.gov.co.</t>
  </si>
  <si>
    <t>Para la vigencia del primer trimestre del año 2023, la Secretaría de Cultura, reporto que, Se dio apertura al programa de concertación y estímulos el pasado 31 de marzo, se da inicio a la recepción de los proyectos, y espera contar con proyectos que beneficien a estas poblaciones específicas. 
La Secretaía reporto acciones, sin embargo estas no se expresan en terminos de la meta programada.
Medio de verificación: información enviada por correo electrónico; desde "Natalia Cardona Osorio" &lt;desarrollohumanoyfamilia@gobernacionquindio.gov.co.</t>
  </si>
  <si>
    <t>Para el primer seguimiento del año 2023, la Secretaría de Educación, reporto que, a través de los profesionales del programa educación inicial, se está realizando asistencia técnica a los docentes de preescolar, para formación en procesos pedagógicos.
Sin embargo, la Secretaria no reporta cuantos Docentes de Preescolar y Madres Comunitarias capacitadas en el uso de nuevas tecnologías y bilingüismo para la promoción de competencias.
Medio de verificación: información enviada por correo electrónico; desde "Natalia Cardona Osorio" &lt;desarrollohumanoyfamilia@gobernacionquindio.gov.co.</t>
  </si>
  <si>
    <t>CUMPLIMIENTO</t>
  </si>
  <si>
    <t>SEMAFORIZACIÓN</t>
  </si>
  <si>
    <t>Verde Oscuro (80% 100%)</t>
  </si>
  <si>
    <t>Sobresaliente</t>
  </si>
  <si>
    <t>Verde Claro (70% 79%)</t>
  </si>
  <si>
    <t>Satisfactorio</t>
  </si>
  <si>
    <t>Amarillo (60% 69%)</t>
  </si>
  <si>
    <t>Medio</t>
  </si>
  <si>
    <t>Naranja (40% 59%)</t>
  </si>
  <si>
    <t>Bajo</t>
  </si>
  <si>
    <t>Rojo (0% 39%)</t>
  </si>
  <si>
    <t>Critico</t>
  </si>
  <si>
    <t xml:space="preserve">Para el primer trimestre del 2023, La Secretaría de Familia reportó que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</si>
  <si>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La Secretaría de Familia, a través de la Jefatura de Familia,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t>
  </si>
  <si>
    <t>La Secretaría de Familia durante la vigencia 2023,  ha realizado escuelas de padres en las Instituciones Educativas Oficiales, de los municipios no certificados en educación, del departamento del Quindío.</t>
  </si>
  <si>
    <t>La Secretaría de Familia, para el seguimiento del primer trimestre del año 2023, no reportó acciones para el cumplimiento de esta meta.</t>
  </si>
  <si>
    <t>La Secretaría de Familia y la Secretaria del Interior, para el seguimiento del primer trimestre del año 2023, no reportaron acciones para el cumplimiento de esta meta.</t>
  </si>
  <si>
    <t xml:space="preserve">
Durante el primer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</si>
  <si>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t xml:space="preserve">Desde la Secretaría de Familia, se reporto que, se realizó la socialización de la Directiva de la Procuraduria General de la Nacion, los Lineamientos Técnicos y la Caja de Herramientas a las Secretarías Departamentales, Entes Descentralizados, Alcaldías Municipales e Instancias de Participación.
Así mismo, se realizo el proceso de socialización de la bateria de indicadores y solicitudes de diligenciamiento de la misma. </t>
  </si>
  <si>
    <t xml:space="preserve">Durante la vigencia del 2023,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</si>
  <si>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Durante la vigencia del 2023,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</si>
  <si>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Durante la vigencia del 2023,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</si>
  <si>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La Secretaría de Familia, a través de la Jefatura,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El presupuesto fue reportado en la meta No 53.</t>
  </si>
  <si>
    <t>Se ha coordinado la operatividad del Comité Departamental para la Erradicación del Trabajo Infantil (CIETI), a través de la puesta en marcha del Plan de Acción 2023.
Sin embargo, la Secretaría Técnica del CIETI, la tiene la Secretaría de Educación
El presupuesto fue reportado en la meta No 53.</t>
  </si>
  <si>
    <t>La Secretaría de Familia, a través de la Jefatura de Familia, ha desarrollado jornadas de capacitación sobre la prevención del trabajo infantil y el trabajo protegido en adolescentes.
El presupuesto fue reportado en la meta No 53.</t>
  </si>
  <si>
    <t>Se ha coordinado la operatividad del Comité Departamental para la Erradicación del Trabajo Infantil (CIETI), a través de la puesta en marcha del Plan de Acción 2023.
El presupuesto fue reportado en la meta No 53.</t>
  </si>
  <si>
    <t>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</si>
  <si>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</si>
  <si>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r>
      <t xml:space="preserve">De acuerdo con el Plan Nacional de Derechos Sexuales y Reproductivos, proyectado entre las vigencias 2017 y 2021 se cumplió al </t>
    </r>
    <r>
      <rPr>
        <b/>
        <sz val="11"/>
        <color theme="1"/>
        <rFont val="Arial"/>
        <family val="2"/>
      </rPr>
      <t>69%.</t>
    </r>
    <r>
      <rPr>
        <sz val="11"/>
        <color theme="1"/>
        <rFont val="Arial"/>
        <family val="2"/>
      </rPr>
      <t xml:space="preserve">
Para la vigencia 2022, 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en los 12 municipios del departamento, dado que se cuenta con capacidad instalada y  generando procesos de enfoque diferencial.</t>
    </r>
  </si>
  <si>
    <r>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t>
    </r>
    <r>
      <rPr>
        <b/>
        <sz val="11"/>
        <color theme="1"/>
        <rFont val="Arial"/>
        <family val="2"/>
      </rPr>
      <t>46%</t>
    </r>
    <r>
      <rPr>
        <sz val="11"/>
        <color theme="1"/>
        <rFont val="Arial"/>
        <family val="2"/>
      </rPr>
      <t xml:space="preserve"> de avance, ya que durante varias vigencias no se han reportado acciones para el cumplimiento de esta meta. </t>
    </r>
  </si>
  <si>
    <r>
      <t xml:space="preserve">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t>
    </r>
    <r>
      <rPr>
        <b/>
        <sz val="11"/>
        <color theme="1"/>
        <rFont val="Arial"/>
        <family val="2"/>
      </rPr>
      <t>no podrá cumplir el 100%</t>
    </r>
  </si>
  <si>
    <r>
      <t xml:space="preserve">El Plan Nacional de Derechos Sexuales y Reproductivos, proyectado entre las vigencias 2017 y 2021 se cumplió en un </t>
    </r>
    <r>
      <rPr>
        <b/>
        <sz val="11"/>
        <color theme="1"/>
        <rFont val="Arial"/>
        <family val="2"/>
      </rPr>
      <t>60%.</t>
    </r>
    <r>
      <rPr>
        <sz val="11"/>
        <color theme="1"/>
        <rFont val="Arial"/>
        <family val="2"/>
      </rPr>
      <t xml:space="preserve">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Sin embargo, es importante mencionar que a la fecha, el indicador se encuentra en un 60% de cumplimiento.</t>
    </r>
  </si>
  <si>
    <r>
      <t xml:space="preserve">Para la vigencia 2022,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Es importante mencionar que a la fecha, el indicador se encuentra en un </t>
    </r>
    <r>
      <rPr>
        <b/>
        <sz val="11"/>
        <color theme="1"/>
        <rFont val="Arial"/>
        <family val="2"/>
      </rPr>
      <t xml:space="preserve">100% </t>
    </r>
    <r>
      <rPr>
        <sz val="11"/>
        <color theme="1"/>
        <rFont val="Arial"/>
        <family val="2"/>
      </rPr>
      <t>de cumplimiento.</t>
    </r>
  </si>
  <si>
    <r>
      <t xml:space="preserve">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parala vigencia 2022, la Secretaria de Agricultura reportó acciones,   estas no guardan relación con la meta propuesta, sin embargo se pude observar que de acuerdo a los reportes de los seguimientos esta meta ya se encuentra cumplida  en un </t>
    </r>
    <r>
      <rPr>
        <b/>
        <sz val="11"/>
        <color theme="1"/>
        <rFont val="Arial"/>
        <family val="2"/>
      </rPr>
      <t>100%.</t>
    </r>
  </si>
  <si>
    <r>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t>
    </r>
  </si>
  <si>
    <r>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t>
    </r>
  </si>
  <si>
    <r>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
Es de aclarar que las capacidades institucionales (1) se han mantenido en cada vigencia generando el </t>
    </r>
    <r>
      <rPr>
        <b/>
        <sz val="11"/>
        <color theme="1"/>
        <rFont val="Arial"/>
        <family val="2"/>
      </rPr>
      <t>100%</t>
    </r>
    <r>
      <rPr>
        <sz val="11"/>
        <color theme="1"/>
        <rFont val="Arial"/>
        <family val="2"/>
      </rPr>
      <t xml:space="preserve"> de cumplimiento de la meta.</t>
    </r>
  </si>
  <si>
    <r>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t>
    </r>
    <r>
      <rPr>
        <b/>
        <sz val="11"/>
        <color theme="1"/>
        <rFont val="Arial"/>
        <family val="2"/>
      </rPr>
      <t>100%</t>
    </r>
    <r>
      <rPr>
        <sz val="11"/>
        <color theme="1"/>
        <rFont val="Arial"/>
        <family val="2"/>
      </rPr>
      <t xml:space="preserve"> de cumplimiento.
</t>
    </r>
  </si>
  <si>
    <r>
      <t xml:space="preserve">
De acuerdo con el reporte de la Secretaría de Salud, se evidencia que hay duplicidad en el contenido de la meta No. 14.
El indicador se encuentra en un </t>
    </r>
    <r>
      <rPr>
        <b/>
        <sz val="11"/>
        <color theme="1"/>
        <rFont val="Arial"/>
        <family val="2"/>
      </rPr>
      <t>64%</t>
    </r>
    <r>
      <rPr>
        <sz val="11"/>
        <color theme="1"/>
        <rFont val="Arial"/>
        <family val="2"/>
      </rPr>
      <t xml:space="preserve"> de cumplimiento a la fecha</t>
    </r>
  </si>
  <si>
    <r>
      <t xml:space="preserve">De acuerdo con el reporte de la Secretaría de Salud, se evidencia que hay duplicidad en el contenido de la meta No. 14.
Sin embargo, no se está dando respuesta a la acción estratégica inicial de la Política Pública.
El indicador se encuentra en un </t>
    </r>
    <r>
      <rPr>
        <b/>
        <sz val="11"/>
        <color theme="1"/>
        <rFont val="Arial"/>
        <family val="2"/>
      </rPr>
      <t>70%</t>
    </r>
    <r>
      <rPr>
        <sz val="11"/>
        <color theme="1"/>
        <rFont val="Arial"/>
        <family val="2"/>
      </rPr>
      <t xml:space="preserve"> de cumplimiento a la fecha</t>
    </r>
  </si>
  <si>
    <r>
      <t xml:space="preserve">
De acuerdo con el reporte de la Secretaría de Salud, se evidencia que hay duplicidad en el contenido de la meta No. 14.
El indicador se encuentra en un </t>
    </r>
    <r>
      <rPr>
        <b/>
        <sz val="11"/>
        <color theme="1"/>
        <rFont val="Arial"/>
        <family val="2"/>
      </rPr>
      <t>70%</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</si>
  <si>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t>
    </r>
    <r>
      <rPr>
        <b/>
        <sz val="11"/>
        <color theme="1"/>
        <rFont val="Arial"/>
        <family val="2"/>
      </rPr>
      <t xml:space="preserve"> 85%</t>
    </r>
    <r>
      <rPr>
        <sz val="11"/>
        <color theme="1"/>
        <rFont val="Arial"/>
        <family val="2"/>
      </rPr>
      <t xml:space="preserve"> de cumplimiento a la fecha</t>
    </r>
  </si>
  <si>
    <r>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la vigencia 2022.
El indicador se encuentra en un </t>
    </r>
    <r>
      <rPr>
        <b/>
        <sz val="11"/>
        <color theme="1"/>
        <rFont val="Arial"/>
        <family val="2"/>
      </rPr>
      <t>58%</t>
    </r>
    <r>
      <rPr>
        <sz val="11"/>
        <color theme="1"/>
        <rFont val="Arial"/>
        <family val="2"/>
      </rPr>
      <t xml:space="preserve"> de cumplimiento a la fecha</t>
    </r>
  </si>
  <si>
    <r>
      <t xml:space="preserve">Se determina que es una meta que se ejecuta anualmente, por lo que es necesario continuar con su proceso de implementación. 
</t>
    </r>
    <r>
      <rPr>
        <strike/>
        <sz val="11"/>
        <color rgb="FFFF0000"/>
        <rFont val="Arial"/>
        <family val="2"/>
      </rPr>
      <t xml:space="preserve">
</t>
    </r>
    <r>
      <rPr>
        <sz val="11"/>
        <color theme="1"/>
        <rFont val="Arial"/>
        <family val="2"/>
      </rPr>
      <t xml:space="preserve">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</si>
  <si>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r>
      <rPr>
        <sz val="11"/>
        <rFont val="Arial"/>
        <family val="2"/>
      </rPr>
      <t xml:space="preserve">De acuerdo al reporte de la Secretaría de Salud, se evidencia  </t>
    </r>
    <r>
      <rPr>
        <sz val="11"/>
        <color theme="1"/>
        <rFont val="Arial"/>
        <family val="2"/>
      </rPr>
      <t xml:space="preserve">que el Plan Departamental de Drogas tuvo vigencia hasta el 2019, dando cumplimiento a la finalidad contenida en la meta de Política Pública.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</si>
  <si>
    <r>
      <t xml:space="preserve">Se observa que se garantizaron los 85 cupos en el proceso de formación para el uso de nuevas tecnologías y bilingüismo durante la mayoría de las vigencias.
*Encuentro ¨Intercambio de Saberes de la Educación Inicial¨, realizado por el Ministerio de Educación Nacional.
*Capacitación en seminario de profundización en: educación inicial en el marco del convenio de asociación celebrado con la Fundación Universitaria Internacional de la Rioja
Por lo tanto, a la fecha el indicador se encuentra con un </t>
    </r>
    <r>
      <rPr>
        <b/>
        <sz val="11"/>
        <color theme="1"/>
        <rFont val="Arial"/>
        <family val="2"/>
      </rPr>
      <t>100%</t>
    </r>
    <r>
      <rPr>
        <sz val="11"/>
        <color theme="1"/>
        <rFont val="Arial"/>
        <family val="2"/>
      </rPr>
      <t xml:space="preserve"> de cumplimiento. </t>
    </r>
  </si>
  <si>
    <r>
      <t xml:space="preserve">De acuerdo con lo reportado durante las diferentes vigencias por parte de la Secretaría de Educación, se observa que la acción estratégica y la meta propuesta se encuentra cumplida en un </t>
    </r>
    <r>
      <rPr>
        <b/>
        <sz val="11"/>
        <color theme="1"/>
        <rFont val="Arial"/>
        <family val="2"/>
      </rPr>
      <t>100%.</t>
    </r>
    <r>
      <rPr>
        <sz val="11"/>
        <color theme="1"/>
        <rFont val="Arial"/>
        <family val="2"/>
      </rPr>
      <t xml:space="preserve"> Así mismo, se ha mantenido un promedio anual de 104 docentes y madres comunitarias en el uso de nuevas tecnologías y bilingüismo. </t>
    </r>
  </si>
  <si>
    <r>
      <t xml:space="preserve">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t>
    </r>
    <r>
      <rPr>
        <b/>
        <sz val="11"/>
        <color theme="1"/>
        <rFont val="Arial"/>
        <family val="2"/>
      </rPr>
      <t>100%</t>
    </r>
    <r>
      <rPr>
        <sz val="11"/>
        <color theme="1"/>
        <rFont val="Arial"/>
        <family val="2"/>
      </rPr>
      <t xml:space="preserve"> de avance, siendo fundamental el mantenimiento de la meta durante las vigencias futuras.                                   
Para la vigencia 2022, la Secretaría de Cultura reportó acciones para el cumplimiento de esta meta la cual beneficia a 29.977 niños y niñas de la primera infancia.</t>
    </r>
  </si>
  <si>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 </t>
    </r>
    <r>
      <rPr>
        <b/>
        <sz val="11"/>
        <color theme="1"/>
        <rFont val="Arial"/>
        <family val="2"/>
      </rPr>
      <t>90%</t>
    </r>
    <r>
      <rPr>
        <sz val="11"/>
        <color theme="1"/>
        <rFont val="Arial"/>
        <family val="2"/>
      </rPr>
      <t xml:space="preserve"> de cumplimiento a la fecha, siendo necesario continuar con el fortalecimiento de la meta de la Política Pública.</t>
    </r>
  </si>
  <si>
    <r>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</si>
  <si>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t>Posterior al análisis de la acción estratégica y la meta propuesta, así como el reporte periódico de las acciones desarrolladas entre las vigencias 2014 y 2023, se observa que se han apoyado 81 ligas deportivas con capacidad especial en los municipios del departamento del Quindío.
Así mismo, se considera una meta cumplida a la fecha, sin embargo, es necesario continuar con el fortalecimiento de la meta de la Política Pública.</t>
  </si>
  <si>
    <r>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t>
    </r>
    <r>
      <rPr>
        <b/>
        <sz val="11"/>
        <color theme="1"/>
        <rFont val="Arial"/>
        <family val="2"/>
      </rPr>
      <t>100%</t>
    </r>
    <r>
      <rPr>
        <sz val="11"/>
        <color theme="1"/>
        <rFont val="Arial"/>
        <family val="2"/>
      </rPr>
      <t xml:space="preserve"> de cumplimiento a la fecha
Sin embargo, se observa una duplicidad en la meta, toda vez que se encuentra ubicada en el numeral 49 de matriz estratégica inicial de la Política Pública.     </t>
    </r>
  </si>
  <si>
    <r>
      <t xml:space="preserve">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t>
    </r>
    <r>
      <rPr>
        <b/>
        <sz val="11"/>
        <color theme="1"/>
        <rFont val="Arial"/>
        <family val="2"/>
      </rPr>
      <t>40%</t>
    </r>
    <r>
      <rPr>
        <sz val="11"/>
        <color theme="1"/>
        <rFont val="Arial"/>
        <family val="2"/>
      </rPr>
      <t xml:space="preserve"> de cumplimiento a la fecha, ya que los actores no reportan la cantidad de población beneficiaada y no es posible medir el indicador de manera correcta, igualmente, es necesario continuar con el fortalecimiento de la meta de la Política Pública.</t>
    </r>
  </si>
  <si>
    <r>
      <t xml:space="preserve">De acuerdo a la acción estratégica y la meta trazada a 2024 de la Política Pública y su comportamiento entre los años 2014-2022, la meta se ha cumplido en un </t>
    </r>
    <r>
      <rPr>
        <b/>
        <sz val="11"/>
        <color theme="1"/>
        <rFont val="Arial"/>
        <family val="2"/>
      </rPr>
      <t>100%</t>
    </r>
    <r>
      <rPr>
        <sz val="11"/>
        <color theme="1"/>
        <rFont val="Arial"/>
        <family val="2"/>
      </rPr>
      <t xml:space="preserve"> de acuerdo a los reportes presentados desde la Secretaría del Interior, siendo necesario continuar con el fortalecimiento de la meta de la Política Pública. 
</t>
    </r>
  </si>
  <si>
    <r>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t>
    </r>
    <r>
      <rPr>
        <b/>
        <sz val="11"/>
        <color theme="1"/>
        <rFont val="Arial"/>
        <family val="2"/>
      </rPr>
      <t xml:space="preserve"> 13%</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</si>
  <si>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ha garantizado el trámite administrativo de restablecimiento de derechos.
De este modo,  la meta se encuentra con un</t>
    </r>
    <r>
      <rPr>
        <b/>
        <sz val="11"/>
        <color theme="1"/>
        <rFont val="Arial"/>
        <family val="2"/>
      </rPr>
      <t xml:space="preserve"> 70%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</si>
  <si>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t>
    </r>
    <r>
      <rPr>
        <b/>
        <sz val="11"/>
        <color theme="1"/>
        <rFont val="Arial"/>
        <family val="2"/>
      </rPr>
      <t xml:space="preserve"> 80% </t>
    </r>
    <r>
      <rPr>
        <sz val="11"/>
        <color theme="1"/>
        <rFont val="Arial"/>
        <family val="2"/>
      </rPr>
      <t>de cumplimiento a la fecha, siendo necesario continuar con el fortalecimiento de la meta de la Política Pública.</t>
    </r>
  </si>
  <si>
    <r>
      <t>Plan integral de prevención y erradicación del trabajo infantil "PIPETI" ya terminó su proceso de implementación, y  no se ha realizado actualización.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</si>
  <si>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r>
      <t xml:space="preserve">La Estrategia Nacional para la Erradicación del Trabajo Infantil -ENETI- ya terminó su proceso de implementación, y no se ha realizado actualización. 
Sin embargo,  la meta se encuentra con un </t>
    </r>
    <r>
      <rPr>
        <b/>
        <sz val="11"/>
        <color theme="1"/>
        <rFont val="Arial"/>
        <family val="2"/>
      </rPr>
      <t xml:space="preserve">90%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</si>
  <si>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La Estrategia Nacional para la Erradicación del Trabajo Infantil -ENETI- ya terminó su proceso de implementación, y no se ha realizado actualización.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</si>
  <si>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</si>
  <si>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r>
      <t xml:space="preserve">De acuerdo a la acción estratégica y la meta trazada a 2024 y su comportamiento entre los años 2014-2022, desde el ICBF se ha garantizado el trámite administrativo de restablecimiento de derechos.
Así mismo, la meta se encuentra con un </t>
    </r>
    <r>
      <rPr>
        <b/>
        <sz val="11"/>
        <color theme="1"/>
        <rFont val="Arial"/>
        <family val="2"/>
      </rPr>
      <t xml:space="preserve">60% </t>
    </r>
    <r>
      <rPr>
        <sz val="11"/>
        <color theme="1"/>
        <rFont val="Arial"/>
        <family val="2"/>
      </rPr>
      <t xml:space="preserve">de cumplimiento a la fecha, siendo necesario continuar con el fortalecimiento de la meta de la Política Pública.
</t>
    </r>
  </si>
  <si>
    <r>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t>
    </r>
    <r>
      <rPr>
        <b/>
        <sz val="11"/>
        <color theme="1"/>
        <rFont val="Arial"/>
        <family val="2"/>
      </rPr>
      <t xml:space="preserve"> 60%</t>
    </r>
    <r>
      <rPr>
        <sz val="11"/>
        <color theme="1"/>
        <rFont val="Arial"/>
        <family val="2"/>
      </rPr>
      <t xml:space="preserve"> de cumplimiento a la fecha, siendo necesario continuar con el fortalecimiento de la meta de la Política Pública.</t>
    </r>
  </si>
  <si>
    <r>
      <t xml:space="preserve">La Secretaría de Salud, para la vigencia del primer trimestre del año 2023 reporto que, para la campaña de promoción, protección y apoyo a la lactancia materna, se realizó planeación del diplomado en consejería de lactancia materna, la cual replicara en más de 14 entidades del sector. 
Así mismo, tras los ajustes a la herramienta institucional para verificación de calidad de la atención de la gestante, se realizó una visita de la autoevaluación IAMII (Instituciones Amigas de la Mujer y la Infancia integral) en la ESE Hospital San Vicente de Circasia.
</t>
    </r>
    <r>
      <rPr>
        <b/>
        <sz val="11"/>
        <color theme="1"/>
        <rFont val="Arial"/>
        <family val="2"/>
      </rPr>
      <t xml:space="preserve">
Sin embargo, no reporto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</si>
  <si>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Salud, para el seguimiento del primer trimestre del año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</si>
  <si>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Salud, para el seguimiento del primer trimestre del año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desde "Natalia Cardona Osorio" &lt;desarrollohum</t>
    </r>
  </si>
  <si>
    <r>
      <t xml:space="preserve">La Secretaría de Salud, para el seguimiento del primer trimestre del año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</si>
  <si>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Agricultura, Desarrollo Rural y Medio Ambiente, para la vigencia del primer trimestre del año 2023 reporto que, se realizaron 2 eventos de inocuidad y sanidad alimentaria a productores y asociaciones en el manejo de agroquímicos, medicamentos veterinarios, trazabilidad de alimentos de origen agrícola y pecuario, además de la socialización de procesos de sanidad e inocuidad alimentaria , con lo cual se busca mitigar riesgos, promover  y potenciar las acciones sanitarias para evitar la mortalidad, con  la participación de la institucionalidad y los productores;  impactando el 5,6% de niños, niñas y adolescentes del Departamento del Quindío, proyectados en el 2023, de un total de 395, además de  Promocionar y difundir la cartilla de seguridad alimentaria de la Secretaría de Agricultura en dicha población.
</t>
    </r>
    <r>
      <rPr>
        <b/>
        <sz val="11"/>
        <color theme="1"/>
        <rFont val="Arial"/>
        <family val="2"/>
      </rPr>
      <t>Sin embargo, no reporto los municipios beneficiados.</t>
    </r>
    <r>
      <rPr>
        <sz val="11"/>
        <color theme="1"/>
        <rFont val="Arial"/>
        <family val="2"/>
      </rPr>
      <t xml:space="preserve">
</t>
    </r>
    <r>
      <rPr>
        <sz val="11"/>
        <rFont val="Arial"/>
        <family val="2"/>
      </rPr>
      <t xml:space="preserve">
Medio de verificación: información enviada por correo electrónico; desde "Natalia Cardona Osorio" &lt;desarrollohumanoyfamilia@gobernacionquindio.gov.co.
</t>
    </r>
  </si>
  <si>
    <r>
      <t xml:space="preserve">La Secretaría de Agricultura, Desarrollo Rural y Medio Ambiente, para el seguimiento del primer trimestre del año 2023, reportó las siguientes acciones:  Se beneficiaron 80 unidades productivas, en las asociaciones: ASOCIACION ASORMERGEN, ASOAGROCORDILLERA Y ASDEGEQUIN en el municipio de Génova, donde se desarrollaron actividades de apoyo a la gestión para el acompañamiento productivo y empresarial, para el fomento de la agricultura campesina familiar y comunitaria, en busca de la seguridad y soberanía alimentaria y la nutrición, IMPACTANDO A 20 NIÑOS, NIÑAS Y ADOLESCENTES,  además de Promocionar y difundir la cartilla de seguridad alimentaria de la Secretaría de Agricultura en dicha población.
</t>
    </r>
    <r>
      <rPr>
        <b/>
        <sz val="11"/>
        <color theme="1"/>
        <rFont val="Arial"/>
        <family val="2"/>
      </rPr>
      <t xml:space="preserve">Sin embargo, la secretaria no reporta la meta ejecutada.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</si>
  <si>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que, a través de los profesionales del programa de educación inicial, se está realizando asistencia técnica a los docentes de preescolar, para formación en procesos pedagógicos.
Sin embargo, la Secretaría no reportó presupuesto programado ni ejecutado para esta vigencia, así como la cantidad de docentes de preescolar y madres comunitarias capacitadas en el uso de nuevas tecnologías y bilingüismo para la promoción de competencias en educación inicial.
</t>
    </r>
    <r>
      <rPr>
        <b/>
        <sz val="11"/>
        <color theme="1"/>
        <rFont val="Arial"/>
        <family val="2"/>
      </rPr>
      <t>Sin embargo, la secretaría no reporto cuantos docentes de prescolar y madres comunitarias fueron capacitadas en el uso de nuevas tecnologías y bilingüismo para la promoción de competencias en educación inicial.</t>
    </r>
    <r>
      <rPr>
        <sz val="11"/>
        <color theme="1"/>
        <rFont val="Arial"/>
        <family val="2"/>
      </rPr>
      <t xml:space="preserve">
Medio de verificación: información enviada por correo electrónico; desde "Natalia Cardona Osorio" &lt;desarrollohumanoyfamilia@gobernacionquindio.gov.co.
</t>
    </r>
  </si>
  <si>
    <r>
      <t xml:space="preserve">Para el seguimiento del primer trimestre del año 2023, la Secretaría de Educación, reportó que, la Dirección de Cobertura, no cuenta con programas especiales para la atención de esta población.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</si>
  <si>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Educación, reportó que, el reporte de reportados lo genera el MEN y lo envía a las entidades territoriales en el mes de junio.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</si>
  <si>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Educación, reportó que, en la actualidad se benefician 2.367 estudiantes registrados en el aplicativo Simat.   
A la fecha de corte de presentación de este informe, se están adelantando los trámites para legalizar los convenios de transporte escolar con las alcaldías de los 11 municipios, 
</t>
    </r>
    <r>
      <rPr>
        <b/>
        <sz val="11"/>
        <color theme="1"/>
        <rFont val="Arial"/>
        <family val="2"/>
      </rPr>
      <t>La Secretaría no reportó presupuesto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</si>
  <si>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que, para la vigencia 2022 a través del aplicativo Simpade se reportó 2.032 desertores en el Departamento. 
La SED, hace el seguimiento a la deserción desde el inicio del calendario escolar buscando acciones para disminuir estas cifras.     
Durante este trimestre, se han realizado dos reuniones con profesionales del ICBF Zonal del Municipio de Calarcá, con el fin de diseñar una ruta de atención eficiente para los actores.
</t>
    </r>
    <r>
      <rPr>
        <b/>
        <sz val="11"/>
        <rFont val="Arial"/>
        <family val="2"/>
      </rPr>
      <t>La Secretaría no reportó presupuesto  ejecutado para esta vigencia.</t>
    </r>
    <r>
      <rPr>
        <sz val="11"/>
        <rFont val="Arial"/>
        <family val="2"/>
      </rPr>
      <t xml:space="preserve">
Medio de verificación: información enviada por correo electrónico; desde "Natalia Cardona Osorio" &lt;desarrollohumanoyfamilia@gobernacionquindio.gov.co.</t>
    </r>
  </si>
  <si>
    <r>
      <t xml:space="preserve">La Secretaría de Educación, para la vigencia del primer trimestre del año 2023, reportó que, con corte a este informe, se cuenta con una matrícula de 4.877  estudiantes en el nivel de educación media, matriculados en los 11 municipios no certificados del departamento.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</si>
  <si>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Educación, reportó que, con corte a este informe, se cuenta con una matrícula de 11.778 estudiantes en el nivel de básica secundaria, matriculados en los 11 municipios no certificados del departamento.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</si>
  <si>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que, con corte a este informe, se cuenta con una matrícula de 198 estudiantes, en ciclo 1, matriculados en los 11 municipios no certificados del departamento.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</si>
  <si>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Educación, reportó las siguientes acciones: Con corte a este informe, se cuenta con una matrícula de 14.567 estudiantes en el nivel de básica primaria, de los 11 municipios no certificados del departamento.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</si>
  <si>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Para el primer trimestre del seguimiento del año 2023,  la Secretaría de Educación, reportó que, con corte a este informe, se cuenta con una matrícula de 2660 estudiantes en el nivel de preescolares, matriculados en los 11 municipios no certificados del departamento.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</si>
  <si>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Salud,  reporto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socializo en el marco del Comité Departamental de Drogas, con énfasis en Reducción de Consumo de Sustancias Psicoactivas, la propuesta de Decreto y Plan de Acción para la adopción de la Resolución 089.
</t>
    </r>
    <r>
      <rPr>
        <b/>
        <sz val="11"/>
        <color theme="1"/>
        <rFont val="Calibri"/>
        <family val="2"/>
        <scheme val="minor"/>
      </rPr>
      <t>La Secretaría no reportó presupuesto programado ni ejecutado</t>
    </r>
    <r>
      <rPr>
        <sz val="11"/>
        <color theme="1"/>
        <rFont val="Calibri"/>
        <family val="2"/>
        <scheme val="minor"/>
      </rPr>
      <t xml:space="preserve">
Medio de verificación: información enviada por correo electrónico; desde "Natalia Cardona Osorio" &lt;desarrollohumanoyfamilia@gobernacionquindio.gov.co.</t>
    </r>
  </si>
  <si>
    <r>
      <t xml:space="preserve">La Secretaría de Salud, para el seguimiento del primer trimestre del año 2023, reporto que, se encuentra en proceso de implementación en los 11 municipios del Departamento del Quindío, una estrategia denominada “SI TU ESTAS LAS DROGAS NO” cuyo objetivo se centra en el involucramiento parental, para prevención del consumo de sustancias psicoactivas licitas e ilícitas. 
</t>
    </r>
    <r>
      <rPr>
        <b/>
        <sz val="11"/>
        <color theme="1"/>
        <rFont val="Arial"/>
        <family val="2"/>
      </rPr>
      <t>La Secretaría no reportó presupuesto programado ni ejecutado</t>
    </r>
    <r>
      <rPr>
        <sz val="11"/>
        <color theme="1"/>
        <rFont val="Arial"/>
        <family val="2"/>
      </rPr>
      <t xml:space="preserve">
Medio de verificación: información enviada por correo electrónico; desde "Natalia Cardona Osorio" &lt;desarrollohumanoyfamilia@gobernacionquindio.gov.co.</t>
    </r>
  </si>
  <si>
    <r>
      <t xml:space="preserve">La Secretaría de Salud, para el seguimiento del primer trimestre del año 2023, reporto las siguientes acciones: Los 11 municipios del departamento del Quindío que le corresponden a la Secretaría, cuentan con capacidad instalada para la implementación de la estrategia AIEPI.
</t>
    </r>
    <r>
      <rPr>
        <b/>
        <sz val="11"/>
        <color theme="1"/>
        <rFont val="Arial"/>
        <family val="2"/>
      </rPr>
      <t>La Secretaría no reportó presupuesto programado ni ejecutado.</t>
    </r>
    <r>
      <rPr>
        <sz val="11"/>
        <color theme="1"/>
        <rFont val="Arial"/>
        <family val="2"/>
      </rPr>
      <t xml:space="preserve">
</t>
    </r>
    <r>
      <rPr>
        <sz val="11"/>
        <rFont val="Arial"/>
        <family val="2"/>
      </rPr>
      <t>Medio de verificación: información enviada por correo electrónico; desde "Natalia Cardona Osorio" &lt;desarrollohumanoyfamilia@gobernacionquindio.gov.co.</t>
    </r>
  </si>
  <si>
    <r>
      <t xml:space="preserve">Para el seguimiento del primer trimestre del año 2023, la Secretaría de Salud, reporto que, de los 11 municipios correspondientes a Secretaría de Salud Departamental del Quindío, se realizó taller educativo en la estrategia AIEPI comunitario en instituciones públicas y privadas en los municipios de: La Tebaida, Córdoba, Quimbaya, Génova y Calarcá.
</t>
    </r>
    <r>
      <rPr>
        <b/>
        <sz val="11"/>
        <color theme="1"/>
        <rFont val="Arial"/>
        <family val="2"/>
      </rPr>
      <t>La Secretaría no reportó presupuesto programado ni ejecutado.</t>
    </r>
    <r>
      <rPr>
        <sz val="11"/>
        <color theme="1"/>
        <rFont val="Arial"/>
        <family val="2"/>
      </rPr>
      <t xml:space="preserve">
</t>
    </r>
    <r>
      <rPr>
        <sz val="11"/>
        <rFont val="Arial"/>
        <family val="2"/>
      </rPr>
      <t>Medio de verificación: información enviada por correo electrónico; desde "Natalia Cardona Osorio" &lt;desarrollohumanoyfamilia@gobernacionquindio.gov.co.</t>
    </r>
  </si>
  <si>
    <r>
      <t xml:space="preserve">Para el seguimiento del primer trimestre del año 2023, reportaron que, de los 11 municipios correspondientes a Secretaría de Salud Departamental del Quindío, se realizó taller educativo en la estrategia AIEPI comunitario, en instituciones públicas y privadas en los municipios de: La Tebaida, Córdoba, Quimbaya, Génova y Calarcá.
</t>
    </r>
    <r>
      <rPr>
        <b/>
        <sz val="11"/>
        <color theme="1"/>
        <rFont val="Arial"/>
        <family val="2"/>
      </rPr>
      <t xml:space="preserve">
La Secretaría no reportó presupuesto programado ni ejecutado
</t>
    </r>
    <r>
      <rPr>
        <sz val="11"/>
        <color theme="1"/>
        <rFont val="Arial"/>
        <family val="2"/>
      </rPr>
      <t xml:space="preserve">
</t>
    </r>
    <r>
      <rPr>
        <sz val="11"/>
        <rFont val="Arial"/>
        <family val="2"/>
      </rPr>
      <t>Medio de verificación: información enviada por correo electrónico; desde "Natalia Cardona Osorio" &lt;desarrollohumanoyfamilia@gobernacionquindio.gov.co.</t>
    </r>
  </si>
  <si>
    <r>
      <t xml:space="preserve">La Secretaría de Salud, para el seguimiento del primer trimestre del año 2023, reporto las siguientes acciones: 
Los 11 municipios del departamento del Quindío que le corresponden a la Secretaría de Salud Departamental, cuentan con capacidad instaladas para la implementación de la estrategia AIEPI.
</t>
    </r>
    <r>
      <rPr>
        <b/>
        <sz val="11"/>
        <color theme="1"/>
        <rFont val="Arial"/>
        <family val="2"/>
      </rPr>
      <t>La Secretaría no reportó presupuesto programado ni ejecutado</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</si>
  <si>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la Secretaría de Salud, reporto que, de los 11 municipios correspondientes a la Secretaria de Salud Departamental del Quindío, se ha realizado actividad de AIEPI en población especial, en los municipios de Circasia y Montenegro.
</t>
    </r>
    <r>
      <rPr>
        <b/>
        <sz val="11"/>
        <color theme="1"/>
        <rFont val="Arial"/>
        <family val="2"/>
      </rPr>
      <t>La Secretaría no reportó presupuesto programado ni ejecutado</t>
    </r>
    <r>
      <rPr>
        <sz val="11"/>
        <color theme="1"/>
        <rFont val="Arial"/>
        <family val="2"/>
      </rPr>
      <t xml:space="preserve">
</t>
    </r>
    <r>
      <rPr>
        <sz val="11"/>
        <rFont val="Arial"/>
        <family val="2"/>
      </rPr>
      <t>Medio de verificación: información enviada por correo electrónico; desde "Natalia Cardona Osorio" &lt;desarrollohumanoyfamilia@gobernacionquindio.gov.co.</t>
    </r>
  </si>
  <si>
    <r>
      <t xml:space="preserve">Para el primer trimestre del año 2023, la Secretaría de Agricultura, Desarrollo Rural y Medio Ambiente, reportó que, se están apoyando 50 productores agropecuarios en  los municipios de: ARMENIA, BUENAVISTA, CALARCA, CORDOBA, CIRCASIA, FILANDIA,  GENOVA, MONTENEGRO, LA TEBAIDA,  PIJAO, QUIMBAYA Y SALENTO, con el desarrollo de las siguientes  acciones: Apoyo técnico, apoyo adquisición de herramientas básicas, insumos y semillas para el fomento organizativo de la Agricultura campesina, familiar y comunitaria. Así mismo actividades de Promoción y difusión la cartilla de seguridad alimentaria, impactando a 20 niños, niñas y adolescentes.
</t>
    </r>
    <r>
      <rPr>
        <b/>
        <sz val="11"/>
        <color theme="1"/>
        <rFont val="Arial"/>
        <family val="2"/>
      </rPr>
      <t xml:space="preserve">Sin embargo, no reporta cuantos convenios se tienen en ejecución y el reporte del presupuesto programado y ejecutado esta relacionado con las acciones ejecutadas.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</si>
  <si>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que, el programa atiende 54 Instituciones Educativas con 212 Sedes, con la entrega de los complementos alimentarios a cargo del operador.
</t>
    </r>
    <r>
      <rPr>
        <b/>
        <sz val="11"/>
        <color theme="1"/>
        <rFont val="Arial"/>
        <family val="2"/>
      </rPr>
      <t>La Secretaría no reportó presupuesto programado ni ejecutado</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</si>
  <si>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Salud,  reporto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socializo en el marco del Comité Departamental de Drogas, con énfasis en Reducción de Consumo de Sustancias Psicoactivas, la propuesta de Decreto y Plan de Acción para la adopción de la Resolución 089.
</t>
    </r>
    <r>
      <rPr>
        <b/>
        <sz val="11"/>
        <color theme="1"/>
        <rFont val="Arial"/>
        <family val="2"/>
      </rPr>
      <t xml:space="preserve">La Secretaría no reportó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</si>
  <si>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las siguientes acciones: Se continúa con seis (6) Redes de Aprendizaje implementadas, fortalecidas y reconocidas, mediante acto administrativo, para las 54 Instituciones Educativas Oficiales del Departamento, así: Red de matemáticas, Red de coordinadores, Red Entre todos para todos, Red de escuela nueva, Red de sociales y Red de Preescolar.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</si>
  <si>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para el seguimiento del primer trimestre del año 2023, reportó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</si>
  <si>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reportó las siguientes acciones para el trimestre: a través de los profesionales del programa educación inicial, se está realizando asistencia técnica a los docentes de preescolar, para formación en procesos pedagógicos.  
</t>
    </r>
    <r>
      <rPr>
        <b/>
        <sz val="11"/>
        <color theme="1"/>
        <rFont val="Arial"/>
        <family val="2"/>
      </rPr>
      <t>Así mismo, La Secretaría no reportóla meta ejecutada, ni el presupuesto  ejecutado para esta vigencia</t>
    </r>
    <r>
      <rPr>
        <sz val="11"/>
        <color theme="1"/>
        <rFont val="Arial"/>
        <family val="2"/>
      </rPr>
      <t xml:space="preserve">
</t>
    </r>
    <r>
      <rPr>
        <sz val="11"/>
        <color rgb="FFFF0000"/>
        <rFont val="Arial"/>
        <family val="2"/>
      </rPr>
      <t xml:space="preserve">
</t>
    </r>
    <r>
      <rPr>
        <sz val="11"/>
        <rFont val="Arial"/>
        <family val="2"/>
      </rPr>
      <t>Medio de verificación: información enviada por correo electrónico; desde "Natalia Cardona Osorio" &lt;desarrollohumanoyfamilia@gobernacionquindio.gov.co.</t>
    </r>
    <r>
      <rPr>
        <sz val="11"/>
        <color theme="1"/>
        <rFont val="Arial"/>
        <family val="2"/>
      </rPr>
      <t xml:space="preserve">
</t>
    </r>
  </si>
  <si>
    <r>
      <t xml:space="preserve">La Secretaría de Educación, reportó que, para el trimestre Enero a marzo, a través de los profesionales del programa educación inicial, se está realizando asistencia técnica a los docentes de preescolar, para formación en procesos pedagógicos.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</si>
  <si>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la Secretaría de Educación, reportó que, para el segundo trimestre de 2023, se realizará formación a docentes de preescolar y primaria, en estrategias de uso de herramientas pedagógicas y didácticas para la enseñanza del ingles.
</t>
    </r>
    <r>
      <rPr>
        <b/>
        <sz val="11"/>
        <color theme="1"/>
        <rFont val="Arial"/>
        <family val="2"/>
      </rPr>
      <t xml:space="preserve">La Secretaría no reportó presupuesto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</si>
  <si>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reportó para el primer trimestre del año 2023 que, continua con los modelos flexibles de Sistema de Responsabilidad Penal, Aceleración del aprendizaje, Postprimaria, Pensar, Programa para jóvenes y adultos en extraedad, Tejiendo saberes y Escuela nueva.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</si>
  <si>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Para el seguimiento del primer trimestre del año 2023, la Secretaría de Educación, reporto que, con la implementación de la Ley 1804 de 2016 "POR LA CUAL SE ESTABLECE LA POLÍTICA DE ESTADO PARA EL DESARROLLO INTEGRAL DE LA PRIMERA INFANCIA DE CERO A SIEMPRE Y SE DICTAN OTRAS DISPOSICIONES", se continúa la búsqueda activa de niños y niñas, que no han transitado al sistema educativo para la vigencia 2023, en articulación con el ICBF y Prosperidad Social.  
</t>
    </r>
    <r>
      <rPr>
        <b/>
        <sz val="11"/>
        <color theme="1"/>
        <rFont val="Arial"/>
        <family val="2"/>
      </rPr>
      <t>Si bien, la Secretaría reporto acciones para este trimestre; dichas acciones no se expresan en terminos de la meta.</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</si>
  <si>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reportó para el seguimiento del primer trimestre del año 2023 que, a través de los profesionales del programa educación inicial, se está realizando asistencia técnica a los docentes de preescolar, para formación en procesos pedagógicos.
</t>
    </r>
    <r>
      <rPr>
        <b/>
        <sz val="11"/>
        <color theme="1"/>
        <rFont val="Arial"/>
        <family val="2"/>
      </rPr>
      <t>Así mismo, la Secretaría no reportó la meta ejecutada, ni el presupuesto programado ni ejecutado para esta vigencia</t>
    </r>
    <r>
      <rPr>
        <sz val="11"/>
        <color theme="1"/>
        <rFont val="Arial"/>
        <family val="2"/>
      </rPr>
      <t xml:space="preserve">
Medio de verificación: información enviada por correo electrónico; desde "Natalia Cardona Osorio" &lt;desarrollohumanoyfamilia@gobernacionquindio.gov.co.</t>
    </r>
  </si>
  <si>
    <r>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t>
    </r>
    <r>
      <rPr>
        <b/>
        <sz val="11"/>
        <color theme="1"/>
        <rFont val="Arial"/>
        <family val="2"/>
      </rPr>
      <t>La Secretaría no reportó presupuesto programado ni ejecutado para esta vigencia</t>
    </r>
  </si>
  <si>
    <r>
      <t xml:space="preserve">El ICBF, para el seguimiento del primer trimestre del año 2023,  reportó para el cumplimiento de esta meta que: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Asi mismo en  los programas de Generaciones Etnicas con Bienestar y Generaciones explora de la subdireccion de infancia, donde se benefician niños y niñas desde los 6 a los 13 años se promueve la expedicion de documentos de identidad acordes a la edad; al identificar la necesidad, el operador acompaña a la familia en las gestiones pertinentes ante la registraduria, para la expedicion del documento como parte de la garantia de sus derechos.  
</t>
    </r>
    <r>
      <rPr>
        <b/>
        <sz val="11"/>
        <color theme="1"/>
        <rFont val="Arial"/>
        <family val="2"/>
      </rPr>
      <t xml:space="preserve">Sin embargo, ICBF no reportó la meta ejecutada, ni el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</si>
  <si>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reportó para el primer trimestre del año 2023 que, con la implementación de la Ley 1804 de 2016  "POR LA CUAL SE ESTABLECE LA POLÍTICA DE ESTADO PARA EL DESARROLLO INTEGRAL DE LA PRIMERA INFANCIA DE CERO A SIEMPRE Y SE DICTAN OTRAS DISPOSICIONES", se continúa la búsqueda activa de niños y niñas que no han transitado al sistema educativo para la vigencia 2023, en articulación con el ICBF y Prosperidad Social.
</t>
    </r>
    <r>
      <rPr>
        <b/>
        <sz val="11"/>
        <color theme="1"/>
        <rFont val="Arial"/>
        <family val="2"/>
      </rPr>
      <t>Sin embargo, la Secretaria no reporta la meta ejecutada, ni el presupuesto programado ni ejecutado.</t>
    </r>
    <r>
      <rPr>
        <sz val="11"/>
        <color theme="1"/>
        <rFont val="Arial"/>
        <family val="2"/>
      </rPr>
      <t xml:space="preserve">
Medio de verificación: información enviada por correo electrónico; desde "Natalia Cardona Osorio" &lt;desarrollohumanoyfamilia@gobernacionquindio.gov.co.</t>
    </r>
  </si>
  <si>
    <r>
      <t xml:space="preserve">La Secretaría de Cultura, para la vigencia del primer trimestre del año 2023, realizó las siguientes acciones:  Se realizó trabajo con un equipo de Psicólogos, en el centro educativo San Bernardo del Municipio de Barcelona, con temas de sana convivencia, identificación de factores de riesgo en ambientes educativos, prevención de la violencia escolar, Identificación, causas y consecuencias, trabajo en equipo y fortalecimiento de comunicación asertiva dentro del ambiente escolar, charla educativa en prevención de prácticas nocivas y violencia contra los niños.
</t>
    </r>
    <r>
      <rPr>
        <b/>
        <sz val="11"/>
        <color theme="1"/>
        <rFont val="Calibri"/>
        <family val="2"/>
        <scheme val="minor"/>
      </rPr>
      <t>Sin embargo, la Secretaria no reporta el presupuesto programado ni ejecutado.</t>
    </r>
    <r>
      <rPr>
        <sz val="11"/>
        <color theme="1"/>
        <rFont val="Calibri"/>
        <family val="2"/>
        <scheme val="minor"/>
      </rPr>
      <t xml:space="preserve">
Medio de verificación: información enviada por correo electrónico; desde "Natalia Cardona Osorio" &lt;desarrollohumanoyfamilia@gobernacionquindio.gov.co.</t>
    </r>
  </si>
  <si>
    <r>
      <t xml:space="preserve">La Secretaría de Educación, reportó para el primer trimestre del año 2023 que, en el año 2022 se implementó el Plan de lectura y Escritura "A Criticar se dijo", el cual continúa en aplicación.
</t>
    </r>
    <r>
      <rPr>
        <b/>
        <sz val="11"/>
        <color theme="1"/>
        <rFont val="Arial"/>
        <family val="2"/>
      </rPr>
      <t xml:space="preserve">
Sin embargo, la Secretaria no reporta el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</si>
  <si>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La Secretaría de Educación reportó para el primer trimestre del año 2023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Sin embargo, la Secretaria no reporta el presupuesto programado ni ejecutado.
</t>
    </r>
    <r>
      <rPr>
        <sz val="11"/>
        <color theme="1"/>
        <rFont val="Arial"/>
        <family val="2"/>
      </rPr>
      <t xml:space="preserve">
Medio de verificación: información enviada por correo electrónico; desde "Natalia Cardona Osorio" &lt;desarrollohumanoyfamilia@gobernacionquindio.gov.co.</t>
    </r>
  </si>
  <si>
    <r>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Es importante mencionar que, el municipio de Armenia cuenta autonomía en la ejecución de esta estrategia a través de la Secretaría de Salud Municipal, por este motivo la meta no se cumplirá al 100%,  por lo cual, a la fecha, el indicador se encuentra en un </t>
    </r>
    <r>
      <rPr>
        <b/>
        <sz val="11"/>
        <color theme="1"/>
        <rFont val="Arial"/>
        <family val="2"/>
      </rPr>
      <t>69%</t>
    </r>
    <r>
      <rPr>
        <sz val="11"/>
        <color theme="1"/>
        <rFont val="Arial"/>
        <family val="2"/>
      </rPr>
      <t xml:space="preserve"> de cumplimiento, </t>
    </r>
  </si>
  <si>
    <r>
      <t xml:space="preserve">Posterior al análisis de la acción estratégica y la meta propuesta, así como el reporte periódico de las acciones desarrolladas entre las vigencias 2014 y 2022, se observa que se han apoyado el </t>
    </r>
    <r>
      <rPr>
        <b/>
        <sz val="11"/>
        <color theme="1"/>
        <rFont val="Arial"/>
        <family val="2"/>
      </rPr>
      <t xml:space="preserve">100% </t>
    </r>
    <r>
      <rPr>
        <sz val="11"/>
        <color theme="1"/>
        <rFont val="Arial"/>
        <family val="2"/>
      </rPr>
      <t>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r>
  </si>
  <si>
    <t>De acuerdo con lo reportado durante las vigencias anteriores por parte de Indeportes, se observa que se han apoyado 128 ligas deportivas, por lo cual, se considera una meta cumplida a la fecha, sin embargo, es necesario continuar con el fortalecimiento de la meta de la Política Pública.</t>
  </si>
  <si>
    <r>
      <t>Posterior al análisis de la acción estratégica y la meta propuesta, así como el reporte periódico de las acciones desarrolladas entre las vigencias 2014 y 2022, se observa que se han mejorado y rehabilitado</t>
    </r>
    <r>
      <rPr>
        <b/>
        <sz val="11"/>
        <color theme="1"/>
        <rFont val="Arial"/>
        <family val="2"/>
      </rPr>
      <t xml:space="preserve"> 151</t>
    </r>
    <r>
      <rPr>
        <sz val="11"/>
        <color theme="1"/>
        <rFont val="Arial"/>
        <family val="2"/>
      </rPr>
      <t xml:space="preserve"> 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r>
  </si>
  <si>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t>
  </si>
  <si>
    <r>
      <t xml:space="preserve">La Secretaría de Aguas e Infraestructura, para el seguimiento del primer trimestre del año 2023,  a traves de la jefatura social va realizar mejoramiento en escenarios deportivos   en los siguientes:
- GIMANCIOS BIOSALUDABLES: Buenavista, Circasia, Córdoba, Pijao, Filandia, Montenegro, Quimbaya y Salento - contrato de obra pública 020 del 2022 lote 1 en ejecucion
-  PARQUES INFANTILES: Calarcá, La Tebaida, Génova y Filandia - obra pública no. 021 de 2023 en ejecucion
- se publicó el 24 de febrero de 2023 el concurso de méritos 008 del 2023.
- Se encuentra en estructuracion de estudios previos yrecoleccion de documentoacion para la consctrucion del patinódromo en el Municipio de Salento
- Se esta revisando estudios previos por parte de la oficina jurdica para intervencion del estadio de circasia 
</t>
    </r>
    <r>
      <rPr>
        <b/>
        <sz val="11"/>
        <color theme="1"/>
        <rFont val="Arial"/>
        <family val="2"/>
      </rPr>
      <t xml:space="preserve">Sin embargo, la Secretaria de Aguas e Infraestructura no reporta avance en la meta fisica.
</t>
    </r>
    <r>
      <rPr>
        <sz val="11"/>
        <color theme="1"/>
        <rFont val="Arial"/>
        <family val="2"/>
      </rPr>
      <t xml:space="preserve">
Medio de verificación: información enviada por correo electrónico; desde "Natalia Cardona Osorio" &lt;desarrollohumanoyfamilia@gobernacionquindio.gov.co.</t>
    </r>
  </si>
  <si>
    <r>
      <t xml:space="preserve">Para el primer trimestre  del  año 2023,  la Empresa para el Desarrollo Territorial Proyecta, se encuentra adelantando las acciones técnicas, sociales, admnistrativas y jurídicas con los diferentes municipios, para desarrollar y llevar a cabo los convenios y/o contratos que den como resultado adecuación y mantenimiento de espacios deportivos, recreativos y culturales en el Departamento del Quindío- 
</t>
    </r>
    <r>
      <rPr>
        <b/>
        <sz val="11"/>
        <color theme="1"/>
        <rFont val="Arial"/>
        <family val="2"/>
      </rPr>
      <t xml:space="preserve">Sin embargo, Proyecta no reporta avance en la meta Fisica.
</t>
    </r>
    <r>
      <rPr>
        <sz val="11"/>
        <color theme="1"/>
        <rFont val="Arial"/>
        <family val="2"/>
      </rPr>
      <t xml:space="preserve">
Medio de verificación: información enviada por correo electrónico; desde "Natalia Cardona Osorio" &lt;desarrollohumanoyfamilia@gobernacionquindio.gov.co.</t>
    </r>
  </si>
  <si>
    <r>
      <t xml:space="preserve">La Secretaría de Agricultura, Desarrollo Rural y Medio Ambiente, para el seguimiento del primer trimestre del año 2023, reportó las siguientes acciones:  Se desarrollaron actividades de acompañamiento en el proceso de formalización de la propiedad rural,  apoyando a la SADRA en la construcción de lineamientos para establecer una herramienta de consulta al usuario, en los temas relacionados con el Plan de Ordenamiento Productivo y social de  la propiedad rural, como insumo para la construcción de la política pública departamental de seguridad alimentaria, donde se pretende impactar a 135.545 niños y niñas en la vigencia 2023.
</t>
    </r>
    <r>
      <rPr>
        <b/>
        <sz val="11"/>
        <color theme="1"/>
        <rFont val="Arial"/>
        <family val="2"/>
      </rPr>
      <t>La Secretaría no reportó presupuesto programado ni ejecutado</t>
    </r>
    <r>
      <rPr>
        <sz val="11"/>
        <color theme="1"/>
        <rFont val="Arial"/>
        <family val="2"/>
      </rPr>
      <t xml:space="preserve">
Medio de verificación: información enviada por correo electrónico; desde "Natalia Cardona Osorio" &lt;desarrollohumanoyfamilia@gobernacionquindio.gov.co.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</si>
</sst>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1" formatCode="_-* #,##0_-;\-* #,##0_-;_-* &quot;-&quot;_-;_-@_-"/>
    <numFmt numFmtId="164" formatCode="_(&quot;$&quot;\ * #,##0.00_);_(&quot;$&quot;\ * \(#,##0.00\);_(&quot;$&quot;\ * &quot;-&quot;??_);_(@_)"/>
    <numFmt numFmtId="165" formatCode="_(* #,##0.00_);_(* \(#,##0.00\);_(* &quot;-&quot;??_);_(@_)"/>
    <numFmt numFmtId="166" formatCode="_(&quot;$&quot;\ * #,##0_);_(&quot;$&quot;\ * \(#,##0\);_(&quot;$&quot;\ * &quot;-&quot;??_);_(@_)"/>
    <numFmt numFmtId="167" formatCode="#,##0.0"/>
    <numFmt numFmtId="168" formatCode="0.0%"/>
    <numFmt numFmtId="169" formatCode="0.000"/>
    <numFmt numFmtId="170" formatCode="_(* #,##0_);_(* \(#,##0\);_(* &quot;-&quot;??_);_(@_)"/>
    <numFmt numFmtId="171" formatCode="#,##0.000"/>
    <numFmt numFmtId="172" formatCode="[$$-240A]\ #,##0.00_);\([$$-240A]\ #,##0.00\)"/>
    <numFmt numFmtId="173" formatCode="0.0"/>
    <numFmt numFmtId="174" formatCode="&quot;$&quot;\ #,##0"/>
  </numFmts>
  <fonts count="38">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
      <sz val="16"/>
      <name val="Calibri"/>
      <family val="2"/>
      <scheme val="minor"/>
    </font>
    <font>
      <sz val="16"/>
      <name val="Tahoma"/>
      <family val="2"/>
    </font>
    <font>
      <b/>
      <sz val="12"/>
      <color theme="1"/>
      <name val="Arial"/>
      <family val="2"/>
    </font>
    <font>
      <sz val="12"/>
      <color theme="1"/>
      <name val="Arial"/>
      <family val="2"/>
    </font>
    <font>
      <sz val="12"/>
      <color rgb="FF000000"/>
      <name val="Arial"/>
      <family val="2"/>
    </font>
  </fonts>
  <fills count="23">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D7D31"/>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7" fillId="0" borderId="0" applyNumberForma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440">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6"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6"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6"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0"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4" fontId="6" fillId="0" borderId="12" xfId="0" applyNumberFormat="1" applyFont="1" applyBorder="1" applyAlignment="1">
      <alignment vertical="center" wrapText="1"/>
    </xf>
    <xf numFmtId="0" fontId="7" fillId="0" borderId="12" xfId="0"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0" fillId="0" borderId="0" xfId="0" applyFont="1" applyAlignment="1">
      <alignment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2" fillId="0" borderId="2" xfId="0" applyNumberFormat="1" applyFont="1" applyBorder="1" applyAlignment="1">
      <alignment horizontal="right" vertical="center" wrapText="1"/>
    </xf>
    <xf numFmtId="0" fontId="10" fillId="0" borderId="19" xfId="0" applyFont="1" applyBorder="1" applyAlignment="1">
      <alignment horizontal="justify" vertical="center" wrapText="1"/>
    </xf>
    <xf numFmtId="0" fontId="6"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7"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vertical="center" wrapText="1"/>
    </xf>
    <xf numFmtId="3" fontId="12" fillId="0" borderId="2" xfId="0" applyNumberFormat="1" applyFont="1" applyBorder="1" applyAlignment="1">
      <alignment vertical="center" wrapText="1"/>
    </xf>
    <xf numFmtId="4" fontId="10" fillId="0" borderId="2" xfId="0" applyNumberFormat="1" applyFont="1" applyBorder="1" applyAlignment="1">
      <alignment vertical="center" wrapText="1"/>
    </xf>
    <xf numFmtId="0" fontId="12" fillId="0" borderId="2"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7" fontId="7" fillId="0" borderId="17" xfId="0" applyNumberFormat="1" applyFont="1" applyBorder="1" applyAlignment="1">
      <alignment horizontal="center" vertical="center" wrapText="1"/>
    </xf>
    <xf numFmtId="167"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7" fontId="7" fillId="0" borderId="2" xfId="0" applyNumberFormat="1" applyFont="1" applyBorder="1" applyAlignment="1">
      <alignment horizontal="right" vertical="center" wrapText="1"/>
    </xf>
    <xf numFmtId="168" fontId="7" fillId="0" borderId="2" xfId="3" applyNumberFormat="1" applyFont="1" applyBorder="1" applyAlignment="1">
      <alignment horizontal="center" vertical="center" wrapText="1"/>
    </xf>
    <xf numFmtId="168" fontId="7" fillId="0" borderId="18" xfId="3" applyNumberFormat="1" applyFont="1" applyBorder="1" applyAlignment="1">
      <alignment horizontal="center" vertical="center" wrapText="1"/>
    </xf>
    <xf numFmtId="168"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69" fontId="7" fillId="0" borderId="2" xfId="0" applyNumberFormat="1" applyFont="1" applyBorder="1" applyAlignment="1">
      <alignment horizontal="right" vertical="center" wrapText="1"/>
    </xf>
    <xf numFmtId="0" fontId="16"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170"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2"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3" fontId="7" fillId="9" borderId="2" xfId="0" applyNumberFormat="1" applyFont="1" applyFill="1" applyBorder="1" applyAlignment="1">
      <alignment vertical="center" wrapText="1"/>
    </xf>
    <xf numFmtId="4" fontId="6" fillId="9" borderId="2" xfId="0" applyNumberFormat="1" applyFont="1" applyFill="1" applyBorder="1" applyAlignment="1">
      <alignment vertical="center" wrapText="1"/>
    </xf>
    <xf numFmtId="0" fontId="7" fillId="9" borderId="2" xfId="0" applyFont="1" applyFill="1" applyBorder="1" applyAlignment="1">
      <alignment vertical="center" wrapText="1"/>
    </xf>
    <xf numFmtId="9" fontId="7" fillId="0" borderId="18" xfId="3" applyFont="1" applyBorder="1" applyAlignment="1">
      <alignment horizontal="center" vertical="center" wrapText="1"/>
    </xf>
    <xf numFmtId="1" fontId="7" fillId="0" borderId="2" xfId="3" applyNumberFormat="1" applyFont="1" applyBorder="1" applyAlignment="1">
      <alignment horizontal="right"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2"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8" fillId="0" borderId="0" xfId="6" applyFont="1"/>
    <xf numFmtId="0" fontId="19" fillId="0" borderId="0" xfId="0" applyFont="1"/>
    <xf numFmtId="3" fontId="0" fillId="0" borderId="0" xfId="0" applyNumberFormat="1"/>
    <xf numFmtId="0" fontId="24" fillId="0" borderId="0" xfId="0" applyFont="1"/>
    <xf numFmtId="0" fontId="26" fillId="0" borderId="14" xfId="0" applyFont="1" applyBorder="1" applyAlignment="1">
      <alignment horizontal="center" vertical="center" textRotation="90"/>
    </xf>
    <xf numFmtId="0" fontId="26" fillId="0" borderId="12" xfId="0" applyFont="1" applyBorder="1" applyAlignment="1">
      <alignment horizontal="center" vertical="center" wrapText="1"/>
    </xf>
    <xf numFmtId="0" fontId="26" fillId="0" borderId="12" xfId="0" applyFont="1" applyBorder="1" applyAlignment="1">
      <alignment horizontal="justify" vertical="center" wrapText="1"/>
    </xf>
    <xf numFmtId="0" fontId="27" fillId="12"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3" fontId="27" fillId="9" borderId="2" xfId="0" applyNumberFormat="1" applyFont="1" applyFill="1" applyBorder="1" applyAlignment="1">
      <alignment horizontal="center" vertical="center" wrapText="1"/>
    </xf>
    <xf numFmtId="0" fontId="27" fillId="11" borderId="2" xfId="3" applyNumberFormat="1" applyFont="1" applyFill="1" applyBorder="1" applyAlignment="1">
      <alignment horizontal="center" vertical="center" wrapText="1"/>
    </xf>
    <xf numFmtId="3" fontId="27" fillId="8" borderId="2" xfId="0" applyNumberFormat="1" applyFont="1" applyFill="1" applyBorder="1" applyAlignment="1">
      <alignment horizontal="center" vertical="center" wrapText="1"/>
    </xf>
    <xf numFmtId="0" fontId="27" fillId="16" borderId="18" xfId="3" applyNumberFormat="1" applyFont="1" applyFill="1" applyBorder="1" applyAlignment="1">
      <alignment horizontal="center" vertical="center" wrapText="1"/>
    </xf>
    <xf numFmtId="0" fontId="26" fillId="0" borderId="17" xfId="0" applyFont="1" applyBorder="1" applyAlignment="1">
      <alignment horizontal="center" vertical="center" textRotation="90"/>
    </xf>
    <xf numFmtId="0" fontId="26" fillId="0" borderId="2"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wrapText="1"/>
    </xf>
    <xf numFmtId="0" fontId="26" fillId="0" borderId="11" xfId="0" applyFont="1" applyBorder="1" applyAlignment="1">
      <alignment horizontal="justify" vertical="center" wrapText="1"/>
    </xf>
    <xf numFmtId="0" fontId="27" fillId="12" borderId="19" xfId="0" applyFont="1" applyFill="1" applyBorder="1" applyAlignment="1">
      <alignment horizontal="center" vertical="center" wrapText="1"/>
    </xf>
    <xf numFmtId="0" fontId="27" fillId="15" borderId="19" xfId="0"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7" fillId="11" borderId="19" xfId="3" applyNumberFormat="1"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7" fillId="16" borderId="22" xfId="3" applyNumberFormat="1" applyFont="1" applyFill="1" applyBorder="1" applyAlignment="1">
      <alignment horizontal="center" vertical="center" wrapText="1"/>
    </xf>
    <xf numFmtId="0" fontId="26" fillId="0" borderId="0" xfId="0" applyFont="1" applyAlignment="1">
      <alignment vertical="center" textRotation="90" wrapText="1"/>
    </xf>
    <xf numFmtId="0" fontId="8" fillId="0" borderId="2" xfId="0" applyFont="1" applyBorder="1" applyAlignment="1">
      <alignment vertical="center" wrapText="1"/>
    </xf>
    <xf numFmtId="9" fontId="11" fillId="10" borderId="2" xfId="5" applyNumberFormat="1" applyFont="1" applyFill="1" applyBorder="1" applyAlignment="1">
      <alignment horizontal="right" vertical="center" wrapText="1"/>
    </xf>
    <xf numFmtId="9" fontId="7" fillId="10" borderId="12" xfId="3" applyFont="1" applyFill="1" applyBorder="1" applyAlignment="1">
      <alignment horizontal="right" vertical="center" wrapText="1"/>
    </xf>
    <xf numFmtId="9" fontId="7" fillId="10" borderId="2" xfId="3" applyFont="1" applyFill="1" applyBorder="1" applyAlignment="1">
      <alignment horizontal="right" vertical="center" wrapText="1"/>
    </xf>
    <xf numFmtId="9" fontId="7" fillId="10" borderId="19" xfId="3" applyFont="1" applyFill="1" applyBorder="1" applyAlignment="1">
      <alignment horizontal="right" vertical="center" wrapText="1"/>
    </xf>
    <xf numFmtId="9" fontId="7" fillId="10" borderId="2" xfId="5" applyNumberFormat="1" applyFont="1" applyFill="1" applyBorder="1" applyAlignment="1">
      <alignment horizontal="right" vertical="center" wrapText="1"/>
    </xf>
    <xf numFmtId="3" fontId="7" fillId="10" borderId="2" xfId="0" applyNumberFormat="1"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0"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171" fontId="7" fillId="0" borderId="2" xfId="0" applyNumberFormat="1" applyFont="1" applyBorder="1" applyAlignment="1">
      <alignment horizontal="right" vertical="center" wrapText="1"/>
    </xf>
    <xf numFmtId="2" fontId="7" fillId="0" borderId="2" xfId="3" applyNumberFormat="1" applyFont="1" applyFill="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3" fontId="7" fillId="0" borderId="19" xfId="0" applyNumberFormat="1" applyFont="1" applyBorder="1" applyAlignment="1">
      <alignment vertical="center" wrapText="1"/>
    </xf>
    <xf numFmtId="166" fontId="7" fillId="0" borderId="0" xfId="2" applyNumberFormat="1" applyFont="1" applyAlignment="1">
      <alignment horizontal="right" vertical="center" wrapText="1"/>
    </xf>
    <xf numFmtId="166"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6" fontId="7" fillId="0" borderId="12" xfId="2" applyNumberFormat="1" applyFont="1" applyBorder="1" applyAlignment="1">
      <alignment horizontal="right" vertical="center" wrapText="1"/>
    </xf>
    <xf numFmtId="166" fontId="7" fillId="0" borderId="2" xfId="2" applyNumberFormat="1" applyFont="1" applyFill="1" applyBorder="1" applyAlignment="1">
      <alignment horizontal="right" vertical="center" wrapText="1"/>
    </xf>
    <xf numFmtId="166" fontId="7" fillId="0" borderId="2" xfId="2" applyNumberFormat="1" applyFont="1" applyBorder="1" applyAlignment="1">
      <alignment horizontal="right" vertical="center" wrapText="1"/>
    </xf>
    <xf numFmtId="166" fontId="7" fillId="0" borderId="12" xfId="2" applyNumberFormat="1" applyFont="1" applyFill="1" applyBorder="1" applyAlignment="1">
      <alignment horizontal="right" vertical="center" wrapText="1"/>
    </xf>
    <xf numFmtId="172" fontId="30" fillId="0" borderId="2" xfId="2" applyNumberFormat="1" applyFont="1" applyBorder="1" applyAlignment="1">
      <alignment vertical="center" wrapText="1"/>
    </xf>
    <xf numFmtId="4" fontId="12" fillId="10" borderId="2" xfId="0" applyNumberFormat="1" applyFont="1" applyFill="1" applyBorder="1" applyAlignment="1">
      <alignment horizontal="center" vertical="center" wrapText="1"/>
    </xf>
    <xf numFmtId="166" fontId="31" fillId="0" borderId="2" xfId="2" applyNumberFormat="1" applyFont="1" applyBorder="1" applyAlignment="1">
      <alignment horizontal="right" vertical="center"/>
    </xf>
    <xf numFmtId="166" fontId="9" fillId="0" borderId="2" xfId="2" applyNumberFormat="1" applyFont="1" applyBorder="1" applyAlignment="1">
      <alignment horizontal="right" vertical="center"/>
    </xf>
    <xf numFmtId="166" fontId="7" fillId="0" borderId="2" xfId="2" applyNumberFormat="1" applyFont="1" applyBorder="1" applyAlignment="1">
      <alignment horizontal="right" vertical="center"/>
    </xf>
    <xf numFmtId="4" fontId="11" fillId="0" borderId="2" xfId="0" applyNumberFormat="1" applyFont="1" applyBorder="1" applyAlignment="1">
      <alignment vertical="center"/>
    </xf>
    <xf numFmtId="4" fontId="30" fillId="0" borderId="2" xfId="0" applyNumberFormat="1" applyFont="1" applyBorder="1" applyAlignment="1">
      <alignment vertical="center" wrapText="1"/>
    </xf>
    <xf numFmtId="166" fontId="30" fillId="0" borderId="2" xfId="2" applyNumberFormat="1" applyFont="1" applyBorder="1" applyAlignment="1">
      <alignment vertical="center" wrapText="1"/>
    </xf>
    <xf numFmtId="164" fontId="11" fillId="0" borderId="2" xfId="2" applyFont="1" applyBorder="1" applyAlignment="1">
      <alignment horizontal="center" vertical="center"/>
    </xf>
    <xf numFmtId="166" fontId="11" fillId="10" borderId="2" xfId="2" applyNumberFormat="1" applyFont="1" applyFill="1" applyBorder="1" applyAlignment="1">
      <alignment horizontal="center" vertical="center"/>
    </xf>
    <xf numFmtId="164" fontId="11" fillId="10" borderId="2" xfId="2" applyFont="1" applyFill="1" applyBorder="1" applyAlignment="1">
      <alignment horizontal="center" vertical="center"/>
    </xf>
    <xf numFmtId="166" fontId="11" fillId="10" borderId="2" xfId="2" applyNumberFormat="1" applyFont="1" applyFill="1" applyBorder="1" applyAlignment="1">
      <alignment vertical="center"/>
    </xf>
    <xf numFmtId="4" fontId="11" fillId="0" borderId="2" xfId="0" applyNumberFormat="1" applyFont="1" applyBorder="1" applyAlignment="1">
      <alignment vertical="center" wrapText="1"/>
    </xf>
    <xf numFmtId="0" fontId="7" fillId="0" borderId="2" xfId="0" applyFont="1" applyBorder="1" applyAlignment="1">
      <alignment horizontal="center" vertical="center"/>
    </xf>
    <xf numFmtId="166" fontId="32" fillId="0" borderId="2" xfId="2" applyNumberFormat="1" applyFont="1" applyBorder="1" applyAlignment="1">
      <alignment horizontal="right" vertical="center"/>
    </xf>
    <xf numFmtId="166" fontId="7" fillId="10" borderId="2" xfId="2" applyNumberFormat="1" applyFont="1" applyFill="1" applyBorder="1" applyAlignment="1">
      <alignment horizontal="right" vertical="center" wrapText="1"/>
    </xf>
    <xf numFmtId="166" fontId="7" fillId="10" borderId="2" xfId="2" applyNumberFormat="1" applyFont="1" applyFill="1" applyBorder="1" applyAlignment="1">
      <alignment horizontal="right" vertical="center"/>
    </xf>
    <xf numFmtId="166" fontId="7" fillId="0" borderId="19" xfId="2" applyNumberFormat="1" applyFont="1" applyBorder="1" applyAlignment="1">
      <alignment vertical="center" wrapText="1"/>
    </xf>
    <xf numFmtId="166" fontId="7" fillId="0" borderId="2" xfId="2" applyNumberFormat="1" applyFont="1" applyBorder="1" applyAlignment="1">
      <alignment vertical="center" wrapText="1"/>
    </xf>
    <xf numFmtId="166" fontId="7" fillId="0" borderId="2" xfId="2" applyNumberFormat="1" applyFont="1" applyBorder="1" applyAlignment="1">
      <alignment horizontal="center" vertical="center"/>
    </xf>
    <xf numFmtId="166" fontId="11" fillId="0" borderId="2" xfId="2" applyNumberFormat="1" applyFont="1" applyBorder="1" applyAlignment="1">
      <alignment vertical="center"/>
    </xf>
    <xf numFmtId="173"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4" fontId="7" fillId="10" borderId="2" xfId="0" applyNumberFormat="1" applyFont="1" applyFill="1" applyBorder="1" applyAlignment="1">
      <alignment vertical="center" wrapText="1"/>
    </xf>
    <xf numFmtId="9" fontId="7" fillId="11" borderId="2" xfId="3" applyFont="1" applyFill="1" applyBorder="1" applyAlignment="1">
      <alignment horizontal="righ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ill="1" applyBorder="1" applyAlignment="1">
      <alignment vertical="center" wrapText="1"/>
    </xf>
    <xf numFmtId="0" fontId="27" fillId="12" borderId="12"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7" fillId="15" borderId="12" xfId="0" applyFont="1" applyFill="1" applyBorder="1" applyAlignment="1">
      <alignment horizontal="center" vertical="center" wrapText="1"/>
    </xf>
    <xf numFmtId="3" fontId="27" fillId="9" borderId="12" xfId="0" applyNumberFormat="1" applyFont="1" applyFill="1" applyBorder="1" applyAlignment="1">
      <alignment horizontal="center" vertical="center" wrapText="1"/>
    </xf>
    <xf numFmtId="0" fontId="27" fillId="11" borderId="12" xfId="3"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0" fontId="27" fillId="16" borderId="15" xfId="3" applyNumberFormat="1" applyFont="1" applyFill="1" applyBorder="1" applyAlignment="1">
      <alignment horizontal="center" vertical="center" wrapText="1"/>
    </xf>
    <xf numFmtId="0" fontId="20" fillId="15" borderId="5" xfId="0" applyFont="1" applyFill="1" applyBorder="1" applyAlignment="1">
      <alignment horizontal="center" vertical="center" wrapText="1"/>
    </xf>
    <xf numFmtId="3" fontId="20" fillId="9" borderId="5" xfId="0" applyNumberFormat="1" applyFont="1" applyFill="1" applyBorder="1" applyAlignment="1">
      <alignment horizontal="center" vertical="center" wrapText="1"/>
    </xf>
    <xf numFmtId="3" fontId="20" fillId="11" borderId="5" xfId="0" applyNumberFormat="1" applyFont="1" applyFill="1" applyBorder="1" applyAlignment="1">
      <alignment horizontal="center" vertical="center" wrapText="1"/>
    </xf>
    <xf numFmtId="3" fontId="20" fillId="8" borderId="5"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173" fontId="20" fillId="15" borderId="9" xfId="0" applyNumberFormat="1" applyFont="1" applyFill="1" applyBorder="1" applyAlignment="1">
      <alignment horizontal="center" vertical="center" wrapText="1"/>
    </xf>
    <xf numFmtId="3" fontId="20" fillId="9" borderId="9" xfId="0" applyNumberFormat="1" applyFont="1" applyFill="1" applyBorder="1" applyAlignment="1">
      <alignment horizontal="center" vertical="center" wrapText="1"/>
    </xf>
    <xf numFmtId="3" fontId="20" fillId="11" borderId="9" xfId="0" applyNumberFormat="1" applyFont="1" applyFill="1" applyBorder="1" applyAlignment="1">
      <alignment horizontal="center" vertical="center" wrapText="1"/>
    </xf>
    <xf numFmtId="3" fontId="20" fillId="8" borderId="9" xfId="0" applyNumberFormat="1"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2" borderId="4" xfId="0" applyFont="1" applyFill="1" applyBorder="1" applyAlignment="1">
      <alignment horizontal="center" vertical="center" wrapText="1"/>
    </xf>
    <xf numFmtId="173" fontId="20" fillId="12" borderId="8" xfId="0" applyNumberFormat="1" applyFont="1" applyFill="1" applyBorder="1" applyAlignment="1">
      <alignment horizontal="center" vertical="center" wrapText="1"/>
    </xf>
    <xf numFmtId="3" fontId="12" fillId="10" borderId="2" xfId="0" applyNumberFormat="1" applyFont="1" applyFill="1" applyBorder="1" applyAlignment="1">
      <alignment horizontal="right" vertical="center" wrapText="1"/>
    </xf>
    <xf numFmtId="0" fontId="26" fillId="0" borderId="17" xfId="0" applyFont="1" applyBorder="1" applyAlignment="1">
      <alignment horizontal="center" vertical="center" textRotation="90" wrapText="1"/>
    </xf>
    <xf numFmtId="4" fontId="7" fillId="0" borderId="2" xfId="0" applyNumberFormat="1" applyFont="1" applyBorder="1" applyAlignment="1">
      <alignment vertical="center" wrapText="1"/>
    </xf>
    <xf numFmtId="0" fontId="0" fillId="0" borderId="0" xfId="0" applyAlignment="1">
      <alignment horizontal="justify" vertical="center" wrapText="1"/>
    </xf>
    <xf numFmtId="166" fontId="7" fillId="9" borderId="2" xfId="2" applyNumberFormat="1" applyFont="1" applyFill="1" applyBorder="1" applyAlignment="1">
      <alignment horizontal="right" vertical="center" wrapText="1"/>
    </xf>
    <xf numFmtId="2" fontId="7" fillId="9" borderId="19" xfId="0" applyNumberFormat="1" applyFont="1" applyFill="1" applyBorder="1" applyAlignment="1">
      <alignment vertical="center" wrapText="1"/>
    </xf>
    <xf numFmtId="10" fontId="30" fillId="0" borderId="2" xfId="3" applyNumberFormat="1" applyFont="1" applyBorder="1" applyAlignment="1">
      <alignment horizontal="right" vertical="center" wrapText="1"/>
    </xf>
    <xf numFmtId="0" fontId="34" fillId="10" borderId="2" xfId="0" applyFont="1" applyFill="1" applyBorder="1" applyAlignment="1">
      <alignment vertical="center" wrapText="1"/>
    </xf>
    <xf numFmtId="174" fontId="7" fillId="0" borderId="12" xfId="0" applyNumberFormat="1" applyFont="1" applyBorder="1" applyAlignment="1">
      <alignment vertical="center" wrapText="1"/>
    </xf>
    <xf numFmtId="174" fontId="7" fillId="0" borderId="2" xfId="0" applyNumberFormat="1" applyFont="1" applyBorder="1" applyAlignment="1">
      <alignment vertical="center" wrapText="1"/>
    </xf>
    <xf numFmtId="174" fontId="30" fillId="0" borderId="17" xfId="2" applyNumberFormat="1" applyFont="1" applyBorder="1" applyAlignment="1">
      <alignment vertical="center" wrapText="1"/>
    </xf>
    <xf numFmtId="174" fontId="30" fillId="0" borderId="2" xfId="2" applyNumberFormat="1" applyFont="1" applyBorder="1" applyAlignment="1">
      <alignment vertical="center" wrapText="1"/>
    </xf>
    <xf numFmtId="174" fontId="11" fillId="0" borderId="2" xfId="0" applyNumberFormat="1" applyFont="1" applyBorder="1" applyAlignment="1">
      <alignment horizontal="center" vertical="center"/>
    </xf>
    <xf numFmtId="174" fontId="11" fillId="0" borderId="2" xfId="8" applyNumberFormat="1" applyFont="1" applyBorder="1" applyAlignment="1">
      <alignment horizontal="center" vertical="center"/>
    </xf>
    <xf numFmtId="174" fontId="30" fillId="0" borderId="2" xfId="8" applyNumberFormat="1" applyFont="1" applyBorder="1" applyAlignment="1">
      <alignment vertical="center" wrapText="1"/>
    </xf>
    <xf numFmtId="174" fontId="11" fillId="0" borderId="2" xfId="9" applyNumberFormat="1" applyFont="1" applyBorder="1" applyAlignment="1">
      <alignment vertical="center"/>
    </xf>
    <xf numFmtId="174" fontId="11" fillId="0" borderId="2" xfId="0" applyNumberFormat="1" applyFont="1" applyBorder="1" applyAlignment="1">
      <alignment vertical="center"/>
    </xf>
    <xf numFmtId="174" fontId="11" fillId="0" borderId="2" xfId="8" applyNumberFormat="1" applyFont="1" applyBorder="1" applyAlignment="1">
      <alignment vertical="center"/>
    </xf>
    <xf numFmtId="174" fontId="12" fillId="0" borderId="2" xfId="0" applyNumberFormat="1" applyFont="1" applyBorder="1" applyAlignment="1">
      <alignment vertical="center" wrapText="1"/>
    </xf>
    <xf numFmtId="174" fontId="30" fillId="0" borderId="2" xfId="0" applyNumberFormat="1" applyFont="1" applyBorder="1" applyAlignment="1">
      <alignment vertical="center" wrapText="1"/>
    </xf>
    <xf numFmtId="174" fontId="33" fillId="0" borderId="2" xfId="0" applyNumberFormat="1" applyFont="1" applyBorder="1" applyAlignment="1">
      <alignment horizontal="center" vertical="center"/>
    </xf>
    <xf numFmtId="174" fontId="30" fillId="0" borderId="2" xfId="8" applyNumberFormat="1" applyFont="1" applyFill="1" applyBorder="1" applyAlignment="1">
      <alignment vertical="center" wrapText="1"/>
    </xf>
    <xf numFmtId="9" fontId="7" fillId="9" borderId="2" xfId="3" applyFont="1" applyFill="1" applyBorder="1" applyAlignment="1">
      <alignment horizontal="right" vertical="center" wrapText="1"/>
    </xf>
    <xf numFmtId="167" fontId="7" fillId="0" borderId="2" xfId="0" applyNumberFormat="1" applyFont="1" applyBorder="1" applyAlignment="1">
      <alignment vertical="center" wrapText="1"/>
    </xf>
    <xf numFmtId="174" fontId="7" fillId="0" borderId="2" xfId="7" applyNumberFormat="1" applyFont="1" applyBorder="1" applyAlignment="1">
      <alignment horizontal="right" vertical="center"/>
    </xf>
    <xf numFmtId="9" fontId="7" fillId="0" borderId="2" xfId="3" applyFont="1" applyFill="1" applyBorder="1" applyAlignment="1">
      <alignment vertical="center" wrapText="1"/>
    </xf>
    <xf numFmtId="9" fontId="7" fillId="0" borderId="2" xfId="3" applyFont="1" applyBorder="1" applyAlignment="1">
      <alignment vertical="center" wrapText="1"/>
    </xf>
    <xf numFmtId="0" fontId="35" fillId="0" borderId="33" xfId="0" applyFont="1" applyBorder="1" applyAlignment="1">
      <alignment horizontal="center" vertical="center" wrapText="1"/>
    </xf>
    <xf numFmtId="0" fontId="35" fillId="0" borderId="41" xfId="0" applyFont="1" applyBorder="1" applyAlignment="1">
      <alignment horizontal="center" vertical="center" wrapText="1"/>
    </xf>
    <xf numFmtId="0" fontId="36" fillId="0" borderId="42" xfId="0" applyFont="1" applyBorder="1" applyAlignment="1">
      <alignment vertical="center" wrapText="1"/>
    </xf>
    <xf numFmtId="0" fontId="37" fillId="8" borderId="43" xfId="0" applyFont="1" applyFill="1" applyBorder="1" applyAlignment="1">
      <alignment horizontal="center" vertical="center" wrapText="1"/>
    </xf>
    <xf numFmtId="0" fontId="37" fillId="11" borderId="43" xfId="0" applyFont="1" applyFill="1" applyBorder="1" applyAlignment="1">
      <alignment horizontal="center" vertical="center" wrapText="1"/>
    </xf>
    <xf numFmtId="0" fontId="37" fillId="9" borderId="43" xfId="0" applyFont="1" applyFill="1" applyBorder="1" applyAlignment="1">
      <alignment horizontal="center" vertical="center" wrapText="1"/>
    </xf>
    <xf numFmtId="0" fontId="37" fillId="22" borderId="43" xfId="0" applyFont="1" applyFill="1" applyBorder="1" applyAlignment="1">
      <alignment horizontal="center" vertical="center" wrapText="1"/>
    </xf>
    <xf numFmtId="0" fontId="37" fillId="12" borderId="43" xfId="0" applyFont="1" applyFill="1" applyBorder="1" applyAlignment="1">
      <alignment horizontal="center" vertical="center" wrapText="1"/>
    </xf>
    <xf numFmtId="0" fontId="0" fillId="0" borderId="2" xfId="0" applyBorder="1" applyAlignment="1">
      <alignment horizontal="justify" vertical="center" wrapText="1"/>
    </xf>
    <xf numFmtId="0" fontId="9" fillId="0" borderId="40" xfId="0" applyFont="1" applyBorder="1" applyAlignment="1">
      <alignment horizontal="center" vertical="center" wrapText="1"/>
    </xf>
    <xf numFmtId="9" fontId="7" fillId="10" borderId="19" xfId="3" applyFont="1" applyFill="1" applyBorder="1" applyAlignment="1">
      <alignment horizontal="center" vertical="center" wrapText="1"/>
    </xf>
    <xf numFmtId="9" fontId="7" fillId="10" borderId="12" xfId="3" applyFont="1" applyFill="1" applyBorder="1" applyAlignment="1">
      <alignment horizontal="center" vertical="center" wrapText="1"/>
    </xf>
    <xf numFmtId="0" fontId="6" fillId="0" borderId="19" xfId="0" applyFont="1" applyBorder="1" applyAlignment="1">
      <alignment horizontal="justify" vertical="center" wrapText="1"/>
    </xf>
    <xf numFmtId="0" fontId="6" fillId="0" borderId="12" xfId="0" applyFont="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0" fontId="6" fillId="0" borderId="1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4" fontId="6" fillId="0" borderId="19" xfId="0" applyNumberFormat="1" applyFont="1" applyBorder="1" applyAlignment="1">
      <alignment horizontal="justify"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12" fillId="0" borderId="19" xfId="0" applyFont="1" applyBorder="1" applyAlignment="1">
      <alignment horizontal="right" vertical="center" wrapText="1"/>
    </xf>
    <xf numFmtId="0" fontId="12" fillId="0" borderId="12" xfId="0" applyFont="1" applyBorder="1" applyAlignment="1">
      <alignment horizontal="right" vertical="center" wrapText="1"/>
    </xf>
    <xf numFmtId="167" fontId="7" fillId="0" borderId="19" xfId="0" applyNumberFormat="1" applyFont="1" applyBorder="1" applyAlignment="1">
      <alignment horizontal="right" vertical="center" wrapText="1"/>
    </xf>
    <xf numFmtId="167" fontId="7" fillId="0" borderId="12" xfId="0" applyNumberFormat="1" applyFont="1" applyBorder="1" applyAlignment="1">
      <alignment horizontal="right"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4" fontId="6" fillId="0" borderId="11" xfId="0" applyNumberFormat="1" applyFont="1" applyBorder="1" applyAlignment="1">
      <alignment horizontal="right" vertical="center" wrapText="1"/>
    </xf>
    <xf numFmtId="0" fontId="6" fillId="0" borderId="11" xfId="0" applyFont="1" applyBorder="1" applyAlignment="1">
      <alignment horizontal="justify"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9" fontId="12" fillId="0" borderId="19" xfId="0" applyNumberFormat="1" applyFont="1" applyBorder="1" applyAlignment="1">
      <alignment horizontal="right" vertical="center" wrapText="1"/>
    </xf>
    <xf numFmtId="10" fontId="12" fillId="0" borderId="19" xfId="0" applyNumberFormat="1" applyFont="1" applyBorder="1" applyAlignment="1">
      <alignment horizontal="right" vertical="center" wrapText="1"/>
    </xf>
    <xf numFmtId="10" fontId="12"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9" fontId="12" fillId="0" borderId="19" xfId="0" applyNumberFormat="1" applyFont="1" applyBorder="1" applyAlignment="1">
      <alignment horizontal="center" vertical="center" wrapText="1"/>
    </xf>
    <xf numFmtId="0" fontId="7" fillId="0" borderId="12" xfId="3" applyNumberFormat="1" applyFont="1" applyBorder="1" applyAlignment="1">
      <alignment horizontal="right"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7" fillId="0" borderId="19"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2" fillId="0" borderId="19" xfId="3" applyFont="1" applyFill="1" applyBorder="1" applyAlignment="1">
      <alignment horizontal="right" vertical="center" wrapText="1"/>
    </xf>
    <xf numFmtId="9" fontId="12" fillId="0" borderId="12" xfId="3" applyFont="1" applyFill="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0" fontId="10" fillId="0" borderId="19" xfId="0" applyFont="1" applyBorder="1" applyAlignment="1">
      <alignment horizontal="justify" vertical="center" wrapText="1"/>
    </xf>
    <xf numFmtId="0" fontId="10" fillId="0" borderId="12" xfId="0" applyFont="1" applyBorder="1" applyAlignment="1">
      <alignment horizontal="justify" vertical="center" wrapText="1"/>
    </xf>
    <xf numFmtId="9" fontId="12" fillId="0" borderId="22" xfId="0" applyNumberFormat="1" applyFont="1" applyBorder="1" applyAlignment="1">
      <alignment horizontal="center" vertical="center" wrapText="1"/>
    </xf>
    <xf numFmtId="0" fontId="12" fillId="0" borderId="15" xfId="0" applyFont="1" applyBorder="1" applyAlignment="1">
      <alignment horizontal="center" vertical="center" wrapText="1"/>
    </xf>
    <xf numFmtId="3" fontId="7" fillId="9" borderId="12" xfId="0" applyNumberFormat="1" applyFont="1" applyFill="1" applyBorder="1" applyAlignment="1">
      <alignment horizontal="center" vertical="center" wrapText="1"/>
    </xf>
    <xf numFmtId="3" fontId="7" fillId="9" borderId="15" xfId="0" applyNumberFormat="1" applyFont="1" applyFill="1" applyBorder="1" applyAlignment="1">
      <alignment horizontal="center" vertical="center" wrapText="1"/>
    </xf>
    <xf numFmtId="0" fontId="12" fillId="9" borderId="12" xfId="0" applyFont="1" applyFill="1" applyBorder="1" applyAlignment="1">
      <alignment horizontal="center" vertical="center" wrapText="1"/>
    </xf>
    <xf numFmtId="3" fontId="7" fillId="9" borderId="12" xfId="0" applyNumberFormat="1" applyFont="1" applyFill="1" applyBorder="1" applyAlignment="1">
      <alignment horizontal="right" vertical="center" wrapText="1"/>
    </xf>
    <xf numFmtId="9" fontId="7" fillId="9" borderId="12" xfId="3" applyFont="1" applyFill="1" applyBorder="1" applyAlignment="1">
      <alignment horizontal="right" vertical="center" wrapText="1"/>
    </xf>
    <xf numFmtId="0" fontId="7" fillId="9" borderId="12" xfId="0" applyFont="1" applyFill="1" applyBorder="1" applyAlignment="1">
      <alignment horizontal="right"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9" borderId="12" xfId="0" applyFont="1" applyFill="1" applyBorder="1" applyAlignment="1">
      <alignment horizontal="justify" vertical="center" wrapText="1"/>
    </xf>
    <xf numFmtId="0" fontId="6" fillId="9" borderId="12" xfId="0" applyFont="1" applyFill="1" applyBorder="1" applyAlignment="1">
      <alignment horizontal="center" vertical="center" wrapText="1"/>
    </xf>
    <xf numFmtId="3" fontId="7" fillId="9" borderId="14" xfId="0" applyNumberFormat="1" applyFont="1" applyFill="1" applyBorder="1" applyAlignment="1">
      <alignment horizontal="center"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169" fontId="7" fillId="0" borderId="19" xfId="0" applyNumberFormat="1" applyFont="1" applyBorder="1" applyAlignment="1">
      <alignment horizontal="right" vertical="center" wrapText="1"/>
    </xf>
    <xf numFmtId="169" fontId="7" fillId="0" borderId="12" xfId="0" applyNumberFormat="1"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0" fontId="6" fillId="0" borderId="11" xfId="0" applyFont="1" applyBorder="1" applyAlignment="1">
      <alignment horizontal="center" vertical="center" wrapText="1"/>
    </xf>
    <xf numFmtId="0" fontId="7" fillId="21" borderId="19" xfId="0" applyFont="1" applyFill="1" applyBorder="1" applyAlignment="1">
      <alignment horizontal="right" vertical="center" wrapText="1"/>
    </xf>
    <xf numFmtId="0" fontId="7" fillId="21" borderId="12" xfId="0" applyFont="1" applyFill="1" applyBorder="1" applyAlignment="1">
      <alignment horizontal="right" vertical="center" wrapText="1"/>
    </xf>
    <xf numFmtId="171" fontId="7" fillId="0" borderId="19" xfId="0" applyNumberFormat="1" applyFont="1" applyBorder="1" applyAlignment="1">
      <alignment horizontal="right" vertical="center" wrapText="1"/>
    </xf>
    <xf numFmtId="171" fontId="7" fillId="0" borderId="12" xfId="0" applyNumberFormat="1" applyFont="1" applyBorder="1" applyAlignment="1">
      <alignment horizontal="right"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center"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7" fillId="0" borderId="11" xfId="0" applyFont="1" applyBorder="1" applyAlignment="1">
      <alignment horizontal="right"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2"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0" fontId="6" fillId="0" borderId="2" xfId="0" applyFont="1" applyBorder="1" applyAlignment="1">
      <alignment horizontal="justify" vertical="center" wrapText="1"/>
    </xf>
    <xf numFmtId="174" fontId="7" fillId="0" borderId="19" xfId="0" applyNumberFormat="1" applyFont="1" applyBorder="1" applyAlignment="1">
      <alignment horizontal="right" vertical="center" wrapText="1"/>
    </xf>
    <xf numFmtId="174" fontId="7" fillId="0" borderId="12" xfId="0" applyNumberFormat="1" applyFont="1" applyBorder="1" applyAlignment="1">
      <alignment horizontal="right" vertical="center" wrapText="1"/>
    </xf>
    <xf numFmtId="166" fontId="7" fillId="0" borderId="19" xfId="2" applyNumberFormat="1" applyFont="1" applyBorder="1" applyAlignment="1">
      <alignment horizontal="right" vertical="center" wrapText="1"/>
    </xf>
    <xf numFmtId="166" fontId="7" fillId="0" borderId="12" xfId="2" applyNumberFormat="1" applyFont="1" applyBorder="1" applyAlignment="1">
      <alignment horizontal="right"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9" fontId="7" fillId="9" borderId="19" xfId="3" applyFont="1" applyFill="1" applyBorder="1" applyAlignment="1">
      <alignment horizontal="right"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174" fontId="7" fillId="0" borderId="19" xfId="0" applyNumberFormat="1" applyFont="1" applyBorder="1" applyAlignment="1">
      <alignment horizontal="center" vertical="center" wrapText="1"/>
    </xf>
    <xf numFmtId="174" fontId="7" fillId="0" borderId="12" xfId="0" applyNumberFormat="1" applyFont="1" applyBorder="1" applyAlignment="1">
      <alignment horizontal="center" vertical="center" wrapText="1"/>
    </xf>
    <xf numFmtId="4" fontId="6" fillId="0" borderId="2" xfId="0" applyNumberFormat="1" applyFont="1" applyBorder="1" applyAlignment="1">
      <alignment horizontal="justify"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3" fontId="7" fillId="12" borderId="19" xfId="0" applyNumberFormat="1" applyFont="1" applyFill="1" applyBorder="1" applyAlignment="1">
      <alignment horizontal="right" vertical="center" wrapText="1"/>
    </xf>
    <xf numFmtId="3" fontId="7" fillId="12" borderId="12" xfId="0" applyNumberFormat="1" applyFont="1" applyFill="1" applyBorder="1" applyAlignment="1">
      <alignment horizontal="right" vertical="center" wrapText="1"/>
    </xf>
    <xf numFmtId="166" fontId="7" fillId="0" borderId="19" xfId="2" applyNumberFormat="1" applyFont="1" applyFill="1" applyBorder="1" applyAlignment="1">
      <alignment horizontal="right" vertical="center" wrapText="1"/>
    </xf>
    <xf numFmtId="166" fontId="7" fillId="0" borderId="12" xfId="2" applyNumberFormat="1" applyFont="1" applyFill="1" applyBorder="1" applyAlignment="1">
      <alignment horizontal="righ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74" fontId="30" fillId="0" borderId="19" xfId="8" applyNumberFormat="1" applyFont="1" applyBorder="1" applyAlignment="1">
      <alignment horizontal="center" vertical="center" wrapText="1"/>
    </xf>
    <xf numFmtId="174" fontId="30" fillId="0" borderId="12" xfId="8" applyNumberFormat="1" applyFont="1" applyBorder="1" applyAlignment="1">
      <alignment horizontal="center" vertical="center" wrapText="1"/>
    </xf>
    <xf numFmtId="166" fontId="7" fillId="0" borderId="19" xfId="2" applyNumberFormat="1" applyFont="1" applyBorder="1" applyAlignment="1">
      <alignment horizontal="center" vertical="center" wrapText="1"/>
    </xf>
    <xf numFmtId="166" fontId="7" fillId="0" borderId="12" xfId="2"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0" fontId="20" fillId="16" borderId="38" xfId="0" applyFont="1" applyFill="1" applyBorder="1" applyAlignment="1">
      <alignment horizontal="right" vertical="center" wrapText="1"/>
    </xf>
    <xf numFmtId="0" fontId="20" fillId="16" borderId="39" xfId="0" applyFont="1" applyFill="1" applyBorder="1" applyAlignment="1">
      <alignment horizontal="right" vertical="center" wrapText="1"/>
    </xf>
    <xf numFmtId="0" fontId="20" fillId="16" borderId="31" xfId="0" applyFont="1" applyFill="1" applyBorder="1" applyAlignment="1">
      <alignment horizontal="right" vertical="center" wrapText="1"/>
    </xf>
    <xf numFmtId="0" fontId="20" fillId="16" borderId="37" xfId="0" applyFont="1" applyFill="1" applyBorder="1" applyAlignment="1">
      <alignment horizontal="right" vertical="center" wrapText="1"/>
    </xf>
    <xf numFmtId="0" fontId="20" fillId="0" borderId="2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2" fillId="13" borderId="3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23" fillId="14" borderId="36" xfId="0" applyFont="1" applyFill="1" applyBorder="1" applyAlignment="1">
      <alignment horizontal="center" vertical="center" wrapText="1"/>
    </xf>
  </cellXfs>
  <cellStyles count="10">
    <cellStyle name="Énfasis6" xfId="5" builtinId="49"/>
    <cellStyle name="Entrada" xfId="4" builtinId="20"/>
    <cellStyle name="Hipervínculo" xfId="6" builtinId="8"/>
    <cellStyle name="Millares" xfId="1" builtinId="3"/>
    <cellStyle name="Millares [0]" xfId="9" builtinId="6"/>
    <cellStyle name="Moneda" xfId="2" builtinId="4"/>
    <cellStyle name="Moneda [0]" xfId="8" builtinId="7"/>
    <cellStyle name="Moneda 2" xfId="7" xr:uid="{00000000-0005-0000-0000-000007000000}"/>
    <cellStyle name="Normal" xfId="0" builtinId="0"/>
    <cellStyle name="Porcentaje" xfId="3" builtinId="5"/>
  </cellStyles>
  <dxfs count="245">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theme="5"/>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FFFF0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FF0000"/>
        </patternFill>
      </fill>
    </dxf>
    <dxf>
      <fill>
        <patternFill>
          <bgColor theme="5"/>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rgb="FF92D050"/>
        </patternFill>
      </fill>
    </dxf>
    <dxf>
      <fill>
        <patternFill>
          <bgColor theme="5"/>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TRIMESTRE I -</a:t>
            </a:r>
            <a:r>
              <a:rPr lang="en-US" b="1">
                <a:solidFill>
                  <a:schemeClr val="tx1"/>
                </a:solidFill>
              </a:rPr>
              <a:t> 2023</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1"/>
              <c:layout>
                <c:manualLayout>
                  <c:x val="-1.6538017378889283E-2"/>
                  <c:y val="-1.9629944069065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19C-4F7C-BA0A-18F328E3FA6D}"/>
                </c:ext>
              </c:extLst>
            </c:dLbl>
            <c:dLbl>
              <c:idx val="2"/>
              <c:layout>
                <c:manualLayout>
                  <c:x val="-1.3777990257348511E-2"/>
                  <c:y val="-6.95209958555086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19C-4F7C-BA0A-18F328E3FA6D}"/>
                </c:ext>
              </c:extLst>
            </c:dLbl>
            <c:dLbl>
              <c:idx val="3"/>
              <c:layout>
                <c:manualLayout>
                  <c:x val="-1.1009170129048773E-3"/>
                  <c:y val="-8.056453054857687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19C-4F7C-BA0A-18F328E3FA6D}"/>
                </c:ext>
              </c:extLst>
            </c:dLbl>
            <c:dLbl>
              <c:idx val="4"/>
              <c:layout>
                <c:manualLayout>
                  <c:x val="0.23302329416322365"/>
                  <c:y val="-0.313272251738609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7</c:v>
                </c:pt>
                <c:pt idx="2" formatCode="#,##0">
                  <c:v>12</c:v>
                </c:pt>
                <c:pt idx="3" formatCode="#,##0">
                  <c:v>7</c:v>
                </c:pt>
                <c:pt idx="4" formatCode="#,##0">
                  <c:v>86</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1"/>
              <c:layout>
                <c:manualLayout>
                  <c:x val="0.14231866227262438"/>
                  <c:y val="1.096029594280882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DB8-46D2-8CB4-5448F9329C1E}"/>
                </c:ext>
              </c:extLst>
            </c:dLbl>
            <c:dLbl>
              <c:idx val="2"/>
              <c:layout>
                <c:manualLayout>
                  <c:x val="-0.20279595049878257"/>
                  <c:y val="-0.1092428446051417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8.2347311633838072E-2"/>
                  <c:y val="-0.2767742435142285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dLbl>
              <c:idx val="4"/>
              <c:layout>
                <c:manualLayout>
                  <c:x val="0.25006804182955161"/>
                  <c:y val="5.19155120822478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8</c:v>
                </c:pt>
                <c:pt idx="3">
                  <c:v>2</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4.6861642294713235E-2"/>
                  <c:y val="1.258309921739399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4.6044244469442075E-3"/>
                  <c:y val="-5.795727943327532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5.9501964428359498E-2"/>
                  <c:y val="-9.076907405289805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2422360248447205"/>
                  <c:y val="1.908831124684365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31854808417857317"/>
                  <c:y val="-0.2903963927585976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8</c:v>
                </c:pt>
                <c:pt idx="3">
                  <c:v>2</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1</c:v>
                </c:pt>
                <c:pt idx="4" formatCode="#,##0">
                  <c:v>49</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1"/>
              <c:layout>
                <c:manualLayout>
                  <c:x val="-6.1962123965273647E-2"/>
                  <c:y val="0.1042639351704187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4C-4712-B748-4431BEE43CA1}"/>
                </c:ext>
              </c:extLst>
            </c:dLbl>
            <c:dLbl>
              <c:idx val="2"/>
              <c:layout>
                <c:manualLayout>
                  <c:x val="-0.10692251160912586"/>
                  <c:y val="6.820513428270659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4C-4712-B748-4431BEE43CA1}"/>
                </c:ext>
              </c:extLst>
            </c:dLbl>
            <c:dLbl>
              <c:idx val="3"/>
              <c:layout>
                <c:manualLayout>
                  <c:x val="3.8531525412357037E-3"/>
                  <c:y val="-6.96086335427635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2685413041240857"/>
                  <c:y val="-0.203709812282675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1</c:v>
                </c:pt>
                <c:pt idx="3">
                  <c:v>1</c:v>
                </c:pt>
                <c:pt idx="4" formatCode="#,##0">
                  <c:v>10</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1"/>
              <c:layout>
                <c:manualLayout>
                  <c:x val="-5.9471942529429597E-2"/>
                  <c:y val="-5.574105311394538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0.11940792465744909"/>
                  <c:y val="6.544066551436016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9.7161501328061659E-2"/>
                  <c:y val="-3.7677969142491841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19229542300091951"/>
                  <c:y val="-0.321065791689301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2</c:v>
                </c:pt>
                <c:pt idx="3">
                  <c:v>3</c:v>
                </c:pt>
                <c:pt idx="4" formatCode="#,##0">
                  <c:v>16</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L146"/>
  <sheetViews>
    <sheetView tabSelected="1" topLeftCell="A3" zoomScale="60" zoomScaleNormal="60" workbookViewId="0">
      <pane xSplit="8" ySplit="5" topLeftCell="BW8" activePane="bottomRight" state="frozen"/>
      <selection activeCell="A3" sqref="A3"/>
      <selection pane="topRight" activeCell="I3" sqref="I3"/>
      <selection pane="bottomLeft" activeCell="A8" sqref="A8"/>
      <selection pane="bottomRight" activeCell="GN143" sqref="GN143"/>
    </sheetView>
  </sheetViews>
  <sheetFormatPr baseColWidth="10" defaultColWidth="9.140625" defaultRowHeight="20.25"/>
  <cols>
    <col min="1" max="1" width="8.5703125" style="7" customWidth="1"/>
    <col min="2" max="2" width="23.28515625" style="14" customWidth="1"/>
    <col min="3" max="3" width="7" style="12" customWidth="1"/>
    <col min="4" max="4" width="31.85546875" style="14" customWidth="1"/>
    <col min="5" max="7" width="5.5703125" style="14" customWidth="1"/>
    <col min="8" max="8" width="11.140625" style="14" customWidth="1"/>
    <col min="9" max="9" width="11.85546875" style="2" customWidth="1"/>
    <col min="10" max="19" width="11.85546875" style="3" customWidth="1"/>
    <col min="20" max="21" width="15.7109375" style="4" hidden="1" customWidth="1"/>
    <col min="22" max="22" width="15.7109375" style="5" hidden="1" customWidth="1"/>
    <col min="23" max="24" width="21.42578125" style="6" hidden="1" customWidth="1"/>
    <col min="25" max="25" width="57" style="7" hidden="1" customWidth="1"/>
    <col min="26" max="28" width="15.7109375" style="8" hidden="1" customWidth="1"/>
    <col min="29" max="29" width="26.42578125" style="6" hidden="1" customWidth="1"/>
    <col min="30" max="30" width="24.85546875" style="6" hidden="1" customWidth="1"/>
    <col min="31" max="31" width="57" style="7" hidden="1" customWidth="1"/>
    <col min="32" max="34" width="15.7109375" style="8" hidden="1" customWidth="1"/>
    <col min="35" max="36" width="24.85546875" style="6" hidden="1" customWidth="1"/>
    <col min="37" max="37" width="57" style="7" hidden="1" customWidth="1"/>
    <col min="38" max="40" width="15.7109375" style="8" hidden="1" customWidth="1"/>
    <col min="41" max="41" width="26.42578125" style="6" hidden="1" customWidth="1"/>
    <col min="42" max="42" width="24.85546875" style="6" hidden="1" customWidth="1"/>
    <col min="43" max="43" width="57" style="7" hidden="1" customWidth="1"/>
    <col min="44" max="46" width="15.7109375" style="8" hidden="1" customWidth="1"/>
    <col min="47" max="48" width="26.42578125" style="6" hidden="1" customWidth="1"/>
    <col min="49" max="49" width="57" style="7" hidden="1" customWidth="1"/>
    <col min="50" max="52" width="15.7109375" style="8" hidden="1" customWidth="1"/>
    <col min="53" max="53" width="26.42578125" style="6" hidden="1" customWidth="1"/>
    <col min="54" max="54" width="24.85546875" style="6" hidden="1" customWidth="1"/>
    <col min="55" max="55" width="57" style="7" hidden="1" customWidth="1"/>
    <col min="56" max="58" width="15.7109375" style="8" hidden="1" customWidth="1"/>
    <col min="59" max="60" width="24.85546875" style="6" hidden="1" customWidth="1"/>
    <col min="61" max="61" width="57" style="7" hidden="1" customWidth="1"/>
    <col min="62" max="62" width="17.42578125" style="8" hidden="1" customWidth="1"/>
    <col min="63" max="64" width="15.7109375" style="8" hidden="1" customWidth="1"/>
    <col min="65" max="65" width="21.85546875" style="6" hidden="1" customWidth="1"/>
    <col min="66" max="66" width="20.85546875" style="6" hidden="1" customWidth="1"/>
    <col min="67" max="67" width="57" style="7" hidden="1" customWidth="1"/>
    <col min="68" max="70" width="15.7109375" style="8" hidden="1" customWidth="1"/>
    <col min="71" max="72" width="28.28515625" style="180" hidden="1" customWidth="1"/>
    <col min="73" max="73" width="21" style="9" hidden="1" customWidth="1"/>
    <col min="74" max="74" width="47.28515625" style="7" hidden="1" customWidth="1"/>
    <col min="75" max="75" width="11.5703125" style="3" customWidth="1"/>
    <col min="76" max="76" width="13" style="10" customWidth="1"/>
    <col min="77" max="77" width="18.42578125" style="8" customWidth="1"/>
    <col min="78" max="78" width="26.42578125" style="10" customWidth="1"/>
    <col min="79" max="79" width="25.28515625" style="10" customWidth="1"/>
    <col min="80" max="80" width="69.140625" style="7" customWidth="1"/>
    <col min="81" max="83" width="15.7109375" style="10" hidden="1" customWidth="1"/>
    <col min="84" max="84" width="21.7109375" style="7" hidden="1" customWidth="1"/>
    <col min="85" max="85" width="18.7109375" style="7" hidden="1" customWidth="1"/>
    <col min="86" max="86" width="5.5703125" style="7" hidden="1" customWidth="1"/>
    <col min="87" max="87" width="15.7109375" style="3" customWidth="1"/>
    <col min="88" max="88" width="16.42578125" style="3" customWidth="1"/>
    <col min="89" max="89" width="10.140625" style="8" customWidth="1"/>
    <col min="90" max="90" width="95.7109375" style="7" customWidth="1"/>
    <col min="91" max="16384" width="9.140625" style="11"/>
  </cols>
  <sheetData>
    <row r="3" spans="1:90" ht="28.5" customHeight="1">
      <c r="A3" s="1" t="s">
        <v>0</v>
      </c>
      <c r="B3" s="424" t="s">
        <v>1</v>
      </c>
      <c r="C3" s="425"/>
      <c r="D3" s="424"/>
      <c r="E3" s="424"/>
      <c r="F3" s="424"/>
      <c r="G3" s="424"/>
      <c r="H3" s="424"/>
    </row>
    <row r="4" spans="1:90">
      <c r="A4" s="6"/>
      <c r="B4" s="12"/>
      <c r="D4" s="12"/>
      <c r="E4" s="12"/>
      <c r="F4" s="12"/>
      <c r="G4" s="12"/>
      <c r="H4" s="12"/>
      <c r="BS4" s="181"/>
      <c r="BT4" s="181"/>
      <c r="BU4" s="13"/>
    </row>
    <row r="5" spans="1:90" ht="21" thickBot="1">
      <c r="I5" s="426"/>
      <c r="J5" s="426"/>
      <c r="K5" s="426"/>
      <c r="L5" s="426"/>
      <c r="M5" s="426"/>
      <c r="N5" s="426"/>
      <c r="O5" s="426"/>
      <c r="P5" s="426"/>
      <c r="Q5" s="426"/>
      <c r="R5" s="12"/>
      <c r="S5" s="12"/>
      <c r="T5" s="426" t="s">
        <v>2</v>
      </c>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182"/>
      <c r="BT5" s="182"/>
      <c r="BU5" s="15"/>
      <c r="BV5" s="15"/>
      <c r="CI5" s="271" t="s">
        <v>3</v>
      </c>
      <c r="CJ5" s="271"/>
      <c r="CK5" s="271"/>
      <c r="CL5" s="271"/>
    </row>
    <row r="6" spans="1:90" s="20" customFormat="1" ht="23.25" customHeight="1">
      <c r="A6" s="407" t="s">
        <v>4</v>
      </c>
      <c r="B6" s="407" t="s">
        <v>5</v>
      </c>
      <c r="C6" s="407" t="s">
        <v>6</v>
      </c>
      <c r="D6" s="407" t="s">
        <v>7</v>
      </c>
      <c r="E6" s="407" t="s">
        <v>8</v>
      </c>
      <c r="F6" s="407"/>
      <c r="G6" s="407"/>
      <c r="H6" s="408" t="s">
        <v>9</v>
      </c>
      <c r="I6" s="413" t="s">
        <v>10</v>
      </c>
      <c r="J6" s="414"/>
      <c r="K6" s="414"/>
      <c r="L6" s="414"/>
      <c r="M6" s="414"/>
      <c r="N6" s="414"/>
      <c r="O6" s="414"/>
      <c r="P6" s="414"/>
      <c r="Q6" s="414"/>
      <c r="R6" s="414"/>
      <c r="S6" s="415"/>
      <c r="T6" s="416">
        <v>2014</v>
      </c>
      <c r="U6" s="417"/>
      <c r="V6" s="417"/>
      <c r="W6" s="417"/>
      <c r="X6" s="417"/>
      <c r="Y6" s="417"/>
      <c r="Z6" s="417">
        <v>2015</v>
      </c>
      <c r="AA6" s="417"/>
      <c r="AB6" s="417"/>
      <c r="AC6" s="417"/>
      <c r="AD6" s="417"/>
      <c r="AE6" s="417"/>
      <c r="AF6" s="411">
        <v>2016</v>
      </c>
      <c r="AG6" s="411"/>
      <c r="AH6" s="411"/>
      <c r="AI6" s="411"/>
      <c r="AJ6" s="411"/>
      <c r="AK6" s="411"/>
      <c r="AL6" s="411">
        <v>2017</v>
      </c>
      <c r="AM6" s="411"/>
      <c r="AN6" s="411"/>
      <c r="AO6" s="411"/>
      <c r="AP6" s="411"/>
      <c r="AQ6" s="411"/>
      <c r="AR6" s="411">
        <v>2018</v>
      </c>
      <c r="AS6" s="411"/>
      <c r="AT6" s="411"/>
      <c r="AU6" s="411"/>
      <c r="AV6" s="411"/>
      <c r="AW6" s="411"/>
      <c r="AX6" s="411">
        <v>2019</v>
      </c>
      <c r="AY6" s="411"/>
      <c r="AZ6" s="411"/>
      <c r="BA6" s="411"/>
      <c r="BB6" s="411"/>
      <c r="BC6" s="411"/>
      <c r="BD6" s="412">
        <v>2020</v>
      </c>
      <c r="BE6" s="412"/>
      <c r="BF6" s="412"/>
      <c r="BG6" s="412"/>
      <c r="BH6" s="412"/>
      <c r="BI6" s="412"/>
      <c r="BJ6" s="412">
        <v>2021</v>
      </c>
      <c r="BK6" s="412"/>
      <c r="BL6" s="412"/>
      <c r="BM6" s="412"/>
      <c r="BN6" s="412"/>
      <c r="BO6" s="412"/>
      <c r="BP6" s="412">
        <v>2022</v>
      </c>
      <c r="BQ6" s="412"/>
      <c r="BR6" s="412"/>
      <c r="BS6" s="412"/>
      <c r="BT6" s="412"/>
      <c r="BU6" s="412"/>
      <c r="BV6" s="412"/>
      <c r="BW6" s="412">
        <v>2023</v>
      </c>
      <c r="BX6" s="412"/>
      <c r="BY6" s="412"/>
      <c r="BZ6" s="412"/>
      <c r="CA6" s="412"/>
      <c r="CB6" s="412"/>
      <c r="CC6" s="407">
        <v>2024</v>
      </c>
      <c r="CD6" s="407"/>
      <c r="CE6" s="407"/>
      <c r="CF6" s="407"/>
      <c r="CG6" s="407"/>
      <c r="CH6" s="407"/>
      <c r="CI6" s="407" t="s">
        <v>11</v>
      </c>
      <c r="CJ6" s="407"/>
      <c r="CK6" s="407"/>
      <c r="CL6" s="407"/>
    </row>
    <row r="7" spans="1:90" s="20" customFormat="1" ht="58.5" customHeight="1" thickBot="1">
      <c r="A7" s="407"/>
      <c r="B7" s="407"/>
      <c r="C7" s="407"/>
      <c r="D7" s="407"/>
      <c r="E7" s="16" t="s">
        <v>12</v>
      </c>
      <c r="F7" s="16" t="s">
        <v>13</v>
      </c>
      <c r="G7" s="16" t="s">
        <v>14</v>
      </c>
      <c r="H7" s="408"/>
      <c r="I7" s="21">
        <v>2014</v>
      </c>
      <c r="J7" s="22">
        <v>2015</v>
      </c>
      <c r="K7" s="22">
        <v>2016</v>
      </c>
      <c r="L7" s="22">
        <v>2017</v>
      </c>
      <c r="M7" s="22">
        <v>2018</v>
      </c>
      <c r="N7" s="22">
        <v>2019</v>
      </c>
      <c r="O7" s="22">
        <v>2020</v>
      </c>
      <c r="P7" s="22">
        <v>2021</v>
      </c>
      <c r="Q7" s="22">
        <v>2022</v>
      </c>
      <c r="R7" s="22">
        <v>2023</v>
      </c>
      <c r="S7" s="23">
        <v>2024</v>
      </c>
      <c r="T7" s="24" t="s">
        <v>15</v>
      </c>
      <c r="U7" s="25" t="s">
        <v>16</v>
      </c>
      <c r="V7" s="26" t="s">
        <v>17</v>
      </c>
      <c r="W7" s="17" t="s">
        <v>15</v>
      </c>
      <c r="X7" s="17" t="s">
        <v>16</v>
      </c>
      <c r="Y7" s="17" t="s">
        <v>18</v>
      </c>
      <c r="Z7" s="17" t="s">
        <v>15</v>
      </c>
      <c r="AA7" s="17" t="s">
        <v>16</v>
      </c>
      <c r="AB7" s="17" t="s">
        <v>17</v>
      </c>
      <c r="AC7" s="17" t="s">
        <v>15</v>
      </c>
      <c r="AD7" s="17" t="s">
        <v>16</v>
      </c>
      <c r="AE7" s="17" t="s">
        <v>18</v>
      </c>
      <c r="AF7" s="18" t="s">
        <v>15</v>
      </c>
      <c r="AG7" s="18" t="s">
        <v>16</v>
      </c>
      <c r="AH7" s="18" t="s">
        <v>17</v>
      </c>
      <c r="AI7" s="18" t="s">
        <v>15</v>
      </c>
      <c r="AJ7" s="18" t="s">
        <v>16</v>
      </c>
      <c r="AK7" s="18" t="s">
        <v>18</v>
      </c>
      <c r="AL7" s="18" t="s">
        <v>15</v>
      </c>
      <c r="AM7" s="18" t="s">
        <v>16</v>
      </c>
      <c r="AN7" s="18" t="s">
        <v>17</v>
      </c>
      <c r="AO7" s="18" t="s">
        <v>15</v>
      </c>
      <c r="AP7" s="18" t="s">
        <v>16</v>
      </c>
      <c r="AQ7" s="18" t="s">
        <v>18</v>
      </c>
      <c r="AR7" s="18" t="s">
        <v>15</v>
      </c>
      <c r="AS7" s="18" t="s">
        <v>16</v>
      </c>
      <c r="AT7" s="18" t="s">
        <v>17</v>
      </c>
      <c r="AU7" s="18" t="s">
        <v>15</v>
      </c>
      <c r="AV7" s="18" t="s">
        <v>16</v>
      </c>
      <c r="AW7" s="18" t="s">
        <v>18</v>
      </c>
      <c r="AX7" s="18" t="s">
        <v>15</v>
      </c>
      <c r="AY7" s="18" t="s">
        <v>16</v>
      </c>
      <c r="AZ7" s="18" t="s">
        <v>17</v>
      </c>
      <c r="BA7" s="18" t="s">
        <v>15</v>
      </c>
      <c r="BB7" s="18" t="s">
        <v>16</v>
      </c>
      <c r="BC7" s="18" t="s">
        <v>18</v>
      </c>
      <c r="BD7" s="19" t="s">
        <v>15</v>
      </c>
      <c r="BE7" s="19" t="s">
        <v>16</v>
      </c>
      <c r="BF7" s="19" t="s">
        <v>17</v>
      </c>
      <c r="BG7" s="27" t="s">
        <v>15</v>
      </c>
      <c r="BH7" s="27" t="s">
        <v>16</v>
      </c>
      <c r="BI7" s="27" t="s">
        <v>18</v>
      </c>
      <c r="BJ7" s="19" t="s">
        <v>15</v>
      </c>
      <c r="BK7" s="19" t="s">
        <v>16</v>
      </c>
      <c r="BL7" s="19" t="s">
        <v>17</v>
      </c>
      <c r="BM7" s="27" t="s">
        <v>15</v>
      </c>
      <c r="BN7" s="27" t="s">
        <v>16</v>
      </c>
      <c r="BO7" s="27" t="s">
        <v>18</v>
      </c>
      <c r="BP7" s="19" t="s">
        <v>15</v>
      </c>
      <c r="BQ7" s="19" t="s">
        <v>16</v>
      </c>
      <c r="BR7" s="19" t="s">
        <v>17</v>
      </c>
      <c r="BS7" s="28" t="s">
        <v>15</v>
      </c>
      <c r="BT7" s="28" t="s">
        <v>16</v>
      </c>
      <c r="BU7" s="19" t="s">
        <v>960</v>
      </c>
      <c r="BV7" s="27" t="s">
        <v>18</v>
      </c>
      <c r="BW7" s="19" t="s">
        <v>15</v>
      </c>
      <c r="BX7" s="19" t="s">
        <v>16</v>
      </c>
      <c r="BY7" s="19" t="s">
        <v>17</v>
      </c>
      <c r="BZ7" s="27" t="s">
        <v>15</v>
      </c>
      <c r="CA7" s="27" t="s">
        <v>16</v>
      </c>
      <c r="CB7" s="27" t="s">
        <v>18</v>
      </c>
      <c r="CC7" s="16" t="s">
        <v>15</v>
      </c>
      <c r="CD7" s="16" t="s">
        <v>16</v>
      </c>
      <c r="CE7" s="16" t="s">
        <v>17</v>
      </c>
      <c r="CF7" s="16" t="s">
        <v>15</v>
      </c>
      <c r="CG7" s="16" t="s">
        <v>16</v>
      </c>
      <c r="CH7" s="16" t="s">
        <v>18</v>
      </c>
      <c r="CI7" s="16" t="s">
        <v>19</v>
      </c>
      <c r="CJ7" s="16" t="s">
        <v>20</v>
      </c>
      <c r="CK7" s="16" t="s">
        <v>21</v>
      </c>
      <c r="CL7" s="16" t="s">
        <v>22</v>
      </c>
    </row>
    <row r="8" spans="1:90" ht="251.25" customHeight="1">
      <c r="A8" s="409" t="s">
        <v>23</v>
      </c>
      <c r="B8" s="29" t="s">
        <v>24</v>
      </c>
      <c r="C8" s="30">
        <v>1</v>
      </c>
      <c r="D8" s="29" t="s">
        <v>25</v>
      </c>
      <c r="E8" s="31" t="s">
        <v>26</v>
      </c>
      <c r="F8" s="31" t="s">
        <v>26</v>
      </c>
      <c r="G8" s="31"/>
      <c r="H8" s="32" t="s">
        <v>27</v>
      </c>
      <c r="I8" s="166">
        <v>14</v>
      </c>
      <c r="J8" s="164">
        <v>4</v>
      </c>
      <c r="K8" s="164">
        <v>14</v>
      </c>
      <c r="L8" s="164">
        <v>14</v>
      </c>
      <c r="M8" s="164">
        <v>14</v>
      </c>
      <c r="N8" s="164">
        <v>14</v>
      </c>
      <c r="O8" s="164">
        <v>14</v>
      </c>
      <c r="P8" s="164">
        <v>14</v>
      </c>
      <c r="Q8" s="164">
        <v>14</v>
      </c>
      <c r="R8" s="164">
        <v>14</v>
      </c>
      <c r="S8" s="165">
        <v>14</v>
      </c>
      <c r="T8" s="33">
        <v>14</v>
      </c>
      <c r="U8" s="34">
        <v>14</v>
      </c>
      <c r="V8" s="35">
        <f>(U8/T8)*100</f>
        <v>100</v>
      </c>
      <c r="W8" s="315">
        <v>222092022.22999999</v>
      </c>
      <c r="X8" s="315">
        <v>189591333</v>
      </c>
      <c r="Y8" s="316" t="s">
        <v>28</v>
      </c>
      <c r="Z8" s="34">
        <v>4</v>
      </c>
      <c r="AA8" s="34">
        <v>3</v>
      </c>
      <c r="AB8" s="36">
        <f>(AA8/Z8)*100</f>
        <v>75</v>
      </c>
      <c r="AC8" s="315">
        <v>202500689</v>
      </c>
      <c r="AD8" s="315">
        <v>25900000</v>
      </c>
      <c r="AE8" s="316" t="s">
        <v>29</v>
      </c>
      <c r="AF8" s="34">
        <v>14</v>
      </c>
      <c r="AG8" s="34">
        <v>11</v>
      </c>
      <c r="AH8" s="37">
        <f>(AG8/AF8)*100</f>
        <v>78.571428571428569</v>
      </c>
      <c r="AI8" s="315">
        <v>25000000</v>
      </c>
      <c r="AJ8" s="315">
        <v>14890000</v>
      </c>
      <c r="AK8" s="316" t="s">
        <v>30</v>
      </c>
      <c r="AL8" s="34">
        <v>14</v>
      </c>
      <c r="AM8" s="34">
        <v>11</v>
      </c>
      <c r="AN8" s="37">
        <f>(AM8/AL8)*100</f>
        <v>78.571428571428569</v>
      </c>
      <c r="AO8" s="315">
        <v>25750000</v>
      </c>
      <c r="AP8" s="315">
        <v>12535000</v>
      </c>
      <c r="AQ8" s="316" t="s">
        <v>31</v>
      </c>
      <c r="AR8" s="34">
        <v>14</v>
      </c>
      <c r="AS8" s="34">
        <v>11</v>
      </c>
      <c r="AT8" s="37">
        <f>(AS8/AR8)*100</f>
        <v>78.571428571428569</v>
      </c>
      <c r="AU8" s="315">
        <v>26400000</v>
      </c>
      <c r="AV8" s="315">
        <v>26400000</v>
      </c>
      <c r="AW8" s="303" t="s">
        <v>32</v>
      </c>
      <c r="AX8" s="34">
        <v>14</v>
      </c>
      <c r="AY8" s="34">
        <v>12</v>
      </c>
      <c r="AZ8" s="37">
        <f>(AY8/AX8)*100</f>
        <v>85.714285714285708</v>
      </c>
      <c r="BA8" s="315">
        <v>41000000</v>
      </c>
      <c r="BB8" s="315">
        <v>18356000</v>
      </c>
      <c r="BC8" s="303" t="s">
        <v>33</v>
      </c>
      <c r="BD8" s="34">
        <v>14</v>
      </c>
      <c r="BE8" s="34">
        <v>0</v>
      </c>
      <c r="BF8" s="36">
        <f>(BE8/BD8)*100</f>
        <v>0</v>
      </c>
      <c r="BG8" s="38">
        <v>0</v>
      </c>
      <c r="BH8" s="38">
        <v>0</v>
      </c>
      <c r="BI8" s="29" t="s">
        <v>34</v>
      </c>
      <c r="BJ8" s="34">
        <v>14</v>
      </c>
      <c r="BK8" s="34">
        <v>11</v>
      </c>
      <c r="BL8" s="37">
        <f>(BK8/BJ8)*100</f>
        <v>78.571428571428569</v>
      </c>
      <c r="BM8" s="38">
        <v>5069000</v>
      </c>
      <c r="BN8" s="38">
        <v>5069000</v>
      </c>
      <c r="BO8" s="39" t="s">
        <v>35</v>
      </c>
      <c r="BP8" s="34">
        <v>14</v>
      </c>
      <c r="BQ8" s="34">
        <v>10</v>
      </c>
      <c r="BR8" s="55">
        <f t="shared" ref="BR8:BR81" si="0">(BQ8/BP8)*100</f>
        <v>71.428571428571431</v>
      </c>
      <c r="BS8" s="183">
        <v>20273333</v>
      </c>
      <c r="BT8" s="183">
        <v>20273333</v>
      </c>
      <c r="BU8" s="37">
        <f>(BT8/BS8)*100</f>
        <v>100</v>
      </c>
      <c r="BV8" s="40" t="s">
        <v>999</v>
      </c>
      <c r="BW8" s="41">
        <v>14</v>
      </c>
      <c r="BX8" s="41">
        <v>1</v>
      </c>
      <c r="BY8" s="37">
        <f>(BX8/BW8)*100</f>
        <v>7.1428571428571423</v>
      </c>
      <c r="BZ8" s="243"/>
      <c r="CA8" s="243"/>
      <c r="CB8" s="29" t="s">
        <v>1241</v>
      </c>
      <c r="CC8" s="41">
        <v>14</v>
      </c>
      <c r="CD8" s="41"/>
      <c r="CE8" s="43">
        <f>(CD8/CC8)*100</f>
        <v>0</v>
      </c>
      <c r="CF8" s="42"/>
      <c r="CG8" s="42"/>
      <c r="CH8" s="29"/>
      <c r="CI8" s="34">
        <v>14</v>
      </c>
      <c r="CJ8" s="34">
        <f>(+BQ8+BK8+BE8+AY8+AS8+AM8+AG8+AA8+U8+BX8)/10</f>
        <v>8.4</v>
      </c>
      <c r="CK8" s="160">
        <f>CJ8/CI8*100/100</f>
        <v>0.6</v>
      </c>
      <c r="CL8" s="40" t="s">
        <v>1208</v>
      </c>
    </row>
    <row r="9" spans="1:90" ht="300" customHeight="1">
      <c r="A9" s="409"/>
      <c r="B9" s="40" t="s">
        <v>36</v>
      </c>
      <c r="C9" s="44">
        <v>2</v>
      </c>
      <c r="D9" s="40" t="s">
        <v>37</v>
      </c>
      <c r="E9" s="45" t="s">
        <v>26</v>
      </c>
      <c r="F9" s="45"/>
      <c r="G9" s="45"/>
      <c r="H9" s="46" t="s">
        <v>27</v>
      </c>
      <c r="I9" s="47">
        <v>14</v>
      </c>
      <c r="J9" s="48">
        <v>4</v>
      </c>
      <c r="K9" s="48">
        <v>14</v>
      </c>
      <c r="L9" s="48">
        <v>14</v>
      </c>
      <c r="M9" s="48">
        <v>14</v>
      </c>
      <c r="N9" s="48">
        <v>14</v>
      </c>
      <c r="O9" s="48">
        <v>14</v>
      </c>
      <c r="P9" s="48">
        <v>14</v>
      </c>
      <c r="Q9" s="48">
        <v>14</v>
      </c>
      <c r="R9" s="48">
        <v>14</v>
      </c>
      <c r="S9" s="49">
        <v>14</v>
      </c>
      <c r="T9" s="50">
        <v>14</v>
      </c>
      <c r="U9" s="51">
        <v>14</v>
      </c>
      <c r="V9" s="52">
        <f t="shared" ref="V9:V78" si="1">(U9/T9)*100</f>
        <v>100</v>
      </c>
      <c r="W9" s="315"/>
      <c r="X9" s="315"/>
      <c r="Y9" s="275"/>
      <c r="Z9" s="51">
        <v>4</v>
      </c>
      <c r="AA9" s="51">
        <v>3</v>
      </c>
      <c r="AB9" s="53">
        <f t="shared" ref="AB9:AB82" si="2">(AA9/Z9)*100</f>
        <v>75</v>
      </c>
      <c r="AC9" s="277"/>
      <c r="AD9" s="277"/>
      <c r="AE9" s="275"/>
      <c r="AF9" s="51">
        <v>14</v>
      </c>
      <c r="AG9" s="51">
        <v>11</v>
      </c>
      <c r="AH9" s="55">
        <f t="shared" ref="AH9:AH82" si="3">(AG9/AF9)*100</f>
        <v>78.571428571428569</v>
      </c>
      <c r="AI9" s="277"/>
      <c r="AJ9" s="277"/>
      <c r="AK9" s="275"/>
      <c r="AL9" s="51">
        <v>14</v>
      </c>
      <c r="AM9" s="51">
        <v>11</v>
      </c>
      <c r="AN9" s="55">
        <f t="shared" ref="AN9:AN82" si="4">(AM9/AL9)*100</f>
        <v>78.571428571428569</v>
      </c>
      <c r="AO9" s="277"/>
      <c r="AP9" s="277"/>
      <c r="AQ9" s="275"/>
      <c r="AR9" s="51">
        <v>14</v>
      </c>
      <c r="AS9" s="51">
        <v>11</v>
      </c>
      <c r="AT9" s="55">
        <f t="shared" ref="AT9:AT82" si="5">(AS9/AR9)*100</f>
        <v>78.571428571428569</v>
      </c>
      <c r="AU9" s="277"/>
      <c r="AV9" s="277"/>
      <c r="AW9" s="304"/>
      <c r="AX9" s="51">
        <v>14</v>
      </c>
      <c r="AY9" s="51">
        <v>12</v>
      </c>
      <c r="AZ9" s="55">
        <f t="shared" ref="AZ9:AZ82" si="6">(AY9/AX9)*100</f>
        <v>85.714285714285708</v>
      </c>
      <c r="BA9" s="277"/>
      <c r="BB9" s="277"/>
      <c r="BC9" s="304"/>
      <c r="BD9" s="51">
        <v>14</v>
      </c>
      <c r="BE9" s="51">
        <v>0</v>
      </c>
      <c r="BF9" s="53">
        <f t="shared" ref="BF9:BF82" si="7">(BE9/BD9)*100</f>
        <v>0</v>
      </c>
      <c r="BG9" s="56">
        <v>0</v>
      </c>
      <c r="BH9" s="56">
        <v>0</v>
      </c>
      <c r="BI9" s="40" t="s">
        <v>34</v>
      </c>
      <c r="BJ9" s="51">
        <v>14</v>
      </c>
      <c r="BK9" s="51">
        <v>0</v>
      </c>
      <c r="BL9" s="53">
        <f t="shared" ref="BL9:BL81" si="8">(BK9/BJ9)*100</f>
        <v>0</v>
      </c>
      <c r="BM9" s="57">
        <v>0</v>
      </c>
      <c r="BN9" s="57">
        <v>0</v>
      </c>
      <c r="BO9" s="58" t="s">
        <v>38</v>
      </c>
      <c r="BP9" s="51">
        <v>14</v>
      </c>
      <c r="BQ9" s="51">
        <v>2</v>
      </c>
      <c r="BR9" s="53">
        <f t="shared" si="0"/>
        <v>14.285714285714285</v>
      </c>
      <c r="BS9" s="184">
        <v>80000000</v>
      </c>
      <c r="BT9" s="184">
        <v>80000000</v>
      </c>
      <c r="BU9" s="37">
        <v>0</v>
      </c>
      <c r="BV9" s="40" t="s">
        <v>1074</v>
      </c>
      <c r="BW9" s="59">
        <v>14</v>
      </c>
      <c r="BX9" s="59"/>
      <c r="BY9" s="53">
        <f t="shared" ref="BY9:BY81" si="9">(BX9/BW9)*100</f>
        <v>0</v>
      </c>
      <c r="BZ9" s="244"/>
      <c r="CA9" s="244"/>
      <c r="CB9" s="40" t="s">
        <v>1242</v>
      </c>
      <c r="CC9" s="59">
        <v>14</v>
      </c>
      <c r="CD9" s="59"/>
      <c r="CE9" s="61">
        <f t="shared" ref="CE9:CE82" si="10">(CD9/CC9)*100</f>
        <v>0</v>
      </c>
      <c r="CF9" s="60"/>
      <c r="CG9" s="60"/>
      <c r="CH9" s="40"/>
      <c r="CI9" s="51">
        <v>14</v>
      </c>
      <c r="CJ9" s="51">
        <f t="shared" ref="CJ9:CJ13" si="11">(+BQ9+BK9+BE9+AY9+AS9+AM9+AG9+AA9+U9+BX9)/10</f>
        <v>6.4</v>
      </c>
      <c r="CK9" s="160">
        <f>CJ9/CI9*100/100</f>
        <v>0.45714285714285713</v>
      </c>
      <c r="CL9" s="40" t="s">
        <v>1207</v>
      </c>
    </row>
    <row r="10" spans="1:90" ht="155.25" customHeight="1">
      <c r="A10" s="409"/>
      <c r="B10" s="40" t="s">
        <v>39</v>
      </c>
      <c r="C10" s="44">
        <v>3</v>
      </c>
      <c r="D10" s="40" t="s">
        <v>40</v>
      </c>
      <c r="E10" s="45" t="s">
        <v>26</v>
      </c>
      <c r="F10" s="45"/>
      <c r="G10" s="45"/>
      <c r="H10" s="46" t="s">
        <v>27</v>
      </c>
      <c r="I10" s="47">
        <v>10</v>
      </c>
      <c r="J10" s="48">
        <v>12</v>
      </c>
      <c r="K10" s="48">
        <v>12</v>
      </c>
      <c r="L10" s="48">
        <v>12</v>
      </c>
      <c r="M10" s="48">
        <v>12</v>
      </c>
      <c r="N10" s="48">
        <v>12</v>
      </c>
      <c r="O10" s="48">
        <v>12</v>
      </c>
      <c r="P10" s="48">
        <v>12</v>
      </c>
      <c r="Q10" s="48">
        <v>12</v>
      </c>
      <c r="R10" s="48">
        <v>12</v>
      </c>
      <c r="S10" s="49">
        <v>12</v>
      </c>
      <c r="T10" s="50">
        <v>10</v>
      </c>
      <c r="U10" s="51">
        <v>12</v>
      </c>
      <c r="V10" s="63">
        <f t="shared" si="1"/>
        <v>120</v>
      </c>
      <c r="W10" s="315"/>
      <c r="X10" s="315"/>
      <c r="Y10" s="40" t="s">
        <v>41</v>
      </c>
      <c r="Z10" s="51">
        <v>12</v>
      </c>
      <c r="AA10" s="51">
        <v>4</v>
      </c>
      <c r="AB10" s="55">
        <f>(AA10/Z10)*100</f>
        <v>33.333333333333329</v>
      </c>
      <c r="AC10" s="57">
        <v>2212528887</v>
      </c>
      <c r="AD10" s="57">
        <v>741947722</v>
      </c>
      <c r="AE10" s="40" t="s">
        <v>42</v>
      </c>
      <c r="AF10" s="51">
        <v>12</v>
      </c>
      <c r="AG10" s="51">
        <v>12</v>
      </c>
      <c r="AH10" s="53">
        <f t="shared" si="3"/>
        <v>100</v>
      </c>
      <c r="AI10" s="57">
        <v>25000000</v>
      </c>
      <c r="AJ10" s="57">
        <v>14667000</v>
      </c>
      <c r="AK10" s="40" t="s">
        <v>43</v>
      </c>
      <c r="AL10" s="51">
        <v>12</v>
      </c>
      <c r="AM10" s="51">
        <v>12</v>
      </c>
      <c r="AN10" s="53">
        <f t="shared" si="4"/>
        <v>100</v>
      </c>
      <c r="AO10" s="57">
        <v>25750000</v>
      </c>
      <c r="AP10" s="57">
        <v>25750000</v>
      </c>
      <c r="AQ10" s="40" t="s">
        <v>44</v>
      </c>
      <c r="AR10" s="51">
        <v>12</v>
      </c>
      <c r="AS10" s="51">
        <v>11</v>
      </c>
      <c r="AT10" s="55">
        <f t="shared" si="5"/>
        <v>91.666666666666657</v>
      </c>
      <c r="AU10" s="57">
        <v>69700000</v>
      </c>
      <c r="AV10" s="57">
        <v>64500000</v>
      </c>
      <c r="AW10" s="40" t="s">
        <v>45</v>
      </c>
      <c r="AX10" s="51">
        <v>12</v>
      </c>
      <c r="AY10" s="51">
        <v>8</v>
      </c>
      <c r="AZ10" s="55">
        <f t="shared" si="6"/>
        <v>66.666666666666657</v>
      </c>
      <c r="BA10" s="57">
        <v>32000000</v>
      </c>
      <c r="BB10" s="57">
        <v>8394000</v>
      </c>
      <c r="BC10" s="40" t="s">
        <v>46</v>
      </c>
      <c r="BD10" s="51">
        <v>12</v>
      </c>
      <c r="BE10" s="51">
        <v>0</v>
      </c>
      <c r="BF10" s="53">
        <f>(BE10/BD10)*100</f>
        <v>0</v>
      </c>
      <c r="BG10" s="56">
        <v>0</v>
      </c>
      <c r="BH10" s="56">
        <v>0</v>
      </c>
      <c r="BI10" s="40" t="s">
        <v>34</v>
      </c>
      <c r="BJ10" s="51">
        <v>12</v>
      </c>
      <c r="BK10" s="51">
        <v>12</v>
      </c>
      <c r="BL10" s="53">
        <f t="shared" si="8"/>
        <v>100</v>
      </c>
      <c r="BM10" s="56">
        <v>5069000</v>
      </c>
      <c r="BN10" s="56">
        <v>5069000</v>
      </c>
      <c r="BO10" s="58" t="s">
        <v>47</v>
      </c>
      <c r="BP10" s="51">
        <v>12</v>
      </c>
      <c r="BQ10" s="51">
        <v>12</v>
      </c>
      <c r="BR10" s="53">
        <f t="shared" si="0"/>
        <v>100</v>
      </c>
      <c r="BS10" s="184"/>
      <c r="BT10" s="184"/>
      <c r="BU10" s="37">
        <v>0</v>
      </c>
      <c r="BV10" s="40" t="s">
        <v>1031</v>
      </c>
      <c r="BW10" s="59">
        <v>12</v>
      </c>
      <c r="BX10" s="59"/>
      <c r="BY10" s="53">
        <f t="shared" si="9"/>
        <v>0</v>
      </c>
      <c r="BZ10" s="244"/>
      <c r="CA10" s="244"/>
      <c r="CB10" s="40" t="s">
        <v>1243</v>
      </c>
      <c r="CC10" s="59">
        <v>12</v>
      </c>
      <c r="CD10" s="59"/>
      <c r="CE10" s="61">
        <f t="shared" si="10"/>
        <v>0</v>
      </c>
      <c r="CF10" s="60"/>
      <c r="CG10" s="60"/>
      <c r="CH10" s="40"/>
      <c r="CI10" s="51">
        <v>12</v>
      </c>
      <c r="CJ10" s="51">
        <f t="shared" si="11"/>
        <v>8.3000000000000007</v>
      </c>
      <c r="CK10" s="257">
        <f>CJ10/CI10*100/100</f>
        <v>0.69166666666666676</v>
      </c>
      <c r="CL10" s="40" t="s">
        <v>1206</v>
      </c>
    </row>
    <row r="11" spans="1:90" ht="242.25" customHeight="1">
      <c r="A11" s="409"/>
      <c r="B11" s="388" t="s">
        <v>48</v>
      </c>
      <c r="C11" s="44">
        <v>4</v>
      </c>
      <c r="D11" s="40" t="s">
        <v>49</v>
      </c>
      <c r="E11" s="45" t="s">
        <v>26</v>
      </c>
      <c r="F11" s="45"/>
      <c r="G11" s="45"/>
      <c r="H11" s="46" t="s">
        <v>27</v>
      </c>
      <c r="I11" s="47">
        <v>3</v>
      </c>
      <c r="J11" s="48">
        <v>2</v>
      </c>
      <c r="K11" s="48">
        <v>12</v>
      </c>
      <c r="L11" s="48">
        <v>5</v>
      </c>
      <c r="M11" s="48">
        <v>5</v>
      </c>
      <c r="N11" s="48">
        <v>8</v>
      </c>
      <c r="O11" s="48">
        <v>12</v>
      </c>
      <c r="P11" s="48">
        <v>12</v>
      </c>
      <c r="Q11" s="48">
        <v>12</v>
      </c>
      <c r="R11" s="48">
        <v>12</v>
      </c>
      <c r="S11" s="49">
        <v>12</v>
      </c>
      <c r="T11" s="50">
        <v>3</v>
      </c>
      <c r="U11" s="51">
        <v>3</v>
      </c>
      <c r="V11" s="52">
        <f t="shared" si="1"/>
        <v>100</v>
      </c>
      <c r="W11" s="315"/>
      <c r="X11" s="315"/>
      <c r="Y11" s="274" t="s">
        <v>50</v>
      </c>
      <c r="Z11" s="51">
        <v>2</v>
      </c>
      <c r="AA11" s="51">
        <v>11</v>
      </c>
      <c r="AB11" s="65">
        <f t="shared" si="2"/>
        <v>550</v>
      </c>
      <c r="AC11" s="276">
        <v>155000000</v>
      </c>
      <c r="AD11" s="276">
        <v>60126316</v>
      </c>
      <c r="AE11" s="274" t="s">
        <v>51</v>
      </c>
      <c r="AF11" s="51">
        <v>12</v>
      </c>
      <c r="AG11" s="51">
        <v>12</v>
      </c>
      <c r="AH11" s="53">
        <f t="shared" si="3"/>
        <v>100</v>
      </c>
      <c r="AI11" s="57">
        <v>50000000</v>
      </c>
      <c r="AJ11" s="57">
        <v>29557000</v>
      </c>
      <c r="AK11" s="274" t="s">
        <v>52</v>
      </c>
      <c r="AL11" s="51">
        <v>5</v>
      </c>
      <c r="AM11" s="51">
        <v>5</v>
      </c>
      <c r="AN11" s="53">
        <f t="shared" si="4"/>
        <v>100</v>
      </c>
      <c r="AO11" s="57">
        <v>25750000</v>
      </c>
      <c r="AP11" s="57">
        <v>12800000</v>
      </c>
      <c r="AQ11" s="40" t="s">
        <v>53</v>
      </c>
      <c r="AR11" s="51">
        <v>5</v>
      </c>
      <c r="AS11" s="51">
        <v>5</v>
      </c>
      <c r="AT11" s="53">
        <f t="shared" si="5"/>
        <v>100</v>
      </c>
      <c r="AU11" s="276">
        <v>240000000</v>
      </c>
      <c r="AV11" s="276">
        <v>240000000</v>
      </c>
      <c r="AW11" s="302" t="s">
        <v>54</v>
      </c>
      <c r="AX11" s="51">
        <v>8</v>
      </c>
      <c r="AY11" s="51">
        <v>12</v>
      </c>
      <c r="AZ11" s="65">
        <f>(AY11/AX11)*100</f>
        <v>150</v>
      </c>
      <c r="BA11" s="57">
        <v>73000000</v>
      </c>
      <c r="BB11" s="57">
        <v>26750000</v>
      </c>
      <c r="BC11" s="40" t="s">
        <v>55</v>
      </c>
      <c r="BD11" s="51">
        <v>12</v>
      </c>
      <c r="BE11" s="51">
        <v>0</v>
      </c>
      <c r="BF11" s="53">
        <f t="shared" si="7"/>
        <v>0</v>
      </c>
      <c r="BG11" s="56">
        <v>0</v>
      </c>
      <c r="BH11" s="56">
        <v>0</v>
      </c>
      <c r="BI11" s="40" t="s">
        <v>34</v>
      </c>
      <c r="BJ11" s="51">
        <v>12</v>
      </c>
      <c r="BK11" s="51">
        <v>12</v>
      </c>
      <c r="BL11" s="53">
        <f t="shared" si="8"/>
        <v>100</v>
      </c>
      <c r="BM11" s="56">
        <v>5069000</v>
      </c>
      <c r="BN11" s="56">
        <v>5069000</v>
      </c>
      <c r="BO11" s="58" t="s">
        <v>56</v>
      </c>
      <c r="BP11" s="51">
        <v>12</v>
      </c>
      <c r="BQ11" s="51">
        <v>12</v>
      </c>
      <c r="BR11" s="52">
        <f>(BQ11/BP11)*100</f>
        <v>100</v>
      </c>
      <c r="BS11" s="185">
        <v>0</v>
      </c>
      <c r="BT11" s="185">
        <v>2885000</v>
      </c>
      <c r="BU11" s="37">
        <v>100</v>
      </c>
      <c r="BV11" s="40" t="s">
        <v>1032</v>
      </c>
      <c r="BW11" s="59">
        <v>12</v>
      </c>
      <c r="BX11" s="59"/>
      <c r="BY11" s="53">
        <f t="shared" si="9"/>
        <v>0</v>
      </c>
      <c r="BZ11" s="244"/>
      <c r="CA11" s="244"/>
      <c r="CB11" s="40" t="s">
        <v>1244</v>
      </c>
      <c r="CC11" s="59">
        <v>12</v>
      </c>
      <c r="CD11" s="59"/>
      <c r="CE11" s="61">
        <f t="shared" si="10"/>
        <v>0</v>
      </c>
      <c r="CF11" s="60"/>
      <c r="CG11" s="60"/>
      <c r="CH11" s="40"/>
      <c r="CI11" s="51">
        <v>12</v>
      </c>
      <c r="CJ11" s="51">
        <f t="shared" si="11"/>
        <v>7.2</v>
      </c>
      <c r="CK11" s="160">
        <f>CJ11/CI11*100/100</f>
        <v>0.6</v>
      </c>
      <c r="CL11" s="40" t="s">
        <v>1209</v>
      </c>
    </row>
    <row r="12" spans="1:90" ht="217.5" customHeight="1">
      <c r="A12" s="409"/>
      <c r="B12" s="388"/>
      <c r="C12" s="44">
        <v>5</v>
      </c>
      <c r="D12" s="40" t="s">
        <v>57</v>
      </c>
      <c r="E12" s="45" t="s">
        <v>26</v>
      </c>
      <c r="F12" s="45"/>
      <c r="G12" s="45"/>
      <c r="H12" s="46" t="s">
        <v>27</v>
      </c>
      <c r="I12" s="47">
        <v>3</v>
      </c>
      <c r="J12" s="48">
        <v>2</v>
      </c>
      <c r="K12" s="48">
        <v>12</v>
      </c>
      <c r="L12" s="48">
        <v>5</v>
      </c>
      <c r="M12" s="48">
        <v>1</v>
      </c>
      <c r="N12" s="48">
        <v>8</v>
      </c>
      <c r="O12" s="48">
        <v>12</v>
      </c>
      <c r="P12" s="48">
        <v>1</v>
      </c>
      <c r="Q12" s="48">
        <v>1</v>
      </c>
      <c r="R12" s="48">
        <v>1</v>
      </c>
      <c r="S12" s="49">
        <v>1</v>
      </c>
      <c r="T12" s="50">
        <v>3</v>
      </c>
      <c r="U12" s="51">
        <v>3</v>
      </c>
      <c r="V12" s="52">
        <f t="shared" si="1"/>
        <v>100</v>
      </c>
      <c r="W12" s="277"/>
      <c r="X12" s="277"/>
      <c r="Y12" s="275"/>
      <c r="Z12" s="51">
        <v>2</v>
      </c>
      <c r="AA12" s="51">
        <v>11</v>
      </c>
      <c r="AB12" s="65">
        <f t="shared" si="2"/>
        <v>550</v>
      </c>
      <c r="AC12" s="277"/>
      <c r="AD12" s="277"/>
      <c r="AE12" s="275"/>
      <c r="AF12" s="51">
        <v>12</v>
      </c>
      <c r="AG12" s="51">
        <v>12</v>
      </c>
      <c r="AH12" s="53">
        <f t="shared" si="3"/>
        <v>100</v>
      </c>
      <c r="AI12" s="54">
        <v>25000000</v>
      </c>
      <c r="AJ12" s="54">
        <v>14890000</v>
      </c>
      <c r="AK12" s="275"/>
      <c r="AL12" s="51">
        <v>5</v>
      </c>
      <c r="AM12" s="51">
        <v>5</v>
      </c>
      <c r="AN12" s="53">
        <f t="shared" si="4"/>
        <v>100</v>
      </c>
      <c r="AO12" s="54">
        <v>25750000</v>
      </c>
      <c r="AP12" s="54">
        <v>15840000</v>
      </c>
      <c r="AQ12" s="40" t="s">
        <v>58</v>
      </c>
      <c r="AR12" s="51">
        <v>1</v>
      </c>
      <c r="AS12" s="51">
        <v>1</v>
      </c>
      <c r="AT12" s="53">
        <f t="shared" si="5"/>
        <v>100</v>
      </c>
      <c r="AU12" s="277"/>
      <c r="AV12" s="277"/>
      <c r="AW12" s="304"/>
      <c r="AX12" s="51">
        <v>8</v>
      </c>
      <c r="AY12" s="51">
        <v>12</v>
      </c>
      <c r="AZ12" s="65">
        <f t="shared" si="6"/>
        <v>150</v>
      </c>
      <c r="BA12" s="54">
        <v>41000000</v>
      </c>
      <c r="BB12" s="54">
        <v>18356000</v>
      </c>
      <c r="BC12" s="40" t="s">
        <v>59</v>
      </c>
      <c r="BD12" s="51">
        <v>12</v>
      </c>
      <c r="BE12" s="51">
        <v>0</v>
      </c>
      <c r="BF12" s="53">
        <f t="shared" si="7"/>
        <v>0</v>
      </c>
      <c r="BG12" s="38">
        <v>0</v>
      </c>
      <c r="BH12" s="38">
        <v>0</v>
      </c>
      <c r="BI12" s="40" t="s">
        <v>34</v>
      </c>
      <c r="BJ12" s="51">
        <v>1</v>
      </c>
      <c r="BK12" s="51">
        <v>1</v>
      </c>
      <c r="BL12" s="53">
        <f t="shared" si="8"/>
        <v>100</v>
      </c>
      <c r="BM12" s="56">
        <v>0</v>
      </c>
      <c r="BN12" s="56">
        <v>0</v>
      </c>
      <c r="BO12" s="58" t="s">
        <v>60</v>
      </c>
      <c r="BP12" s="51">
        <v>1</v>
      </c>
      <c r="BQ12" s="51">
        <v>1</v>
      </c>
      <c r="BR12" s="53">
        <f t="shared" si="0"/>
        <v>100</v>
      </c>
      <c r="BS12" s="186">
        <v>0</v>
      </c>
      <c r="BT12" s="186">
        <v>0</v>
      </c>
      <c r="BU12" s="37">
        <v>0</v>
      </c>
      <c r="BV12" s="40" t="s">
        <v>1033</v>
      </c>
      <c r="BW12" s="59">
        <v>1</v>
      </c>
      <c r="BX12" s="59"/>
      <c r="BY12" s="53">
        <f t="shared" si="9"/>
        <v>0</v>
      </c>
      <c r="BZ12" s="243"/>
      <c r="CA12" s="243"/>
      <c r="CB12" s="40" t="s">
        <v>1242</v>
      </c>
      <c r="CC12" s="59">
        <v>1</v>
      </c>
      <c r="CD12" s="59"/>
      <c r="CE12" s="61">
        <f t="shared" si="10"/>
        <v>0</v>
      </c>
      <c r="CF12" s="42"/>
      <c r="CG12" s="42"/>
      <c r="CH12" s="40"/>
      <c r="CI12" s="51">
        <v>1</v>
      </c>
      <c r="CJ12" s="51">
        <f t="shared" si="11"/>
        <v>4.5999999999999996</v>
      </c>
      <c r="CK12" s="160">
        <v>1</v>
      </c>
      <c r="CL12" s="40" t="s">
        <v>1210</v>
      </c>
    </row>
    <row r="13" spans="1:90" ht="294.75" customHeight="1">
      <c r="A13" s="409"/>
      <c r="B13" s="274" t="s">
        <v>61</v>
      </c>
      <c r="C13" s="45">
        <v>6</v>
      </c>
      <c r="D13" s="40" t="s">
        <v>62</v>
      </c>
      <c r="E13" s="45" t="s">
        <v>26</v>
      </c>
      <c r="F13" s="45" t="s">
        <v>26</v>
      </c>
      <c r="G13" s="45" t="s">
        <v>26</v>
      </c>
      <c r="H13" s="46" t="s">
        <v>63</v>
      </c>
      <c r="I13" s="47">
        <v>3</v>
      </c>
      <c r="J13" s="48">
        <v>2</v>
      </c>
      <c r="K13" s="48">
        <v>1</v>
      </c>
      <c r="L13" s="48">
        <v>6</v>
      </c>
      <c r="M13" s="48">
        <v>6</v>
      </c>
      <c r="N13" s="48">
        <v>8</v>
      </c>
      <c r="O13" s="48">
        <v>12</v>
      </c>
      <c r="P13" s="48">
        <v>8</v>
      </c>
      <c r="Q13" s="48">
        <v>12</v>
      </c>
      <c r="R13" s="48">
        <v>12</v>
      </c>
      <c r="S13" s="49">
        <v>12</v>
      </c>
      <c r="T13" s="50">
        <v>3</v>
      </c>
      <c r="U13" s="51">
        <v>9</v>
      </c>
      <c r="V13" s="63">
        <f t="shared" si="1"/>
        <v>300</v>
      </c>
      <c r="W13" s="57">
        <v>222092022.22999999</v>
      </c>
      <c r="X13" s="57">
        <v>189591333</v>
      </c>
      <c r="Y13" s="40" t="s">
        <v>50</v>
      </c>
      <c r="Z13" s="51">
        <v>2</v>
      </c>
      <c r="AA13" s="51">
        <v>11</v>
      </c>
      <c r="AB13" s="65">
        <f t="shared" si="2"/>
        <v>550</v>
      </c>
      <c r="AC13" s="57">
        <v>155000000</v>
      </c>
      <c r="AD13" s="57">
        <v>60126316</v>
      </c>
      <c r="AE13" s="40" t="s">
        <v>64</v>
      </c>
      <c r="AF13" s="51">
        <v>1</v>
      </c>
      <c r="AG13" s="51">
        <v>1</v>
      </c>
      <c r="AH13" s="53">
        <f t="shared" si="3"/>
        <v>100</v>
      </c>
      <c r="AI13" s="57">
        <v>95000000</v>
      </c>
      <c r="AJ13" s="57">
        <v>88355232</v>
      </c>
      <c r="AK13" s="40" t="s">
        <v>65</v>
      </c>
      <c r="AL13" s="51">
        <v>6</v>
      </c>
      <c r="AM13" s="51">
        <v>11</v>
      </c>
      <c r="AN13" s="67">
        <f t="shared" si="4"/>
        <v>183.33333333333331</v>
      </c>
      <c r="AO13" s="57">
        <v>92700000</v>
      </c>
      <c r="AP13" s="57">
        <v>92700000</v>
      </c>
      <c r="AQ13" s="40" t="s">
        <v>66</v>
      </c>
      <c r="AR13" s="51">
        <v>6</v>
      </c>
      <c r="AS13" s="51">
        <v>7</v>
      </c>
      <c r="AT13" s="67">
        <f t="shared" si="5"/>
        <v>116.66666666666667</v>
      </c>
      <c r="AU13" s="57">
        <v>0</v>
      </c>
      <c r="AV13" s="57">
        <v>0</v>
      </c>
      <c r="AW13" s="40" t="s">
        <v>67</v>
      </c>
      <c r="AX13" s="51">
        <v>8</v>
      </c>
      <c r="AY13" s="51">
        <v>11</v>
      </c>
      <c r="AZ13" s="67">
        <f t="shared" si="6"/>
        <v>137.5</v>
      </c>
      <c r="BA13" s="57">
        <v>119500000</v>
      </c>
      <c r="BB13" s="57">
        <v>55315000</v>
      </c>
      <c r="BC13" s="40" t="s">
        <v>68</v>
      </c>
      <c r="BD13" s="51">
        <v>12</v>
      </c>
      <c r="BE13" s="51">
        <v>12</v>
      </c>
      <c r="BF13" s="53">
        <f t="shared" si="7"/>
        <v>100</v>
      </c>
      <c r="BG13" s="57">
        <v>8533334</v>
      </c>
      <c r="BH13" s="57">
        <v>7166666</v>
      </c>
      <c r="BI13" s="40" t="s">
        <v>69</v>
      </c>
      <c r="BJ13" s="51">
        <v>8</v>
      </c>
      <c r="BK13" s="51">
        <v>8</v>
      </c>
      <c r="BL13" s="55">
        <f t="shared" si="8"/>
        <v>100</v>
      </c>
      <c r="BM13" s="56">
        <v>130000000</v>
      </c>
      <c r="BN13" s="56">
        <v>30500000</v>
      </c>
      <c r="BO13" s="58" t="s">
        <v>70</v>
      </c>
      <c r="BP13" s="51">
        <v>12</v>
      </c>
      <c r="BQ13" s="51">
        <v>8</v>
      </c>
      <c r="BR13" s="55">
        <f>(BQ13/BP13)*100</f>
        <v>66.666666666666657</v>
      </c>
      <c r="BS13" s="187">
        <v>50000000</v>
      </c>
      <c r="BT13" s="187">
        <v>50000000</v>
      </c>
      <c r="BU13" s="167">
        <f t="shared" ref="BU13:BU16" si="12">(BT13/BS13)*100</f>
        <v>100</v>
      </c>
      <c r="BV13" s="68" t="s">
        <v>1075</v>
      </c>
      <c r="BW13" s="48">
        <v>12</v>
      </c>
      <c r="BX13" s="59">
        <v>2</v>
      </c>
      <c r="BY13" s="241">
        <f>BX13/BW13</f>
        <v>0.16666666666666666</v>
      </c>
      <c r="BZ13" s="245">
        <v>20150000</v>
      </c>
      <c r="CA13" s="246">
        <v>6400000</v>
      </c>
      <c r="CB13" s="40" t="s">
        <v>1245</v>
      </c>
      <c r="CC13" s="59">
        <v>12</v>
      </c>
      <c r="CD13" s="59"/>
      <c r="CE13" s="61">
        <f t="shared" si="10"/>
        <v>0</v>
      </c>
      <c r="CF13" s="60"/>
      <c r="CG13" s="60"/>
      <c r="CH13" s="40"/>
      <c r="CI13" s="48">
        <v>12</v>
      </c>
      <c r="CJ13" s="48">
        <f t="shared" si="11"/>
        <v>8</v>
      </c>
      <c r="CK13" s="160">
        <f t="shared" ref="CK13" si="13">CJ13/CI13*100/100</f>
        <v>0.66666666666666652</v>
      </c>
      <c r="CL13" s="40" t="s">
        <v>974</v>
      </c>
    </row>
    <row r="14" spans="1:90" ht="271.5" customHeight="1">
      <c r="A14" s="409"/>
      <c r="B14" s="316"/>
      <c r="C14" s="45">
        <v>7</v>
      </c>
      <c r="D14" s="40" t="s">
        <v>71</v>
      </c>
      <c r="E14" s="45" t="s">
        <v>26</v>
      </c>
      <c r="F14" s="45" t="s">
        <v>26</v>
      </c>
      <c r="G14" s="45" t="s">
        <v>26</v>
      </c>
      <c r="H14" s="46" t="s">
        <v>63</v>
      </c>
      <c r="I14" s="47">
        <v>2</v>
      </c>
      <c r="J14" s="48">
        <v>1</v>
      </c>
      <c r="K14" s="48">
        <v>1</v>
      </c>
      <c r="L14" s="48">
        <v>1</v>
      </c>
      <c r="M14" s="48">
        <v>1</v>
      </c>
      <c r="N14" s="48">
        <v>12</v>
      </c>
      <c r="O14" s="48">
        <v>4</v>
      </c>
      <c r="P14" s="48">
        <v>1</v>
      </c>
      <c r="Q14" s="48">
        <v>1</v>
      </c>
      <c r="R14" s="48">
        <v>1</v>
      </c>
      <c r="S14" s="49">
        <v>1</v>
      </c>
      <c r="T14" s="50">
        <v>2</v>
      </c>
      <c r="U14" s="51">
        <v>2</v>
      </c>
      <c r="V14" s="52">
        <f t="shared" si="1"/>
        <v>100</v>
      </c>
      <c r="W14" s="57">
        <v>238835332</v>
      </c>
      <c r="X14" s="57">
        <v>238835332</v>
      </c>
      <c r="Y14" s="40" t="s">
        <v>72</v>
      </c>
      <c r="Z14" s="51">
        <v>1</v>
      </c>
      <c r="AA14" s="51">
        <v>1</v>
      </c>
      <c r="AB14" s="53">
        <f t="shared" si="2"/>
        <v>100</v>
      </c>
      <c r="AC14" s="276">
        <v>92050000</v>
      </c>
      <c r="AD14" s="276">
        <v>47689970</v>
      </c>
      <c r="AE14" s="40" t="s">
        <v>73</v>
      </c>
      <c r="AF14" s="51">
        <v>1</v>
      </c>
      <c r="AG14" s="51">
        <v>1</v>
      </c>
      <c r="AH14" s="53">
        <f t="shared" si="3"/>
        <v>100</v>
      </c>
      <c r="AI14" s="57">
        <v>5000000</v>
      </c>
      <c r="AJ14" s="57">
        <v>5000000</v>
      </c>
      <c r="AK14" s="40" t="s">
        <v>74</v>
      </c>
      <c r="AL14" s="51">
        <v>1</v>
      </c>
      <c r="AM14" s="51">
        <v>1</v>
      </c>
      <c r="AN14" s="53">
        <f t="shared" si="4"/>
        <v>100</v>
      </c>
      <c r="AO14" s="57">
        <v>40000000</v>
      </c>
      <c r="AP14" s="57">
        <v>40000000</v>
      </c>
      <c r="AQ14" s="40" t="s">
        <v>75</v>
      </c>
      <c r="AR14" s="51">
        <v>1</v>
      </c>
      <c r="AS14" s="51">
        <v>1</v>
      </c>
      <c r="AT14" s="53">
        <f t="shared" si="5"/>
        <v>100</v>
      </c>
      <c r="AU14" s="57">
        <v>27825333</v>
      </c>
      <c r="AV14" s="57">
        <v>20988333</v>
      </c>
      <c r="AW14" s="40" t="s">
        <v>76</v>
      </c>
      <c r="AX14" s="51">
        <v>12</v>
      </c>
      <c r="AY14" s="51">
        <v>12</v>
      </c>
      <c r="AZ14" s="53">
        <f t="shared" si="6"/>
        <v>100</v>
      </c>
      <c r="BA14" s="57">
        <v>44100000</v>
      </c>
      <c r="BB14" s="57">
        <v>16236667</v>
      </c>
      <c r="BC14" s="40" t="s">
        <v>77</v>
      </c>
      <c r="BD14" s="51">
        <v>4</v>
      </c>
      <c r="BE14" s="51">
        <v>4</v>
      </c>
      <c r="BF14" s="53">
        <v>100</v>
      </c>
      <c r="BG14" s="57">
        <v>30000000</v>
      </c>
      <c r="BH14" s="57">
        <v>0</v>
      </c>
      <c r="BI14" s="40" t="s">
        <v>78</v>
      </c>
      <c r="BJ14" s="51">
        <v>1</v>
      </c>
      <c r="BK14" s="51">
        <v>1</v>
      </c>
      <c r="BL14" s="53">
        <f t="shared" si="8"/>
        <v>100</v>
      </c>
      <c r="BM14" s="56">
        <v>0</v>
      </c>
      <c r="BN14" s="56">
        <v>0</v>
      </c>
      <c r="BO14" s="58" t="s">
        <v>79</v>
      </c>
      <c r="BP14" s="51">
        <v>1</v>
      </c>
      <c r="BQ14" s="51">
        <v>1</v>
      </c>
      <c r="BR14" s="53">
        <f t="shared" si="0"/>
        <v>100</v>
      </c>
      <c r="BS14" s="187">
        <v>50000000</v>
      </c>
      <c r="BT14" s="187">
        <v>50000000</v>
      </c>
      <c r="BU14" s="167">
        <f t="shared" si="12"/>
        <v>100</v>
      </c>
      <c r="BV14" s="40" t="s">
        <v>1076</v>
      </c>
      <c r="BW14" s="48">
        <v>1</v>
      </c>
      <c r="BX14" s="59"/>
      <c r="BY14" s="53">
        <f t="shared" si="9"/>
        <v>0</v>
      </c>
      <c r="BZ14" s="245">
        <v>44146666</v>
      </c>
      <c r="CA14" s="246">
        <v>16596666</v>
      </c>
      <c r="CB14" s="40" t="s">
        <v>1246</v>
      </c>
      <c r="CC14" s="59">
        <v>0</v>
      </c>
      <c r="CD14" s="59"/>
      <c r="CE14" s="61" t="e">
        <f t="shared" si="10"/>
        <v>#DIV/0!</v>
      </c>
      <c r="CF14" s="60"/>
      <c r="CG14" s="60"/>
      <c r="CH14" s="40"/>
      <c r="CI14" s="48">
        <v>20</v>
      </c>
      <c r="CJ14" s="48">
        <f>U14+AA14+AG14+AM14+AS14+AY14+BE14+BE14+BK14+BQ14+BX14+CD14</f>
        <v>28</v>
      </c>
      <c r="CK14" s="158">
        <v>1</v>
      </c>
      <c r="CL14" s="40" t="s">
        <v>981</v>
      </c>
    </row>
    <row r="15" spans="1:90" ht="305.25" customHeight="1">
      <c r="A15" s="409"/>
      <c r="B15" s="316"/>
      <c r="C15" s="45">
        <v>8</v>
      </c>
      <c r="D15" s="40" t="s">
        <v>80</v>
      </c>
      <c r="E15" s="45" t="s">
        <v>26</v>
      </c>
      <c r="F15" s="45" t="s">
        <v>26</v>
      </c>
      <c r="G15" s="45" t="s">
        <v>26</v>
      </c>
      <c r="H15" s="46" t="s">
        <v>63</v>
      </c>
      <c r="I15" s="47">
        <v>1</v>
      </c>
      <c r="J15" s="48">
        <v>1</v>
      </c>
      <c r="K15" s="48">
        <v>5</v>
      </c>
      <c r="L15" s="48">
        <v>4</v>
      </c>
      <c r="M15" s="48">
        <v>4</v>
      </c>
      <c r="N15" s="48">
        <v>11</v>
      </c>
      <c r="O15" s="48">
        <v>1</v>
      </c>
      <c r="P15" s="48">
        <v>2</v>
      </c>
      <c r="Q15" s="48">
        <v>1</v>
      </c>
      <c r="R15" s="48">
        <v>1</v>
      </c>
      <c r="S15" s="49">
        <v>1</v>
      </c>
      <c r="T15" s="50">
        <v>1</v>
      </c>
      <c r="U15" s="51">
        <v>1</v>
      </c>
      <c r="V15" s="52">
        <f t="shared" si="1"/>
        <v>100</v>
      </c>
      <c r="W15" s="276">
        <v>238835332</v>
      </c>
      <c r="X15" s="276">
        <v>238835332</v>
      </c>
      <c r="Y15" s="274" t="s">
        <v>81</v>
      </c>
      <c r="Z15" s="51">
        <v>1</v>
      </c>
      <c r="AA15" s="51">
        <v>1</v>
      </c>
      <c r="AB15" s="53">
        <f t="shared" si="2"/>
        <v>100</v>
      </c>
      <c r="AC15" s="315"/>
      <c r="AD15" s="315"/>
      <c r="AE15" s="274" t="s">
        <v>82</v>
      </c>
      <c r="AF15" s="51">
        <v>5</v>
      </c>
      <c r="AG15" s="51">
        <v>6</v>
      </c>
      <c r="AH15" s="65">
        <f t="shared" si="3"/>
        <v>120</v>
      </c>
      <c r="AI15" s="276">
        <v>360000000</v>
      </c>
      <c r="AJ15" s="276">
        <v>169642344</v>
      </c>
      <c r="AK15" s="274" t="s">
        <v>83</v>
      </c>
      <c r="AL15" s="51">
        <v>4</v>
      </c>
      <c r="AM15" s="51">
        <v>4</v>
      </c>
      <c r="AN15" s="53">
        <f t="shared" si="4"/>
        <v>100</v>
      </c>
      <c r="AO15" s="276">
        <v>70000000</v>
      </c>
      <c r="AP15" s="276">
        <v>70000000</v>
      </c>
      <c r="AQ15" s="302" t="s">
        <v>84</v>
      </c>
      <c r="AR15" s="51">
        <v>4</v>
      </c>
      <c r="AS15" s="51">
        <v>8</v>
      </c>
      <c r="AT15" s="65">
        <f t="shared" si="5"/>
        <v>200</v>
      </c>
      <c r="AU15" s="276">
        <v>12000000</v>
      </c>
      <c r="AV15" s="276">
        <v>12000000</v>
      </c>
      <c r="AW15" s="302" t="s">
        <v>85</v>
      </c>
      <c r="AX15" s="51">
        <v>11</v>
      </c>
      <c r="AY15" s="51">
        <v>12</v>
      </c>
      <c r="AZ15" s="63">
        <v>100</v>
      </c>
      <c r="BA15" s="276">
        <v>19000000</v>
      </c>
      <c r="BB15" s="276">
        <v>2660000</v>
      </c>
      <c r="BC15" s="302" t="s">
        <v>86</v>
      </c>
      <c r="BD15" s="51">
        <v>1</v>
      </c>
      <c r="BE15" s="51">
        <v>0</v>
      </c>
      <c r="BF15" s="53">
        <f t="shared" si="7"/>
        <v>0</v>
      </c>
      <c r="BG15" s="56">
        <v>0</v>
      </c>
      <c r="BH15" s="56">
        <v>0</v>
      </c>
      <c r="BI15" s="40" t="s">
        <v>87</v>
      </c>
      <c r="BJ15" s="51">
        <v>2</v>
      </c>
      <c r="BK15" s="51">
        <v>3</v>
      </c>
      <c r="BL15" s="65">
        <v>100</v>
      </c>
      <c r="BM15" s="56">
        <v>20000000</v>
      </c>
      <c r="BN15" s="56">
        <v>7420000</v>
      </c>
      <c r="BO15" s="58" t="s">
        <v>88</v>
      </c>
      <c r="BP15" s="51">
        <v>1</v>
      </c>
      <c r="BQ15" s="51">
        <v>7</v>
      </c>
      <c r="BR15" s="52">
        <v>100</v>
      </c>
      <c r="BS15" s="187">
        <v>50000000</v>
      </c>
      <c r="BT15" s="187">
        <v>50000000</v>
      </c>
      <c r="BU15" s="167">
        <f t="shared" si="12"/>
        <v>100</v>
      </c>
      <c r="BV15" s="40" t="s">
        <v>1077</v>
      </c>
      <c r="BW15" s="48">
        <v>1</v>
      </c>
      <c r="BX15" s="59"/>
      <c r="BY15" s="53">
        <f>(BX15/BW15)*100</f>
        <v>0</v>
      </c>
      <c r="BZ15" s="245">
        <v>125000000</v>
      </c>
      <c r="CA15" s="246">
        <v>16596666</v>
      </c>
      <c r="CB15" s="40" t="s">
        <v>1264</v>
      </c>
      <c r="CC15" s="59">
        <v>0</v>
      </c>
      <c r="CD15" s="59"/>
      <c r="CE15" s="61" t="e">
        <f t="shared" si="10"/>
        <v>#DIV/0!</v>
      </c>
      <c r="CF15" s="60"/>
      <c r="CG15" s="60"/>
      <c r="CH15" s="40"/>
      <c r="CI15" s="48">
        <v>16</v>
      </c>
      <c r="CJ15" s="48">
        <f>U15+AA15+AG15+AM15+AS15+AY15+BE15+BE15+BK15+BQ15+BX15+CD15</f>
        <v>42</v>
      </c>
      <c r="CK15" s="158">
        <v>1</v>
      </c>
      <c r="CL15" s="40" t="s">
        <v>1211</v>
      </c>
    </row>
    <row r="16" spans="1:90" ht="263.25" customHeight="1">
      <c r="A16" s="409"/>
      <c r="B16" s="275"/>
      <c r="C16" s="45">
        <v>9</v>
      </c>
      <c r="D16" s="40" t="s">
        <v>89</v>
      </c>
      <c r="E16" s="45" t="s">
        <v>26</v>
      </c>
      <c r="F16" s="45" t="s">
        <v>26</v>
      </c>
      <c r="G16" s="45" t="s">
        <v>26</v>
      </c>
      <c r="H16" s="46" t="s">
        <v>63</v>
      </c>
      <c r="I16" s="47">
        <v>1</v>
      </c>
      <c r="J16" s="48">
        <v>1</v>
      </c>
      <c r="K16" s="48">
        <v>1</v>
      </c>
      <c r="L16" s="48">
        <v>1</v>
      </c>
      <c r="M16" s="48">
        <v>1</v>
      </c>
      <c r="N16" s="48">
        <v>11</v>
      </c>
      <c r="O16" s="48">
        <v>12</v>
      </c>
      <c r="P16" s="48">
        <v>1</v>
      </c>
      <c r="Q16" s="48">
        <v>1</v>
      </c>
      <c r="R16" s="48">
        <v>1</v>
      </c>
      <c r="S16" s="49">
        <v>1</v>
      </c>
      <c r="T16" s="50">
        <v>1</v>
      </c>
      <c r="U16" s="51">
        <v>1</v>
      </c>
      <c r="V16" s="52">
        <f t="shared" si="1"/>
        <v>100</v>
      </c>
      <c r="W16" s="277"/>
      <c r="X16" s="277"/>
      <c r="Y16" s="275"/>
      <c r="Z16" s="51">
        <v>1</v>
      </c>
      <c r="AA16" s="51">
        <v>1</v>
      </c>
      <c r="AB16" s="53">
        <f t="shared" si="2"/>
        <v>100</v>
      </c>
      <c r="AC16" s="277"/>
      <c r="AD16" s="277"/>
      <c r="AE16" s="275"/>
      <c r="AF16" s="51">
        <v>1</v>
      </c>
      <c r="AG16" s="51">
        <v>1</v>
      </c>
      <c r="AH16" s="53">
        <f t="shared" si="3"/>
        <v>100</v>
      </c>
      <c r="AI16" s="277"/>
      <c r="AJ16" s="277"/>
      <c r="AK16" s="275"/>
      <c r="AL16" s="51">
        <v>1</v>
      </c>
      <c r="AM16" s="51">
        <v>1</v>
      </c>
      <c r="AN16" s="53">
        <f t="shared" si="4"/>
        <v>100</v>
      </c>
      <c r="AO16" s="277"/>
      <c r="AP16" s="277"/>
      <c r="AQ16" s="304"/>
      <c r="AR16" s="51">
        <v>1</v>
      </c>
      <c r="AS16" s="51">
        <v>1</v>
      </c>
      <c r="AT16" s="53">
        <f t="shared" si="5"/>
        <v>100</v>
      </c>
      <c r="AU16" s="277"/>
      <c r="AV16" s="277"/>
      <c r="AW16" s="304"/>
      <c r="AX16" s="51">
        <v>11</v>
      </c>
      <c r="AY16" s="51">
        <v>12</v>
      </c>
      <c r="AZ16" s="63">
        <f>(AY16/AX16)*100</f>
        <v>109.09090909090908</v>
      </c>
      <c r="BA16" s="277"/>
      <c r="BB16" s="277"/>
      <c r="BC16" s="304"/>
      <c r="BD16" s="51">
        <v>12</v>
      </c>
      <c r="BE16" s="51">
        <v>12</v>
      </c>
      <c r="BF16" s="53">
        <f t="shared" si="7"/>
        <v>100</v>
      </c>
      <c r="BG16" s="57">
        <v>51466666</v>
      </c>
      <c r="BH16" s="57">
        <v>51466666</v>
      </c>
      <c r="BI16" s="40" t="s">
        <v>90</v>
      </c>
      <c r="BJ16" s="51">
        <v>1</v>
      </c>
      <c r="BK16" s="51">
        <v>1</v>
      </c>
      <c r="BL16" s="53">
        <f t="shared" si="8"/>
        <v>100</v>
      </c>
      <c r="BM16" s="56">
        <v>0</v>
      </c>
      <c r="BN16" s="56">
        <v>0</v>
      </c>
      <c r="BO16" s="58" t="s">
        <v>91</v>
      </c>
      <c r="BP16" s="51">
        <v>1</v>
      </c>
      <c r="BQ16" s="51">
        <v>1</v>
      </c>
      <c r="BR16" s="53">
        <f>(BQ16/BP16)*100</f>
        <v>100</v>
      </c>
      <c r="BS16" s="187">
        <v>51347833.329999998</v>
      </c>
      <c r="BT16" s="187">
        <v>51347833.329999998</v>
      </c>
      <c r="BU16" s="167">
        <f t="shared" si="12"/>
        <v>100</v>
      </c>
      <c r="BV16" s="40" t="s">
        <v>982</v>
      </c>
      <c r="BW16" s="48">
        <v>1</v>
      </c>
      <c r="BX16" s="59">
        <v>1</v>
      </c>
      <c r="BY16" s="53">
        <f t="shared" si="9"/>
        <v>100</v>
      </c>
      <c r="BZ16" s="245"/>
      <c r="CA16" s="246"/>
      <c r="CB16" s="40" t="s">
        <v>1288</v>
      </c>
      <c r="CC16" s="59">
        <v>1</v>
      </c>
      <c r="CD16" s="59"/>
      <c r="CE16" s="61">
        <f t="shared" si="10"/>
        <v>0</v>
      </c>
      <c r="CF16" s="60"/>
      <c r="CG16" s="60"/>
      <c r="CH16" s="40"/>
      <c r="CI16" s="48">
        <v>1</v>
      </c>
      <c r="CJ16" s="48">
        <f>(+BQ16+BK16+BE16+AY16+AS16+AM16+AG16+AA16+U16+BX16)/10</f>
        <v>3.2</v>
      </c>
      <c r="CK16" s="158">
        <v>1</v>
      </c>
      <c r="CL16" s="40" t="s">
        <v>1212</v>
      </c>
    </row>
    <row r="17" spans="1:90" ht="88.5" customHeight="1">
      <c r="A17" s="409"/>
      <c r="B17" s="274" t="s">
        <v>92</v>
      </c>
      <c r="C17" s="298">
        <v>10</v>
      </c>
      <c r="D17" s="274" t="s">
        <v>93</v>
      </c>
      <c r="E17" s="298" t="s">
        <v>26</v>
      </c>
      <c r="F17" s="298"/>
      <c r="G17" s="298"/>
      <c r="H17" s="393" t="s">
        <v>63</v>
      </c>
      <c r="I17" s="313">
        <v>3</v>
      </c>
      <c r="J17" s="290">
        <v>2</v>
      </c>
      <c r="K17" s="290">
        <v>1</v>
      </c>
      <c r="L17" s="290">
        <v>5</v>
      </c>
      <c r="M17" s="290">
        <v>5</v>
      </c>
      <c r="N17" s="290">
        <v>8</v>
      </c>
      <c r="O17" s="290">
        <v>0</v>
      </c>
      <c r="P17" s="290">
        <v>12</v>
      </c>
      <c r="Q17" s="290">
        <v>12</v>
      </c>
      <c r="R17" s="290">
        <v>12</v>
      </c>
      <c r="S17" s="292">
        <v>12</v>
      </c>
      <c r="T17" s="311">
        <v>3</v>
      </c>
      <c r="U17" s="280">
        <v>9</v>
      </c>
      <c r="V17" s="401">
        <f t="shared" si="1"/>
        <v>300</v>
      </c>
      <c r="W17" s="276">
        <v>222092022.22999999</v>
      </c>
      <c r="X17" s="276">
        <v>189591333</v>
      </c>
      <c r="Y17" s="274" t="s">
        <v>50</v>
      </c>
      <c r="Z17" s="280">
        <v>2</v>
      </c>
      <c r="AA17" s="280">
        <v>11</v>
      </c>
      <c r="AB17" s="401">
        <f t="shared" si="2"/>
        <v>550</v>
      </c>
      <c r="AC17" s="276">
        <v>155000000</v>
      </c>
      <c r="AD17" s="276">
        <v>60126316</v>
      </c>
      <c r="AE17" s="274" t="s">
        <v>64</v>
      </c>
      <c r="AF17" s="280">
        <v>1</v>
      </c>
      <c r="AG17" s="280">
        <v>1</v>
      </c>
      <c r="AH17" s="401">
        <f t="shared" si="3"/>
        <v>100</v>
      </c>
      <c r="AI17" s="276">
        <v>95000000</v>
      </c>
      <c r="AJ17" s="276">
        <v>88355232</v>
      </c>
      <c r="AK17" s="274" t="s">
        <v>94</v>
      </c>
      <c r="AL17" s="280">
        <v>5</v>
      </c>
      <c r="AM17" s="280">
        <v>11</v>
      </c>
      <c r="AN17" s="401">
        <f t="shared" si="4"/>
        <v>220.00000000000003</v>
      </c>
      <c r="AO17" s="276">
        <v>85355000</v>
      </c>
      <c r="AP17" s="276">
        <v>60940000</v>
      </c>
      <c r="AQ17" s="274" t="s">
        <v>95</v>
      </c>
      <c r="AR17" s="280">
        <v>5</v>
      </c>
      <c r="AS17" s="280">
        <v>12</v>
      </c>
      <c r="AT17" s="401">
        <f t="shared" si="5"/>
        <v>240</v>
      </c>
      <c r="AU17" s="276">
        <v>189153900</v>
      </c>
      <c r="AV17" s="276">
        <v>100245600</v>
      </c>
      <c r="AW17" s="274" t="s">
        <v>96</v>
      </c>
      <c r="AX17" s="280">
        <v>8</v>
      </c>
      <c r="AY17" s="280">
        <v>12</v>
      </c>
      <c r="AZ17" s="401">
        <f t="shared" si="6"/>
        <v>150</v>
      </c>
      <c r="BA17" s="276">
        <v>112702000</v>
      </c>
      <c r="BB17" s="276">
        <v>49644000</v>
      </c>
      <c r="BC17" s="274" t="s">
        <v>97</v>
      </c>
      <c r="BD17" s="280">
        <v>0</v>
      </c>
      <c r="BE17" s="280">
        <v>0</v>
      </c>
      <c r="BF17" s="401">
        <v>0</v>
      </c>
      <c r="BG17" s="330">
        <v>0</v>
      </c>
      <c r="BH17" s="330">
        <v>0</v>
      </c>
      <c r="BI17" s="274" t="s">
        <v>98</v>
      </c>
      <c r="BJ17" s="280">
        <v>12</v>
      </c>
      <c r="BK17" s="280">
        <v>12</v>
      </c>
      <c r="BL17" s="401">
        <f t="shared" si="8"/>
        <v>100</v>
      </c>
      <c r="BM17" s="276">
        <v>131778000</v>
      </c>
      <c r="BN17" s="276">
        <v>5069000</v>
      </c>
      <c r="BO17" s="274" t="s">
        <v>99</v>
      </c>
      <c r="BP17" s="280">
        <v>12</v>
      </c>
      <c r="BQ17" s="280">
        <v>8</v>
      </c>
      <c r="BR17" s="355">
        <f t="shared" si="0"/>
        <v>66.666666666666657</v>
      </c>
      <c r="BS17" s="405"/>
      <c r="BT17" s="405">
        <v>0</v>
      </c>
      <c r="BU17" s="278">
        <v>0</v>
      </c>
      <c r="BV17" s="274" t="s">
        <v>1078</v>
      </c>
      <c r="BW17" s="290">
        <v>12</v>
      </c>
      <c r="BX17" s="280"/>
      <c r="BY17" s="403">
        <f t="shared" si="9"/>
        <v>0</v>
      </c>
      <c r="BZ17" s="389"/>
      <c r="CA17" s="389"/>
      <c r="CB17" s="274" t="s">
        <v>1126</v>
      </c>
      <c r="CC17" s="280">
        <v>12</v>
      </c>
      <c r="CD17" s="280"/>
      <c r="CE17" s="280">
        <f t="shared" si="10"/>
        <v>0</v>
      </c>
      <c r="CF17" s="276"/>
      <c r="CG17" s="276"/>
      <c r="CH17" s="274"/>
      <c r="CI17" s="290">
        <v>12</v>
      </c>
      <c r="CJ17" s="290">
        <f>(+BQ17+BK17+BE17+AY17+AS17+AM17+AG17+AA17+U17+BX17)/10</f>
        <v>7.6</v>
      </c>
      <c r="CK17" s="288">
        <v>0.66666666666666652</v>
      </c>
      <c r="CL17" s="274" t="s">
        <v>1204</v>
      </c>
    </row>
    <row r="18" spans="1:90" ht="88.5" customHeight="1">
      <c r="A18" s="409"/>
      <c r="B18" s="275"/>
      <c r="C18" s="297"/>
      <c r="D18" s="275"/>
      <c r="E18" s="299"/>
      <c r="F18" s="299"/>
      <c r="G18" s="299"/>
      <c r="H18" s="394"/>
      <c r="I18" s="314"/>
      <c r="J18" s="291"/>
      <c r="K18" s="291"/>
      <c r="L18" s="291"/>
      <c r="M18" s="291"/>
      <c r="N18" s="291"/>
      <c r="O18" s="291"/>
      <c r="P18" s="291"/>
      <c r="Q18" s="291"/>
      <c r="R18" s="291"/>
      <c r="S18" s="293"/>
      <c r="T18" s="312"/>
      <c r="U18" s="281"/>
      <c r="V18" s="402"/>
      <c r="W18" s="277"/>
      <c r="X18" s="277"/>
      <c r="Y18" s="275"/>
      <c r="Z18" s="281"/>
      <c r="AA18" s="281"/>
      <c r="AB18" s="402"/>
      <c r="AC18" s="277"/>
      <c r="AD18" s="277"/>
      <c r="AE18" s="275"/>
      <c r="AF18" s="281"/>
      <c r="AG18" s="281"/>
      <c r="AH18" s="402"/>
      <c r="AI18" s="277"/>
      <c r="AJ18" s="277"/>
      <c r="AK18" s="275"/>
      <c r="AL18" s="281"/>
      <c r="AM18" s="281"/>
      <c r="AN18" s="402"/>
      <c r="AO18" s="277"/>
      <c r="AP18" s="277"/>
      <c r="AQ18" s="275"/>
      <c r="AR18" s="281"/>
      <c r="AS18" s="281"/>
      <c r="AT18" s="402"/>
      <c r="AU18" s="277"/>
      <c r="AV18" s="277"/>
      <c r="AW18" s="275"/>
      <c r="AX18" s="281"/>
      <c r="AY18" s="281"/>
      <c r="AZ18" s="402"/>
      <c r="BA18" s="277"/>
      <c r="BB18" s="277"/>
      <c r="BC18" s="275"/>
      <c r="BD18" s="281"/>
      <c r="BE18" s="281"/>
      <c r="BF18" s="402"/>
      <c r="BG18" s="331"/>
      <c r="BH18" s="331"/>
      <c r="BI18" s="275"/>
      <c r="BJ18" s="281"/>
      <c r="BK18" s="281"/>
      <c r="BL18" s="402"/>
      <c r="BM18" s="277"/>
      <c r="BN18" s="277"/>
      <c r="BO18" s="275"/>
      <c r="BP18" s="281"/>
      <c r="BQ18" s="281"/>
      <c r="BR18" s="356"/>
      <c r="BS18" s="406"/>
      <c r="BT18" s="406"/>
      <c r="BU18" s="279"/>
      <c r="BV18" s="275"/>
      <c r="BW18" s="281"/>
      <c r="BX18" s="281"/>
      <c r="BY18" s="404"/>
      <c r="BZ18" s="390"/>
      <c r="CA18" s="390"/>
      <c r="CB18" s="275"/>
      <c r="CC18" s="281"/>
      <c r="CD18" s="281"/>
      <c r="CE18" s="281"/>
      <c r="CF18" s="277"/>
      <c r="CG18" s="277"/>
      <c r="CH18" s="275"/>
      <c r="CI18" s="281"/>
      <c r="CJ18" s="291"/>
      <c r="CK18" s="289"/>
      <c r="CL18" s="275"/>
    </row>
    <row r="19" spans="1:90" ht="285.75" customHeight="1">
      <c r="A19" s="409"/>
      <c r="B19" s="274" t="s">
        <v>1006</v>
      </c>
      <c r="C19" s="44">
        <v>11</v>
      </c>
      <c r="D19" s="40" t="s">
        <v>1007</v>
      </c>
      <c r="E19" s="45"/>
      <c r="F19" s="45" t="s">
        <v>26</v>
      </c>
      <c r="G19" s="45" t="s">
        <v>26</v>
      </c>
      <c r="H19" s="46" t="s">
        <v>100</v>
      </c>
      <c r="I19" s="47">
        <v>12000</v>
      </c>
      <c r="J19" s="48">
        <v>14000</v>
      </c>
      <c r="K19" s="48">
        <v>13745</v>
      </c>
      <c r="L19" s="48">
        <v>13745</v>
      </c>
      <c r="M19" s="48">
        <v>13745</v>
      </c>
      <c r="N19" s="48">
        <v>13745</v>
      </c>
      <c r="O19" s="48">
        <v>13745</v>
      </c>
      <c r="P19" s="75">
        <v>13745</v>
      </c>
      <c r="Q19" s="48">
        <v>13745</v>
      </c>
      <c r="R19" s="48">
        <v>13745</v>
      </c>
      <c r="S19" s="49">
        <v>13745</v>
      </c>
      <c r="T19" s="50">
        <v>12000</v>
      </c>
      <c r="U19" s="51">
        <v>10922</v>
      </c>
      <c r="V19" s="55">
        <f t="shared" si="1"/>
        <v>91.016666666666666</v>
      </c>
      <c r="W19" s="276">
        <v>9066466051.4200001</v>
      </c>
      <c r="X19" s="276">
        <v>8412628529</v>
      </c>
      <c r="Y19" s="274" t="s">
        <v>101</v>
      </c>
      <c r="Z19" s="51">
        <v>14000</v>
      </c>
      <c r="AA19" s="51">
        <v>11762</v>
      </c>
      <c r="AB19" s="55">
        <f t="shared" si="2"/>
        <v>84.01428571428572</v>
      </c>
      <c r="AC19" s="276">
        <v>3829493088.2600002</v>
      </c>
      <c r="AD19" s="276">
        <v>2070756300</v>
      </c>
      <c r="AE19" s="274" t="s">
        <v>102</v>
      </c>
      <c r="AF19" s="51">
        <v>13745</v>
      </c>
      <c r="AG19" s="51"/>
      <c r="AH19" s="53">
        <f t="shared" si="3"/>
        <v>0</v>
      </c>
      <c r="AI19" s="276">
        <f>4358578229+4398276550</f>
        <v>8756854779</v>
      </c>
      <c r="AJ19" s="276">
        <f>2405449306+4335832511</f>
        <v>6741281817</v>
      </c>
      <c r="AK19" s="40" t="s">
        <v>103</v>
      </c>
      <c r="AL19" s="51">
        <v>13745</v>
      </c>
      <c r="AM19" s="51">
        <v>32000</v>
      </c>
      <c r="AN19" s="67">
        <f t="shared" si="4"/>
        <v>232.81193161149508</v>
      </c>
      <c r="AO19" s="276">
        <v>10117767850</v>
      </c>
      <c r="AP19" s="276">
        <v>9902704674</v>
      </c>
      <c r="AQ19" s="302" t="s">
        <v>104</v>
      </c>
      <c r="AR19" s="51">
        <v>13745</v>
      </c>
      <c r="AS19" s="51">
        <v>26500</v>
      </c>
      <c r="AT19" s="67">
        <f t="shared" si="5"/>
        <v>192.79738086576936</v>
      </c>
      <c r="AU19" s="276">
        <v>9409603557</v>
      </c>
      <c r="AV19" s="276">
        <v>7425530603</v>
      </c>
      <c r="AW19" s="302" t="s">
        <v>105</v>
      </c>
      <c r="AX19" s="51">
        <v>13745</v>
      </c>
      <c r="AY19" s="51">
        <v>28493</v>
      </c>
      <c r="AZ19" s="67">
        <f t="shared" si="6"/>
        <v>207.29719898144779</v>
      </c>
      <c r="BA19" s="276">
        <v>8022654289</v>
      </c>
      <c r="BB19" s="276">
        <v>3277304429</v>
      </c>
      <c r="BC19" s="302" t="s">
        <v>106</v>
      </c>
      <c r="BD19" s="51">
        <v>13745</v>
      </c>
      <c r="BE19" s="51">
        <v>28368</v>
      </c>
      <c r="BF19" s="55">
        <v>100</v>
      </c>
      <c r="BG19" s="57">
        <v>7889481216</v>
      </c>
      <c r="BH19" s="57">
        <v>7889481216</v>
      </c>
      <c r="BI19" s="40" t="s">
        <v>107</v>
      </c>
      <c r="BJ19" s="72">
        <v>13745</v>
      </c>
      <c r="BK19" s="72">
        <v>30730</v>
      </c>
      <c r="BL19" s="65">
        <v>100</v>
      </c>
      <c r="BM19" s="56">
        <v>11469628985</v>
      </c>
      <c r="BN19" s="56">
        <v>11469628985</v>
      </c>
      <c r="BO19" s="58" t="s">
        <v>1008</v>
      </c>
      <c r="BP19" s="51">
        <v>13745</v>
      </c>
      <c r="BQ19" s="51">
        <v>29625</v>
      </c>
      <c r="BR19" s="53">
        <v>100</v>
      </c>
      <c r="BS19" s="188">
        <v>14049858249.51</v>
      </c>
      <c r="BT19" s="188">
        <v>12902520459.5</v>
      </c>
      <c r="BU19" s="52">
        <f>BT19/BS19*100</f>
        <v>91.833812344334405</v>
      </c>
      <c r="BV19" s="40" t="s">
        <v>1079</v>
      </c>
      <c r="BW19" s="51">
        <v>13745</v>
      </c>
      <c r="BX19" s="59">
        <v>26543</v>
      </c>
      <c r="BY19" s="53">
        <v>100</v>
      </c>
      <c r="BZ19" s="247" t="s">
        <v>1123</v>
      </c>
      <c r="CA19" s="248">
        <v>2731648179</v>
      </c>
      <c r="CB19" s="58" t="s">
        <v>1150</v>
      </c>
      <c r="CC19" s="51">
        <v>13745</v>
      </c>
      <c r="CD19" s="59"/>
      <c r="CE19" s="61">
        <f t="shared" si="10"/>
        <v>0</v>
      </c>
      <c r="CF19" s="60"/>
      <c r="CG19" s="60"/>
      <c r="CH19" s="40"/>
      <c r="CI19" s="51">
        <v>13745</v>
      </c>
      <c r="CJ19" s="51">
        <f>(U19+AA19+AG19+AM19+AS19+AY19+BE19+BK19+BQ19+BX19)/10</f>
        <v>22494.3</v>
      </c>
      <c r="CK19" s="158">
        <v>1</v>
      </c>
      <c r="CL19" s="40" t="s">
        <v>1213</v>
      </c>
    </row>
    <row r="20" spans="1:90" ht="189.75" customHeight="1">
      <c r="A20" s="409"/>
      <c r="B20" s="275"/>
      <c r="C20" s="44">
        <v>12</v>
      </c>
      <c r="D20" s="40" t="s">
        <v>1009</v>
      </c>
      <c r="E20" s="45"/>
      <c r="F20" s="45" t="s">
        <v>26</v>
      </c>
      <c r="G20" s="45" t="s">
        <v>26</v>
      </c>
      <c r="H20" s="46" t="s">
        <v>100</v>
      </c>
      <c r="I20" s="47">
        <v>1</v>
      </c>
      <c r="J20" s="48">
        <v>54</v>
      </c>
      <c r="K20" s="48">
        <v>54</v>
      </c>
      <c r="L20" s="48">
        <v>54</v>
      </c>
      <c r="M20" s="48">
        <v>54</v>
      </c>
      <c r="N20" s="48">
        <v>1</v>
      </c>
      <c r="O20" s="48">
        <v>11</v>
      </c>
      <c r="P20" s="48">
        <v>1</v>
      </c>
      <c r="Q20" s="48">
        <v>1</v>
      </c>
      <c r="R20" s="48">
        <v>1</v>
      </c>
      <c r="S20" s="49">
        <v>1</v>
      </c>
      <c r="T20" s="50">
        <v>1</v>
      </c>
      <c r="U20" s="51">
        <v>1</v>
      </c>
      <c r="V20" s="52">
        <f t="shared" si="1"/>
        <v>100</v>
      </c>
      <c r="W20" s="277"/>
      <c r="X20" s="277"/>
      <c r="Y20" s="275"/>
      <c r="Z20" s="51">
        <v>54</v>
      </c>
      <c r="AA20" s="51">
        <v>54</v>
      </c>
      <c r="AB20" s="53">
        <f t="shared" si="2"/>
        <v>100</v>
      </c>
      <c r="AC20" s="277"/>
      <c r="AD20" s="277"/>
      <c r="AE20" s="275"/>
      <c r="AF20" s="51">
        <v>54</v>
      </c>
      <c r="AG20" s="51">
        <v>54</v>
      </c>
      <c r="AH20" s="53">
        <f t="shared" si="3"/>
        <v>100</v>
      </c>
      <c r="AI20" s="277"/>
      <c r="AJ20" s="277"/>
      <c r="AK20" s="40" t="s">
        <v>108</v>
      </c>
      <c r="AL20" s="51">
        <v>54</v>
      </c>
      <c r="AM20" s="51">
        <v>54</v>
      </c>
      <c r="AN20" s="53">
        <f t="shared" si="4"/>
        <v>100</v>
      </c>
      <c r="AO20" s="277"/>
      <c r="AP20" s="277"/>
      <c r="AQ20" s="304"/>
      <c r="AR20" s="51">
        <v>54</v>
      </c>
      <c r="AS20" s="51">
        <v>54</v>
      </c>
      <c r="AT20" s="53">
        <f t="shared" si="5"/>
        <v>100</v>
      </c>
      <c r="AU20" s="277"/>
      <c r="AV20" s="277"/>
      <c r="AW20" s="304"/>
      <c r="AX20" s="51">
        <v>1</v>
      </c>
      <c r="AY20" s="51">
        <v>1</v>
      </c>
      <c r="AZ20" s="53">
        <f t="shared" si="6"/>
        <v>100</v>
      </c>
      <c r="BA20" s="277"/>
      <c r="BB20" s="277"/>
      <c r="BC20" s="304"/>
      <c r="BD20" s="51">
        <v>11</v>
      </c>
      <c r="BE20" s="51">
        <v>11</v>
      </c>
      <c r="BF20" s="53">
        <f t="shared" si="7"/>
        <v>100</v>
      </c>
      <c r="BG20" s="57">
        <v>3743597067.4899998</v>
      </c>
      <c r="BH20" s="57">
        <v>3743597067.4899998</v>
      </c>
      <c r="BI20" s="40" t="s">
        <v>109</v>
      </c>
      <c r="BJ20" s="51">
        <v>1</v>
      </c>
      <c r="BK20" s="51">
        <v>1</v>
      </c>
      <c r="BL20" s="53">
        <f t="shared" si="8"/>
        <v>100</v>
      </c>
      <c r="BM20" s="56">
        <v>351718835</v>
      </c>
      <c r="BN20" s="56">
        <v>351718835</v>
      </c>
      <c r="BO20" s="39" t="s">
        <v>110</v>
      </c>
      <c r="BP20" s="51">
        <v>1</v>
      </c>
      <c r="BQ20" s="51">
        <v>1</v>
      </c>
      <c r="BR20" s="53">
        <f t="shared" si="0"/>
        <v>100</v>
      </c>
      <c r="BS20" s="188">
        <v>14049858249.51</v>
      </c>
      <c r="BT20" s="188">
        <v>12902520459.5</v>
      </c>
      <c r="BU20" s="209">
        <f t="shared" ref="BU20" si="14">(BT20/BS20)*100</f>
        <v>91.833812344334405</v>
      </c>
      <c r="BV20" s="40" t="s">
        <v>1080</v>
      </c>
      <c r="BW20" s="59">
        <v>1</v>
      </c>
      <c r="BX20" s="59">
        <v>1</v>
      </c>
      <c r="BY20" s="53">
        <f t="shared" si="9"/>
        <v>100</v>
      </c>
      <c r="BZ20" s="244"/>
      <c r="CA20" s="244"/>
      <c r="CB20" s="40" t="s">
        <v>1265</v>
      </c>
      <c r="CC20" s="59">
        <v>1</v>
      </c>
      <c r="CD20" s="59"/>
      <c r="CE20" s="61">
        <f t="shared" si="10"/>
        <v>0</v>
      </c>
      <c r="CF20" s="60"/>
      <c r="CG20" s="60"/>
      <c r="CH20" s="40"/>
      <c r="CI20" s="51">
        <v>1</v>
      </c>
      <c r="CJ20" s="51">
        <f>(+BQ20+BK20+BE20+AY20+AS20+AM20+AG20+AA20+U20+BX20)/10</f>
        <v>23.2</v>
      </c>
      <c r="CK20" s="158">
        <v>1</v>
      </c>
      <c r="CL20" s="40" t="s">
        <v>1214</v>
      </c>
    </row>
    <row r="21" spans="1:90" ht="232.5" customHeight="1">
      <c r="A21" s="409"/>
      <c r="B21" s="40" t="s">
        <v>111</v>
      </c>
      <c r="C21" s="44">
        <v>13</v>
      </c>
      <c r="D21" s="40" t="s">
        <v>112</v>
      </c>
      <c r="E21" s="45" t="s">
        <v>26</v>
      </c>
      <c r="F21" s="45" t="s">
        <v>26</v>
      </c>
      <c r="G21" s="45" t="s">
        <v>26</v>
      </c>
      <c r="H21" s="46" t="s">
        <v>27</v>
      </c>
      <c r="I21" s="47">
        <v>1</v>
      </c>
      <c r="J21" s="48">
        <v>4</v>
      </c>
      <c r="K21" s="48">
        <v>12</v>
      </c>
      <c r="L21" s="48">
        <v>12</v>
      </c>
      <c r="M21" s="48">
        <v>12</v>
      </c>
      <c r="N21" s="48">
        <v>12</v>
      </c>
      <c r="O21" s="48">
        <v>12</v>
      </c>
      <c r="P21" s="48">
        <v>1</v>
      </c>
      <c r="Q21" s="48">
        <v>1</v>
      </c>
      <c r="R21" s="48">
        <v>1</v>
      </c>
      <c r="S21" s="49">
        <v>1</v>
      </c>
      <c r="T21" s="50">
        <v>1</v>
      </c>
      <c r="U21" s="51">
        <v>1</v>
      </c>
      <c r="V21" s="52">
        <f t="shared" si="1"/>
        <v>100</v>
      </c>
      <c r="W21" s="57">
        <v>61935313.57</v>
      </c>
      <c r="X21" s="57">
        <v>61540000</v>
      </c>
      <c r="Y21" s="40" t="s">
        <v>113</v>
      </c>
      <c r="Z21" s="51">
        <v>4</v>
      </c>
      <c r="AA21" s="51">
        <v>12</v>
      </c>
      <c r="AB21" s="65">
        <f t="shared" si="2"/>
        <v>300</v>
      </c>
      <c r="AC21" s="57">
        <v>320395627.55000001</v>
      </c>
      <c r="AD21" s="57">
        <v>73300000</v>
      </c>
      <c r="AE21" s="40" t="s">
        <v>114</v>
      </c>
      <c r="AF21" s="51">
        <v>12</v>
      </c>
      <c r="AG21" s="51">
        <v>12</v>
      </c>
      <c r="AH21" s="53">
        <f t="shared" si="3"/>
        <v>100</v>
      </c>
      <c r="AI21" s="57">
        <v>25000000</v>
      </c>
      <c r="AJ21" s="57">
        <v>8500000</v>
      </c>
      <c r="AK21" s="40" t="s">
        <v>115</v>
      </c>
      <c r="AL21" s="51">
        <v>12</v>
      </c>
      <c r="AM21" s="51">
        <v>12</v>
      </c>
      <c r="AN21" s="53">
        <f t="shared" si="4"/>
        <v>100</v>
      </c>
      <c r="AO21" s="57">
        <v>24853333</v>
      </c>
      <c r="AP21" s="57">
        <v>15253333</v>
      </c>
      <c r="AQ21" s="40" t="s">
        <v>116</v>
      </c>
      <c r="AR21" s="51">
        <v>12</v>
      </c>
      <c r="AS21" s="51">
        <v>12</v>
      </c>
      <c r="AT21" s="53">
        <f t="shared" si="5"/>
        <v>100</v>
      </c>
      <c r="AU21" s="57">
        <v>0</v>
      </c>
      <c r="AV21" s="57">
        <v>0</v>
      </c>
      <c r="AW21" s="40" t="s">
        <v>67</v>
      </c>
      <c r="AX21" s="51">
        <v>12</v>
      </c>
      <c r="AY21" s="51">
        <v>11</v>
      </c>
      <c r="AZ21" s="55">
        <f t="shared" si="6"/>
        <v>91.666666666666657</v>
      </c>
      <c r="BA21" s="57">
        <v>28000000</v>
      </c>
      <c r="BB21" s="57">
        <v>9540000</v>
      </c>
      <c r="BC21" s="40" t="s">
        <v>117</v>
      </c>
      <c r="BD21" s="51">
        <v>12</v>
      </c>
      <c r="BE21" s="51">
        <v>0</v>
      </c>
      <c r="BF21" s="53">
        <f t="shared" si="7"/>
        <v>0</v>
      </c>
      <c r="BG21" s="56">
        <v>0</v>
      </c>
      <c r="BH21" s="56">
        <v>0</v>
      </c>
      <c r="BI21" s="40" t="s">
        <v>34</v>
      </c>
      <c r="BJ21" s="51">
        <v>1</v>
      </c>
      <c r="BK21" s="51">
        <v>1</v>
      </c>
      <c r="BL21" s="53">
        <f t="shared" si="8"/>
        <v>100</v>
      </c>
      <c r="BM21" s="56">
        <v>0</v>
      </c>
      <c r="BN21" s="56">
        <v>0</v>
      </c>
      <c r="BO21" s="58" t="s">
        <v>118</v>
      </c>
      <c r="BP21" s="51">
        <v>1</v>
      </c>
      <c r="BQ21" s="51">
        <v>0</v>
      </c>
      <c r="BR21" s="53">
        <v>0</v>
      </c>
      <c r="BS21" s="185">
        <v>80000000</v>
      </c>
      <c r="BT21" s="185">
        <v>80000000</v>
      </c>
      <c r="BU21" s="167">
        <v>0</v>
      </c>
      <c r="BV21" s="40" t="s">
        <v>998</v>
      </c>
      <c r="BW21" s="235">
        <v>1</v>
      </c>
      <c r="BX21" s="242">
        <v>4</v>
      </c>
      <c r="BY21" s="55">
        <v>100</v>
      </c>
      <c r="BZ21" s="244"/>
      <c r="CA21" s="244"/>
      <c r="CB21" s="40" t="s">
        <v>1151</v>
      </c>
      <c r="CC21" s="59"/>
      <c r="CD21" s="59"/>
      <c r="CE21" s="61" t="e">
        <f t="shared" si="10"/>
        <v>#DIV/0!</v>
      </c>
      <c r="CF21" s="60"/>
      <c r="CG21" s="60"/>
      <c r="CH21" s="40"/>
      <c r="CI21" s="51">
        <v>1</v>
      </c>
      <c r="CJ21" s="51">
        <v>1</v>
      </c>
      <c r="CK21" s="161">
        <f>CJ21/CI21*100/100</f>
        <v>1</v>
      </c>
      <c r="CL21" s="40" t="s">
        <v>1215</v>
      </c>
    </row>
    <row r="22" spans="1:90" ht="125.25" customHeight="1">
      <c r="A22" s="409"/>
      <c r="B22" s="274" t="s">
        <v>119</v>
      </c>
      <c r="C22" s="296">
        <v>14</v>
      </c>
      <c r="D22" s="274" t="s">
        <v>120</v>
      </c>
      <c r="E22" s="298" t="s">
        <v>26</v>
      </c>
      <c r="F22" s="298"/>
      <c r="G22" s="298"/>
      <c r="H22" s="393" t="s">
        <v>27</v>
      </c>
      <c r="I22" s="313">
        <v>5</v>
      </c>
      <c r="J22" s="290">
        <v>4</v>
      </c>
      <c r="K22" s="290">
        <v>12</v>
      </c>
      <c r="L22" s="290">
        <v>7</v>
      </c>
      <c r="M22" s="290">
        <v>7</v>
      </c>
      <c r="N22" s="290">
        <v>10</v>
      </c>
      <c r="O22" s="290">
        <v>12</v>
      </c>
      <c r="P22" s="290">
        <v>12</v>
      </c>
      <c r="Q22" s="290">
        <v>12</v>
      </c>
      <c r="R22" s="290">
        <v>12</v>
      </c>
      <c r="S22" s="292">
        <v>12</v>
      </c>
      <c r="T22" s="311">
        <v>5</v>
      </c>
      <c r="U22" s="280">
        <v>5</v>
      </c>
      <c r="V22" s="355">
        <f t="shared" si="1"/>
        <v>100</v>
      </c>
      <c r="W22" s="276">
        <v>222092022.22999999</v>
      </c>
      <c r="X22" s="276">
        <v>189591333</v>
      </c>
      <c r="Y22" s="274" t="s">
        <v>121</v>
      </c>
      <c r="Z22" s="280">
        <v>4</v>
      </c>
      <c r="AA22" s="280">
        <v>12</v>
      </c>
      <c r="AB22" s="367">
        <f t="shared" si="2"/>
        <v>300</v>
      </c>
      <c r="AC22" s="276">
        <v>202500689</v>
      </c>
      <c r="AD22" s="276">
        <v>25900000</v>
      </c>
      <c r="AE22" s="274" t="s">
        <v>122</v>
      </c>
      <c r="AF22" s="280">
        <v>12</v>
      </c>
      <c r="AG22" s="280">
        <v>11</v>
      </c>
      <c r="AH22" s="284">
        <f t="shared" si="3"/>
        <v>91.666666666666657</v>
      </c>
      <c r="AI22" s="276">
        <v>17462343</v>
      </c>
      <c r="AJ22" s="276">
        <v>16360880</v>
      </c>
      <c r="AK22" s="274" t="s">
        <v>123</v>
      </c>
      <c r="AL22" s="280">
        <v>7</v>
      </c>
      <c r="AM22" s="280">
        <v>8</v>
      </c>
      <c r="AN22" s="363">
        <f t="shared" si="4"/>
        <v>114.28571428571428</v>
      </c>
      <c r="AO22" s="276">
        <v>141648333</v>
      </c>
      <c r="AP22" s="276">
        <v>141648333</v>
      </c>
      <c r="AQ22" s="274" t="s">
        <v>124</v>
      </c>
      <c r="AR22" s="280">
        <v>7</v>
      </c>
      <c r="AS22" s="280">
        <v>12</v>
      </c>
      <c r="AT22" s="363">
        <f>(AS22/AR22)*100</f>
        <v>171.42857142857142</v>
      </c>
      <c r="AU22" s="276">
        <v>82000000</v>
      </c>
      <c r="AV22" s="276">
        <v>81920000</v>
      </c>
      <c r="AW22" s="302" t="s">
        <v>125</v>
      </c>
      <c r="AX22" s="280">
        <v>10</v>
      </c>
      <c r="AY22" s="280">
        <v>12</v>
      </c>
      <c r="AZ22" s="367">
        <f t="shared" si="6"/>
        <v>120</v>
      </c>
      <c r="BA22" s="276">
        <v>103916251</v>
      </c>
      <c r="BB22" s="276">
        <v>33452000</v>
      </c>
      <c r="BC22" s="400" t="s">
        <v>126</v>
      </c>
      <c r="BD22" s="280">
        <v>12</v>
      </c>
      <c r="BE22" s="280">
        <v>0</v>
      </c>
      <c r="BF22" s="278">
        <f t="shared" si="7"/>
        <v>0</v>
      </c>
      <c r="BG22" s="330">
        <v>0</v>
      </c>
      <c r="BH22" s="330">
        <v>0</v>
      </c>
      <c r="BI22" s="274" t="s">
        <v>34</v>
      </c>
      <c r="BJ22" s="280">
        <v>12</v>
      </c>
      <c r="BK22" s="280">
        <v>0</v>
      </c>
      <c r="BL22" s="278">
        <f t="shared" si="8"/>
        <v>0</v>
      </c>
      <c r="BM22" s="330">
        <v>0</v>
      </c>
      <c r="BN22" s="330">
        <v>0</v>
      </c>
      <c r="BO22" s="339" t="s">
        <v>38</v>
      </c>
      <c r="BP22" s="280">
        <v>12</v>
      </c>
      <c r="BQ22" s="280">
        <v>12</v>
      </c>
      <c r="BR22" s="278">
        <f t="shared" si="0"/>
        <v>100</v>
      </c>
      <c r="BS22" s="391">
        <v>0</v>
      </c>
      <c r="BT22" s="391">
        <v>0</v>
      </c>
      <c r="BU22" s="278">
        <v>0</v>
      </c>
      <c r="BV22" s="274" t="s">
        <v>1081</v>
      </c>
      <c r="BW22" s="280">
        <v>12</v>
      </c>
      <c r="BX22" s="280">
        <v>11</v>
      </c>
      <c r="BY22" s="284">
        <f t="shared" si="9"/>
        <v>91.666666666666657</v>
      </c>
      <c r="BZ22" s="398"/>
      <c r="CA22" s="398"/>
      <c r="CB22" s="274" t="s">
        <v>1262</v>
      </c>
      <c r="CC22" s="280">
        <v>12</v>
      </c>
      <c r="CD22" s="280"/>
      <c r="CE22" s="278">
        <f t="shared" si="10"/>
        <v>0</v>
      </c>
      <c r="CF22" s="396"/>
      <c r="CG22" s="396"/>
      <c r="CH22" s="274"/>
      <c r="CI22" s="280">
        <v>12</v>
      </c>
      <c r="CJ22" s="280">
        <f>(+BQ22+BK22+BE22+AY22+AS22+AM22+AG22+AA22+U22+BX22)/10</f>
        <v>8.3000000000000007</v>
      </c>
      <c r="CK22" s="395">
        <f>CJ22/CI22*100/100</f>
        <v>0.69166666666666676</v>
      </c>
      <c r="CL22" s="274" t="s">
        <v>1281</v>
      </c>
    </row>
    <row r="23" spans="1:90" ht="68.25" customHeight="1">
      <c r="A23" s="409"/>
      <c r="B23" s="275"/>
      <c r="C23" s="297"/>
      <c r="D23" s="275"/>
      <c r="E23" s="299"/>
      <c r="F23" s="299"/>
      <c r="G23" s="299"/>
      <c r="H23" s="394"/>
      <c r="I23" s="314"/>
      <c r="J23" s="291"/>
      <c r="K23" s="291"/>
      <c r="L23" s="291"/>
      <c r="M23" s="291"/>
      <c r="N23" s="291"/>
      <c r="O23" s="291"/>
      <c r="P23" s="291"/>
      <c r="Q23" s="291"/>
      <c r="R23" s="291"/>
      <c r="S23" s="293"/>
      <c r="T23" s="312"/>
      <c r="U23" s="281"/>
      <c r="V23" s="356"/>
      <c r="W23" s="315"/>
      <c r="X23" s="315"/>
      <c r="Y23" s="316"/>
      <c r="Z23" s="281"/>
      <c r="AA23" s="281"/>
      <c r="AB23" s="368"/>
      <c r="AC23" s="315"/>
      <c r="AD23" s="315"/>
      <c r="AE23" s="275"/>
      <c r="AF23" s="281"/>
      <c r="AG23" s="281"/>
      <c r="AH23" s="285"/>
      <c r="AI23" s="315"/>
      <c r="AJ23" s="315"/>
      <c r="AK23" s="316"/>
      <c r="AL23" s="281"/>
      <c r="AM23" s="281"/>
      <c r="AN23" s="364"/>
      <c r="AO23" s="315"/>
      <c r="AP23" s="315"/>
      <c r="AQ23" s="275"/>
      <c r="AR23" s="281"/>
      <c r="AS23" s="281"/>
      <c r="AT23" s="364"/>
      <c r="AU23" s="315"/>
      <c r="AV23" s="315"/>
      <c r="AW23" s="303"/>
      <c r="AX23" s="281"/>
      <c r="AY23" s="281"/>
      <c r="AZ23" s="368"/>
      <c r="BA23" s="315"/>
      <c r="BB23" s="315"/>
      <c r="BC23" s="400"/>
      <c r="BD23" s="281"/>
      <c r="BE23" s="281"/>
      <c r="BF23" s="279"/>
      <c r="BG23" s="331"/>
      <c r="BH23" s="331"/>
      <c r="BI23" s="275"/>
      <c r="BJ23" s="281"/>
      <c r="BK23" s="281"/>
      <c r="BL23" s="279"/>
      <c r="BM23" s="331"/>
      <c r="BN23" s="331"/>
      <c r="BO23" s="340"/>
      <c r="BP23" s="281"/>
      <c r="BQ23" s="281"/>
      <c r="BR23" s="279"/>
      <c r="BS23" s="392"/>
      <c r="BT23" s="392"/>
      <c r="BU23" s="279"/>
      <c r="BV23" s="275"/>
      <c r="BW23" s="281"/>
      <c r="BX23" s="281"/>
      <c r="BY23" s="285"/>
      <c r="BZ23" s="399"/>
      <c r="CA23" s="399"/>
      <c r="CB23" s="275"/>
      <c r="CC23" s="281"/>
      <c r="CD23" s="281"/>
      <c r="CE23" s="279"/>
      <c r="CF23" s="397"/>
      <c r="CG23" s="397"/>
      <c r="CH23" s="275"/>
      <c r="CI23" s="281"/>
      <c r="CJ23" s="281">
        <f t="shared" ref="CJ23" si="15">(+BQ19+BK19+BE19+AY19+AS19+AM19+AG19+AA19+U19)/8</f>
        <v>24800</v>
      </c>
      <c r="CK23" s="347"/>
      <c r="CL23" s="275"/>
    </row>
    <row r="24" spans="1:90" ht="183.75" customHeight="1">
      <c r="A24" s="409"/>
      <c r="B24" s="40" t="s">
        <v>127</v>
      </c>
      <c r="C24" s="44">
        <v>15</v>
      </c>
      <c r="D24" s="40" t="s">
        <v>128</v>
      </c>
      <c r="E24" s="45" t="s">
        <v>26</v>
      </c>
      <c r="F24" s="45"/>
      <c r="G24" s="45"/>
      <c r="H24" s="46" t="s">
        <v>27</v>
      </c>
      <c r="I24" s="47">
        <v>5</v>
      </c>
      <c r="J24" s="48">
        <v>4</v>
      </c>
      <c r="K24" s="48">
        <v>12</v>
      </c>
      <c r="L24" s="48">
        <v>7</v>
      </c>
      <c r="M24" s="48">
        <v>7</v>
      </c>
      <c r="N24" s="48">
        <v>10</v>
      </c>
      <c r="O24" s="48">
        <v>12</v>
      </c>
      <c r="P24" s="48">
        <v>12</v>
      </c>
      <c r="Q24" s="48">
        <v>12</v>
      </c>
      <c r="R24" s="48">
        <v>12</v>
      </c>
      <c r="S24" s="49">
        <v>12</v>
      </c>
      <c r="T24" s="50">
        <v>5</v>
      </c>
      <c r="U24" s="51">
        <v>5</v>
      </c>
      <c r="V24" s="52">
        <f t="shared" si="1"/>
        <v>100</v>
      </c>
      <c r="W24" s="315"/>
      <c r="X24" s="315"/>
      <c r="Y24" s="316"/>
      <c r="Z24" s="51">
        <v>4</v>
      </c>
      <c r="AA24" s="51">
        <v>12</v>
      </c>
      <c r="AB24" s="65">
        <f t="shared" si="2"/>
        <v>300</v>
      </c>
      <c r="AC24" s="315"/>
      <c r="AD24" s="315"/>
      <c r="AE24" s="40" t="s">
        <v>129</v>
      </c>
      <c r="AF24" s="51">
        <v>12</v>
      </c>
      <c r="AG24" s="51">
        <v>11</v>
      </c>
      <c r="AH24" s="55">
        <f t="shared" si="3"/>
        <v>91.666666666666657</v>
      </c>
      <c r="AI24" s="315"/>
      <c r="AJ24" s="315"/>
      <c r="AK24" s="316"/>
      <c r="AL24" s="51">
        <v>7</v>
      </c>
      <c r="AM24" s="51">
        <v>8</v>
      </c>
      <c r="AN24" s="67">
        <f t="shared" si="4"/>
        <v>114.28571428571428</v>
      </c>
      <c r="AO24" s="315"/>
      <c r="AP24" s="315"/>
      <c r="AQ24" s="40" t="s">
        <v>130</v>
      </c>
      <c r="AR24" s="51">
        <v>7</v>
      </c>
      <c r="AS24" s="51">
        <v>12</v>
      </c>
      <c r="AT24" s="67">
        <f t="shared" si="5"/>
        <v>171.42857142857142</v>
      </c>
      <c r="AU24" s="315"/>
      <c r="AV24" s="315"/>
      <c r="AW24" s="303"/>
      <c r="AX24" s="51">
        <v>10</v>
      </c>
      <c r="AY24" s="51">
        <v>12</v>
      </c>
      <c r="AZ24" s="65">
        <f t="shared" si="6"/>
        <v>120</v>
      </c>
      <c r="BA24" s="315"/>
      <c r="BB24" s="315"/>
      <c r="BC24" s="400"/>
      <c r="BD24" s="51">
        <v>12</v>
      </c>
      <c r="BE24" s="51">
        <v>0</v>
      </c>
      <c r="BF24" s="53">
        <f t="shared" si="7"/>
        <v>0</v>
      </c>
      <c r="BG24" s="56">
        <v>0</v>
      </c>
      <c r="BH24" s="56">
        <v>0</v>
      </c>
      <c r="BI24" s="40" t="s">
        <v>34</v>
      </c>
      <c r="BJ24" s="51">
        <v>12</v>
      </c>
      <c r="BK24" s="51">
        <v>0</v>
      </c>
      <c r="BL24" s="53">
        <f t="shared" si="8"/>
        <v>0</v>
      </c>
      <c r="BM24" s="56">
        <v>0</v>
      </c>
      <c r="BN24" s="56">
        <v>0</v>
      </c>
      <c r="BO24" s="58" t="s">
        <v>38</v>
      </c>
      <c r="BP24" s="51">
        <v>12</v>
      </c>
      <c r="BQ24" s="51">
        <v>12</v>
      </c>
      <c r="BR24" s="53">
        <f t="shared" si="0"/>
        <v>100</v>
      </c>
      <c r="BS24" s="205">
        <v>0</v>
      </c>
      <c r="BT24" s="205">
        <v>0</v>
      </c>
      <c r="BU24" s="167">
        <v>0</v>
      </c>
      <c r="BV24" s="40" t="s">
        <v>1082</v>
      </c>
      <c r="BW24" s="59">
        <v>12</v>
      </c>
      <c r="BX24" s="59">
        <v>2</v>
      </c>
      <c r="BY24" s="55">
        <f t="shared" si="9"/>
        <v>16.666666666666664</v>
      </c>
      <c r="BZ24" s="244"/>
      <c r="CA24" s="244"/>
      <c r="CB24" s="40" t="s">
        <v>1263</v>
      </c>
      <c r="CC24" s="59">
        <v>12</v>
      </c>
      <c r="CD24" s="59"/>
      <c r="CE24" s="61">
        <f t="shared" si="10"/>
        <v>0</v>
      </c>
      <c r="CF24" s="60"/>
      <c r="CG24" s="60"/>
      <c r="CH24" s="40"/>
      <c r="CI24" s="51">
        <v>12</v>
      </c>
      <c r="CJ24" s="172">
        <f>(+BQ24+BK24+BE24+AY24+AS24+AM24+AG24+AA24+U24+BX24)/10</f>
        <v>7.4</v>
      </c>
      <c r="CK24" s="162">
        <f>CJ24/CI24*100/100</f>
        <v>0.6166666666666667</v>
      </c>
      <c r="CL24" s="40" t="s">
        <v>1000</v>
      </c>
    </row>
    <row r="25" spans="1:90" ht="189" customHeight="1">
      <c r="A25" s="409"/>
      <c r="B25" s="40" t="s">
        <v>131</v>
      </c>
      <c r="C25" s="44">
        <v>16</v>
      </c>
      <c r="D25" s="40" t="s">
        <v>132</v>
      </c>
      <c r="E25" s="45" t="s">
        <v>26</v>
      </c>
      <c r="F25" s="45" t="s">
        <v>26</v>
      </c>
      <c r="G25" s="45"/>
      <c r="H25" s="46" t="s">
        <v>27</v>
      </c>
      <c r="I25" s="47">
        <v>5</v>
      </c>
      <c r="J25" s="48">
        <v>4</v>
      </c>
      <c r="K25" s="48">
        <v>12</v>
      </c>
      <c r="L25" s="48">
        <v>7</v>
      </c>
      <c r="M25" s="48">
        <v>7</v>
      </c>
      <c r="N25" s="48">
        <v>10</v>
      </c>
      <c r="O25" s="48">
        <v>12</v>
      </c>
      <c r="P25" s="48">
        <v>12</v>
      </c>
      <c r="Q25" s="48">
        <v>12</v>
      </c>
      <c r="R25" s="48">
        <v>12</v>
      </c>
      <c r="S25" s="49">
        <v>12</v>
      </c>
      <c r="T25" s="50">
        <v>5</v>
      </c>
      <c r="U25" s="51">
        <v>5</v>
      </c>
      <c r="V25" s="52">
        <f t="shared" si="1"/>
        <v>100</v>
      </c>
      <c r="W25" s="315"/>
      <c r="X25" s="315"/>
      <c r="Y25" s="275"/>
      <c r="Z25" s="51">
        <v>4</v>
      </c>
      <c r="AA25" s="51">
        <v>12</v>
      </c>
      <c r="AB25" s="65">
        <f t="shared" si="2"/>
        <v>300</v>
      </c>
      <c r="AC25" s="315"/>
      <c r="AD25" s="315"/>
      <c r="AE25" s="40" t="s">
        <v>133</v>
      </c>
      <c r="AF25" s="51">
        <v>12</v>
      </c>
      <c r="AG25" s="51">
        <v>11</v>
      </c>
      <c r="AH25" s="55">
        <f t="shared" si="3"/>
        <v>91.666666666666657</v>
      </c>
      <c r="AI25" s="277"/>
      <c r="AJ25" s="277"/>
      <c r="AK25" s="275"/>
      <c r="AL25" s="51">
        <v>7</v>
      </c>
      <c r="AM25" s="51">
        <v>8</v>
      </c>
      <c r="AN25" s="67">
        <f t="shared" si="4"/>
        <v>114.28571428571428</v>
      </c>
      <c r="AO25" s="277"/>
      <c r="AP25" s="277"/>
      <c r="AQ25" s="40" t="s">
        <v>134</v>
      </c>
      <c r="AR25" s="51">
        <v>7</v>
      </c>
      <c r="AS25" s="51">
        <v>12</v>
      </c>
      <c r="AT25" s="67">
        <f t="shared" si="5"/>
        <v>171.42857142857142</v>
      </c>
      <c r="AU25" s="315"/>
      <c r="AV25" s="315"/>
      <c r="AW25" s="303"/>
      <c r="AX25" s="51">
        <v>10</v>
      </c>
      <c r="AY25" s="51">
        <v>12</v>
      </c>
      <c r="AZ25" s="65">
        <f t="shared" si="6"/>
        <v>120</v>
      </c>
      <c r="BA25" s="315"/>
      <c r="BB25" s="315"/>
      <c r="BC25" s="400"/>
      <c r="BD25" s="51">
        <v>12</v>
      </c>
      <c r="BE25" s="51">
        <v>0</v>
      </c>
      <c r="BF25" s="53">
        <f t="shared" si="7"/>
        <v>0</v>
      </c>
      <c r="BG25" s="56">
        <v>0</v>
      </c>
      <c r="BH25" s="56">
        <v>0</v>
      </c>
      <c r="BI25" s="40" t="s">
        <v>34</v>
      </c>
      <c r="BJ25" s="51">
        <v>12</v>
      </c>
      <c r="BK25" s="51">
        <v>0</v>
      </c>
      <c r="BL25" s="53">
        <f t="shared" si="8"/>
        <v>0</v>
      </c>
      <c r="BM25" s="56">
        <v>0</v>
      </c>
      <c r="BN25" s="56">
        <v>0</v>
      </c>
      <c r="BO25" s="58" t="s">
        <v>38</v>
      </c>
      <c r="BP25" s="51">
        <v>12</v>
      </c>
      <c r="BQ25" s="51">
        <v>12</v>
      </c>
      <c r="BR25" s="53">
        <f t="shared" si="0"/>
        <v>100</v>
      </c>
      <c r="BS25" s="205">
        <v>0</v>
      </c>
      <c r="BT25" s="205">
        <v>0</v>
      </c>
      <c r="BU25" s="167">
        <v>0</v>
      </c>
      <c r="BV25" s="40" t="s">
        <v>1083</v>
      </c>
      <c r="BW25" s="59">
        <v>12</v>
      </c>
      <c r="BX25" s="59">
        <v>5</v>
      </c>
      <c r="BY25" s="55">
        <f t="shared" si="9"/>
        <v>41.666666666666671</v>
      </c>
      <c r="BZ25" s="244"/>
      <c r="CA25" s="244"/>
      <c r="CB25" s="40" t="s">
        <v>1261</v>
      </c>
      <c r="CC25" s="59">
        <v>12</v>
      </c>
      <c r="CD25" s="59"/>
      <c r="CE25" s="61">
        <f t="shared" si="10"/>
        <v>0</v>
      </c>
      <c r="CF25" s="60"/>
      <c r="CG25" s="60"/>
      <c r="CH25" s="40"/>
      <c r="CI25" s="51">
        <v>12</v>
      </c>
      <c r="CJ25" s="172">
        <f>(+BQ25+BK25+BE25+AY25+AS25+AM25+AG25+AA25+U25+BX25)/10</f>
        <v>7.7</v>
      </c>
      <c r="CK25" s="161">
        <f>CJ25/CI25*100/100</f>
        <v>0.64166666666666672</v>
      </c>
      <c r="CL25" s="40" t="s">
        <v>1216</v>
      </c>
    </row>
    <row r="26" spans="1:90" ht="178.5" customHeight="1">
      <c r="A26" s="409"/>
      <c r="B26" s="274" t="s">
        <v>135</v>
      </c>
      <c r="C26" s="296">
        <v>17</v>
      </c>
      <c r="D26" s="274" t="s">
        <v>136</v>
      </c>
      <c r="E26" s="298" t="s">
        <v>26</v>
      </c>
      <c r="F26" s="298" t="s">
        <v>26</v>
      </c>
      <c r="G26" s="298" t="s">
        <v>26</v>
      </c>
      <c r="H26" s="393" t="s">
        <v>27</v>
      </c>
      <c r="I26" s="313">
        <v>12</v>
      </c>
      <c r="J26" s="290">
        <v>4</v>
      </c>
      <c r="K26" s="290">
        <v>12</v>
      </c>
      <c r="L26" s="290">
        <v>12</v>
      </c>
      <c r="M26" s="290">
        <v>12</v>
      </c>
      <c r="N26" s="290">
        <v>12</v>
      </c>
      <c r="O26" s="290">
        <v>12</v>
      </c>
      <c r="P26" s="290">
        <v>12</v>
      </c>
      <c r="Q26" s="290">
        <v>12</v>
      </c>
      <c r="R26" s="290">
        <v>12</v>
      </c>
      <c r="S26" s="292">
        <v>12</v>
      </c>
      <c r="T26" s="311">
        <v>12</v>
      </c>
      <c r="U26" s="280">
        <v>12</v>
      </c>
      <c r="V26" s="355">
        <f t="shared" si="1"/>
        <v>100</v>
      </c>
      <c r="W26" s="315"/>
      <c r="X26" s="315"/>
      <c r="Y26" s="274" t="s">
        <v>137</v>
      </c>
      <c r="Z26" s="280">
        <v>4</v>
      </c>
      <c r="AA26" s="280">
        <v>12</v>
      </c>
      <c r="AB26" s="367">
        <f t="shared" si="2"/>
        <v>300</v>
      </c>
      <c r="AC26" s="315"/>
      <c r="AD26" s="315"/>
      <c r="AE26" s="274" t="s">
        <v>138</v>
      </c>
      <c r="AF26" s="280">
        <v>12</v>
      </c>
      <c r="AG26" s="280">
        <v>11</v>
      </c>
      <c r="AH26" s="284">
        <f t="shared" si="3"/>
        <v>91.666666666666657</v>
      </c>
      <c r="AI26" s="276">
        <v>17462343</v>
      </c>
      <c r="AJ26" s="276">
        <v>16360880</v>
      </c>
      <c r="AK26" s="274" t="s">
        <v>139</v>
      </c>
      <c r="AL26" s="280">
        <v>12</v>
      </c>
      <c r="AM26" s="280">
        <v>8</v>
      </c>
      <c r="AN26" s="284">
        <f t="shared" si="4"/>
        <v>66.666666666666657</v>
      </c>
      <c r="AO26" s="276">
        <v>62147580</v>
      </c>
      <c r="AP26" s="276">
        <v>29150000</v>
      </c>
      <c r="AQ26" s="274" t="s">
        <v>140</v>
      </c>
      <c r="AR26" s="280">
        <v>12</v>
      </c>
      <c r="AS26" s="280">
        <v>12</v>
      </c>
      <c r="AT26" s="278">
        <f t="shared" si="5"/>
        <v>100</v>
      </c>
      <c r="AU26" s="315"/>
      <c r="AV26" s="315"/>
      <c r="AW26" s="303"/>
      <c r="AX26" s="280">
        <v>12</v>
      </c>
      <c r="AY26" s="280">
        <v>12</v>
      </c>
      <c r="AZ26" s="278">
        <f t="shared" si="6"/>
        <v>100</v>
      </c>
      <c r="BA26" s="315"/>
      <c r="BB26" s="315"/>
      <c r="BC26" s="400" t="s">
        <v>126</v>
      </c>
      <c r="BD26" s="280">
        <v>12</v>
      </c>
      <c r="BE26" s="280">
        <v>0</v>
      </c>
      <c r="BF26" s="278">
        <f t="shared" si="7"/>
        <v>0</v>
      </c>
      <c r="BG26" s="330">
        <v>0</v>
      </c>
      <c r="BH26" s="330">
        <v>0</v>
      </c>
      <c r="BI26" s="274" t="s">
        <v>34</v>
      </c>
      <c r="BJ26" s="280">
        <v>12</v>
      </c>
      <c r="BK26" s="280">
        <v>0</v>
      </c>
      <c r="BL26" s="278">
        <f t="shared" si="8"/>
        <v>0</v>
      </c>
      <c r="BM26" s="330">
        <v>0</v>
      </c>
      <c r="BN26" s="330">
        <v>0</v>
      </c>
      <c r="BO26" s="339" t="s">
        <v>38</v>
      </c>
      <c r="BP26" s="280">
        <v>12</v>
      </c>
      <c r="BQ26" s="280">
        <v>12</v>
      </c>
      <c r="BR26" s="278">
        <f t="shared" si="0"/>
        <v>100</v>
      </c>
      <c r="BS26" s="391">
        <v>0</v>
      </c>
      <c r="BT26" s="391">
        <v>0</v>
      </c>
      <c r="BU26" s="278">
        <v>0</v>
      </c>
      <c r="BV26" s="274" t="s">
        <v>1084</v>
      </c>
      <c r="BW26" s="280">
        <v>12</v>
      </c>
      <c r="BX26" s="280"/>
      <c r="BY26" s="278">
        <f t="shared" si="9"/>
        <v>0</v>
      </c>
      <c r="BZ26" s="389"/>
      <c r="CA26" s="389"/>
      <c r="CB26" s="274" t="s">
        <v>1125</v>
      </c>
      <c r="CC26" s="280">
        <v>12</v>
      </c>
      <c r="CD26" s="280"/>
      <c r="CE26" s="278">
        <f t="shared" si="10"/>
        <v>0</v>
      </c>
      <c r="CF26" s="276"/>
      <c r="CG26" s="276"/>
      <c r="CH26" s="274"/>
      <c r="CI26" s="280">
        <v>12</v>
      </c>
      <c r="CJ26" s="290">
        <f>(+BQ26+BK26+BE26+AY26+AS26+AM26+AG26+AA26+U26+BX26)/10</f>
        <v>7.9</v>
      </c>
      <c r="CK26" s="288">
        <v>0.7</v>
      </c>
      <c r="CL26" s="274" t="s">
        <v>1217</v>
      </c>
    </row>
    <row r="27" spans="1:90" ht="99.75" customHeight="1">
      <c r="A27" s="409"/>
      <c r="B27" s="275"/>
      <c r="C27" s="297"/>
      <c r="D27" s="275"/>
      <c r="E27" s="299"/>
      <c r="F27" s="299"/>
      <c r="G27" s="299"/>
      <c r="H27" s="394"/>
      <c r="I27" s="314"/>
      <c r="J27" s="291"/>
      <c r="K27" s="291"/>
      <c r="L27" s="291"/>
      <c r="M27" s="291"/>
      <c r="N27" s="291"/>
      <c r="O27" s="291"/>
      <c r="P27" s="291"/>
      <c r="Q27" s="291"/>
      <c r="R27" s="291"/>
      <c r="S27" s="293"/>
      <c r="T27" s="312"/>
      <c r="U27" s="281"/>
      <c r="V27" s="356"/>
      <c r="W27" s="315"/>
      <c r="X27" s="315"/>
      <c r="Y27" s="275"/>
      <c r="Z27" s="281"/>
      <c r="AA27" s="281"/>
      <c r="AB27" s="368"/>
      <c r="AC27" s="315"/>
      <c r="AD27" s="315"/>
      <c r="AE27" s="275"/>
      <c r="AF27" s="281"/>
      <c r="AG27" s="281"/>
      <c r="AH27" s="285"/>
      <c r="AI27" s="315"/>
      <c r="AJ27" s="315"/>
      <c r="AK27" s="316"/>
      <c r="AL27" s="281"/>
      <c r="AM27" s="281"/>
      <c r="AN27" s="285"/>
      <c r="AO27" s="315"/>
      <c r="AP27" s="315"/>
      <c r="AQ27" s="316"/>
      <c r="AR27" s="281"/>
      <c r="AS27" s="281"/>
      <c r="AT27" s="279"/>
      <c r="AU27" s="315"/>
      <c r="AV27" s="315"/>
      <c r="AW27" s="303"/>
      <c r="AX27" s="281"/>
      <c r="AY27" s="281"/>
      <c r="AZ27" s="279"/>
      <c r="BA27" s="315"/>
      <c r="BB27" s="315"/>
      <c r="BC27" s="400"/>
      <c r="BD27" s="281"/>
      <c r="BE27" s="281"/>
      <c r="BF27" s="279"/>
      <c r="BG27" s="331"/>
      <c r="BH27" s="331"/>
      <c r="BI27" s="275"/>
      <c r="BJ27" s="281"/>
      <c r="BK27" s="281"/>
      <c r="BL27" s="279"/>
      <c r="BM27" s="331"/>
      <c r="BN27" s="331"/>
      <c r="BO27" s="340"/>
      <c r="BP27" s="281"/>
      <c r="BQ27" s="281"/>
      <c r="BR27" s="279"/>
      <c r="BS27" s="392"/>
      <c r="BT27" s="392"/>
      <c r="BU27" s="279"/>
      <c r="BV27" s="275"/>
      <c r="BW27" s="281"/>
      <c r="BX27" s="281"/>
      <c r="BY27" s="279"/>
      <c r="BZ27" s="390"/>
      <c r="CA27" s="390"/>
      <c r="CB27" s="275"/>
      <c r="CC27" s="281"/>
      <c r="CD27" s="281"/>
      <c r="CE27" s="279"/>
      <c r="CF27" s="277"/>
      <c r="CG27" s="277"/>
      <c r="CH27" s="275"/>
      <c r="CI27" s="281"/>
      <c r="CJ27" s="291"/>
      <c r="CK27" s="289"/>
      <c r="CL27" s="275"/>
    </row>
    <row r="28" spans="1:90" ht="228.75" customHeight="1">
      <c r="A28" s="409"/>
      <c r="B28" s="40" t="s">
        <v>141</v>
      </c>
      <c r="C28" s="44">
        <v>18</v>
      </c>
      <c r="D28" s="40" t="s">
        <v>142</v>
      </c>
      <c r="E28" s="45" t="s">
        <v>26</v>
      </c>
      <c r="F28" s="45"/>
      <c r="G28" s="45"/>
      <c r="H28" s="46" t="s">
        <v>27</v>
      </c>
      <c r="I28" s="47">
        <v>12</v>
      </c>
      <c r="J28" s="48">
        <v>4</v>
      </c>
      <c r="K28" s="48">
        <v>12</v>
      </c>
      <c r="L28" s="48">
        <v>12</v>
      </c>
      <c r="M28" s="48">
        <v>12</v>
      </c>
      <c r="N28" s="48">
        <v>12</v>
      </c>
      <c r="O28" s="48">
        <v>12</v>
      </c>
      <c r="P28" s="48">
        <v>12</v>
      </c>
      <c r="Q28" s="48">
        <v>12</v>
      </c>
      <c r="R28" s="48">
        <v>12</v>
      </c>
      <c r="S28" s="49">
        <v>12</v>
      </c>
      <c r="T28" s="50">
        <v>12</v>
      </c>
      <c r="U28" s="51">
        <v>12</v>
      </c>
      <c r="V28" s="55">
        <f t="shared" si="1"/>
        <v>100</v>
      </c>
      <c r="W28" s="315"/>
      <c r="X28" s="315"/>
      <c r="Y28" s="40" t="s">
        <v>143</v>
      </c>
      <c r="Z28" s="51">
        <v>4</v>
      </c>
      <c r="AA28" s="51">
        <v>12</v>
      </c>
      <c r="AB28" s="53">
        <f t="shared" si="2"/>
        <v>300</v>
      </c>
      <c r="AC28" s="315"/>
      <c r="AD28" s="315"/>
      <c r="AE28" s="40" t="s">
        <v>143</v>
      </c>
      <c r="AF28" s="51">
        <v>12</v>
      </c>
      <c r="AG28" s="51">
        <v>11</v>
      </c>
      <c r="AH28" s="55">
        <f t="shared" si="3"/>
        <v>91.666666666666657</v>
      </c>
      <c r="AI28" s="315"/>
      <c r="AJ28" s="315"/>
      <c r="AK28" s="316"/>
      <c r="AL28" s="51">
        <v>12</v>
      </c>
      <c r="AM28" s="51">
        <v>8</v>
      </c>
      <c r="AN28" s="55">
        <f t="shared" si="4"/>
        <v>66.666666666666657</v>
      </c>
      <c r="AO28" s="315"/>
      <c r="AP28" s="315"/>
      <c r="AQ28" s="316"/>
      <c r="AR28" s="51">
        <v>12</v>
      </c>
      <c r="AS28" s="51">
        <v>12</v>
      </c>
      <c r="AT28" s="53">
        <f t="shared" si="5"/>
        <v>100</v>
      </c>
      <c r="AU28" s="315"/>
      <c r="AV28" s="315"/>
      <c r="AW28" s="303"/>
      <c r="AX28" s="51">
        <v>12</v>
      </c>
      <c r="AY28" s="51">
        <v>12</v>
      </c>
      <c r="AZ28" s="53">
        <f t="shared" si="6"/>
        <v>100</v>
      </c>
      <c r="BA28" s="315"/>
      <c r="BB28" s="315"/>
      <c r="BC28" s="400"/>
      <c r="BD28" s="51">
        <v>12</v>
      </c>
      <c r="BE28" s="51">
        <v>0</v>
      </c>
      <c r="BF28" s="53">
        <f t="shared" si="7"/>
        <v>0</v>
      </c>
      <c r="BG28" s="57">
        <v>0</v>
      </c>
      <c r="BH28" s="57">
        <v>0</v>
      </c>
      <c r="BI28" s="40" t="s">
        <v>34</v>
      </c>
      <c r="BJ28" s="51">
        <v>12</v>
      </c>
      <c r="BK28" s="51">
        <v>0</v>
      </c>
      <c r="BL28" s="53">
        <f t="shared" si="8"/>
        <v>0</v>
      </c>
      <c r="BM28" s="56">
        <v>0</v>
      </c>
      <c r="BN28" s="56">
        <v>0</v>
      </c>
      <c r="BO28" s="58" t="s">
        <v>38</v>
      </c>
      <c r="BP28" s="51">
        <v>12</v>
      </c>
      <c r="BQ28" s="51">
        <v>12</v>
      </c>
      <c r="BR28" s="53">
        <f t="shared" si="0"/>
        <v>100</v>
      </c>
      <c r="BS28" s="185">
        <v>0</v>
      </c>
      <c r="BT28" s="185">
        <v>0</v>
      </c>
      <c r="BU28" s="167">
        <v>0</v>
      </c>
      <c r="BV28" s="40" t="s">
        <v>1085</v>
      </c>
      <c r="BW28" s="59">
        <v>12</v>
      </c>
      <c r="BX28" s="59">
        <v>5</v>
      </c>
      <c r="BY28" s="55">
        <f t="shared" si="9"/>
        <v>41.666666666666671</v>
      </c>
      <c r="BZ28" s="244"/>
      <c r="CA28" s="244"/>
      <c r="CB28" s="40" t="s">
        <v>1260</v>
      </c>
      <c r="CC28" s="59">
        <v>12</v>
      </c>
      <c r="CD28" s="59"/>
      <c r="CE28" s="61">
        <f t="shared" si="10"/>
        <v>0</v>
      </c>
      <c r="CF28" s="60"/>
      <c r="CG28" s="60"/>
      <c r="CH28" s="40"/>
      <c r="CI28" s="51">
        <v>12</v>
      </c>
      <c r="CJ28" s="173">
        <f>(+BQ28+BK28+BE28+AY28+AS28+AM28+AG28+AA28+U28+BX28)/10</f>
        <v>8.4</v>
      </c>
      <c r="CK28" s="161">
        <v>0.7</v>
      </c>
      <c r="CL28" s="40" t="s">
        <v>1218</v>
      </c>
    </row>
    <row r="29" spans="1:90" ht="172.5" customHeight="1">
      <c r="A29" s="409"/>
      <c r="B29" s="388" t="s">
        <v>144</v>
      </c>
      <c r="C29" s="44">
        <v>19</v>
      </c>
      <c r="D29" s="40" t="s">
        <v>145</v>
      </c>
      <c r="E29" s="45" t="s">
        <v>26</v>
      </c>
      <c r="F29" s="45" t="s">
        <v>26</v>
      </c>
      <c r="G29" s="45" t="s">
        <v>26</v>
      </c>
      <c r="H29" s="46" t="s">
        <v>27</v>
      </c>
      <c r="I29" s="47">
        <v>12</v>
      </c>
      <c r="J29" s="48">
        <v>4</v>
      </c>
      <c r="K29" s="48">
        <v>12</v>
      </c>
      <c r="L29" s="48">
        <v>12</v>
      </c>
      <c r="M29" s="48">
        <v>12</v>
      </c>
      <c r="N29" s="48">
        <v>12</v>
      </c>
      <c r="O29" s="48">
        <v>12</v>
      </c>
      <c r="P29" s="48">
        <v>12</v>
      </c>
      <c r="Q29" s="48">
        <v>12</v>
      </c>
      <c r="R29" s="48">
        <v>12</v>
      </c>
      <c r="S29" s="49">
        <v>12</v>
      </c>
      <c r="T29" s="50">
        <v>12</v>
      </c>
      <c r="U29" s="51">
        <v>12</v>
      </c>
      <c r="V29" s="55">
        <f t="shared" si="1"/>
        <v>100</v>
      </c>
      <c r="W29" s="315"/>
      <c r="X29" s="315"/>
      <c r="Y29" s="274" t="s">
        <v>146</v>
      </c>
      <c r="Z29" s="51">
        <v>4</v>
      </c>
      <c r="AA29" s="51">
        <v>12</v>
      </c>
      <c r="AB29" s="53">
        <f t="shared" si="2"/>
        <v>300</v>
      </c>
      <c r="AC29" s="315"/>
      <c r="AD29" s="315"/>
      <c r="AE29" s="274" t="s">
        <v>147</v>
      </c>
      <c r="AF29" s="51">
        <v>12</v>
      </c>
      <c r="AG29" s="51">
        <v>11</v>
      </c>
      <c r="AH29" s="55">
        <f t="shared" si="3"/>
        <v>91.666666666666657</v>
      </c>
      <c r="AI29" s="315"/>
      <c r="AJ29" s="315"/>
      <c r="AK29" s="316"/>
      <c r="AL29" s="51">
        <v>12</v>
      </c>
      <c r="AM29" s="51">
        <v>8</v>
      </c>
      <c r="AN29" s="55">
        <f t="shared" si="4"/>
        <v>66.666666666666657</v>
      </c>
      <c r="AO29" s="315"/>
      <c r="AP29" s="315"/>
      <c r="AQ29" s="316"/>
      <c r="AR29" s="51">
        <v>12</v>
      </c>
      <c r="AS29" s="51">
        <v>12</v>
      </c>
      <c r="AT29" s="53">
        <f t="shared" si="5"/>
        <v>100</v>
      </c>
      <c r="AU29" s="315"/>
      <c r="AV29" s="315"/>
      <c r="AW29" s="303"/>
      <c r="AX29" s="51">
        <v>12</v>
      </c>
      <c r="AY29" s="51">
        <v>12</v>
      </c>
      <c r="AZ29" s="53">
        <f t="shared" si="6"/>
        <v>100</v>
      </c>
      <c r="BA29" s="315"/>
      <c r="BB29" s="315"/>
      <c r="BC29" s="400"/>
      <c r="BD29" s="51">
        <v>12</v>
      </c>
      <c r="BE29" s="51">
        <v>0</v>
      </c>
      <c r="BF29" s="53">
        <f t="shared" si="7"/>
        <v>0</v>
      </c>
      <c r="BG29" s="57">
        <v>0</v>
      </c>
      <c r="BH29" s="57">
        <v>0</v>
      </c>
      <c r="BI29" s="40" t="s">
        <v>34</v>
      </c>
      <c r="BJ29" s="51">
        <v>12</v>
      </c>
      <c r="BK29" s="51">
        <v>12</v>
      </c>
      <c r="BL29" s="53">
        <f t="shared" si="8"/>
        <v>100</v>
      </c>
      <c r="BM29" s="56">
        <v>0</v>
      </c>
      <c r="BN29" s="56">
        <v>0</v>
      </c>
      <c r="BO29" s="58" t="s">
        <v>148</v>
      </c>
      <c r="BP29" s="51">
        <v>12</v>
      </c>
      <c r="BQ29" s="51">
        <v>12</v>
      </c>
      <c r="BR29" s="53">
        <f t="shared" si="0"/>
        <v>100</v>
      </c>
      <c r="BS29" s="185">
        <v>0</v>
      </c>
      <c r="BT29" s="185">
        <v>0</v>
      </c>
      <c r="BU29" s="167">
        <v>0</v>
      </c>
      <c r="BV29" s="40" t="s">
        <v>1086</v>
      </c>
      <c r="BW29" s="59">
        <v>12</v>
      </c>
      <c r="BX29" s="59">
        <v>11</v>
      </c>
      <c r="BY29" s="55">
        <f t="shared" si="9"/>
        <v>91.666666666666657</v>
      </c>
      <c r="BZ29" s="244"/>
      <c r="CA29" s="244"/>
      <c r="CB29" s="40" t="s">
        <v>1259</v>
      </c>
      <c r="CC29" s="59">
        <v>12</v>
      </c>
      <c r="CD29" s="59"/>
      <c r="CE29" s="61">
        <f t="shared" si="10"/>
        <v>0</v>
      </c>
      <c r="CF29" s="60"/>
      <c r="CG29" s="60"/>
      <c r="CH29" s="40"/>
      <c r="CI29" s="51">
        <v>12</v>
      </c>
      <c r="CJ29" s="173">
        <f>(+BQ29+BK29+BE29+AY29+AS29+AM29+AG29+AA29+U29+BX29)/10</f>
        <v>10.199999999999999</v>
      </c>
      <c r="CK29" s="161">
        <f>CJ29/CI29*100/100</f>
        <v>0.85</v>
      </c>
      <c r="CL29" s="40" t="s">
        <v>1219</v>
      </c>
    </row>
    <row r="30" spans="1:90" ht="214.5" customHeight="1">
      <c r="A30" s="409"/>
      <c r="B30" s="388"/>
      <c r="C30" s="44">
        <v>20</v>
      </c>
      <c r="D30" s="40" t="s">
        <v>149</v>
      </c>
      <c r="E30" s="45" t="s">
        <v>26</v>
      </c>
      <c r="F30" s="45"/>
      <c r="G30" s="45"/>
      <c r="H30" s="46" t="s">
        <v>27</v>
      </c>
      <c r="I30" s="47">
        <v>1</v>
      </c>
      <c r="J30" s="48">
        <v>4</v>
      </c>
      <c r="K30" s="48">
        <v>12</v>
      </c>
      <c r="L30" s="48">
        <v>12</v>
      </c>
      <c r="M30" s="48">
        <v>12</v>
      </c>
      <c r="N30" s="48">
        <v>12</v>
      </c>
      <c r="O30" s="48">
        <v>12</v>
      </c>
      <c r="P30" s="48">
        <v>1</v>
      </c>
      <c r="Q30" s="48">
        <v>1</v>
      </c>
      <c r="R30" s="48">
        <v>1</v>
      </c>
      <c r="S30" s="49">
        <v>1</v>
      </c>
      <c r="T30" s="50">
        <v>1</v>
      </c>
      <c r="U30" s="51">
        <v>1</v>
      </c>
      <c r="V30" s="55">
        <f t="shared" si="1"/>
        <v>100</v>
      </c>
      <c r="W30" s="277"/>
      <c r="X30" s="277"/>
      <c r="Y30" s="275"/>
      <c r="Z30" s="51">
        <v>4</v>
      </c>
      <c r="AA30" s="51">
        <v>12</v>
      </c>
      <c r="AB30" s="53">
        <f t="shared" si="2"/>
        <v>300</v>
      </c>
      <c r="AC30" s="277"/>
      <c r="AD30" s="277"/>
      <c r="AE30" s="275"/>
      <c r="AF30" s="51">
        <v>12</v>
      </c>
      <c r="AG30" s="51">
        <v>11</v>
      </c>
      <c r="AH30" s="55">
        <f t="shared" si="3"/>
        <v>91.666666666666657</v>
      </c>
      <c r="AI30" s="277"/>
      <c r="AJ30" s="277"/>
      <c r="AK30" s="275"/>
      <c r="AL30" s="51">
        <v>12</v>
      </c>
      <c r="AM30" s="51">
        <v>8</v>
      </c>
      <c r="AN30" s="55">
        <f t="shared" si="4"/>
        <v>66.666666666666657</v>
      </c>
      <c r="AO30" s="277"/>
      <c r="AP30" s="277"/>
      <c r="AQ30" s="275"/>
      <c r="AR30" s="51">
        <v>12</v>
      </c>
      <c r="AS30" s="51">
        <v>12</v>
      </c>
      <c r="AT30" s="53">
        <f t="shared" si="5"/>
        <v>100</v>
      </c>
      <c r="AU30" s="277"/>
      <c r="AV30" s="277"/>
      <c r="AW30" s="304"/>
      <c r="AX30" s="51">
        <v>12</v>
      </c>
      <c r="AY30" s="51">
        <v>12</v>
      </c>
      <c r="AZ30" s="53">
        <f t="shared" si="6"/>
        <v>100</v>
      </c>
      <c r="BA30" s="277"/>
      <c r="BB30" s="277"/>
      <c r="BC30" s="400"/>
      <c r="BD30" s="51">
        <v>12</v>
      </c>
      <c r="BE30" s="51">
        <v>12</v>
      </c>
      <c r="BF30" s="53">
        <f t="shared" si="7"/>
        <v>100</v>
      </c>
      <c r="BG30" s="57">
        <v>9333333</v>
      </c>
      <c r="BH30" s="57">
        <v>9333333</v>
      </c>
      <c r="BI30" s="40" t="s">
        <v>150</v>
      </c>
      <c r="BJ30" s="51">
        <v>1</v>
      </c>
      <c r="BK30" s="51">
        <v>1</v>
      </c>
      <c r="BL30" s="53">
        <f t="shared" si="8"/>
        <v>100</v>
      </c>
      <c r="BM30" s="56">
        <v>46063834</v>
      </c>
      <c r="BN30" s="56">
        <v>31735000</v>
      </c>
      <c r="BO30" s="58" t="s">
        <v>151</v>
      </c>
      <c r="BP30" s="51">
        <v>1</v>
      </c>
      <c r="BQ30" s="51">
        <v>1</v>
      </c>
      <c r="BR30" s="53">
        <f t="shared" si="0"/>
        <v>100</v>
      </c>
      <c r="BS30" s="185"/>
      <c r="BT30" s="185"/>
      <c r="BU30" s="167">
        <v>0</v>
      </c>
      <c r="BV30" s="58" t="s">
        <v>1087</v>
      </c>
      <c r="BW30" s="59">
        <v>1</v>
      </c>
      <c r="BX30" s="59"/>
      <c r="BY30" s="53">
        <f t="shared" si="9"/>
        <v>0</v>
      </c>
      <c r="BZ30" s="244"/>
      <c r="CA30" s="244"/>
      <c r="CB30" s="40" t="s">
        <v>1125</v>
      </c>
      <c r="CC30" s="59">
        <v>1</v>
      </c>
      <c r="CD30" s="59"/>
      <c r="CE30" s="61">
        <f t="shared" si="10"/>
        <v>0</v>
      </c>
      <c r="CF30" s="60"/>
      <c r="CG30" s="60"/>
      <c r="CH30" s="40"/>
      <c r="CI30" s="51">
        <v>12</v>
      </c>
      <c r="CJ30" s="173">
        <f>(+BQ30+BK30+BE30+AY30+AS30+AM30+AG30+AA30+U30+BX30)/10</f>
        <v>7</v>
      </c>
      <c r="CK30" s="161">
        <f>CJ30/CI30</f>
        <v>0.58333333333333337</v>
      </c>
      <c r="CL30" s="40" t="s">
        <v>1220</v>
      </c>
    </row>
    <row r="31" spans="1:90" ht="183.75" customHeight="1">
      <c r="A31" s="409"/>
      <c r="B31" s="274" t="s">
        <v>152</v>
      </c>
      <c r="C31" s="296">
        <v>21</v>
      </c>
      <c r="D31" s="274" t="s">
        <v>153</v>
      </c>
      <c r="E31" s="45"/>
      <c r="F31" s="45" t="s">
        <v>26</v>
      </c>
      <c r="G31" s="45" t="s">
        <v>26</v>
      </c>
      <c r="H31" s="46" t="s">
        <v>27</v>
      </c>
      <c r="I31" s="313">
        <v>1</v>
      </c>
      <c r="J31" s="290">
        <v>1</v>
      </c>
      <c r="K31" s="290">
        <v>1</v>
      </c>
      <c r="L31" s="290">
        <v>1</v>
      </c>
      <c r="M31" s="290">
        <v>1</v>
      </c>
      <c r="N31" s="290">
        <v>1</v>
      </c>
      <c r="O31" s="290">
        <v>1</v>
      </c>
      <c r="P31" s="290">
        <v>1</v>
      </c>
      <c r="Q31" s="290">
        <v>1</v>
      </c>
      <c r="R31" s="290">
        <v>1</v>
      </c>
      <c r="S31" s="292">
        <v>1</v>
      </c>
      <c r="T31" s="311">
        <v>1</v>
      </c>
      <c r="U31" s="280">
        <v>1</v>
      </c>
      <c r="V31" s="284">
        <f t="shared" si="1"/>
        <v>100</v>
      </c>
      <c r="W31" s="57">
        <v>61935313.57</v>
      </c>
      <c r="X31" s="57">
        <v>61540000</v>
      </c>
      <c r="Y31" s="40" t="s">
        <v>154</v>
      </c>
      <c r="Z31" s="280">
        <v>1</v>
      </c>
      <c r="AA31" s="280">
        <v>1</v>
      </c>
      <c r="AB31" s="278">
        <f t="shared" si="2"/>
        <v>100</v>
      </c>
      <c r="AC31" s="57">
        <v>449395313.56999999</v>
      </c>
      <c r="AD31" s="57">
        <v>24300000</v>
      </c>
      <c r="AE31" s="40" t="s">
        <v>155</v>
      </c>
      <c r="AF31" s="280">
        <v>1</v>
      </c>
      <c r="AG31" s="280">
        <v>1</v>
      </c>
      <c r="AH31" s="278">
        <f t="shared" si="3"/>
        <v>100</v>
      </c>
      <c r="AI31" s="57">
        <v>13400000</v>
      </c>
      <c r="AJ31" s="57">
        <v>4983333</v>
      </c>
      <c r="AK31" s="40" t="s">
        <v>156</v>
      </c>
      <c r="AL31" s="280">
        <v>1</v>
      </c>
      <c r="AM31" s="280">
        <v>1</v>
      </c>
      <c r="AN31" s="278">
        <f t="shared" si="4"/>
        <v>100</v>
      </c>
      <c r="AO31" s="57">
        <v>25750000</v>
      </c>
      <c r="AP31" s="57">
        <v>21840000</v>
      </c>
      <c r="AQ31" s="40" t="s">
        <v>157</v>
      </c>
      <c r="AR31" s="280">
        <v>1</v>
      </c>
      <c r="AS31" s="280">
        <v>1</v>
      </c>
      <c r="AT31" s="278">
        <f t="shared" si="5"/>
        <v>100</v>
      </c>
      <c r="AU31" s="57">
        <v>53000000</v>
      </c>
      <c r="AV31" s="57">
        <v>35640000</v>
      </c>
      <c r="AW31" s="40" t="s">
        <v>158</v>
      </c>
      <c r="AX31" s="280">
        <v>1</v>
      </c>
      <c r="AY31" s="280">
        <v>1</v>
      </c>
      <c r="AZ31" s="278">
        <f t="shared" si="6"/>
        <v>100</v>
      </c>
      <c r="BA31" s="57">
        <v>28000000</v>
      </c>
      <c r="BB31" s="57">
        <v>19586000</v>
      </c>
      <c r="BC31" s="40" t="s">
        <v>159</v>
      </c>
      <c r="BD31" s="280">
        <v>1</v>
      </c>
      <c r="BE31" s="280">
        <v>1</v>
      </c>
      <c r="BF31" s="278">
        <f t="shared" si="7"/>
        <v>100</v>
      </c>
      <c r="BG31" s="57"/>
      <c r="BH31" s="57"/>
      <c r="BI31" s="40"/>
      <c r="BJ31" s="280">
        <v>1</v>
      </c>
      <c r="BK31" s="280">
        <v>1</v>
      </c>
      <c r="BL31" s="278">
        <f t="shared" si="8"/>
        <v>100</v>
      </c>
      <c r="BM31" s="56">
        <v>0</v>
      </c>
      <c r="BN31" s="56">
        <v>0</v>
      </c>
      <c r="BO31" s="58" t="s">
        <v>38</v>
      </c>
      <c r="BP31" s="280">
        <v>1</v>
      </c>
      <c r="BQ31" s="280">
        <v>1</v>
      </c>
      <c r="BR31" s="278">
        <f t="shared" si="0"/>
        <v>100</v>
      </c>
      <c r="BS31" s="185">
        <v>0</v>
      </c>
      <c r="BT31" s="185">
        <v>0</v>
      </c>
      <c r="BU31" s="167">
        <v>0</v>
      </c>
      <c r="BV31" s="40" t="s">
        <v>1088</v>
      </c>
      <c r="BW31" s="280">
        <v>1</v>
      </c>
      <c r="BX31" s="280">
        <v>1</v>
      </c>
      <c r="BY31" s="278">
        <f>(BX31/BW31)*100</f>
        <v>100</v>
      </c>
      <c r="BZ31" s="244"/>
      <c r="CA31" s="244"/>
      <c r="CB31" s="40" t="s">
        <v>1258</v>
      </c>
      <c r="CC31" s="280">
        <v>12</v>
      </c>
      <c r="CD31" s="280"/>
      <c r="CE31" s="282">
        <f t="shared" si="10"/>
        <v>0</v>
      </c>
      <c r="CF31" s="60"/>
      <c r="CG31" s="60"/>
      <c r="CH31" s="40"/>
      <c r="CI31" s="280">
        <v>1</v>
      </c>
      <c r="CJ31" s="280">
        <f>(U31+AA31+AG31+AM31+AS31+AY31+BE31+BK31+BQ31+BX31)/10</f>
        <v>1</v>
      </c>
      <c r="CK31" s="288">
        <v>1</v>
      </c>
      <c r="CL31" s="274" t="s">
        <v>1221</v>
      </c>
    </row>
    <row r="32" spans="1:90" ht="112.5" customHeight="1">
      <c r="A32" s="409"/>
      <c r="B32" s="388"/>
      <c r="C32" s="382"/>
      <c r="D32" s="316"/>
      <c r="E32" s="70"/>
      <c r="F32" s="70" t="s">
        <v>26</v>
      </c>
      <c r="G32" s="70" t="s">
        <v>26</v>
      </c>
      <c r="H32" s="71" t="s">
        <v>160</v>
      </c>
      <c r="I32" s="383"/>
      <c r="J32" s="384"/>
      <c r="K32" s="384"/>
      <c r="L32" s="384"/>
      <c r="M32" s="384"/>
      <c r="N32" s="384"/>
      <c r="O32" s="384"/>
      <c r="P32" s="384"/>
      <c r="Q32" s="384"/>
      <c r="R32" s="384"/>
      <c r="S32" s="386"/>
      <c r="T32" s="387"/>
      <c r="U32" s="377"/>
      <c r="V32" s="385"/>
      <c r="W32" s="57">
        <v>62033333</v>
      </c>
      <c r="X32" s="57">
        <v>61783333</v>
      </c>
      <c r="Y32" s="74" t="s">
        <v>161</v>
      </c>
      <c r="Z32" s="377"/>
      <c r="AA32" s="377"/>
      <c r="AB32" s="381"/>
      <c r="AC32" s="57">
        <v>34733322</v>
      </c>
      <c r="AD32" s="57">
        <v>26039999</v>
      </c>
      <c r="AE32" s="40" t="s">
        <v>162</v>
      </c>
      <c r="AF32" s="377"/>
      <c r="AG32" s="377"/>
      <c r="AH32" s="381"/>
      <c r="AI32" s="57">
        <v>51750000</v>
      </c>
      <c r="AJ32" s="57">
        <v>51750000</v>
      </c>
      <c r="AK32" s="40" t="s">
        <v>163</v>
      </c>
      <c r="AL32" s="377"/>
      <c r="AM32" s="377"/>
      <c r="AN32" s="381"/>
      <c r="AO32" s="57">
        <v>60000000</v>
      </c>
      <c r="AP32" s="57">
        <v>60000000</v>
      </c>
      <c r="AQ32" s="40" t="s">
        <v>164</v>
      </c>
      <c r="AR32" s="377"/>
      <c r="AS32" s="377"/>
      <c r="AT32" s="381"/>
      <c r="AU32" s="57">
        <v>38000000</v>
      </c>
      <c r="AV32" s="57">
        <v>34210882</v>
      </c>
      <c r="AW32" s="40" t="s">
        <v>165</v>
      </c>
      <c r="AX32" s="377"/>
      <c r="AY32" s="377"/>
      <c r="AZ32" s="381"/>
      <c r="BA32" s="57">
        <v>40000000</v>
      </c>
      <c r="BB32" s="57">
        <v>0</v>
      </c>
      <c r="BC32" s="40" t="s">
        <v>166</v>
      </c>
      <c r="BD32" s="377"/>
      <c r="BE32" s="377"/>
      <c r="BF32" s="381"/>
      <c r="BG32" s="57">
        <v>19477635</v>
      </c>
      <c r="BH32" s="57">
        <v>16853806</v>
      </c>
      <c r="BI32" s="40" t="s">
        <v>167</v>
      </c>
      <c r="BJ32" s="377"/>
      <c r="BK32" s="377"/>
      <c r="BL32" s="381"/>
      <c r="BM32" s="56">
        <v>0</v>
      </c>
      <c r="BN32" s="56">
        <v>0</v>
      </c>
      <c r="BO32" s="58" t="s">
        <v>168</v>
      </c>
      <c r="BP32" s="377"/>
      <c r="BQ32" s="377"/>
      <c r="BR32" s="381"/>
      <c r="BS32" s="185">
        <v>0</v>
      </c>
      <c r="BT32" s="185">
        <v>0</v>
      </c>
      <c r="BU32" s="167">
        <v>0</v>
      </c>
      <c r="BV32" s="40" t="s">
        <v>169</v>
      </c>
      <c r="BW32" s="377"/>
      <c r="BX32" s="377"/>
      <c r="BY32" s="381"/>
      <c r="BZ32" s="244"/>
      <c r="CA32" s="244"/>
      <c r="CB32" s="40" t="s">
        <v>1190</v>
      </c>
      <c r="CC32" s="377"/>
      <c r="CD32" s="377"/>
      <c r="CE32" s="378"/>
      <c r="CF32" s="60"/>
      <c r="CG32" s="60"/>
      <c r="CH32" s="40"/>
      <c r="CI32" s="379"/>
      <c r="CJ32" s="379">
        <f>(+BQ28+BK28+BE28+AY28+AS28+AM28+AG28+AA28+U28)/8</f>
        <v>9.875</v>
      </c>
      <c r="CK32" s="380"/>
      <c r="CL32" s="316"/>
    </row>
    <row r="33" spans="1:90" ht="402.75" customHeight="1">
      <c r="A33" s="409"/>
      <c r="B33" s="275"/>
      <c r="C33" s="297"/>
      <c r="D33" s="275"/>
      <c r="E33" s="45"/>
      <c r="F33" s="70" t="s">
        <v>26</v>
      </c>
      <c r="G33" s="70" t="s">
        <v>26</v>
      </c>
      <c r="H33" s="46" t="s">
        <v>170</v>
      </c>
      <c r="I33" s="314"/>
      <c r="J33" s="291"/>
      <c r="K33" s="291"/>
      <c r="L33" s="291"/>
      <c r="M33" s="291"/>
      <c r="N33" s="291"/>
      <c r="O33" s="291"/>
      <c r="P33" s="291"/>
      <c r="Q33" s="291"/>
      <c r="R33" s="291"/>
      <c r="S33" s="293"/>
      <c r="T33" s="312"/>
      <c r="U33" s="281"/>
      <c r="V33" s="285"/>
      <c r="W33" s="57"/>
      <c r="X33" s="57"/>
      <c r="Y33" s="74"/>
      <c r="Z33" s="281"/>
      <c r="AA33" s="281"/>
      <c r="AB33" s="279"/>
      <c r="AC33" s="57">
        <v>513362050</v>
      </c>
      <c r="AD33" s="57">
        <v>513362050</v>
      </c>
      <c r="AE33" s="40" t="s">
        <v>171</v>
      </c>
      <c r="AF33" s="281"/>
      <c r="AG33" s="281"/>
      <c r="AH33" s="279"/>
      <c r="AI33" s="57"/>
      <c r="AJ33" s="57"/>
      <c r="AK33" s="40" t="s">
        <v>172</v>
      </c>
      <c r="AL33" s="281"/>
      <c r="AM33" s="281"/>
      <c r="AN33" s="279"/>
      <c r="AO33" s="57"/>
      <c r="AP33" s="57"/>
      <c r="AQ33" s="40" t="s">
        <v>173</v>
      </c>
      <c r="AR33" s="281"/>
      <c r="AS33" s="281"/>
      <c r="AT33" s="279"/>
      <c r="AU33" s="57">
        <v>1167329298</v>
      </c>
      <c r="AV33" s="57">
        <v>1153790975</v>
      </c>
      <c r="AW33" s="40" t="s">
        <v>174</v>
      </c>
      <c r="AX33" s="281"/>
      <c r="AY33" s="281"/>
      <c r="AZ33" s="279"/>
      <c r="BA33" s="57">
        <v>705596003</v>
      </c>
      <c r="BB33" s="57">
        <v>18422208</v>
      </c>
      <c r="BC33" s="40" t="s">
        <v>175</v>
      </c>
      <c r="BD33" s="281"/>
      <c r="BE33" s="281"/>
      <c r="BF33" s="279"/>
      <c r="BG33" s="57">
        <v>1673166370</v>
      </c>
      <c r="BH33" s="57">
        <v>954103312</v>
      </c>
      <c r="BI33" s="40" t="s">
        <v>176</v>
      </c>
      <c r="BJ33" s="281"/>
      <c r="BK33" s="281"/>
      <c r="BL33" s="279"/>
      <c r="BM33" s="56">
        <v>0</v>
      </c>
      <c r="BN33" s="56">
        <v>0</v>
      </c>
      <c r="BO33" s="58" t="s">
        <v>177</v>
      </c>
      <c r="BP33" s="281"/>
      <c r="BQ33" s="281"/>
      <c r="BR33" s="279"/>
      <c r="BS33" s="185">
        <v>8283931198</v>
      </c>
      <c r="BT33" s="185">
        <v>2147997473</v>
      </c>
      <c r="BU33" s="168">
        <f>BT33/BS33*100</f>
        <v>25.929687507769184</v>
      </c>
      <c r="BV33" s="40" t="s">
        <v>983</v>
      </c>
      <c r="BW33" s="281"/>
      <c r="BX33" s="281"/>
      <c r="BY33" s="279"/>
      <c r="BZ33" s="249">
        <v>5011999770</v>
      </c>
      <c r="CA33" s="249">
        <v>538482355</v>
      </c>
      <c r="CB33" s="40" t="s">
        <v>1158</v>
      </c>
      <c r="CC33" s="281"/>
      <c r="CD33" s="281"/>
      <c r="CE33" s="283"/>
      <c r="CF33" s="60"/>
      <c r="CG33" s="60"/>
      <c r="CH33" s="40"/>
      <c r="CI33" s="281"/>
      <c r="CJ33" s="281">
        <f>(+BQ29+BK29+BE29+AY29+AS29+AM29+AG29+AA29+U29)/8</f>
        <v>11.375</v>
      </c>
      <c r="CK33" s="289"/>
      <c r="CL33" s="275"/>
    </row>
    <row r="34" spans="1:90" ht="276" customHeight="1">
      <c r="A34" s="409"/>
      <c r="B34" s="274" t="s">
        <v>178</v>
      </c>
      <c r="C34" s="296">
        <v>22</v>
      </c>
      <c r="D34" s="274" t="s">
        <v>179</v>
      </c>
      <c r="E34" s="298"/>
      <c r="F34" s="298" t="s">
        <v>26</v>
      </c>
      <c r="G34" s="298" t="s">
        <v>26</v>
      </c>
      <c r="H34" s="46" t="s">
        <v>27</v>
      </c>
      <c r="I34" s="313">
        <v>50</v>
      </c>
      <c r="J34" s="290">
        <v>1</v>
      </c>
      <c r="K34" s="290">
        <v>1</v>
      </c>
      <c r="L34" s="290">
        <v>1</v>
      </c>
      <c r="M34" s="290">
        <v>1</v>
      </c>
      <c r="N34" s="290">
        <v>1</v>
      </c>
      <c r="O34" s="290">
        <v>1</v>
      </c>
      <c r="P34" s="290">
        <v>1</v>
      </c>
      <c r="Q34" s="290">
        <v>1</v>
      </c>
      <c r="R34" s="290">
        <v>1</v>
      </c>
      <c r="S34" s="292">
        <v>1</v>
      </c>
      <c r="T34" s="311">
        <v>50</v>
      </c>
      <c r="U34" s="280">
        <v>75</v>
      </c>
      <c r="V34" s="284">
        <f t="shared" si="1"/>
        <v>150</v>
      </c>
      <c r="W34" s="57">
        <v>57760000</v>
      </c>
      <c r="X34" s="57">
        <v>57760000</v>
      </c>
      <c r="Y34" s="40" t="s">
        <v>180</v>
      </c>
      <c r="Z34" s="280">
        <v>1</v>
      </c>
      <c r="AA34" s="280">
        <v>1</v>
      </c>
      <c r="AB34" s="278">
        <f t="shared" si="2"/>
        <v>100</v>
      </c>
      <c r="AC34" s="276">
        <v>449395313.56999999</v>
      </c>
      <c r="AD34" s="276">
        <v>24300000</v>
      </c>
      <c r="AE34" s="40" t="s">
        <v>181</v>
      </c>
      <c r="AF34" s="280">
        <v>1</v>
      </c>
      <c r="AG34" s="280">
        <v>1</v>
      </c>
      <c r="AH34" s="278">
        <f t="shared" si="3"/>
        <v>100</v>
      </c>
      <c r="AI34" s="57">
        <v>65150000</v>
      </c>
      <c r="AJ34" s="57">
        <v>56733333</v>
      </c>
      <c r="AK34" s="40" t="s">
        <v>182</v>
      </c>
      <c r="AL34" s="280">
        <v>1</v>
      </c>
      <c r="AM34" s="280">
        <v>1</v>
      </c>
      <c r="AN34" s="278">
        <f t="shared" si="4"/>
        <v>100</v>
      </c>
      <c r="AO34" s="57">
        <v>25750000</v>
      </c>
      <c r="AP34" s="57">
        <v>2323333</v>
      </c>
      <c r="AQ34" s="40" t="s">
        <v>183</v>
      </c>
      <c r="AR34" s="280">
        <v>1</v>
      </c>
      <c r="AS34" s="280">
        <v>1</v>
      </c>
      <c r="AT34" s="278">
        <f t="shared" si="5"/>
        <v>100</v>
      </c>
      <c r="AU34" s="57">
        <v>53000000</v>
      </c>
      <c r="AV34" s="57">
        <v>35640000</v>
      </c>
      <c r="AW34" s="40" t="s">
        <v>158</v>
      </c>
      <c r="AX34" s="280">
        <v>1</v>
      </c>
      <c r="AY34" s="280">
        <v>1</v>
      </c>
      <c r="AZ34" s="278">
        <f t="shared" si="6"/>
        <v>100</v>
      </c>
      <c r="BA34" s="57">
        <v>28000000</v>
      </c>
      <c r="BB34" s="57">
        <v>19586000</v>
      </c>
      <c r="BC34" s="40" t="s">
        <v>159</v>
      </c>
      <c r="BD34" s="280">
        <v>1</v>
      </c>
      <c r="BE34" s="280">
        <v>1</v>
      </c>
      <c r="BF34" s="278">
        <f t="shared" si="7"/>
        <v>100</v>
      </c>
      <c r="BG34" s="57"/>
      <c r="BH34" s="57"/>
      <c r="BI34" s="40"/>
      <c r="BJ34" s="280">
        <v>1</v>
      </c>
      <c r="BK34" s="280">
        <v>1</v>
      </c>
      <c r="BL34" s="278">
        <f t="shared" si="8"/>
        <v>100</v>
      </c>
      <c r="BM34" s="56">
        <v>13200000</v>
      </c>
      <c r="BN34" s="56">
        <v>3600000</v>
      </c>
      <c r="BO34" s="58" t="s">
        <v>184</v>
      </c>
      <c r="BP34" s="280">
        <v>1</v>
      </c>
      <c r="BQ34" s="280">
        <v>1</v>
      </c>
      <c r="BR34" s="278">
        <f t="shared" si="0"/>
        <v>100</v>
      </c>
      <c r="BS34" s="211">
        <v>3990000</v>
      </c>
      <c r="BT34" s="211">
        <v>3990000</v>
      </c>
      <c r="BU34" s="167">
        <v>0</v>
      </c>
      <c r="BV34" s="40" t="s">
        <v>1089</v>
      </c>
      <c r="BW34" s="280">
        <v>1</v>
      </c>
      <c r="BX34" s="280">
        <v>1</v>
      </c>
      <c r="BY34" s="278">
        <f t="shared" si="9"/>
        <v>100</v>
      </c>
      <c r="BZ34" s="244"/>
      <c r="CA34" s="244"/>
      <c r="CB34" s="238" t="s">
        <v>1257</v>
      </c>
      <c r="CC34" s="280">
        <v>1</v>
      </c>
      <c r="CD34" s="280"/>
      <c r="CE34" s="282">
        <f t="shared" si="10"/>
        <v>0</v>
      </c>
      <c r="CF34" s="60"/>
      <c r="CG34" s="60"/>
      <c r="CH34" s="40"/>
      <c r="CI34" s="280">
        <v>1</v>
      </c>
      <c r="CJ34" s="280">
        <f>(+U34+AA34+AG34+AM34+AS34+AY34+BE34+BK34+BQ34+BX34)/10</f>
        <v>8.4</v>
      </c>
      <c r="CK34" s="288">
        <v>1</v>
      </c>
      <c r="CL34" s="274" t="s">
        <v>1222</v>
      </c>
    </row>
    <row r="35" spans="1:90" ht="161.25" customHeight="1">
      <c r="A35" s="409"/>
      <c r="B35" s="316"/>
      <c r="C35" s="382"/>
      <c r="D35" s="316"/>
      <c r="E35" s="369"/>
      <c r="F35" s="369"/>
      <c r="G35" s="369"/>
      <c r="H35" s="46" t="s">
        <v>160</v>
      </c>
      <c r="I35" s="383"/>
      <c r="J35" s="384"/>
      <c r="K35" s="384"/>
      <c r="L35" s="384"/>
      <c r="M35" s="384"/>
      <c r="N35" s="384"/>
      <c r="O35" s="384"/>
      <c r="P35" s="384"/>
      <c r="Q35" s="384"/>
      <c r="R35" s="384"/>
      <c r="S35" s="386"/>
      <c r="T35" s="387"/>
      <c r="U35" s="377"/>
      <c r="V35" s="385"/>
      <c r="W35" s="57"/>
      <c r="X35" s="57"/>
      <c r="Y35" s="40"/>
      <c r="Z35" s="377"/>
      <c r="AA35" s="377"/>
      <c r="AB35" s="381"/>
      <c r="AC35" s="315"/>
      <c r="AD35" s="315"/>
      <c r="AE35" s="40"/>
      <c r="AF35" s="377"/>
      <c r="AG35" s="377"/>
      <c r="AH35" s="381"/>
      <c r="AI35" s="57"/>
      <c r="AJ35" s="57"/>
      <c r="AK35" s="40"/>
      <c r="AL35" s="377"/>
      <c r="AM35" s="377"/>
      <c r="AN35" s="381"/>
      <c r="AO35" s="57"/>
      <c r="AP35" s="57"/>
      <c r="AQ35" s="40"/>
      <c r="AR35" s="377"/>
      <c r="AS35" s="377"/>
      <c r="AT35" s="381"/>
      <c r="AU35" s="57"/>
      <c r="AV35" s="57"/>
      <c r="AW35" s="40"/>
      <c r="AX35" s="377"/>
      <c r="AY35" s="377"/>
      <c r="AZ35" s="381"/>
      <c r="BA35" s="57"/>
      <c r="BB35" s="57"/>
      <c r="BC35" s="40"/>
      <c r="BD35" s="377"/>
      <c r="BE35" s="377"/>
      <c r="BF35" s="381"/>
      <c r="BG35" s="57">
        <v>19477635</v>
      </c>
      <c r="BH35" s="57">
        <v>16853806</v>
      </c>
      <c r="BI35" s="40" t="s">
        <v>167</v>
      </c>
      <c r="BJ35" s="377"/>
      <c r="BK35" s="377"/>
      <c r="BL35" s="381"/>
      <c r="BM35" s="56">
        <v>0</v>
      </c>
      <c r="BN35" s="56">
        <v>0</v>
      </c>
      <c r="BO35" s="58" t="s">
        <v>185</v>
      </c>
      <c r="BP35" s="377"/>
      <c r="BQ35" s="377"/>
      <c r="BR35" s="381"/>
      <c r="BS35" s="204">
        <v>0</v>
      </c>
      <c r="BT35" s="204">
        <v>0</v>
      </c>
      <c r="BU35" s="167">
        <v>0</v>
      </c>
      <c r="BV35" s="40" t="s">
        <v>186</v>
      </c>
      <c r="BW35" s="377"/>
      <c r="BX35" s="377"/>
      <c r="BY35" s="381"/>
      <c r="BZ35" s="244"/>
      <c r="CA35" s="244"/>
      <c r="CB35" s="40" t="s">
        <v>1190</v>
      </c>
      <c r="CC35" s="377"/>
      <c r="CD35" s="377"/>
      <c r="CE35" s="378"/>
      <c r="CF35" s="60"/>
      <c r="CG35" s="60"/>
      <c r="CH35" s="40"/>
      <c r="CI35" s="379"/>
      <c r="CJ35" s="379">
        <f>(+BQ31+BK31+BE31+AY31+AS31+AM31+AG31+AA31+U31)/8</f>
        <v>1.125</v>
      </c>
      <c r="CK35" s="380"/>
      <c r="CL35" s="316"/>
    </row>
    <row r="36" spans="1:90" ht="203.25" customHeight="1">
      <c r="A36" s="409"/>
      <c r="B36" s="316"/>
      <c r="C36" s="297"/>
      <c r="D36" s="275"/>
      <c r="E36" s="299"/>
      <c r="F36" s="299"/>
      <c r="G36" s="299"/>
      <c r="H36" s="46" t="s">
        <v>170</v>
      </c>
      <c r="I36" s="314"/>
      <c r="J36" s="291"/>
      <c r="K36" s="291"/>
      <c r="L36" s="291"/>
      <c r="M36" s="291"/>
      <c r="N36" s="291"/>
      <c r="O36" s="291"/>
      <c r="P36" s="291"/>
      <c r="Q36" s="291"/>
      <c r="R36" s="291"/>
      <c r="S36" s="293"/>
      <c r="T36" s="312"/>
      <c r="U36" s="281"/>
      <c r="V36" s="285"/>
      <c r="W36" s="57"/>
      <c r="X36" s="57"/>
      <c r="Y36" s="40"/>
      <c r="Z36" s="281"/>
      <c r="AA36" s="281"/>
      <c r="AB36" s="279"/>
      <c r="AC36" s="315"/>
      <c r="AD36" s="315"/>
      <c r="AE36" s="40"/>
      <c r="AF36" s="281"/>
      <c r="AG36" s="281"/>
      <c r="AH36" s="279"/>
      <c r="AI36" s="57"/>
      <c r="AJ36" s="57"/>
      <c r="AK36" s="40" t="s">
        <v>187</v>
      </c>
      <c r="AL36" s="281"/>
      <c r="AM36" s="281"/>
      <c r="AN36" s="279"/>
      <c r="AO36" s="57"/>
      <c r="AP36" s="57"/>
      <c r="AQ36" s="40" t="s">
        <v>173</v>
      </c>
      <c r="AR36" s="281"/>
      <c r="AS36" s="281"/>
      <c r="AT36" s="279"/>
      <c r="AU36" s="57">
        <v>0</v>
      </c>
      <c r="AV36" s="57">
        <v>0</v>
      </c>
      <c r="AW36" s="40" t="s">
        <v>188</v>
      </c>
      <c r="AX36" s="281"/>
      <c r="AY36" s="281"/>
      <c r="AZ36" s="279"/>
      <c r="BA36" s="57">
        <v>0</v>
      </c>
      <c r="BB36" s="57">
        <v>0</v>
      </c>
      <c r="BC36" s="40" t="s">
        <v>189</v>
      </c>
      <c r="BD36" s="281"/>
      <c r="BE36" s="281"/>
      <c r="BF36" s="279"/>
      <c r="BG36" s="57">
        <v>0</v>
      </c>
      <c r="BH36" s="57">
        <v>0</v>
      </c>
      <c r="BI36" s="40" t="s">
        <v>189</v>
      </c>
      <c r="BJ36" s="281"/>
      <c r="BK36" s="281"/>
      <c r="BL36" s="279"/>
      <c r="BM36" s="56">
        <v>0</v>
      </c>
      <c r="BN36" s="56">
        <v>0</v>
      </c>
      <c r="BO36" s="58" t="s">
        <v>177</v>
      </c>
      <c r="BP36" s="281"/>
      <c r="BQ36" s="281"/>
      <c r="BR36" s="279"/>
      <c r="BS36" s="204">
        <v>0</v>
      </c>
      <c r="BT36" s="204">
        <v>0</v>
      </c>
      <c r="BU36" s="167">
        <v>0</v>
      </c>
      <c r="BV36" s="169" t="s">
        <v>984</v>
      </c>
      <c r="BW36" s="281"/>
      <c r="BX36" s="281"/>
      <c r="BY36" s="279"/>
      <c r="BZ36" s="244"/>
      <c r="CA36" s="244"/>
      <c r="CB36" s="40" t="s">
        <v>1159</v>
      </c>
      <c r="CC36" s="281"/>
      <c r="CD36" s="281"/>
      <c r="CE36" s="283"/>
      <c r="CF36" s="60"/>
      <c r="CG36" s="60"/>
      <c r="CH36" s="40"/>
      <c r="CI36" s="281"/>
      <c r="CJ36" s="281">
        <f>(+BQ32+BK32+BE32+AY32+AS32+AM32+AG32+AA32+U32)/8</f>
        <v>0</v>
      </c>
      <c r="CK36" s="289"/>
      <c r="CL36" s="275"/>
    </row>
    <row r="37" spans="1:90" ht="254.25" customHeight="1">
      <c r="A37" s="409"/>
      <c r="B37" s="316"/>
      <c r="C37" s="296">
        <v>23</v>
      </c>
      <c r="D37" s="274" t="s">
        <v>190</v>
      </c>
      <c r="E37" s="298"/>
      <c r="F37" s="298" t="s">
        <v>26</v>
      </c>
      <c r="G37" s="298" t="s">
        <v>26</v>
      </c>
      <c r="H37" s="46" t="s">
        <v>27</v>
      </c>
      <c r="I37" s="313">
        <v>4</v>
      </c>
      <c r="J37" s="290">
        <v>1</v>
      </c>
      <c r="K37" s="290">
        <v>1</v>
      </c>
      <c r="L37" s="290">
        <v>1</v>
      </c>
      <c r="M37" s="290">
        <v>1</v>
      </c>
      <c r="N37" s="290">
        <v>1</v>
      </c>
      <c r="O37" s="290">
        <v>1</v>
      </c>
      <c r="P37" s="290">
        <v>1</v>
      </c>
      <c r="Q37" s="290">
        <v>1</v>
      </c>
      <c r="R37" s="290">
        <v>1</v>
      </c>
      <c r="S37" s="292">
        <v>1</v>
      </c>
      <c r="T37" s="311">
        <v>4</v>
      </c>
      <c r="U37" s="280">
        <v>4</v>
      </c>
      <c r="V37" s="284">
        <f t="shared" si="1"/>
        <v>100</v>
      </c>
      <c r="W37" s="57">
        <v>37991667</v>
      </c>
      <c r="X37" s="57">
        <v>37991667</v>
      </c>
      <c r="Y37" s="40" t="s">
        <v>191</v>
      </c>
      <c r="Z37" s="280">
        <v>1</v>
      </c>
      <c r="AA37" s="280">
        <v>1</v>
      </c>
      <c r="AB37" s="278">
        <f t="shared" si="2"/>
        <v>100</v>
      </c>
      <c r="AC37" s="277"/>
      <c r="AD37" s="277"/>
      <c r="AE37" s="40" t="s">
        <v>192</v>
      </c>
      <c r="AF37" s="280">
        <v>1</v>
      </c>
      <c r="AG37" s="280">
        <v>1</v>
      </c>
      <c r="AH37" s="278">
        <f t="shared" si="3"/>
        <v>100</v>
      </c>
      <c r="AI37" s="57">
        <v>65150000</v>
      </c>
      <c r="AJ37" s="57">
        <v>56733333</v>
      </c>
      <c r="AK37" s="40" t="s">
        <v>193</v>
      </c>
      <c r="AL37" s="280">
        <v>1</v>
      </c>
      <c r="AM37" s="280">
        <v>1</v>
      </c>
      <c r="AN37" s="278">
        <f t="shared" si="4"/>
        <v>100</v>
      </c>
      <c r="AO37" s="57">
        <v>25750000</v>
      </c>
      <c r="AP37" s="57">
        <v>20590000</v>
      </c>
      <c r="AQ37" s="40" t="s">
        <v>194</v>
      </c>
      <c r="AR37" s="280">
        <v>1</v>
      </c>
      <c r="AS37" s="280">
        <v>1</v>
      </c>
      <c r="AT37" s="278">
        <f t="shared" si="5"/>
        <v>100</v>
      </c>
      <c r="AU37" s="57">
        <v>53000000</v>
      </c>
      <c r="AV37" s="57">
        <v>35640000</v>
      </c>
      <c r="AW37" s="40" t="s">
        <v>158</v>
      </c>
      <c r="AX37" s="280">
        <v>1</v>
      </c>
      <c r="AY37" s="280">
        <v>1</v>
      </c>
      <c r="AZ37" s="278">
        <f t="shared" si="6"/>
        <v>100</v>
      </c>
      <c r="BA37" s="57">
        <v>28000000</v>
      </c>
      <c r="BB37" s="57">
        <v>19586000</v>
      </c>
      <c r="BC37" s="40" t="s">
        <v>159</v>
      </c>
      <c r="BD37" s="280">
        <v>1</v>
      </c>
      <c r="BE37" s="280">
        <v>1</v>
      </c>
      <c r="BF37" s="278">
        <f t="shared" si="7"/>
        <v>100</v>
      </c>
      <c r="BG37" s="57"/>
      <c r="BH37" s="57"/>
      <c r="BI37" s="40"/>
      <c r="BJ37" s="280">
        <v>1</v>
      </c>
      <c r="BK37" s="280">
        <v>1</v>
      </c>
      <c r="BL37" s="278">
        <f t="shared" si="8"/>
        <v>100</v>
      </c>
      <c r="BM37" s="56">
        <v>13200000</v>
      </c>
      <c r="BN37" s="56">
        <v>3300000</v>
      </c>
      <c r="BO37" s="58" t="s">
        <v>195</v>
      </c>
      <c r="BP37" s="280">
        <v>1</v>
      </c>
      <c r="BQ37" s="280">
        <v>1</v>
      </c>
      <c r="BR37" s="278">
        <f t="shared" si="0"/>
        <v>100</v>
      </c>
      <c r="BS37" s="204">
        <v>11540000</v>
      </c>
      <c r="BT37" s="204">
        <v>11540000</v>
      </c>
      <c r="BU37" s="282">
        <v>0</v>
      </c>
      <c r="BV37" s="40" t="s">
        <v>1090</v>
      </c>
      <c r="BW37" s="280">
        <v>1</v>
      </c>
      <c r="BX37" s="280">
        <v>1</v>
      </c>
      <c r="BY37" s="278">
        <f t="shared" si="9"/>
        <v>100</v>
      </c>
      <c r="BZ37" s="244"/>
      <c r="CA37" s="244"/>
      <c r="CB37" s="40" t="s">
        <v>1266</v>
      </c>
      <c r="CC37" s="280">
        <v>1</v>
      </c>
      <c r="CD37" s="280"/>
      <c r="CE37" s="282">
        <f t="shared" si="10"/>
        <v>0</v>
      </c>
      <c r="CF37" s="60"/>
      <c r="CG37" s="60"/>
      <c r="CH37" s="40"/>
      <c r="CI37" s="280">
        <v>1</v>
      </c>
      <c r="CJ37" s="280">
        <f>(+U37+AA37+AG37+AM37+AS37+AY37+BE37+BK37+BQ37+BX37)/10</f>
        <v>1.3</v>
      </c>
      <c r="CK37" s="288">
        <v>1</v>
      </c>
      <c r="CL37" s="274" t="s">
        <v>985</v>
      </c>
    </row>
    <row r="38" spans="1:90" ht="160.5" customHeight="1">
      <c r="A38" s="409"/>
      <c r="B38" s="316"/>
      <c r="C38" s="382"/>
      <c r="D38" s="316"/>
      <c r="E38" s="369"/>
      <c r="F38" s="369"/>
      <c r="G38" s="369"/>
      <c r="H38" s="46" t="s">
        <v>160</v>
      </c>
      <c r="I38" s="383"/>
      <c r="J38" s="384"/>
      <c r="K38" s="384"/>
      <c r="L38" s="384"/>
      <c r="M38" s="384"/>
      <c r="N38" s="384"/>
      <c r="O38" s="384"/>
      <c r="P38" s="384"/>
      <c r="Q38" s="384"/>
      <c r="R38" s="384"/>
      <c r="S38" s="386"/>
      <c r="T38" s="387"/>
      <c r="U38" s="377"/>
      <c r="V38" s="385"/>
      <c r="W38" s="57"/>
      <c r="X38" s="57"/>
      <c r="Y38" s="40"/>
      <c r="Z38" s="377"/>
      <c r="AA38" s="377"/>
      <c r="AB38" s="381"/>
      <c r="AC38" s="54"/>
      <c r="AD38" s="54"/>
      <c r="AE38" s="40"/>
      <c r="AF38" s="377"/>
      <c r="AG38" s="377"/>
      <c r="AH38" s="381"/>
      <c r="AI38" s="57"/>
      <c r="AJ38" s="57"/>
      <c r="AK38" s="40"/>
      <c r="AL38" s="377"/>
      <c r="AM38" s="377"/>
      <c r="AN38" s="381"/>
      <c r="AO38" s="57"/>
      <c r="AP38" s="57"/>
      <c r="AQ38" s="40"/>
      <c r="AR38" s="377"/>
      <c r="AS38" s="377"/>
      <c r="AT38" s="381"/>
      <c r="AU38" s="57"/>
      <c r="AV38" s="57"/>
      <c r="AW38" s="40"/>
      <c r="AX38" s="377"/>
      <c r="AY38" s="377"/>
      <c r="AZ38" s="381"/>
      <c r="BA38" s="57"/>
      <c r="BB38" s="57"/>
      <c r="BC38" s="40"/>
      <c r="BD38" s="377"/>
      <c r="BE38" s="377"/>
      <c r="BF38" s="381"/>
      <c r="BG38" s="57">
        <v>0</v>
      </c>
      <c r="BH38" s="57">
        <v>0</v>
      </c>
      <c r="BI38" s="40" t="s">
        <v>196</v>
      </c>
      <c r="BJ38" s="377"/>
      <c r="BK38" s="377"/>
      <c r="BL38" s="381"/>
      <c r="BM38" s="56">
        <v>0</v>
      </c>
      <c r="BN38" s="56">
        <v>0</v>
      </c>
      <c r="BO38" s="58" t="s">
        <v>185</v>
      </c>
      <c r="BP38" s="377"/>
      <c r="BQ38" s="377"/>
      <c r="BR38" s="381"/>
      <c r="BS38" s="204">
        <v>0</v>
      </c>
      <c r="BT38" s="204">
        <v>0</v>
      </c>
      <c r="BU38" s="378"/>
      <c r="BV38" s="40" t="s">
        <v>186</v>
      </c>
      <c r="BW38" s="377"/>
      <c r="BX38" s="377"/>
      <c r="BY38" s="381"/>
      <c r="BZ38" s="244"/>
      <c r="CA38" s="244"/>
      <c r="CB38" s="40" t="s">
        <v>1190</v>
      </c>
      <c r="CC38" s="377"/>
      <c r="CD38" s="377"/>
      <c r="CE38" s="378"/>
      <c r="CF38" s="60"/>
      <c r="CG38" s="60"/>
      <c r="CH38" s="40"/>
      <c r="CI38" s="379"/>
      <c r="CJ38" s="379">
        <f>(+BQ34+BK34+BE34+AY34+AS34+AM34+AG34+AA34+U34)/8</f>
        <v>10.375</v>
      </c>
      <c r="CK38" s="380"/>
      <c r="CL38" s="316"/>
    </row>
    <row r="39" spans="1:90" ht="122.25" customHeight="1">
      <c r="A39" s="410"/>
      <c r="B39" s="275"/>
      <c r="C39" s="297"/>
      <c r="D39" s="275"/>
      <c r="E39" s="299"/>
      <c r="F39" s="299"/>
      <c r="G39" s="299"/>
      <c r="H39" s="46" t="s">
        <v>170</v>
      </c>
      <c r="I39" s="314"/>
      <c r="J39" s="291"/>
      <c r="K39" s="291"/>
      <c r="L39" s="291"/>
      <c r="M39" s="291"/>
      <c r="N39" s="291"/>
      <c r="O39" s="291"/>
      <c r="P39" s="291"/>
      <c r="Q39" s="291"/>
      <c r="R39" s="291"/>
      <c r="S39" s="293"/>
      <c r="T39" s="312"/>
      <c r="U39" s="281"/>
      <c r="V39" s="285"/>
      <c r="W39" s="57"/>
      <c r="X39" s="57"/>
      <c r="Y39" s="40"/>
      <c r="Z39" s="281"/>
      <c r="AA39" s="281"/>
      <c r="AB39" s="279"/>
      <c r="AC39" s="54"/>
      <c r="AD39" s="54"/>
      <c r="AE39" s="40"/>
      <c r="AF39" s="281"/>
      <c r="AG39" s="281"/>
      <c r="AH39" s="279"/>
      <c r="AI39" s="57"/>
      <c r="AJ39" s="57"/>
      <c r="AK39" s="40" t="s">
        <v>197</v>
      </c>
      <c r="AL39" s="281"/>
      <c r="AM39" s="281"/>
      <c r="AN39" s="279"/>
      <c r="AO39" s="57"/>
      <c r="AP39" s="57"/>
      <c r="AQ39" s="40" t="s">
        <v>173</v>
      </c>
      <c r="AR39" s="281"/>
      <c r="AS39" s="281"/>
      <c r="AT39" s="279"/>
      <c r="AU39" s="57">
        <v>0</v>
      </c>
      <c r="AV39" s="57">
        <v>0</v>
      </c>
      <c r="AW39" s="40" t="s">
        <v>198</v>
      </c>
      <c r="AX39" s="281"/>
      <c r="AY39" s="281"/>
      <c r="AZ39" s="279"/>
      <c r="BA39" s="57">
        <v>0</v>
      </c>
      <c r="BB39" s="57">
        <v>0</v>
      </c>
      <c r="BC39" s="40" t="s">
        <v>198</v>
      </c>
      <c r="BD39" s="281"/>
      <c r="BE39" s="281"/>
      <c r="BF39" s="279"/>
      <c r="BG39" s="57"/>
      <c r="BH39" s="57"/>
      <c r="BI39" s="40"/>
      <c r="BJ39" s="281"/>
      <c r="BK39" s="281"/>
      <c r="BL39" s="279"/>
      <c r="BM39" s="57"/>
      <c r="BN39" s="57"/>
      <c r="BO39" s="40"/>
      <c r="BP39" s="281"/>
      <c r="BQ39" s="281"/>
      <c r="BR39" s="279"/>
      <c r="BS39" s="204">
        <v>0</v>
      </c>
      <c r="BT39" s="204">
        <v>0</v>
      </c>
      <c r="BU39" s="283"/>
      <c r="BV39" s="40" t="s">
        <v>961</v>
      </c>
      <c r="BW39" s="281"/>
      <c r="BX39" s="281"/>
      <c r="BY39" s="279"/>
      <c r="BZ39" s="244"/>
      <c r="CA39" s="244"/>
      <c r="CB39" s="40" t="s">
        <v>1140</v>
      </c>
      <c r="CC39" s="281"/>
      <c r="CD39" s="281"/>
      <c r="CE39" s="283"/>
      <c r="CF39" s="60"/>
      <c r="CG39" s="60"/>
      <c r="CH39" s="40"/>
      <c r="CI39" s="281"/>
      <c r="CJ39" s="281">
        <f>(+BQ35+BK35+BE35+AY35+AS35+AM35+AG35+AA35+U35)/8</f>
        <v>0</v>
      </c>
      <c r="CK39" s="289"/>
      <c r="CL39" s="275"/>
    </row>
    <row r="40" spans="1:90" ht="163.5" customHeight="1">
      <c r="A40" s="374" t="s">
        <v>199</v>
      </c>
      <c r="B40" s="274" t="s">
        <v>1010</v>
      </c>
      <c r="C40" s="296">
        <v>24</v>
      </c>
      <c r="D40" s="274" t="s">
        <v>1012</v>
      </c>
      <c r="E40" s="298" t="s">
        <v>26</v>
      </c>
      <c r="F40" s="298"/>
      <c r="G40" s="298"/>
      <c r="H40" s="46" t="s">
        <v>100</v>
      </c>
      <c r="I40" s="313">
        <v>868</v>
      </c>
      <c r="J40" s="290">
        <v>900</v>
      </c>
      <c r="K40" s="290">
        <v>710</v>
      </c>
      <c r="L40" s="290">
        <v>710</v>
      </c>
      <c r="M40" s="290">
        <v>710</v>
      </c>
      <c r="N40" s="290">
        <v>740</v>
      </c>
      <c r="O40" s="290">
        <v>710</v>
      </c>
      <c r="P40" s="290">
        <v>710</v>
      </c>
      <c r="Q40" s="290">
        <v>710</v>
      </c>
      <c r="R40" s="290">
        <v>710</v>
      </c>
      <c r="S40" s="292">
        <v>710</v>
      </c>
      <c r="T40" s="311">
        <v>868</v>
      </c>
      <c r="U40" s="280">
        <v>1114</v>
      </c>
      <c r="V40" s="284">
        <f t="shared" si="1"/>
        <v>128.34101382488478</v>
      </c>
      <c r="W40" s="57">
        <v>3000000</v>
      </c>
      <c r="X40" s="57">
        <v>3000000</v>
      </c>
      <c r="Y40" s="40" t="s">
        <v>201</v>
      </c>
      <c r="Z40" s="280">
        <v>900</v>
      </c>
      <c r="AA40" s="280">
        <v>1266</v>
      </c>
      <c r="AB40" s="284">
        <f t="shared" si="2"/>
        <v>140.66666666666669</v>
      </c>
      <c r="AC40" s="57">
        <v>66500000</v>
      </c>
      <c r="AD40" s="57">
        <v>66500000</v>
      </c>
      <c r="AE40" s="40" t="s">
        <v>202</v>
      </c>
      <c r="AF40" s="280">
        <v>710</v>
      </c>
      <c r="AG40" s="280">
        <v>0</v>
      </c>
      <c r="AH40" s="284">
        <f t="shared" si="3"/>
        <v>0</v>
      </c>
      <c r="AI40" s="57"/>
      <c r="AJ40" s="57"/>
      <c r="AK40" s="40" t="s">
        <v>203</v>
      </c>
      <c r="AL40" s="280">
        <v>710</v>
      </c>
      <c r="AM40" s="280">
        <v>3101</v>
      </c>
      <c r="AN40" s="284">
        <f t="shared" si="4"/>
        <v>436.76056338028167</v>
      </c>
      <c r="AO40" s="57">
        <v>40000000</v>
      </c>
      <c r="AP40" s="57">
        <v>0</v>
      </c>
      <c r="AQ40" s="40" t="s">
        <v>204</v>
      </c>
      <c r="AR40" s="280">
        <v>710</v>
      </c>
      <c r="AS40" s="280">
        <v>1231</v>
      </c>
      <c r="AT40" s="284">
        <f t="shared" si="5"/>
        <v>173.38028169014083</v>
      </c>
      <c r="AU40" s="57">
        <v>29000000</v>
      </c>
      <c r="AV40" s="57">
        <v>0</v>
      </c>
      <c r="AW40" s="40" t="s">
        <v>205</v>
      </c>
      <c r="AX40" s="280">
        <v>740</v>
      </c>
      <c r="AY40" s="280"/>
      <c r="AZ40" s="278">
        <f t="shared" si="6"/>
        <v>0</v>
      </c>
      <c r="BA40" s="57">
        <v>18817998</v>
      </c>
      <c r="BB40" s="57">
        <v>11342000</v>
      </c>
      <c r="BC40" s="40" t="s">
        <v>206</v>
      </c>
      <c r="BD40" s="280">
        <v>710</v>
      </c>
      <c r="BE40" s="280">
        <v>2600</v>
      </c>
      <c r="BF40" s="355">
        <v>100</v>
      </c>
      <c r="BG40" s="57">
        <v>0</v>
      </c>
      <c r="BH40" s="57">
        <v>0</v>
      </c>
      <c r="BI40" s="40" t="s">
        <v>207</v>
      </c>
      <c r="BJ40" s="280">
        <v>710</v>
      </c>
      <c r="BK40" s="280">
        <v>710</v>
      </c>
      <c r="BL40" s="278">
        <v>100</v>
      </c>
      <c r="BM40" s="56">
        <v>0</v>
      </c>
      <c r="BN40" s="56">
        <v>0</v>
      </c>
      <c r="BO40" s="58" t="s">
        <v>208</v>
      </c>
      <c r="BP40" s="280">
        <v>710</v>
      </c>
      <c r="BQ40" s="372">
        <v>12.547000000000001</v>
      </c>
      <c r="BR40" s="278">
        <v>100</v>
      </c>
      <c r="BS40" s="420">
        <v>70231484604</v>
      </c>
      <c r="BT40" s="420">
        <v>27245598388</v>
      </c>
      <c r="BU40" s="422">
        <f>BT40/BS40*100</f>
        <v>38.793994661545625</v>
      </c>
      <c r="BV40" s="7" t="s">
        <v>1091</v>
      </c>
      <c r="BW40" s="280">
        <v>710</v>
      </c>
      <c r="BX40" s="280">
        <v>10263</v>
      </c>
      <c r="BY40" s="370">
        <v>100</v>
      </c>
      <c r="BZ40" s="244"/>
      <c r="CA40" s="244"/>
      <c r="CB40" s="40" t="s">
        <v>1152</v>
      </c>
      <c r="CC40" s="280"/>
      <c r="CD40" s="280"/>
      <c r="CE40" s="282" t="e">
        <f t="shared" si="10"/>
        <v>#DIV/0!</v>
      </c>
      <c r="CF40" s="60"/>
      <c r="CG40" s="60"/>
      <c r="CH40" s="40"/>
      <c r="CI40" s="280">
        <v>710</v>
      </c>
      <c r="CJ40" s="280">
        <f>(+U40+AA40+AG40+AM40+AS40+AY40+BE40+BK40+BQ40+BX40)/10</f>
        <v>2029.7547</v>
      </c>
      <c r="CK40" s="288">
        <v>1</v>
      </c>
      <c r="CL40" s="274" t="s">
        <v>975</v>
      </c>
    </row>
    <row r="41" spans="1:90" ht="156" customHeight="1">
      <c r="A41" s="375"/>
      <c r="B41" s="316"/>
      <c r="C41" s="297"/>
      <c r="D41" s="275"/>
      <c r="E41" s="299"/>
      <c r="F41" s="299"/>
      <c r="G41" s="299"/>
      <c r="H41" s="46" t="s">
        <v>170</v>
      </c>
      <c r="I41" s="314"/>
      <c r="J41" s="291"/>
      <c r="K41" s="291"/>
      <c r="L41" s="291"/>
      <c r="M41" s="291"/>
      <c r="N41" s="291"/>
      <c r="O41" s="291"/>
      <c r="P41" s="291"/>
      <c r="Q41" s="291"/>
      <c r="R41" s="291"/>
      <c r="S41" s="293"/>
      <c r="T41" s="312"/>
      <c r="U41" s="281"/>
      <c r="V41" s="285"/>
      <c r="W41" s="57"/>
      <c r="X41" s="57"/>
      <c r="Y41" s="40"/>
      <c r="Z41" s="281"/>
      <c r="AA41" s="281"/>
      <c r="AB41" s="285"/>
      <c r="AC41" s="57">
        <v>28432594971</v>
      </c>
      <c r="AD41" s="57">
        <v>28432594971</v>
      </c>
      <c r="AE41" s="40" t="s">
        <v>209</v>
      </c>
      <c r="AF41" s="281"/>
      <c r="AG41" s="281"/>
      <c r="AH41" s="285"/>
      <c r="AI41" s="57"/>
      <c r="AJ41" s="57"/>
      <c r="AK41" s="40" t="s">
        <v>210</v>
      </c>
      <c r="AL41" s="281"/>
      <c r="AM41" s="281"/>
      <c r="AN41" s="285"/>
      <c r="AO41" s="57"/>
      <c r="AP41" s="57"/>
      <c r="AQ41" s="40" t="s">
        <v>173</v>
      </c>
      <c r="AR41" s="281"/>
      <c r="AS41" s="281"/>
      <c r="AT41" s="285"/>
      <c r="AU41" s="57">
        <v>31283765286</v>
      </c>
      <c r="AV41" s="57">
        <v>31074343655</v>
      </c>
      <c r="AW41" s="40" t="s">
        <v>211</v>
      </c>
      <c r="AX41" s="281"/>
      <c r="AY41" s="281"/>
      <c r="AZ41" s="279"/>
      <c r="BA41" s="57">
        <v>27876946427</v>
      </c>
      <c r="BB41" s="57">
        <v>16246054019</v>
      </c>
      <c r="BC41" s="40" t="s">
        <v>212</v>
      </c>
      <c r="BD41" s="281"/>
      <c r="BE41" s="281"/>
      <c r="BF41" s="356"/>
      <c r="BG41" s="57">
        <v>33964251913</v>
      </c>
      <c r="BH41" s="57">
        <v>31438578457</v>
      </c>
      <c r="BI41" s="40" t="s">
        <v>213</v>
      </c>
      <c r="BJ41" s="281"/>
      <c r="BK41" s="281"/>
      <c r="BL41" s="279"/>
      <c r="BM41" s="56">
        <v>0</v>
      </c>
      <c r="BN41" s="56">
        <v>0</v>
      </c>
      <c r="BO41" s="58" t="s">
        <v>177</v>
      </c>
      <c r="BP41" s="281"/>
      <c r="BQ41" s="373"/>
      <c r="BR41" s="279"/>
      <c r="BS41" s="421"/>
      <c r="BT41" s="421"/>
      <c r="BU41" s="423"/>
      <c r="BV41" s="40" t="s">
        <v>1001</v>
      </c>
      <c r="BW41" s="281"/>
      <c r="BX41" s="281"/>
      <c r="BY41" s="371"/>
      <c r="BZ41" s="249">
        <v>34992747649</v>
      </c>
      <c r="CA41" s="249">
        <v>14221280416</v>
      </c>
      <c r="CB41" s="40" t="s">
        <v>1157</v>
      </c>
      <c r="CC41" s="281"/>
      <c r="CD41" s="281"/>
      <c r="CE41" s="283"/>
      <c r="CF41" s="60"/>
      <c r="CG41" s="60"/>
      <c r="CH41" s="40"/>
      <c r="CI41" s="281"/>
      <c r="CJ41" s="281"/>
      <c r="CK41" s="289"/>
      <c r="CL41" s="275"/>
    </row>
    <row r="42" spans="1:90" ht="317.25" customHeight="1">
      <c r="A42" s="375"/>
      <c r="B42" s="275"/>
      <c r="C42" s="44">
        <v>25</v>
      </c>
      <c r="D42" s="40" t="s">
        <v>1011</v>
      </c>
      <c r="E42" s="45" t="s">
        <v>26</v>
      </c>
      <c r="F42" s="45"/>
      <c r="G42" s="45"/>
      <c r="H42" s="46" t="s">
        <v>100</v>
      </c>
      <c r="I42" s="47">
        <v>36</v>
      </c>
      <c r="J42" s="48">
        <v>50</v>
      </c>
      <c r="K42" s="48">
        <v>55</v>
      </c>
      <c r="L42" s="48">
        <v>55</v>
      </c>
      <c r="M42" s="48">
        <v>55</v>
      </c>
      <c r="N42" s="48">
        <v>70</v>
      </c>
      <c r="O42" s="48">
        <v>85</v>
      </c>
      <c r="P42" s="48">
        <v>85</v>
      </c>
      <c r="Q42" s="48">
        <v>85</v>
      </c>
      <c r="R42" s="48">
        <v>85</v>
      </c>
      <c r="S42" s="49">
        <v>85</v>
      </c>
      <c r="T42" s="50">
        <v>36</v>
      </c>
      <c r="U42" s="51">
        <v>86</v>
      </c>
      <c r="V42" s="55">
        <f t="shared" si="1"/>
        <v>238.88888888888889</v>
      </c>
      <c r="W42" s="57">
        <v>3000000</v>
      </c>
      <c r="X42" s="57">
        <v>3000000</v>
      </c>
      <c r="Y42" s="40" t="s">
        <v>214</v>
      </c>
      <c r="Z42" s="51">
        <v>50</v>
      </c>
      <c r="AA42" s="51">
        <v>5</v>
      </c>
      <c r="AB42" s="53">
        <f t="shared" si="2"/>
        <v>10</v>
      </c>
      <c r="AC42" s="57">
        <v>66500000</v>
      </c>
      <c r="AD42" s="57">
        <v>66500000</v>
      </c>
      <c r="AE42" s="40" t="s">
        <v>215</v>
      </c>
      <c r="AF42" s="51">
        <v>55</v>
      </c>
      <c r="AG42" s="51">
        <v>97</v>
      </c>
      <c r="AH42" s="55">
        <f t="shared" si="3"/>
        <v>176.36363636363637</v>
      </c>
      <c r="AI42" s="57">
        <v>17500000</v>
      </c>
      <c r="AJ42" s="57">
        <v>17500000</v>
      </c>
      <c r="AK42" s="40" t="s">
        <v>216</v>
      </c>
      <c r="AL42" s="51">
        <v>55</v>
      </c>
      <c r="AM42" s="51">
        <v>112</v>
      </c>
      <c r="AN42" s="55">
        <f t="shared" si="4"/>
        <v>203.63636363636363</v>
      </c>
      <c r="AO42" s="57">
        <v>41200000</v>
      </c>
      <c r="AP42" s="57"/>
      <c r="AQ42" s="40" t="s">
        <v>217</v>
      </c>
      <c r="AR42" s="51">
        <v>55</v>
      </c>
      <c r="AS42" s="51">
        <v>750</v>
      </c>
      <c r="AT42" s="55">
        <f t="shared" si="5"/>
        <v>1363.6363636363637</v>
      </c>
      <c r="AU42" s="57">
        <v>0</v>
      </c>
      <c r="AV42" s="57">
        <v>0</v>
      </c>
      <c r="AW42" s="40" t="s">
        <v>218</v>
      </c>
      <c r="AX42" s="51">
        <v>70</v>
      </c>
      <c r="AY42" s="51">
        <v>94</v>
      </c>
      <c r="AZ42" s="55">
        <f t="shared" si="6"/>
        <v>134.28571428571428</v>
      </c>
      <c r="BA42" s="57">
        <v>0</v>
      </c>
      <c r="BB42" s="57">
        <v>0</v>
      </c>
      <c r="BC42" s="40" t="s">
        <v>219</v>
      </c>
      <c r="BD42" s="51">
        <v>85</v>
      </c>
      <c r="BE42" s="51">
        <v>97</v>
      </c>
      <c r="BF42" s="55">
        <v>100</v>
      </c>
      <c r="BG42" s="57">
        <v>39999332.869999997</v>
      </c>
      <c r="BH42" s="57">
        <v>39999332.869999997</v>
      </c>
      <c r="BI42" s="40" t="s">
        <v>220</v>
      </c>
      <c r="BJ42" s="51">
        <v>85</v>
      </c>
      <c r="BK42" s="51">
        <v>94</v>
      </c>
      <c r="BL42" s="65">
        <v>100</v>
      </c>
      <c r="BM42" s="56">
        <v>0</v>
      </c>
      <c r="BN42" s="56">
        <v>0</v>
      </c>
      <c r="BO42" s="58" t="s">
        <v>221</v>
      </c>
      <c r="BP42" s="51">
        <v>85</v>
      </c>
      <c r="BQ42" s="51">
        <v>115</v>
      </c>
      <c r="BR42" s="53">
        <v>100</v>
      </c>
      <c r="BS42" s="188">
        <v>5000000</v>
      </c>
      <c r="BT42" s="188">
        <v>5000000</v>
      </c>
      <c r="BU42" s="167">
        <f>BT42/BS42*100</f>
        <v>100</v>
      </c>
      <c r="BV42" s="58" t="s">
        <v>1092</v>
      </c>
      <c r="BW42" s="59">
        <v>85</v>
      </c>
      <c r="BX42" s="59"/>
      <c r="BY42" s="55">
        <f t="shared" si="9"/>
        <v>0</v>
      </c>
      <c r="BZ42" s="250">
        <v>5000000</v>
      </c>
      <c r="CA42" s="251"/>
      <c r="CB42" s="40" t="s">
        <v>1247</v>
      </c>
      <c r="CC42" s="59"/>
      <c r="CD42" s="59"/>
      <c r="CE42" s="61" t="e">
        <f t="shared" si="10"/>
        <v>#DIV/0!</v>
      </c>
      <c r="CF42" s="60"/>
      <c r="CG42" s="60"/>
      <c r="CH42" s="40"/>
      <c r="CI42" s="51">
        <v>85</v>
      </c>
      <c r="CJ42" s="51">
        <f>(U42+AG42+AM42+AS42+AY42+BE42+BK42+BQ42+BX42+CD42+BX42)/10</f>
        <v>144.5</v>
      </c>
      <c r="CK42" s="160">
        <v>1</v>
      </c>
      <c r="CL42" s="40" t="s">
        <v>1223</v>
      </c>
    </row>
    <row r="43" spans="1:90" ht="198" customHeight="1">
      <c r="A43" s="375"/>
      <c r="B43" s="274" t="s">
        <v>222</v>
      </c>
      <c r="C43" s="44">
        <v>26</v>
      </c>
      <c r="D43" s="40" t="s">
        <v>223</v>
      </c>
      <c r="E43" s="45" t="s">
        <v>26</v>
      </c>
      <c r="F43" s="45"/>
      <c r="G43" s="45"/>
      <c r="H43" s="46" t="s">
        <v>100</v>
      </c>
      <c r="I43" s="47">
        <v>3207</v>
      </c>
      <c r="J43" s="48">
        <v>3234</v>
      </c>
      <c r="K43" s="48">
        <v>3204</v>
      </c>
      <c r="L43" s="48">
        <v>3364</v>
      </c>
      <c r="M43" s="48">
        <v>3364</v>
      </c>
      <c r="N43" s="48">
        <v>3365</v>
      </c>
      <c r="O43" s="48">
        <v>3468</v>
      </c>
      <c r="P43" s="75">
        <v>3468</v>
      </c>
      <c r="Q43" s="75">
        <v>3468</v>
      </c>
      <c r="R43" s="75">
        <v>3468</v>
      </c>
      <c r="S43" s="76">
        <v>3468</v>
      </c>
      <c r="T43" s="50">
        <v>3207</v>
      </c>
      <c r="U43" s="51">
        <v>2967</v>
      </c>
      <c r="V43" s="55">
        <f t="shared" si="1"/>
        <v>92.516370439663234</v>
      </c>
      <c r="W43" s="57">
        <v>96574236631.539993</v>
      </c>
      <c r="X43" s="57">
        <v>96204545021</v>
      </c>
      <c r="Y43" s="40" t="s">
        <v>224</v>
      </c>
      <c r="Z43" s="51">
        <v>3234</v>
      </c>
      <c r="AA43" s="51">
        <v>2827</v>
      </c>
      <c r="AB43" s="55">
        <f t="shared" si="2"/>
        <v>87.414965986394549</v>
      </c>
      <c r="AC43" s="57">
        <v>102615366837.64999</v>
      </c>
      <c r="AD43" s="57">
        <v>34798043724</v>
      </c>
      <c r="AE43" s="40" t="s">
        <v>225</v>
      </c>
      <c r="AF43" s="51">
        <v>3204</v>
      </c>
      <c r="AG43" s="51">
        <v>3204</v>
      </c>
      <c r="AH43" s="53">
        <f t="shared" si="3"/>
        <v>100</v>
      </c>
      <c r="AI43" s="57"/>
      <c r="AJ43" s="57"/>
      <c r="AK43" s="40" t="s">
        <v>226</v>
      </c>
      <c r="AL43" s="51">
        <v>3364</v>
      </c>
      <c r="AM43" s="51">
        <v>3138</v>
      </c>
      <c r="AN43" s="55">
        <f t="shared" si="4"/>
        <v>93.28180737217599</v>
      </c>
      <c r="AO43" s="57">
        <v>0</v>
      </c>
      <c r="AP43" s="57">
        <v>0</v>
      </c>
      <c r="AQ43" s="40" t="s">
        <v>227</v>
      </c>
      <c r="AR43" s="51">
        <v>3364</v>
      </c>
      <c r="AS43" s="51">
        <v>6199</v>
      </c>
      <c r="AT43" s="67">
        <f t="shared" si="5"/>
        <v>184.27467300832342</v>
      </c>
      <c r="AU43" s="57">
        <v>0</v>
      </c>
      <c r="AV43" s="57">
        <v>0</v>
      </c>
      <c r="AW43" s="40" t="s">
        <v>228</v>
      </c>
      <c r="AX43" s="51">
        <v>3365</v>
      </c>
      <c r="AY43" s="51">
        <v>2561</v>
      </c>
      <c r="AZ43" s="55">
        <f t="shared" si="6"/>
        <v>76.106983655274888</v>
      </c>
      <c r="BA43" s="57">
        <v>346204958</v>
      </c>
      <c r="BB43" s="57">
        <v>103749306</v>
      </c>
      <c r="BC43" s="40" t="s">
        <v>229</v>
      </c>
      <c r="BD43" s="51">
        <v>3468</v>
      </c>
      <c r="BE43" s="51">
        <v>2428</v>
      </c>
      <c r="BF43" s="55">
        <f>BE43*100/BD43</f>
        <v>70.011534025374857</v>
      </c>
      <c r="BG43" s="57">
        <v>0</v>
      </c>
      <c r="BH43" s="57">
        <v>0</v>
      </c>
      <c r="BI43" s="274" t="s">
        <v>230</v>
      </c>
      <c r="BJ43" s="72">
        <v>3468</v>
      </c>
      <c r="BK43" s="72">
        <v>2635</v>
      </c>
      <c r="BL43" s="52">
        <f>BK43*100/BJ43</f>
        <v>75.980392156862749</v>
      </c>
      <c r="BM43" s="56">
        <v>0</v>
      </c>
      <c r="BN43" s="56">
        <v>0</v>
      </c>
      <c r="BO43" s="58" t="s">
        <v>231</v>
      </c>
      <c r="BP43" s="51">
        <v>3468</v>
      </c>
      <c r="BQ43" s="51">
        <v>2592</v>
      </c>
      <c r="BR43" s="52">
        <f>(BQ43/BP43)*100</f>
        <v>74.740484429065745</v>
      </c>
      <c r="BS43" s="185">
        <v>0</v>
      </c>
      <c r="BT43" s="185">
        <v>0</v>
      </c>
      <c r="BU43" s="167">
        <v>0</v>
      </c>
      <c r="BV43" s="74" t="s">
        <v>1093</v>
      </c>
      <c r="BW43" s="51">
        <v>3468</v>
      </c>
      <c r="BX43" s="59">
        <v>2660</v>
      </c>
      <c r="BY43" s="55">
        <f t="shared" si="9"/>
        <v>76.701268742791228</v>
      </c>
      <c r="BZ43" s="244"/>
      <c r="CA43" s="244"/>
      <c r="CB43" s="40" t="s">
        <v>1256</v>
      </c>
      <c r="CC43" s="51">
        <v>3468</v>
      </c>
      <c r="CD43" s="59"/>
      <c r="CE43" s="61">
        <f t="shared" si="10"/>
        <v>0</v>
      </c>
      <c r="CF43" s="60"/>
      <c r="CG43" s="60"/>
      <c r="CH43" s="40"/>
      <c r="CI43" s="51">
        <v>3468</v>
      </c>
      <c r="CJ43" s="51">
        <f>(U43+AG43+AM43+AS43+AY43+BE43+BK43+BQ43+BX43+CD43+BX43)/10</f>
        <v>3104.4</v>
      </c>
      <c r="CK43" s="160">
        <f>CJ43/CI43</f>
        <v>0.89515570934256061</v>
      </c>
      <c r="CL43" s="58" t="s">
        <v>1013</v>
      </c>
    </row>
    <row r="44" spans="1:90" ht="258" customHeight="1">
      <c r="A44" s="375"/>
      <c r="B44" s="316"/>
      <c r="C44" s="44">
        <v>27</v>
      </c>
      <c r="D44" s="40" t="s">
        <v>232</v>
      </c>
      <c r="E44" s="45"/>
      <c r="F44" s="45" t="s">
        <v>26</v>
      </c>
      <c r="G44" s="45"/>
      <c r="H44" s="46" t="s">
        <v>100</v>
      </c>
      <c r="I44" s="47">
        <v>23088</v>
      </c>
      <c r="J44" s="48">
        <v>23095</v>
      </c>
      <c r="K44" s="48">
        <v>17000</v>
      </c>
      <c r="L44" s="48">
        <v>17000</v>
      </c>
      <c r="M44" s="48">
        <v>17000</v>
      </c>
      <c r="N44" s="48">
        <v>18500</v>
      </c>
      <c r="O44" s="48">
        <v>17000</v>
      </c>
      <c r="P44" s="75">
        <v>17000</v>
      </c>
      <c r="Q44" s="75">
        <v>17000</v>
      </c>
      <c r="R44" s="75">
        <v>17000</v>
      </c>
      <c r="S44" s="76">
        <v>17000</v>
      </c>
      <c r="T44" s="50">
        <v>23088</v>
      </c>
      <c r="U44" s="51">
        <v>19544</v>
      </c>
      <c r="V44" s="55">
        <f t="shared" si="1"/>
        <v>84.650034650034641</v>
      </c>
      <c r="W44" s="57">
        <v>96574236631.539993</v>
      </c>
      <c r="X44" s="57">
        <v>96204545021</v>
      </c>
      <c r="Y44" s="40" t="s">
        <v>233</v>
      </c>
      <c r="Z44" s="51">
        <v>23095</v>
      </c>
      <c r="AA44" s="51">
        <v>19085</v>
      </c>
      <c r="AB44" s="55">
        <f t="shared" si="2"/>
        <v>82.636934401385588</v>
      </c>
      <c r="AC44" s="276">
        <v>102615366837.64999</v>
      </c>
      <c r="AD44" s="276">
        <v>34798043724</v>
      </c>
      <c r="AE44" s="40" t="s">
        <v>234</v>
      </c>
      <c r="AF44" s="51">
        <v>17000</v>
      </c>
      <c r="AG44" s="51">
        <v>19263</v>
      </c>
      <c r="AH44" s="55">
        <f t="shared" si="3"/>
        <v>113.31176470588235</v>
      </c>
      <c r="AI44" s="57"/>
      <c r="AJ44" s="57"/>
      <c r="AK44" s="40" t="s">
        <v>235</v>
      </c>
      <c r="AL44" s="51">
        <v>17000</v>
      </c>
      <c r="AM44" s="51">
        <v>16506</v>
      </c>
      <c r="AN44" s="55">
        <f t="shared" si="4"/>
        <v>97.094117647058823</v>
      </c>
      <c r="AO44" s="57">
        <v>6068145362</v>
      </c>
      <c r="AP44" s="57">
        <v>5511373138</v>
      </c>
      <c r="AQ44" s="40" t="s">
        <v>236</v>
      </c>
      <c r="AR44" s="51">
        <v>17000</v>
      </c>
      <c r="AS44" s="51">
        <v>15891</v>
      </c>
      <c r="AT44" s="55">
        <f t="shared" si="5"/>
        <v>93.476470588235287</v>
      </c>
      <c r="AU44" s="57">
        <v>5803871661</v>
      </c>
      <c r="AV44" s="57">
        <v>4774485643</v>
      </c>
      <c r="AW44" s="40" t="s">
        <v>237</v>
      </c>
      <c r="AX44" s="51">
        <v>18500</v>
      </c>
      <c r="AY44" s="51">
        <v>15477</v>
      </c>
      <c r="AZ44" s="55">
        <f t="shared" si="6"/>
        <v>83.659459459459455</v>
      </c>
      <c r="BA44" s="57">
        <v>2092282143</v>
      </c>
      <c r="BB44" s="57">
        <v>627006675</v>
      </c>
      <c r="BC44" s="40" t="s">
        <v>238</v>
      </c>
      <c r="BD44" s="51">
        <v>17000</v>
      </c>
      <c r="BE44" s="51">
        <v>15496</v>
      </c>
      <c r="BF44" s="55">
        <f>BE44*100/BD44</f>
        <v>91.152941176470591</v>
      </c>
      <c r="BG44" s="57">
        <v>0</v>
      </c>
      <c r="BH44" s="57">
        <v>0</v>
      </c>
      <c r="BI44" s="275"/>
      <c r="BJ44" s="72">
        <v>17000</v>
      </c>
      <c r="BK44" s="72">
        <v>15197</v>
      </c>
      <c r="BL44" s="52">
        <f>BK44*100/BJ44</f>
        <v>89.39411764705882</v>
      </c>
      <c r="BM44" s="56">
        <v>0</v>
      </c>
      <c r="BN44" s="56">
        <v>0</v>
      </c>
      <c r="BO44" s="58" t="s">
        <v>239</v>
      </c>
      <c r="BP44" s="51">
        <v>17000</v>
      </c>
      <c r="BQ44" s="51">
        <v>14465</v>
      </c>
      <c r="BR44" s="210">
        <f>(BQ44/BP44)*100</f>
        <v>85.088235294117638</v>
      </c>
      <c r="BS44" s="185">
        <v>0</v>
      </c>
      <c r="BT44" s="185">
        <v>0</v>
      </c>
      <c r="BU44" s="167">
        <v>0</v>
      </c>
      <c r="BV44" s="74" t="s">
        <v>1094</v>
      </c>
      <c r="BW44" s="51">
        <v>17000</v>
      </c>
      <c r="BX44" s="59">
        <v>14567</v>
      </c>
      <c r="BY44" s="55">
        <f t="shared" si="9"/>
        <v>85.688235294117646</v>
      </c>
      <c r="BZ44" s="244"/>
      <c r="CA44" s="244"/>
      <c r="CB44" s="40" t="s">
        <v>1255</v>
      </c>
      <c r="CC44" s="51">
        <v>17000</v>
      </c>
      <c r="CD44" s="59"/>
      <c r="CE44" s="61">
        <f t="shared" si="10"/>
        <v>0</v>
      </c>
      <c r="CF44" s="60"/>
      <c r="CG44" s="60"/>
      <c r="CH44" s="40"/>
      <c r="CI44" s="51">
        <v>17000</v>
      </c>
      <c r="CJ44" s="51">
        <f>(U44+AG44+AM44+AS44+AY44+BE44+BK44+BQ44+BX44+CD44+BX44)/10</f>
        <v>16097.3</v>
      </c>
      <c r="CK44" s="212">
        <f>CJ44/CI44</f>
        <v>0.94689999999999996</v>
      </c>
      <c r="CL44" s="40" t="s">
        <v>1122</v>
      </c>
    </row>
    <row r="45" spans="1:90" ht="268.5" customHeight="1">
      <c r="A45" s="375"/>
      <c r="B45" s="316"/>
      <c r="C45" s="44">
        <v>28</v>
      </c>
      <c r="D45" s="40" t="s">
        <v>240</v>
      </c>
      <c r="E45" s="45" t="s">
        <v>26</v>
      </c>
      <c r="F45" s="45" t="s">
        <v>26</v>
      </c>
      <c r="G45" s="45" t="s">
        <v>26</v>
      </c>
      <c r="H45" s="46" t="s">
        <v>100</v>
      </c>
      <c r="I45" s="47">
        <v>113</v>
      </c>
      <c r="J45" s="48">
        <v>60</v>
      </c>
      <c r="K45" s="48">
        <v>185</v>
      </c>
      <c r="L45" s="48">
        <v>194</v>
      </c>
      <c r="M45" s="48">
        <v>194.25</v>
      </c>
      <c r="N45" s="48">
        <v>260</v>
      </c>
      <c r="O45" s="48">
        <v>235</v>
      </c>
      <c r="P45" s="75">
        <v>105</v>
      </c>
      <c r="Q45" s="48">
        <v>235</v>
      </c>
      <c r="R45" s="48">
        <v>235</v>
      </c>
      <c r="S45" s="49">
        <v>235</v>
      </c>
      <c r="T45" s="50">
        <v>113</v>
      </c>
      <c r="U45" s="51">
        <v>60</v>
      </c>
      <c r="V45" s="55">
        <f t="shared" si="1"/>
        <v>53.097345132743371</v>
      </c>
      <c r="W45" s="57">
        <v>96574236631.539993</v>
      </c>
      <c r="X45" s="57">
        <v>96204545021</v>
      </c>
      <c r="Y45" s="40" t="s">
        <v>241</v>
      </c>
      <c r="Z45" s="51">
        <v>60</v>
      </c>
      <c r="AA45" s="51">
        <v>20</v>
      </c>
      <c r="AB45" s="55">
        <f t="shared" si="2"/>
        <v>33.333333333333329</v>
      </c>
      <c r="AC45" s="277"/>
      <c r="AD45" s="277"/>
      <c r="AE45" s="40" t="s">
        <v>242</v>
      </c>
      <c r="AF45" s="51">
        <v>185</v>
      </c>
      <c r="AG45" s="51">
        <v>185</v>
      </c>
      <c r="AH45" s="53">
        <f t="shared" si="3"/>
        <v>100</v>
      </c>
      <c r="AI45" s="57"/>
      <c r="AJ45" s="57"/>
      <c r="AK45" s="40" t="s">
        <v>243</v>
      </c>
      <c r="AL45" s="51">
        <v>194</v>
      </c>
      <c r="AM45" s="51">
        <v>851</v>
      </c>
      <c r="AN45" s="67">
        <f t="shared" si="4"/>
        <v>438.65979381443304</v>
      </c>
      <c r="AO45" s="57">
        <v>10000000</v>
      </c>
      <c r="AP45" s="57">
        <v>10000000</v>
      </c>
      <c r="AQ45" s="40" t="s">
        <v>244</v>
      </c>
      <c r="AR45" s="51">
        <v>194.25</v>
      </c>
      <c r="AS45" s="51">
        <v>151</v>
      </c>
      <c r="AT45" s="55">
        <f t="shared" si="5"/>
        <v>77.734877734877742</v>
      </c>
      <c r="AU45" s="57">
        <v>7200000</v>
      </c>
      <c r="AV45" s="57">
        <v>2675000</v>
      </c>
      <c r="AW45" s="40" t="s">
        <v>245</v>
      </c>
      <c r="AX45" s="51">
        <v>260</v>
      </c>
      <c r="AY45" s="51">
        <v>203</v>
      </c>
      <c r="AZ45" s="55">
        <f t="shared" si="6"/>
        <v>78.07692307692308</v>
      </c>
      <c r="BA45" s="57">
        <v>5000000</v>
      </c>
      <c r="BB45" s="57">
        <v>4000000</v>
      </c>
      <c r="BC45" s="40" t="s">
        <v>246</v>
      </c>
      <c r="BD45" s="51">
        <v>235</v>
      </c>
      <c r="BE45" s="51">
        <v>52</v>
      </c>
      <c r="BF45" s="55">
        <f>BE45*100/BD45</f>
        <v>22.127659574468087</v>
      </c>
      <c r="BG45" s="57">
        <v>0</v>
      </c>
      <c r="BH45" s="57">
        <v>0</v>
      </c>
      <c r="BI45" s="40" t="s">
        <v>247</v>
      </c>
      <c r="BJ45" s="72">
        <v>105</v>
      </c>
      <c r="BK45" s="72">
        <v>105</v>
      </c>
      <c r="BL45" s="53">
        <v>100</v>
      </c>
      <c r="BM45" s="56">
        <v>0</v>
      </c>
      <c r="BN45" s="56">
        <v>0</v>
      </c>
      <c r="BO45" s="58" t="s">
        <v>248</v>
      </c>
      <c r="BP45" s="51">
        <v>235</v>
      </c>
      <c r="BQ45" s="51">
        <v>306</v>
      </c>
      <c r="BR45" s="52">
        <v>100</v>
      </c>
      <c r="BS45" s="188">
        <v>17310000</v>
      </c>
      <c r="BT45" s="188">
        <v>17275000</v>
      </c>
      <c r="BU45" s="179">
        <f>BT45/BS45*100</f>
        <v>99.797804737146151</v>
      </c>
      <c r="BV45" s="77" t="s">
        <v>1034</v>
      </c>
      <c r="BW45" s="59">
        <v>235</v>
      </c>
      <c r="BX45" s="59">
        <v>198</v>
      </c>
      <c r="BY45" s="55">
        <f t="shared" si="9"/>
        <v>84.255319148936167</v>
      </c>
      <c r="BZ45" s="244"/>
      <c r="CA45" s="244"/>
      <c r="CB45" s="40" t="s">
        <v>1254</v>
      </c>
      <c r="CC45" s="59">
        <v>23</v>
      </c>
      <c r="CD45" s="59"/>
      <c r="CE45" s="61">
        <f t="shared" si="10"/>
        <v>0</v>
      </c>
      <c r="CF45" s="60"/>
      <c r="CG45" s="60"/>
      <c r="CH45" s="40"/>
      <c r="CI45" s="51">
        <v>235</v>
      </c>
      <c r="CJ45" s="51">
        <f>U45+AG45+AM45+AS45+AY45+BE45+BK45+BQ45+BX45+CD45+BX45</f>
        <v>2309</v>
      </c>
      <c r="CK45" s="212">
        <v>1</v>
      </c>
      <c r="CL45" s="40" t="s">
        <v>1116</v>
      </c>
    </row>
    <row r="46" spans="1:90" ht="201.75" customHeight="1">
      <c r="A46" s="375"/>
      <c r="B46" s="316"/>
      <c r="C46" s="44">
        <v>29</v>
      </c>
      <c r="D46" s="40" t="s">
        <v>249</v>
      </c>
      <c r="E46" s="45"/>
      <c r="F46" s="45" t="s">
        <v>26</v>
      </c>
      <c r="G46" s="45" t="s">
        <v>26</v>
      </c>
      <c r="H46" s="46" t="s">
        <v>100</v>
      </c>
      <c r="I46" s="47">
        <v>18561</v>
      </c>
      <c r="J46" s="48">
        <v>18621</v>
      </c>
      <c r="K46" s="48">
        <v>15900</v>
      </c>
      <c r="L46" s="48">
        <v>15900</v>
      </c>
      <c r="M46" s="48">
        <v>15900</v>
      </c>
      <c r="N46" s="48">
        <v>16200</v>
      </c>
      <c r="O46" s="48">
        <v>15900</v>
      </c>
      <c r="P46" s="75">
        <v>15900</v>
      </c>
      <c r="Q46" s="75">
        <v>15900</v>
      </c>
      <c r="R46" s="75">
        <v>15900</v>
      </c>
      <c r="S46" s="76">
        <v>15900</v>
      </c>
      <c r="T46" s="50">
        <v>18561</v>
      </c>
      <c r="U46" s="51">
        <v>17014</v>
      </c>
      <c r="V46" s="55">
        <f t="shared" si="1"/>
        <v>91.665319756478638</v>
      </c>
      <c r="W46" s="57">
        <v>9066466051.4200001</v>
      </c>
      <c r="X46" s="57">
        <v>8412628529</v>
      </c>
      <c r="Y46" s="40" t="s">
        <v>250</v>
      </c>
      <c r="Z46" s="51">
        <v>18621</v>
      </c>
      <c r="AA46" s="51">
        <v>16420</v>
      </c>
      <c r="AB46" s="55">
        <f t="shared" si="2"/>
        <v>88.180011814617913</v>
      </c>
      <c r="AC46" s="276">
        <v>3829493088.2600002</v>
      </c>
      <c r="AD46" s="276">
        <v>2070756300</v>
      </c>
      <c r="AE46" s="40" t="s">
        <v>251</v>
      </c>
      <c r="AF46" s="51">
        <v>15900</v>
      </c>
      <c r="AG46" s="51">
        <v>18600</v>
      </c>
      <c r="AH46" s="55">
        <f t="shared" si="3"/>
        <v>116.98113207547169</v>
      </c>
      <c r="AI46" s="57"/>
      <c r="AJ46" s="57"/>
      <c r="AK46" s="40" t="s">
        <v>252</v>
      </c>
      <c r="AL46" s="51">
        <v>15900</v>
      </c>
      <c r="AM46" s="51">
        <v>14570</v>
      </c>
      <c r="AN46" s="55">
        <f t="shared" si="4"/>
        <v>91.635220125786162</v>
      </c>
      <c r="AO46" s="57">
        <v>6068145362</v>
      </c>
      <c r="AP46" s="57">
        <v>5511373138</v>
      </c>
      <c r="AQ46" s="40" t="s">
        <v>253</v>
      </c>
      <c r="AR46" s="51">
        <v>15900</v>
      </c>
      <c r="AS46" s="51">
        <v>14489</v>
      </c>
      <c r="AT46" s="55">
        <f t="shared" si="5"/>
        <v>91.125786163522022</v>
      </c>
      <c r="AU46" s="57">
        <v>5803871661</v>
      </c>
      <c r="AV46" s="57">
        <v>4774485643</v>
      </c>
      <c r="AW46" s="40" t="s">
        <v>254</v>
      </c>
      <c r="AX46" s="51">
        <v>16200</v>
      </c>
      <c r="AY46" s="51">
        <v>13864</v>
      </c>
      <c r="AZ46" s="55">
        <f t="shared" si="6"/>
        <v>85.580246913580254</v>
      </c>
      <c r="BA46" s="57">
        <v>1874524241</v>
      </c>
      <c r="BB46" s="57">
        <v>561749865</v>
      </c>
      <c r="BC46" s="40" t="s">
        <v>255</v>
      </c>
      <c r="BD46" s="51">
        <v>15900</v>
      </c>
      <c r="BE46" s="51">
        <v>14130</v>
      </c>
      <c r="BF46" s="55">
        <f>BE46*100/BD46</f>
        <v>88.867924528301884</v>
      </c>
      <c r="BG46" s="57">
        <v>0</v>
      </c>
      <c r="BH46" s="57">
        <v>0</v>
      </c>
      <c r="BI46" s="274" t="s">
        <v>230</v>
      </c>
      <c r="BJ46" s="72">
        <v>15900</v>
      </c>
      <c r="BK46" s="72">
        <v>13033</v>
      </c>
      <c r="BL46" s="55">
        <f>BK46*100/BJ46</f>
        <v>81.968553459119491</v>
      </c>
      <c r="BM46" s="56">
        <v>0</v>
      </c>
      <c r="BN46" s="56">
        <v>0</v>
      </c>
      <c r="BO46" s="58" t="s">
        <v>256</v>
      </c>
      <c r="BP46" s="51">
        <v>15900</v>
      </c>
      <c r="BQ46" s="51">
        <v>11901</v>
      </c>
      <c r="BR46" s="63">
        <f>(BQ46/BP46)*100</f>
        <v>74.84905660377359</v>
      </c>
      <c r="BS46" s="185">
        <v>0</v>
      </c>
      <c r="BT46" s="185">
        <v>0</v>
      </c>
      <c r="BU46" s="167">
        <v>0</v>
      </c>
      <c r="BV46" s="87" t="s">
        <v>1095</v>
      </c>
      <c r="BW46" s="72">
        <v>15900</v>
      </c>
      <c r="BX46" s="59">
        <v>11778</v>
      </c>
      <c r="BY46" s="55">
        <f t="shared" si="9"/>
        <v>74.075471698113205</v>
      </c>
      <c r="BZ46" s="244"/>
      <c r="CA46" s="244"/>
      <c r="CB46" s="40" t="s">
        <v>1253</v>
      </c>
      <c r="CC46" s="72">
        <v>15900</v>
      </c>
      <c r="CD46" s="59"/>
      <c r="CE46" s="61">
        <f t="shared" si="10"/>
        <v>0</v>
      </c>
      <c r="CF46" s="60"/>
      <c r="CG46" s="60"/>
      <c r="CH46" s="40"/>
      <c r="CI46" s="51">
        <v>15900</v>
      </c>
      <c r="CJ46" s="51">
        <f>(U46+AG46+AM46+AS46+AY46+BE46+BK46+BQ46+BX46+CD46+BX46)/10</f>
        <v>14115.7</v>
      </c>
      <c r="CK46" s="160">
        <f>CJ46/CI46</f>
        <v>0.88777987421383653</v>
      </c>
      <c r="CL46" s="40" t="s">
        <v>1014</v>
      </c>
    </row>
    <row r="47" spans="1:90" ht="185.25" customHeight="1">
      <c r="A47" s="375"/>
      <c r="B47" s="316"/>
      <c r="C47" s="44">
        <v>30</v>
      </c>
      <c r="D47" s="40" t="s">
        <v>257</v>
      </c>
      <c r="E47" s="45"/>
      <c r="F47" s="45"/>
      <c r="G47" s="45" t="s">
        <v>26</v>
      </c>
      <c r="H47" s="46" t="s">
        <v>100</v>
      </c>
      <c r="I47" s="47">
        <v>6093</v>
      </c>
      <c r="J47" s="48">
        <v>6096</v>
      </c>
      <c r="K47" s="48">
        <v>5100</v>
      </c>
      <c r="L47" s="48">
        <v>5100</v>
      </c>
      <c r="M47" s="48">
        <v>5100</v>
      </c>
      <c r="N47" s="48">
        <v>5400</v>
      </c>
      <c r="O47" s="48">
        <v>5100</v>
      </c>
      <c r="P47" s="75">
        <v>5100</v>
      </c>
      <c r="Q47" s="75">
        <v>5100</v>
      </c>
      <c r="R47" s="75">
        <v>5100</v>
      </c>
      <c r="S47" s="76">
        <v>5100</v>
      </c>
      <c r="T47" s="50">
        <v>6093</v>
      </c>
      <c r="U47" s="51">
        <v>5634</v>
      </c>
      <c r="V47" s="55">
        <f t="shared" si="1"/>
        <v>92.466765140324952</v>
      </c>
      <c r="W47" s="57">
        <v>9066466051.4200001</v>
      </c>
      <c r="X47" s="57">
        <v>8412628529</v>
      </c>
      <c r="Y47" s="40" t="s">
        <v>258</v>
      </c>
      <c r="Z47" s="51">
        <v>6096</v>
      </c>
      <c r="AA47" s="51">
        <v>5793</v>
      </c>
      <c r="AB47" s="55">
        <f t="shared" si="2"/>
        <v>95.029527559055111</v>
      </c>
      <c r="AC47" s="315"/>
      <c r="AD47" s="315"/>
      <c r="AE47" s="40" t="s">
        <v>259</v>
      </c>
      <c r="AF47" s="51">
        <v>5100</v>
      </c>
      <c r="AG47" s="51">
        <v>7285</v>
      </c>
      <c r="AH47" s="55">
        <f t="shared" si="3"/>
        <v>142.84313725490196</v>
      </c>
      <c r="AI47" s="57"/>
      <c r="AJ47" s="57"/>
      <c r="AK47" s="40" t="s">
        <v>260</v>
      </c>
      <c r="AL47" s="51">
        <v>5100</v>
      </c>
      <c r="AM47" s="51">
        <v>5327</v>
      </c>
      <c r="AN47" s="55">
        <f t="shared" si="4"/>
        <v>104.45098039215685</v>
      </c>
      <c r="AO47" s="57">
        <v>6068145362</v>
      </c>
      <c r="AP47" s="57">
        <v>5511373138</v>
      </c>
      <c r="AQ47" s="40" t="s">
        <v>261</v>
      </c>
      <c r="AR47" s="51">
        <v>5100</v>
      </c>
      <c r="AS47" s="51">
        <v>5316</v>
      </c>
      <c r="AT47" s="67">
        <f t="shared" si="5"/>
        <v>104.23529411764704</v>
      </c>
      <c r="AU47" s="57">
        <v>5803871661</v>
      </c>
      <c r="AV47" s="57">
        <v>4774485643</v>
      </c>
      <c r="AW47" s="40" t="s">
        <v>262</v>
      </c>
      <c r="AX47" s="51">
        <v>5400</v>
      </c>
      <c r="AY47" s="51">
        <v>5206</v>
      </c>
      <c r="AZ47" s="55">
        <f t="shared" si="6"/>
        <v>96.407407407407405</v>
      </c>
      <c r="BA47" s="57">
        <v>703448336</v>
      </c>
      <c r="BB47" s="57">
        <v>210806560</v>
      </c>
      <c r="BC47" s="40" t="s">
        <v>263</v>
      </c>
      <c r="BD47" s="51">
        <v>5100</v>
      </c>
      <c r="BE47" s="51">
        <v>5771</v>
      </c>
      <c r="BF47" s="55">
        <v>100</v>
      </c>
      <c r="BG47" s="57">
        <v>0</v>
      </c>
      <c r="BH47" s="57">
        <v>0</v>
      </c>
      <c r="BI47" s="275"/>
      <c r="BJ47" s="72">
        <v>5100</v>
      </c>
      <c r="BK47" s="72">
        <v>4843</v>
      </c>
      <c r="BL47" s="55">
        <f>BK47*100/BJ47</f>
        <v>94.960784313725483</v>
      </c>
      <c r="BM47" s="56">
        <v>0</v>
      </c>
      <c r="BN47" s="56">
        <v>0</v>
      </c>
      <c r="BO47" s="58" t="s">
        <v>264</v>
      </c>
      <c r="BP47" s="51">
        <v>5100</v>
      </c>
      <c r="BQ47" s="51">
        <v>4765</v>
      </c>
      <c r="BR47" s="63">
        <f>(BQ47/BP47)*100</f>
        <v>93.431372549019613</v>
      </c>
      <c r="BS47" s="185">
        <v>0</v>
      </c>
      <c r="BT47" s="185">
        <v>0</v>
      </c>
      <c r="BU47" s="167">
        <v>0</v>
      </c>
      <c r="BV47" s="74" t="s">
        <v>1096</v>
      </c>
      <c r="BW47" s="51">
        <v>5100</v>
      </c>
      <c r="BX47" s="59">
        <v>4877</v>
      </c>
      <c r="BY47" s="55">
        <f t="shared" si="9"/>
        <v>95.627450980392155</v>
      </c>
      <c r="BZ47" s="244"/>
      <c r="CA47" s="244"/>
      <c r="CB47" s="40" t="s">
        <v>1252</v>
      </c>
      <c r="CC47" s="51">
        <v>510</v>
      </c>
      <c r="CD47" s="59"/>
      <c r="CE47" s="61">
        <f t="shared" si="10"/>
        <v>0</v>
      </c>
      <c r="CF47" s="60"/>
      <c r="CG47" s="60"/>
      <c r="CH47" s="40"/>
      <c r="CI47" s="51">
        <v>5100</v>
      </c>
      <c r="CJ47" s="51">
        <f>(U47+AG47+AM47+AS47+AY47+BE47+BK47+BQ47+BX47+CD47+BX47)/10</f>
        <v>5390.1</v>
      </c>
      <c r="CK47" s="160">
        <v>1</v>
      </c>
      <c r="CL47" s="40" t="s">
        <v>1015</v>
      </c>
    </row>
    <row r="48" spans="1:90" ht="222" customHeight="1">
      <c r="A48" s="375"/>
      <c r="B48" s="316"/>
      <c r="C48" s="44">
        <v>31</v>
      </c>
      <c r="D48" s="40" t="s">
        <v>265</v>
      </c>
      <c r="E48" s="45"/>
      <c r="F48" s="45" t="s">
        <v>26</v>
      </c>
      <c r="G48" s="45" t="s">
        <v>26</v>
      </c>
      <c r="H48" s="46" t="s">
        <v>100</v>
      </c>
      <c r="I48" s="47">
        <v>2697</v>
      </c>
      <c r="J48" s="48">
        <v>2967</v>
      </c>
      <c r="K48" s="48">
        <v>2697</v>
      </c>
      <c r="L48" s="48">
        <v>2697</v>
      </c>
      <c r="M48" s="48">
        <v>2697</v>
      </c>
      <c r="N48" s="48">
        <v>2697</v>
      </c>
      <c r="O48" s="48">
        <v>2697</v>
      </c>
      <c r="P48" s="48">
        <v>0</v>
      </c>
      <c r="Q48" s="48">
        <v>2697</v>
      </c>
      <c r="R48" s="48">
        <v>2697</v>
      </c>
      <c r="S48" s="49">
        <v>2697</v>
      </c>
      <c r="T48" s="50">
        <v>2697</v>
      </c>
      <c r="U48" s="51">
        <v>3376</v>
      </c>
      <c r="V48" s="55">
        <f t="shared" si="1"/>
        <v>125.17612161661104</v>
      </c>
      <c r="W48" s="57">
        <v>9066466051.4200001</v>
      </c>
      <c r="X48" s="57">
        <v>8412628529</v>
      </c>
      <c r="Y48" s="40" t="s">
        <v>266</v>
      </c>
      <c r="Z48" s="51">
        <v>2967</v>
      </c>
      <c r="AA48" s="51">
        <v>3671</v>
      </c>
      <c r="AB48" s="55">
        <f t="shared" si="2"/>
        <v>123.72767104819684</v>
      </c>
      <c r="AC48" s="315"/>
      <c r="AD48" s="315"/>
      <c r="AE48" s="40" t="s">
        <v>267</v>
      </c>
      <c r="AF48" s="51">
        <v>2697</v>
      </c>
      <c r="AG48" s="51"/>
      <c r="AH48" s="53">
        <f t="shared" si="3"/>
        <v>0</v>
      </c>
      <c r="AI48" s="57">
        <v>1020000000</v>
      </c>
      <c r="AJ48" s="57">
        <v>994920199</v>
      </c>
      <c r="AK48" s="40" t="s">
        <v>268</v>
      </c>
      <c r="AL48" s="51">
        <v>2697</v>
      </c>
      <c r="AM48" s="51">
        <v>2286</v>
      </c>
      <c r="AN48" s="55">
        <f t="shared" si="4"/>
        <v>84.76084538375973</v>
      </c>
      <c r="AO48" s="57">
        <v>1398920199</v>
      </c>
      <c r="AP48" s="57">
        <v>994920199</v>
      </c>
      <c r="AQ48" s="40" t="s">
        <v>269</v>
      </c>
      <c r="AR48" s="51">
        <v>2697</v>
      </c>
      <c r="AS48" s="51">
        <v>3013</v>
      </c>
      <c r="AT48" s="67">
        <f t="shared" si="5"/>
        <v>111.71672228401928</v>
      </c>
      <c r="AU48" s="57">
        <v>9409603557</v>
      </c>
      <c r="AV48" s="57">
        <v>7425530603</v>
      </c>
      <c r="AW48" s="40" t="s">
        <v>270</v>
      </c>
      <c r="AX48" s="51">
        <v>2697</v>
      </c>
      <c r="AY48" s="51">
        <v>3000</v>
      </c>
      <c r="AZ48" s="67">
        <f t="shared" si="6"/>
        <v>111.23470522803115</v>
      </c>
      <c r="BA48" s="57">
        <v>1200000000</v>
      </c>
      <c r="BB48" s="57"/>
      <c r="BC48" s="40" t="s">
        <v>271</v>
      </c>
      <c r="BD48" s="51">
        <v>2697</v>
      </c>
      <c r="BE48" s="51">
        <v>0</v>
      </c>
      <c r="BF48" s="53">
        <f t="shared" si="7"/>
        <v>0</v>
      </c>
      <c r="BG48" s="57">
        <v>0</v>
      </c>
      <c r="BH48" s="57">
        <v>0</v>
      </c>
      <c r="BI48" s="40" t="s">
        <v>272</v>
      </c>
      <c r="BJ48" s="51">
        <v>0</v>
      </c>
      <c r="BK48" s="51">
        <v>0</v>
      </c>
      <c r="BL48" s="53">
        <v>100</v>
      </c>
      <c r="BM48" s="56">
        <v>0</v>
      </c>
      <c r="BN48" s="56">
        <v>0</v>
      </c>
      <c r="BO48" s="58" t="s">
        <v>273</v>
      </c>
      <c r="BP48" s="51">
        <v>2697</v>
      </c>
      <c r="BQ48" s="51">
        <v>2444</v>
      </c>
      <c r="BR48" s="52">
        <v>100</v>
      </c>
      <c r="BS48" s="188">
        <v>577000000</v>
      </c>
      <c r="BT48" s="188">
        <v>562000000</v>
      </c>
      <c r="BU48" s="167">
        <v>0</v>
      </c>
      <c r="BV48" s="40" t="s">
        <v>1097</v>
      </c>
      <c r="BW48" s="51">
        <v>2697</v>
      </c>
      <c r="BX48" s="59">
        <v>2367</v>
      </c>
      <c r="BY48" s="55">
        <f t="shared" si="9"/>
        <v>87.764182424916569</v>
      </c>
      <c r="BZ48" s="252">
        <v>1204900000</v>
      </c>
      <c r="CA48" s="244"/>
      <c r="CB48" s="40" t="s">
        <v>1250</v>
      </c>
      <c r="CC48" s="51">
        <v>2697</v>
      </c>
      <c r="CD48" s="59"/>
      <c r="CE48" s="61">
        <f t="shared" si="10"/>
        <v>0</v>
      </c>
      <c r="CF48" s="60"/>
      <c r="CG48" s="60"/>
      <c r="CH48" s="40"/>
      <c r="CI48" s="51">
        <v>2697</v>
      </c>
      <c r="CJ48" s="51">
        <f>(U48+AG48+AM48+AS48+AY48+BE48+BK48+BQ48+BX48+CD48+BX48)/10</f>
        <v>1885.3</v>
      </c>
      <c r="CK48" s="212">
        <f>CJ48/CI48</f>
        <v>0.69903596588802375</v>
      </c>
      <c r="CL48" s="40" t="s">
        <v>976</v>
      </c>
    </row>
    <row r="49" spans="1:90" s="91" customFormat="1" ht="261.75" customHeight="1">
      <c r="A49" s="375"/>
      <c r="B49" s="316"/>
      <c r="C49" s="78">
        <v>32</v>
      </c>
      <c r="D49" s="58" t="s">
        <v>274</v>
      </c>
      <c r="E49" s="79" t="s">
        <v>26</v>
      </c>
      <c r="F49" s="79" t="s">
        <v>26</v>
      </c>
      <c r="G49" s="79" t="s">
        <v>26</v>
      </c>
      <c r="H49" s="80" t="s">
        <v>100</v>
      </c>
      <c r="I49" s="81">
        <v>2874</v>
      </c>
      <c r="J49" s="75">
        <v>1537</v>
      </c>
      <c r="K49" s="75">
        <v>2856</v>
      </c>
      <c r="L49" s="75">
        <v>2856</v>
      </c>
      <c r="M49" s="75">
        <v>2856</v>
      </c>
      <c r="N49" s="75">
        <v>2864</v>
      </c>
      <c r="O49" s="75">
        <v>2856</v>
      </c>
      <c r="P49" s="75">
        <v>2856</v>
      </c>
      <c r="Q49" s="75">
        <v>2856</v>
      </c>
      <c r="R49" s="75">
        <v>2856</v>
      </c>
      <c r="S49" s="76">
        <v>2856</v>
      </c>
      <c r="T49" s="82">
        <v>2874</v>
      </c>
      <c r="U49" s="72">
        <v>1402</v>
      </c>
      <c r="V49" s="83">
        <f t="shared" si="1"/>
        <v>48.782185107863604</v>
      </c>
      <c r="W49" s="84">
        <v>9066466051.4200001</v>
      </c>
      <c r="X49" s="84">
        <v>8412628529</v>
      </c>
      <c r="Y49" s="58" t="s">
        <v>275</v>
      </c>
      <c r="Z49" s="72">
        <v>1537</v>
      </c>
      <c r="AA49" s="72">
        <v>830</v>
      </c>
      <c r="AB49" s="83">
        <f t="shared" si="2"/>
        <v>54.001301236174371</v>
      </c>
      <c r="AC49" s="315"/>
      <c r="AD49" s="315"/>
      <c r="AE49" s="58" t="s">
        <v>276</v>
      </c>
      <c r="AF49" s="72">
        <v>2856</v>
      </c>
      <c r="AG49" s="72">
        <v>2826</v>
      </c>
      <c r="AH49" s="83">
        <f t="shared" si="3"/>
        <v>98.94957983193278</v>
      </c>
      <c r="AI49" s="84">
        <v>1459029622</v>
      </c>
      <c r="AJ49" s="84">
        <v>1448793777</v>
      </c>
      <c r="AK49" s="58" t="s">
        <v>277</v>
      </c>
      <c r="AL49" s="72">
        <v>2856</v>
      </c>
      <c r="AM49" s="72">
        <v>2175</v>
      </c>
      <c r="AN49" s="83">
        <f t="shared" si="4"/>
        <v>76.15546218487394</v>
      </c>
      <c r="AO49" s="84">
        <v>6068145362</v>
      </c>
      <c r="AP49" s="84">
        <v>5511373138</v>
      </c>
      <c r="AQ49" s="58" t="s">
        <v>278</v>
      </c>
      <c r="AR49" s="72">
        <v>2856</v>
      </c>
      <c r="AS49" s="72">
        <v>1588</v>
      </c>
      <c r="AT49" s="83">
        <f t="shared" si="5"/>
        <v>55.602240896358545</v>
      </c>
      <c r="AU49" s="84">
        <v>5803871661</v>
      </c>
      <c r="AV49" s="84">
        <v>4774485643</v>
      </c>
      <c r="AW49" s="58" t="s">
        <v>279</v>
      </c>
      <c r="AX49" s="72">
        <v>2864</v>
      </c>
      <c r="AY49" s="72">
        <v>405</v>
      </c>
      <c r="AZ49" s="83">
        <f t="shared" si="6"/>
        <v>14.141061452513966</v>
      </c>
      <c r="BA49" s="84">
        <v>6437930092</v>
      </c>
      <c r="BB49" s="84">
        <v>5017463173</v>
      </c>
      <c r="BC49" s="58" t="s">
        <v>280</v>
      </c>
      <c r="BD49" s="72">
        <v>2856</v>
      </c>
      <c r="BE49" s="72">
        <v>910</v>
      </c>
      <c r="BF49" s="55">
        <f t="shared" si="7"/>
        <v>31.862745098039213</v>
      </c>
      <c r="BG49" s="84">
        <v>0</v>
      </c>
      <c r="BH49" s="84">
        <v>0</v>
      </c>
      <c r="BI49" s="58" t="s">
        <v>281</v>
      </c>
      <c r="BJ49" s="72">
        <v>2856</v>
      </c>
      <c r="BK49" s="72">
        <v>2856</v>
      </c>
      <c r="BL49" s="85">
        <v>100</v>
      </c>
      <c r="BM49" s="86">
        <v>0</v>
      </c>
      <c r="BN49" s="86">
        <v>0</v>
      </c>
      <c r="BO49" s="58" t="s">
        <v>282</v>
      </c>
      <c r="BP49" s="72">
        <v>2856</v>
      </c>
      <c r="BQ49" s="72">
        <v>0</v>
      </c>
      <c r="BR49" s="85">
        <f t="shared" si="0"/>
        <v>0</v>
      </c>
      <c r="BS49" s="188">
        <v>10000000</v>
      </c>
      <c r="BT49" s="188">
        <v>4713632</v>
      </c>
      <c r="BU49" s="167">
        <v>0</v>
      </c>
      <c r="BV49" s="87" t="s">
        <v>1035</v>
      </c>
      <c r="BW49" s="72">
        <v>2856</v>
      </c>
      <c r="BX49" s="88">
        <v>2032</v>
      </c>
      <c r="BY49" s="83">
        <f t="shared" si="9"/>
        <v>71.148459383753504</v>
      </c>
      <c r="BZ49" s="252">
        <v>15000000</v>
      </c>
      <c r="CA49" s="253"/>
      <c r="CB49" s="58" t="s">
        <v>1251</v>
      </c>
      <c r="CC49" s="72">
        <v>2856</v>
      </c>
      <c r="CD49" s="88"/>
      <c r="CE49" s="90">
        <f t="shared" si="10"/>
        <v>0</v>
      </c>
      <c r="CF49" s="89"/>
      <c r="CG49" s="89"/>
      <c r="CH49" s="58"/>
      <c r="CI49" s="72">
        <v>2856</v>
      </c>
      <c r="CJ49" s="51">
        <f>(U49+AG49+AM49+AS49+AY49+BE49+BK49+BQ49+BX49+CD49+BX49)/10</f>
        <v>1622.6</v>
      </c>
      <c r="CK49" s="212">
        <f>CJ49/CI49</f>
        <v>0.56813725490196076</v>
      </c>
      <c r="CL49" s="58" t="s">
        <v>1016</v>
      </c>
    </row>
    <row r="50" spans="1:90" ht="145.5" customHeight="1">
      <c r="A50" s="375"/>
      <c r="B50" s="316"/>
      <c r="C50" s="44">
        <v>33</v>
      </c>
      <c r="D50" s="40" t="s">
        <v>283</v>
      </c>
      <c r="E50" s="45" t="s">
        <v>26</v>
      </c>
      <c r="F50" s="45" t="s">
        <v>26</v>
      </c>
      <c r="G50" s="45" t="s">
        <v>26</v>
      </c>
      <c r="H50" s="46" t="s">
        <v>100</v>
      </c>
      <c r="I50" s="47">
        <v>4344</v>
      </c>
      <c r="J50" s="48">
        <v>2253</v>
      </c>
      <c r="K50" s="48">
        <v>4328</v>
      </c>
      <c r="L50" s="48">
        <v>4328</v>
      </c>
      <c r="M50" s="48">
        <v>4328</v>
      </c>
      <c r="N50" s="48">
        <v>4334</v>
      </c>
      <c r="O50" s="48">
        <v>4328</v>
      </c>
      <c r="P50" s="75">
        <v>4328</v>
      </c>
      <c r="Q50" s="75">
        <v>4328</v>
      </c>
      <c r="R50" s="75">
        <v>4328</v>
      </c>
      <c r="S50" s="76">
        <v>4328</v>
      </c>
      <c r="T50" s="50">
        <v>4344</v>
      </c>
      <c r="U50" s="51">
        <v>3111</v>
      </c>
      <c r="V50" s="55">
        <f t="shared" si="1"/>
        <v>71.61602209944752</v>
      </c>
      <c r="W50" s="57">
        <v>9066466051.4200001</v>
      </c>
      <c r="X50" s="57">
        <v>8412628529</v>
      </c>
      <c r="Y50" s="40" t="s">
        <v>284</v>
      </c>
      <c r="Z50" s="51">
        <v>2253</v>
      </c>
      <c r="AA50" s="51">
        <v>1122</v>
      </c>
      <c r="AB50" s="55">
        <f t="shared" si="2"/>
        <v>49.800266311584551</v>
      </c>
      <c r="AC50" s="277"/>
      <c r="AD50" s="277"/>
      <c r="AE50" s="40" t="s">
        <v>285</v>
      </c>
      <c r="AF50" s="51">
        <v>4328</v>
      </c>
      <c r="AG50" s="51">
        <v>2571</v>
      </c>
      <c r="AH50" s="55">
        <f>(AG50/AF50)*100</f>
        <v>59.403881700554528</v>
      </c>
      <c r="AI50" s="57"/>
      <c r="AJ50" s="57"/>
      <c r="AK50" s="40" t="s">
        <v>286</v>
      </c>
      <c r="AL50" s="51">
        <v>4328</v>
      </c>
      <c r="AM50" s="51">
        <v>2438</v>
      </c>
      <c r="AN50" s="55">
        <f t="shared" si="4"/>
        <v>56.330868761552679</v>
      </c>
      <c r="AO50" s="57">
        <v>6068145362</v>
      </c>
      <c r="AP50" s="57">
        <v>5511373138</v>
      </c>
      <c r="AQ50" s="40" t="s">
        <v>287</v>
      </c>
      <c r="AR50" s="51">
        <v>4328</v>
      </c>
      <c r="AS50" s="51">
        <v>2749</v>
      </c>
      <c r="AT50" s="55">
        <f t="shared" si="5"/>
        <v>63.516635859519411</v>
      </c>
      <c r="AU50" s="57">
        <v>5803871661</v>
      </c>
      <c r="AV50" s="57">
        <v>4774485643</v>
      </c>
      <c r="AW50" s="40" t="s">
        <v>288</v>
      </c>
      <c r="AX50" s="51">
        <v>4334</v>
      </c>
      <c r="AY50" s="51"/>
      <c r="AZ50" s="55">
        <f t="shared" si="6"/>
        <v>0</v>
      </c>
      <c r="BA50" s="57">
        <v>6437930092</v>
      </c>
      <c r="BB50" s="57">
        <v>5017463173</v>
      </c>
      <c r="BC50" s="40" t="s">
        <v>289</v>
      </c>
      <c r="BD50" s="51">
        <v>4328</v>
      </c>
      <c r="BE50" s="51">
        <v>2863</v>
      </c>
      <c r="BF50" s="55">
        <f t="shared" si="7"/>
        <v>66.150646950092423</v>
      </c>
      <c r="BG50" s="57">
        <v>0</v>
      </c>
      <c r="BH50" s="57">
        <v>0</v>
      </c>
      <c r="BI50" s="40" t="s">
        <v>290</v>
      </c>
      <c r="BJ50" s="72">
        <v>4328</v>
      </c>
      <c r="BK50" s="72">
        <v>4328</v>
      </c>
      <c r="BL50" s="53">
        <v>100</v>
      </c>
      <c r="BM50" s="56">
        <v>0</v>
      </c>
      <c r="BN50" s="56">
        <v>0</v>
      </c>
      <c r="BO50" s="58" t="s">
        <v>291</v>
      </c>
      <c r="BP50" s="51">
        <v>4328</v>
      </c>
      <c r="BQ50" s="51">
        <v>0</v>
      </c>
      <c r="BR50" s="53">
        <f t="shared" si="0"/>
        <v>0</v>
      </c>
      <c r="BS50" s="185">
        <v>0</v>
      </c>
      <c r="BT50" s="185">
        <v>0</v>
      </c>
      <c r="BU50" s="167">
        <v>0</v>
      </c>
      <c r="BV50" s="74" t="s">
        <v>1017</v>
      </c>
      <c r="BW50" s="51">
        <v>4328</v>
      </c>
      <c r="BX50" s="59"/>
      <c r="BY50" s="53">
        <f t="shared" si="9"/>
        <v>0</v>
      </c>
      <c r="BZ50" s="244"/>
      <c r="CA50" s="244"/>
      <c r="CB50" s="40" t="s">
        <v>1249</v>
      </c>
      <c r="CC50" s="51">
        <v>4328</v>
      </c>
      <c r="CD50" s="59"/>
      <c r="CE50" s="61">
        <f t="shared" si="10"/>
        <v>0</v>
      </c>
      <c r="CF50" s="60"/>
      <c r="CG50" s="60"/>
      <c r="CH50" s="40"/>
      <c r="CI50" s="51">
        <v>4328</v>
      </c>
      <c r="CJ50" s="51">
        <f>(U50+AG50+AM50+AS50+AY50+BE50+BK50+BQ50+BX50+CD50+BX50)/10</f>
        <v>1806</v>
      </c>
      <c r="CK50" s="212">
        <f>CJ50/CI50</f>
        <v>0.41728280961182995</v>
      </c>
      <c r="CL50" s="58" t="s">
        <v>1018</v>
      </c>
    </row>
    <row r="51" spans="1:90" ht="180.75" customHeight="1">
      <c r="A51" s="375"/>
      <c r="B51" s="275"/>
      <c r="C51" s="44">
        <v>34</v>
      </c>
      <c r="D51" s="40" t="s">
        <v>292</v>
      </c>
      <c r="E51" s="45" t="s">
        <v>26</v>
      </c>
      <c r="F51" s="45" t="s">
        <v>26</v>
      </c>
      <c r="G51" s="45" t="s">
        <v>26</v>
      </c>
      <c r="H51" s="46" t="s">
        <v>100</v>
      </c>
      <c r="I51" s="47">
        <v>1</v>
      </c>
      <c r="J51" s="48">
        <v>1</v>
      </c>
      <c r="K51" s="48">
        <v>1</v>
      </c>
      <c r="L51" s="48">
        <v>1</v>
      </c>
      <c r="M51" s="48">
        <v>1</v>
      </c>
      <c r="N51" s="48">
        <v>1</v>
      </c>
      <c r="O51" s="48">
        <v>1</v>
      </c>
      <c r="P51" s="48">
        <v>1</v>
      </c>
      <c r="Q51" s="48">
        <v>1</v>
      </c>
      <c r="R51" s="48">
        <v>1</v>
      </c>
      <c r="S51" s="49">
        <v>1</v>
      </c>
      <c r="T51" s="50">
        <v>1</v>
      </c>
      <c r="U51" s="51">
        <v>1</v>
      </c>
      <c r="V51" s="55">
        <f t="shared" si="1"/>
        <v>100</v>
      </c>
      <c r="W51" s="57">
        <v>1050005619.33</v>
      </c>
      <c r="X51" s="57">
        <v>1050005619</v>
      </c>
      <c r="Y51" s="40" t="s">
        <v>293</v>
      </c>
      <c r="Z51" s="51">
        <v>1</v>
      </c>
      <c r="AA51" s="51">
        <v>1</v>
      </c>
      <c r="AB51" s="53">
        <f t="shared" si="2"/>
        <v>100</v>
      </c>
      <c r="AC51" s="57">
        <v>1047079382</v>
      </c>
      <c r="AD51" s="57">
        <v>51620000</v>
      </c>
      <c r="AE51" s="40" t="s">
        <v>294</v>
      </c>
      <c r="AF51" s="51">
        <v>1</v>
      </c>
      <c r="AG51" s="51">
        <v>2</v>
      </c>
      <c r="AH51" s="53">
        <f t="shared" si="3"/>
        <v>200</v>
      </c>
      <c r="AI51" s="57"/>
      <c r="AJ51" s="57"/>
      <c r="AK51" s="40" t="s">
        <v>295</v>
      </c>
      <c r="AL51" s="51">
        <v>1</v>
      </c>
      <c r="AM51" s="51">
        <v>2</v>
      </c>
      <c r="AN51" s="53">
        <f t="shared" si="4"/>
        <v>200</v>
      </c>
      <c r="AO51" s="57">
        <v>20000000</v>
      </c>
      <c r="AP51" s="57"/>
      <c r="AQ51" s="40" t="s">
        <v>296</v>
      </c>
      <c r="AR51" s="51">
        <v>1</v>
      </c>
      <c r="AS51" s="51">
        <v>1</v>
      </c>
      <c r="AT51" s="52">
        <f t="shared" si="5"/>
        <v>100</v>
      </c>
      <c r="AU51" s="57">
        <v>14400000</v>
      </c>
      <c r="AV51" s="57">
        <v>0</v>
      </c>
      <c r="AW51" s="40" t="s">
        <v>297</v>
      </c>
      <c r="AX51" s="51">
        <v>1</v>
      </c>
      <c r="AY51" s="51">
        <v>1</v>
      </c>
      <c r="AZ51" s="52">
        <f t="shared" si="6"/>
        <v>100</v>
      </c>
      <c r="BA51" s="57">
        <v>10000000</v>
      </c>
      <c r="BB51" s="57"/>
      <c r="BC51" s="40" t="s">
        <v>298</v>
      </c>
      <c r="BD51" s="51">
        <v>1</v>
      </c>
      <c r="BE51" s="51">
        <v>1</v>
      </c>
      <c r="BF51" s="53">
        <f t="shared" si="7"/>
        <v>100</v>
      </c>
      <c r="BG51" s="57">
        <v>0</v>
      </c>
      <c r="BH51" s="57">
        <v>0</v>
      </c>
      <c r="BI51" s="40" t="s">
        <v>299</v>
      </c>
      <c r="BJ51" s="51">
        <v>1</v>
      </c>
      <c r="BK51" s="51">
        <v>1</v>
      </c>
      <c r="BL51" s="53">
        <f t="shared" si="8"/>
        <v>100</v>
      </c>
      <c r="BM51" s="56">
        <v>0</v>
      </c>
      <c r="BN51" s="56">
        <v>0</v>
      </c>
      <c r="BO51" s="58" t="s">
        <v>300</v>
      </c>
      <c r="BP51" s="51">
        <v>1</v>
      </c>
      <c r="BQ51" s="51">
        <v>1</v>
      </c>
      <c r="BR51" s="53">
        <f t="shared" si="0"/>
        <v>100</v>
      </c>
      <c r="BS51" s="185">
        <v>0</v>
      </c>
      <c r="BT51" s="185">
        <v>0</v>
      </c>
      <c r="BU51" s="167">
        <v>0</v>
      </c>
      <c r="BV51" s="74" t="s">
        <v>1019</v>
      </c>
      <c r="BW51" s="59">
        <v>1</v>
      </c>
      <c r="BX51" s="59">
        <v>0</v>
      </c>
      <c r="BY51" s="53">
        <f t="shared" si="9"/>
        <v>0</v>
      </c>
      <c r="BZ51" s="244"/>
      <c r="CA51" s="244"/>
      <c r="CB51" s="40" t="s">
        <v>1248</v>
      </c>
      <c r="CC51" s="59">
        <v>1</v>
      </c>
      <c r="CD51" s="59"/>
      <c r="CE51" s="61">
        <f t="shared" si="10"/>
        <v>0</v>
      </c>
      <c r="CF51" s="60"/>
      <c r="CG51" s="60"/>
      <c r="CH51" s="40"/>
      <c r="CI51" s="51">
        <v>1</v>
      </c>
      <c r="CJ51" s="51">
        <f>(+U51+AA51+AG51+AM51+AS51+AY51+BE51+BK51+BQ51+BX51)/10</f>
        <v>1.1000000000000001</v>
      </c>
      <c r="CK51" s="160">
        <v>1</v>
      </c>
      <c r="CL51" s="40" t="s">
        <v>1020</v>
      </c>
    </row>
    <row r="52" spans="1:90" ht="308.25" customHeight="1">
      <c r="A52" s="375"/>
      <c r="B52" s="274" t="s">
        <v>301</v>
      </c>
      <c r="C52" s="44">
        <v>35</v>
      </c>
      <c r="D52" s="40" t="s">
        <v>1124</v>
      </c>
      <c r="E52" s="45" t="s">
        <v>26</v>
      </c>
      <c r="F52" s="45" t="s">
        <v>26</v>
      </c>
      <c r="G52" s="45" t="s">
        <v>26</v>
      </c>
      <c r="H52" s="46" t="s">
        <v>100</v>
      </c>
      <c r="I52" s="47">
        <v>5</v>
      </c>
      <c r="J52" s="48">
        <v>6</v>
      </c>
      <c r="K52" s="48">
        <v>6</v>
      </c>
      <c r="L52" s="48">
        <v>6</v>
      </c>
      <c r="M52" s="48">
        <v>6</v>
      </c>
      <c r="N52" s="48">
        <v>7</v>
      </c>
      <c r="O52" s="48">
        <v>2</v>
      </c>
      <c r="P52" s="48">
        <v>1</v>
      </c>
      <c r="Q52" s="48">
        <v>6</v>
      </c>
      <c r="R52" s="48">
        <v>6</v>
      </c>
      <c r="S52" s="49">
        <v>6</v>
      </c>
      <c r="T52" s="50">
        <v>5</v>
      </c>
      <c r="U52" s="51">
        <v>6</v>
      </c>
      <c r="V52" s="52">
        <f t="shared" si="1"/>
        <v>120</v>
      </c>
      <c r="W52" s="57">
        <v>250344620.12</v>
      </c>
      <c r="X52" s="57">
        <v>124080000</v>
      </c>
      <c r="Y52" s="40" t="s">
        <v>302</v>
      </c>
      <c r="Z52" s="51">
        <v>6</v>
      </c>
      <c r="AA52" s="51">
        <v>6</v>
      </c>
      <c r="AB52" s="53">
        <f t="shared" si="2"/>
        <v>100</v>
      </c>
      <c r="AC52" s="57">
        <v>62631490.039999999</v>
      </c>
      <c r="AD52" s="57">
        <v>51301490</v>
      </c>
      <c r="AE52" s="40" t="s">
        <v>303</v>
      </c>
      <c r="AF52" s="51">
        <v>6</v>
      </c>
      <c r="AG52" s="51">
        <v>6</v>
      </c>
      <c r="AH52" s="53">
        <f t="shared" si="3"/>
        <v>100</v>
      </c>
      <c r="AI52" s="276">
        <v>15000000</v>
      </c>
      <c r="AJ52" s="276"/>
      <c r="AK52" s="274" t="s">
        <v>304</v>
      </c>
      <c r="AL52" s="51">
        <v>6</v>
      </c>
      <c r="AM52" s="51">
        <v>22</v>
      </c>
      <c r="AN52" s="63">
        <f t="shared" si="4"/>
        <v>366.66666666666663</v>
      </c>
      <c r="AO52" s="57">
        <v>0</v>
      </c>
      <c r="AP52" s="57">
        <v>0</v>
      </c>
      <c r="AQ52" s="274" t="s">
        <v>305</v>
      </c>
      <c r="AR52" s="51">
        <v>6</v>
      </c>
      <c r="AS52" s="51">
        <v>4</v>
      </c>
      <c r="AT52" s="52">
        <f t="shared" si="5"/>
        <v>66.666666666666657</v>
      </c>
      <c r="AU52" s="276">
        <v>112100000</v>
      </c>
      <c r="AV52" s="276">
        <v>107638100</v>
      </c>
      <c r="AW52" s="302" t="s">
        <v>306</v>
      </c>
      <c r="AX52" s="51">
        <v>7</v>
      </c>
      <c r="AY52" s="51">
        <v>6</v>
      </c>
      <c r="AZ52" s="52">
        <f t="shared" si="6"/>
        <v>85.714285714285708</v>
      </c>
      <c r="BA52" s="276">
        <v>123575000</v>
      </c>
      <c r="BB52" s="276">
        <v>90736000</v>
      </c>
      <c r="BC52" s="302" t="s">
        <v>307</v>
      </c>
      <c r="BD52" s="51">
        <v>2</v>
      </c>
      <c r="BE52" s="51">
        <v>2</v>
      </c>
      <c r="BF52" s="52">
        <f t="shared" si="7"/>
        <v>100</v>
      </c>
      <c r="BG52" s="57">
        <v>0</v>
      </c>
      <c r="BH52" s="57">
        <v>0</v>
      </c>
      <c r="BI52" s="40" t="s">
        <v>308</v>
      </c>
      <c r="BJ52" s="51">
        <v>1</v>
      </c>
      <c r="BK52" s="51">
        <v>1</v>
      </c>
      <c r="BL52" s="52">
        <f t="shared" si="8"/>
        <v>100</v>
      </c>
      <c r="BM52" s="56">
        <v>0</v>
      </c>
      <c r="BN52" s="56">
        <v>0</v>
      </c>
      <c r="BO52" s="58" t="s">
        <v>309</v>
      </c>
      <c r="BP52" s="51">
        <v>6</v>
      </c>
      <c r="BQ52" s="51">
        <v>5</v>
      </c>
      <c r="BR52" s="52">
        <f t="shared" si="0"/>
        <v>83.333333333333343</v>
      </c>
      <c r="BS52" s="185">
        <v>0</v>
      </c>
      <c r="BT52" s="185">
        <v>0</v>
      </c>
      <c r="BU52" s="167">
        <v>0</v>
      </c>
      <c r="BV52" s="92" t="s">
        <v>1098</v>
      </c>
      <c r="BW52" s="59">
        <v>6</v>
      </c>
      <c r="BX52" s="59">
        <v>6</v>
      </c>
      <c r="BY52" s="53">
        <f t="shared" si="9"/>
        <v>100</v>
      </c>
      <c r="BZ52" s="244"/>
      <c r="CA52" s="244"/>
      <c r="CB52" s="40" t="s">
        <v>1267</v>
      </c>
      <c r="CC52" s="59">
        <v>6</v>
      </c>
      <c r="CD52" s="59"/>
      <c r="CE52" s="61">
        <f t="shared" si="10"/>
        <v>0</v>
      </c>
      <c r="CF52" s="60"/>
      <c r="CG52" s="60"/>
      <c r="CH52" s="40"/>
      <c r="CI52" s="51">
        <v>6</v>
      </c>
      <c r="CJ52" s="51">
        <f t="shared" ref="CJ52:CJ57" si="16">(+U52+AA52+AG52+AM52+AS52+AY52+BE52+BK52+BQ52+BX52)/10</f>
        <v>6.4</v>
      </c>
      <c r="CK52" s="160">
        <v>1</v>
      </c>
      <c r="CL52" s="40" t="s">
        <v>310</v>
      </c>
    </row>
    <row r="53" spans="1:90" ht="171.75" customHeight="1">
      <c r="A53" s="375"/>
      <c r="B53" s="275"/>
      <c r="C53" s="44">
        <v>36</v>
      </c>
      <c r="D53" s="40" t="s">
        <v>311</v>
      </c>
      <c r="E53" s="45" t="s">
        <v>26</v>
      </c>
      <c r="F53" s="45" t="s">
        <v>26</v>
      </c>
      <c r="G53" s="45" t="s">
        <v>26</v>
      </c>
      <c r="H53" s="46" t="s">
        <v>100</v>
      </c>
      <c r="I53" s="47">
        <v>53</v>
      </c>
      <c r="J53" s="48">
        <v>54</v>
      </c>
      <c r="K53" s="48">
        <v>54</v>
      </c>
      <c r="L53" s="48">
        <v>54</v>
      </c>
      <c r="M53" s="48">
        <v>54</v>
      </c>
      <c r="N53" s="48">
        <v>54</v>
      </c>
      <c r="O53" s="48">
        <v>54</v>
      </c>
      <c r="P53" s="48">
        <v>54</v>
      </c>
      <c r="Q53" s="48">
        <v>54</v>
      </c>
      <c r="R53" s="48">
        <v>54</v>
      </c>
      <c r="S53" s="49">
        <v>54</v>
      </c>
      <c r="T53" s="50">
        <v>53</v>
      </c>
      <c r="U53" s="51">
        <v>54</v>
      </c>
      <c r="V53" s="55">
        <f t="shared" si="1"/>
        <v>101.88679245283019</v>
      </c>
      <c r="W53" s="57">
        <v>224000000</v>
      </c>
      <c r="X53" s="57">
        <v>224000000</v>
      </c>
      <c r="Y53" s="40" t="s">
        <v>312</v>
      </c>
      <c r="Z53" s="51">
        <v>54</v>
      </c>
      <c r="AA53" s="51">
        <v>54</v>
      </c>
      <c r="AB53" s="53">
        <f t="shared" si="2"/>
        <v>100</v>
      </c>
      <c r="AC53" s="57">
        <v>290000000</v>
      </c>
      <c r="AD53" s="57">
        <v>3200000</v>
      </c>
      <c r="AE53" s="40" t="s">
        <v>313</v>
      </c>
      <c r="AF53" s="51">
        <v>54</v>
      </c>
      <c r="AG53" s="51">
        <v>4</v>
      </c>
      <c r="AH53" s="55">
        <f t="shared" si="3"/>
        <v>7.4074074074074066</v>
      </c>
      <c r="AI53" s="277"/>
      <c r="AJ53" s="277"/>
      <c r="AK53" s="275"/>
      <c r="AL53" s="51">
        <v>54</v>
      </c>
      <c r="AM53" s="51">
        <v>52</v>
      </c>
      <c r="AN53" s="55">
        <f t="shared" si="4"/>
        <v>96.296296296296291</v>
      </c>
      <c r="AO53" s="57">
        <v>0</v>
      </c>
      <c r="AP53" s="57">
        <v>0</v>
      </c>
      <c r="AQ53" s="275"/>
      <c r="AR53" s="51">
        <v>54</v>
      </c>
      <c r="AS53" s="51">
        <v>54</v>
      </c>
      <c r="AT53" s="53">
        <f t="shared" si="5"/>
        <v>100</v>
      </c>
      <c r="AU53" s="277"/>
      <c r="AV53" s="277"/>
      <c r="AW53" s="304"/>
      <c r="AX53" s="51">
        <v>54</v>
      </c>
      <c r="AY53" s="51">
        <v>54</v>
      </c>
      <c r="AZ53" s="53">
        <f t="shared" si="6"/>
        <v>100</v>
      </c>
      <c r="BA53" s="277"/>
      <c r="BB53" s="277"/>
      <c r="BC53" s="304"/>
      <c r="BD53" s="51">
        <v>54</v>
      </c>
      <c r="BE53" s="51">
        <v>54</v>
      </c>
      <c r="BF53" s="53">
        <v>100</v>
      </c>
      <c r="BG53" s="57">
        <v>0</v>
      </c>
      <c r="BH53" s="57">
        <v>0</v>
      </c>
      <c r="BI53" s="40" t="s">
        <v>314</v>
      </c>
      <c r="BJ53" s="51">
        <v>54</v>
      </c>
      <c r="BK53" s="51">
        <v>54</v>
      </c>
      <c r="BL53" s="53">
        <v>100</v>
      </c>
      <c r="BM53" s="56">
        <v>0</v>
      </c>
      <c r="BN53" s="56">
        <v>0</v>
      </c>
      <c r="BO53" s="58" t="s">
        <v>315</v>
      </c>
      <c r="BP53" s="51">
        <v>54</v>
      </c>
      <c r="BQ53" s="51">
        <v>54</v>
      </c>
      <c r="BR53" s="53">
        <f t="shared" si="0"/>
        <v>100</v>
      </c>
      <c r="BS53" s="185">
        <v>0</v>
      </c>
      <c r="BT53" s="185">
        <v>0</v>
      </c>
      <c r="BU53" s="167">
        <v>0</v>
      </c>
      <c r="BV53" s="40" t="s">
        <v>1099</v>
      </c>
      <c r="BW53" s="51">
        <v>54</v>
      </c>
      <c r="BX53" s="59">
        <v>54</v>
      </c>
      <c r="BY53" s="53">
        <f t="shared" si="9"/>
        <v>100</v>
      </c>
      <c r="BZ53" s="244"/>
      <c r="CA53" s="244"/>
      <c r="CB53" s="40" t="s">
        <v>1268</v>
      </c>
      <c r="CC53" s="51">
        <v>54</v>
      </c>
      <c r="CD53" s="59"/>
      <c r="CE53" s="61">
        <f t="shared" si="10"/>
        <v>0</v>
      </c>
      <c r="CF53" s="60"/>
      <c r="CG53" s="60"/>
      <c r="CH53" s="40"/>
      <c r="CI53" s="51">
        <v>54</v>
      </c>
      <c r="CJ53" s="51">
        <f t="shared" si="16"/>
        <v>48.8</v>
      </c>
      <c r="CK53" s="160">
        <v>1</v>
      </c>
      <c r="CL53" s="40" t="s">
        <v>1021</v>
      </c>
    </row>
    <row r="54" spans="1:90" ht="225.75" customHeight="1">
      <c r="A54" s="375"/>
      <c r="B54" s="274" t="s">
        <v>316</v>
      </c>
      <c r="C54" s="44">
        <v>37</v>
      </c>
      <c r="D54" s="40" t="s">
        <v>317</v>
      </c>
      <c r="E54" s="45" t="s">
        <v>26</v>
      </c>
      <c r="F54" s="45" t="s">
        <v>26</v>
      </c>
      <c r="G54" s="45" t="s">
        <v>26</v>
      </c>
      <c r="H54" s="46" t="s">
        <v>100</v>
      </c>
      <c r="I54" s="47">
        <v>1</v>
      </c>
      <c r="J54" s="48">
        <v>1</v>
      </c>
      <c r="K54" s="48">
        <v>9</v>
      </c>
      <c r="L54" s="48">
        <v>11</v>
      </c>
      <c r="M54" s="48">
        <v>11</v>
      </c>
      <c r="N54" s="48">
        <v>1</v>
      </c>
      <c r="O54" s="48">
        <v>1</v>
      </c>
      <c r="P54" s="48">
        <v>1</v>
      </c>
      <c r="Q54" s="48">
        <v>1</v>
      </c>
      <c r="R54" s="48">
        <v>1</v>
      </c>
      <c r="S54" s="49">
        <v>1</v>
      </c>
      <c r="T54" s="50">
        <v>1</v>
      </c>
      <c r="U54" s="51">
        <v>1</v>
      </c>
      <c r="V54" s="55">
        <f t="shared" si="1"/>
        <v>100</v>
      </c>
      <c r="W54" s="57">
        <v>250344620.12</v>
      </c>
      <c r="X54" s="57">
        <v>124080000</v>
      </c>
      <c r="Y54" s="40" t="s">
        <v>318</v>
      </c>
      <c r="Z54" s="51">
        <v>1</v>
      </c>
      <c r="AA54" s="51">
        <v>1</v>
      </c>
      <c r="AB54" s="53">
        <f t="shared" si="2"/>
        <v>100</v>
      </c>
      <c r="AC54" s="57">
        <v>62631490.039999999</v>
      </c>
      <c r="AD54" s="57">
        <v>51301490</v>
      </c>
      <c r="AE54" s="40" t="s">
        <v>319</v>
      </c>
      <c r="AF54" s="51">
        <v>9</v>
      </c>
      <c r="AG54" s="51">
        <v>9</v>
      </c>
      <c r="AH54" s="53">
        <f t="shared" si="3"/>
        <v>100</v>
      </c>
      <c r="AI54" s="57">
        <v>130000000</v>
      </c>
      <c r="AJ54" s="57">
        <v>104123000</v>
      </c>
      <c r="AK54" s="40" t="s">
        <v>320</v>
      </c>
      <c r="AL54" s="51">
        <v>11</v>
      </c>
      <c r="AM54" s="51">
        <v>15</v>
      </c>
      <c r="AN54" s="55">
        <f t="shared" si="4"/>
        <v>136.36363636363635</v>
      </c>
      <c r="AO54" s="57">
        <v>159104816</v>
      </c>
      <c r="AP54" s="57">
        <v>151904816</v>
      </c>
      <c r="AQ54" s="40" t="s">
        <v>321</v>
      </c>
      <c r="AR54" s="51">
        <v>11</v>
      </c>
      <c r="AS54" s="51">
        <v>11</v>
      </c>
      <c r="AT54" s="53">
        <f t="shared" si="5"/>
        <v>100</v>
      </c>
      <c r="AU54" s="57">
        <v>232365345</v>
      </c>
      <c r="AV54" s="57">
        <v>180200000</v>
      </c>
      <c r="AW54" s="40" t="s">
        <v>322</v>
      </c>
      <c r="AX54" s="51">
        <v>1</v>
      </c>
      <c r="AY54" s="51">
        <v>1</v>
      </c>
      <c r="AZ54" s="53">
        <f t="shared" si="6"/>
        <v>100</v>
      </c>
      <c r="BA54" s="57">
        <v>9924250</v>
      </c>
      <c r="BB54" s="57">
        <v>9924250</v>
      </c>
      <c r="BC54" s="40" t="s">
        <v>323</v>
      </c>
      <c r="BD54" s="51">
        <v>1</v>
      </c>
      <c r="BE54" s="51">
        <v>1</v>
      </c>
      <c r="BF54" s="53">
        <f t="shared" si="7"/>
        <v>100</v>
      </c>
      <c r="BG54" s="57">
        <v>0</v>
      </c>
      <c r="BH54" s="57">
        <v>0</v>
      </c>
      <c r="BI54" s="40" t="s">
        <v>324</v>
      </c>
      <c r="BJ54" s="51">
        <v>1</v>
      </c>
      <c r="BK54" s="51">
        <v>1</v>
      </c>
      <c r="BL54" s="53">
        <f t="shared" si="8"/>
        <v>100</v>
      </c>
      <c r="BM54" s="56">
        <v>0</v>
      </c>
      <c r="BN54" s="56">
        <v>0</v>
      </c>
      <c r="BO54" s="58" t="s">
        <v>325</v>
      </c>
      <c r="BP54" s="51">
        <v>1</v>
      </c>
      <c r="BQ54" s="51">
        <v>1</v>
      </c>
      <c r="BR54" s="53">
        <f t="shared" si="0"/>
        <v>100</v>
      </c>
      <c r="BS54" s="188">
        <v>20000000</v>
      </c>
      <c r="BT54" s="188">
        <v>13000000</v>
      </c>
      <c r="BU54" s="168">
        <f>BT54/BS54*100</f>
        <v>65</v>
      </c>
      <c r="BV54" s="40" t="s">
        <v>1022</v>
      </c>
      <c r="BW54" s="59">
        <v>1</v>
      </c>
      <c r="BX54" s="59">
        <v>1</v>
      </c>
      <c r="BY54" s="53">
        <f t="shared" si="9"/>
        <v>100</v>
      </c>
      <c r="BZ54" s="244">
        <v>20000000</v>
      </c>
      <c r="CA54" s="244"/>
      <c r="CB54" s="40" t="s">
        <v>1269</v>
      </c>
      <c r="CC54" s="59">
        <v>1</v>
      </c>
      <c r="CD54" s="59"/>
      <c r="CE54" s="61">
        <f t="shared" si="10"/>
        <v>0</v>
      </c>
      <c r="CF54" s="60"/>
      <c r="CG54" s="60"/>
      <c r="CH54" s="40"/>
      <c r="CI54" s="51">
        <v>1</v>
      </c>
      <c r="CJ54" s="51">
        <f t="shared" si="16"/>
        <v>4.2</v>
      </c>
      <c r="CK54" s="160">
        <v>1</v>
      </c>
      <c r="CL54" s="40" t="s">
        <v>1023</v>
      </c>
    </row>
    <row r="55" spans="1:90" ht="409.6" customHeight="1">
      <c r="A55" s="375"/>
      <c r="B55" s="316"/>
      <c r="C55" s="44">
        <v>38</v>
      </c>
      <c r="D55" s="40" t="s">
        <v>326</v>
      </c>
      <c r="E55" s="45" t="s">
        <v>26</v>
      </c>
      <c r="F55" s="45" t="s">
        <v>26</v>
      </c>
      <c r="G55" s="45" t="s">
        <v>26</v>
      </c>
      <c r="H55" s="46" t="s">
        <v>100</v>
      </c>
      <c r="I55" s="47">
        <v>1</v>
      </c>
      <c r="J55" s="48">
        <v>1</v>
      </c>
      <c r="K55" s="48">
        <v>3</v>
      </c>
      <c r="L55" s="48">
        <v>4</v>
      </c>
      <c r="M55" s="48">
        <v>4</v>
      </c>
      <c r="N55" s="48">
        <v>1</v>
      </c>
      <c r="O55" s="48">
        <v>1</v>
      </c>
      <c r="P55" s="48">
        <v>1</v>
      </c>
      <c r="Q55" s="48">
        <v>1</v>
      </c>
      <c r="R55" s="48">
        <v>1</v>
      </c>
      <c r="S55" s="49">
        <v>1</v>
      </c>
      <c r="T55" s="50">
        <v>1</v>
      </c>
      <c r="U55" s="51">
        <v>1</v>
      </c>
      <c r="V55" s="55">
        <f t="shared" si="1"/>
        <v>100</v>
      </c>
      <c r="W55" s="57">
        <v>250344620.12</v>
      </c>
      <c r="X55" s="57">
        <v>124080000</v>
      </c>
      <c r="Y55" s="40" t="s">
        <v>327</v>
      </c>
      <c r="Z55" s="51">
        <v>1</v>
      </c>
      <c r="AA55" s="51">
        <v>1</v>
      </c>
      <c r="AB55" s="53">
        <f t="shared" si="2"/>
        <v>100</v>
      </c>
      <c r="AC55" s="57">
        <v>62631490.039999999</v>
      </c>
      <c r="AD55" s="57">
        <v>51301490</v>
      </c>
      <c r="AE55" s="40" t="s">
        <v>328</v>
      </c>
      <c r="AF55" s="51">
        <v>3</v>
      </c>
      <c r="AG55" s="51">
        <v>3</v>
      </c>
      <c r="AH55" s="53">
        <f t="shared" si="3"/>
        <v>100</v>
      </c>
      <c r="AI55" s="57">
        <v>230000000</v>
      </c>
      <c r="AJ55" s="57">
        <v>109789100</v>
      </c>
      <c r="AK55" s="40" t="s">
        <v>329</v>
      </c>
      <c r="AL55" s="51">
        <v>4</v>
      </c>
      <c r="AM55" s="51">
        <v>11</v>
      </c>
      <c r="AN55" s="53">
        <f t="shared" si="4"/>
        <v>275</v>
      </c>
      <c r="AO55" s="57">
        <v>40000000</v>
      </c>
      <c r="AP55" s="57">
        <v>35000000</v>
      </c>
      <c r="AQ55" s="40" t="s">
        <v>330</v>
      </c>
      <c r="AR55" s="51">
        <v>4</v>
      </c>
      <c r="AS55" s="51">
        <v>11</v>
      </c>
      <c r="AT55" s="53">
        <f t="shared" si="5"/>
        <v>275</v>
      </c>
      <c r="AU55" s="57">
        <v>40000000</v>
      </c>
      <c r="AV55" s="57">
        <v>20537932</v>
      </c>
      <c r="AW55" s="40" t="s">
        <v>331</v>
      </c>
      <c r="AX55" s="51">
        <v>1</v>
      </c>
      <c r="AY55" s="51">
        <v>1</v>
      </c>
      <c r="AZ55" s="53">
        <f t="shared" si="6"/>
        <v>100</v>
      </c>
      <c r="BA55" s="57">
        <v>29875000</v>
      </c>
      <c r="BB55" s="57">
        <v>0</v>
      </c>
      <c r="BC55" s="40" t="s">
        <v>332</v>
      </c>
      <c r="BD55" s="51">
        <v>1</v>
      </c>
      <c r="BE55" s="51">
        <v>1</v>
      </c>
      <c r="BF55" s="53">
        <f t="shared" si="7"/>
        <v>100</v>
      </c>
      <c r="BG55" s="57">
        <v>0</v>
      </c>
      <c r="BH55" s="57">
        <v>0</v>
      </c>
      <c r="BI55" s="40" t="s">
        <v>333</v>
      </c>
      <c r="BJ55" s="51">
        <v>1</v>
      </c>
      <c r="BK55" s="51">
        <v>1</v>
      </c>
      <c r="BL55" s="53">
        <f t="shared" si="8"/>
        <v>100</v>
      </c>
      <c r="BM55" s="56">
        <v>0</v>
      </c>
      <c r="BN55" s="56">
        <v>0</v>
      </c>
      <c r="BO55" s="58" t="s">
        <v>334</v>
      </c>
      <c r="BP55" s="51">
        <v>1</v>
      </c>
      <c r="BQ55" s="51">
        <v>1</v>
      </c>
      <c r="BR55" s="53">
        <f t="shared" si="0"/>
        <v>100</v>
      </c>
      <c r="BS55" s="189">
        <v>6675000</v>
      </c>
      <c r="BT55" s="190">
        <v>4450000</v>
      </c>
      <c r="BU55" s="168">
        <f>BT55/BS55*100</f>
        <v>66.666666666666657</v>
      </c>
      <c r="BV55" s="40" t="s">
        <v>1024</v>
      </c>
      <c r="BW55" s="59">
        <v>1</v>
      </c>
      <c r="BX55" s="59">
        <v>1</v>
      </c>
      <c r="BY55" s="53">
        <f t="shared" si="9"/>
        <v>100</v>
      </c>
      <c r="BZ55" s="244"/>
      <c r="CA55" s="244"/>
      <c r="CB55" s="40" t="s">
        <v>1153</v>
      </c>
      <c r="CC55" s="59">
        <v>1</v>
      </c>
      <c r="CD55" s="59"/>
      <c r="CE55" s="61">
        <f t="shared" si="10"/>
        <v>0</v>
      </c>
      <c r="CF55" s="60"/>
      <c r="CG55" s="60"/>
      <c r="CH55" s="40"/>
      <c r="CI55" s="51">
        <v>1</v>
      </c>
      <c r="CJ55" s="51">
        <f t="shared" si="16"/>
        <v>3.2</v>
      </c>
      <c r="CK55" s="160">
        <v>1</v>
      </c>
      <c r="CL55" s="40" t="s">
        <v>1025</v>
      </c>
    </row>
    <row r="56" spans="1:90" ht="220.5" customHeight="1">
      <c r="A56" s="375"/>
      <c r="B56" s="316"/>
      <c r="C56" s="44">
        <v>39</v>
      </c>
      <c r="D56" s="40" t="s">
        <v>971</v>
      </c>
      <c r="E56" s="45" t="s">
        <v>26</v>
      </c>
      <c r="F56" s="45" t="s">
        <v>26</v>
      </c>
      <c r="G56" s="45" t="s">
        <v>26</v>
      </c>
      <c r="H56" s="46" t="s">
        <v>100</v>
      </c>
      <c r="I56" s="47">
        <v>1</v>
      </c>
      <c r="J56" s="48">
        <v>1</v>
      </c>
      <c r="K56" s="48">
        <v>11</v>
      </c>
      <c r="L56" s="48">
        <v>11</v>
      </c>
      <c r="M56" s="48">
        <v>11</v>
      </c>
      <c r="N56" s="48">
        <v>1</v>
      </c>
      <c r="O56" s="48">
        <v>1</v>
      </c>
      <c r="P56" s="48">
        <v>1</v>
      </c>
      <c r="Q56" s="48">
        <v>1</v>
      </c>
      <c r="R56" s="48">
        <v>1</v>
      </c>
      <c r="S56" s="49">
        <v>1</v>
      </c>
      <c r="T56" s="50">
        <v>1</v>
      </c>
      <c r="U56" s="51">
        <v>1</v>
      </c>
      <c r="V56" s="55">
        <f t="shared" si="1"/>
        <v>100</v>
      </c>
      <c r="W56" s="57">
        <v>2502450453.6500001</v>
      </c>
      <c r="X56" s="57">
        <v>1519093331</v>
      </c>
      <c r="Y56" s="40" t="s">
        <v>335</v>
      </c>
      <c r="Z56" s="51">
        <v>1</v>
      </c>
      <c r="AA56" s="51">
        <v>1</v>
      </c>
      <c r="AB56" s="53">
        <f t="shared" si="2"/>
        <v>100</v>
      </c>
      <c r="AC56" s="57">
        <v>2804103122.6500001</v>
      </c>
      <c r="AD56" s="57">
        <v>1334000</v>
      </c>
      <c r="AE56" s="40" t="s">
        <v>336</v>
      </c>
      <c r="AF56" s="51">
        <v>11</v>
      </c>
      <c r="AG56" s="51">
        <v>11</v>
      </c>
      <c r="AH56" s="53">
        <f t="shared" si="3"/>
        <v>100</v>
      </c>
      <c r="AI56" s="57">
        <v>20000000</v>
      </c>
      <c r="AJ56" s="57">
        <v>0</v>
      </c>
      <c r="AK56" s="40" t="s">
        <v>337</v>
      </c>
      <c r="AL56" s="51">
        <v>11</v>
      </c>
      <c r="AM56" s="51">
        <v>11</v>
      </c>
      <c r="AN56" s="53">
        <f t="shared" si="4"/>
        <v>100</v>
      </c>
      <c r="AO56" s="57">
        <v>21400000</v>
      </c>
      <c r="AP56" s="57">
        <v>20000000</v>
      </c>
      <c r="AQ56" s="40" t="s">
        <v>338</v>
      </c>
      <c r="AR56" s="51">
        <v>11</v>
      </c>
      <c r="AS56" s="51">
        <v>11</v>
      </c>
      <c r="AT56" s="53">
        <f t="shared" si="5"/>
        <v>100</v>
      </c>
      <c r="AU56" s="57">
        <v>10000000</v>
      </c>
      <c r="AV56" s="57">
        <v>10000000</v>
      </c>
      <c r="AW56" s="40" t="s">
        <v>339</v>
      </c>
      <c r="AX56" s="51">
        <v>1</v>
      </c>
      <c r="AY56" s="51">
        <v>1</v>
      </c>
      <c r="AZ56" s="53">
        <f t="shared" si="6"/>
        <v>100</v>
      </c>
      <c r="BA56" s="57">
        <v>9937000</v>
      </c>
      <c r="BB56" s="57">
        <v>0</v>
      </c>
      <c r="BC56" s="40" t="s">
        <v>340</v>
      </c>
      <c r="BD56" s="51">
        <v>1</v>
      </c>
      <c r="BE56" s="51">
        <v>1</v>
      </c>
      <c r="BF56" s="53">
        <f t="shared" si="7"/>
        <v>100</v>
      </c>
      <c r="BG56" s="57">
        <v>297340573</v>
      </c>
      <c r="BH56" s="57">
        <v>297340573</v>
      </c>
      <c r="BI56" s="40" t="s">
        <v>341</v>
      </c>
      <c r="BJ56" s="51">
        <v>1</v>
      </c>
      <c r="BK56" s="51">
        <v>1</v>
      </c>
      <c r="BL56" s="53">
        <f t="shared" si="8"/>
        <v>100</v>
      </c>
      <c r="BM56" s="56">
        <v>0</v>
      </c>
      <c r="BN56" s="56">
        <v>0</v>
      </c>
      <c r="BO56" s="58" t="s">
        <v>342</v>
      </c>
      <c r="BP56" s="51">
        <v>1</v>
      </c>
      <c r="BQ56" s="51">
        <v>1</v>
      </c>
      <c r="BR56" s="53">
        <f t="shared" si="0"/>
        <v>100</v>
      </c>
      <c r="BS56" s="185">
        <v>0</v>
      </c>
      <c r="BT56" s="185">
        <v>0</v>
      </c>
      <c r="BU56" s="168">
        <v>0</v>
      </c>
      <c r="BV56" s="40" t="s">
        <v>1100</v>
      </c>
      <c r="BW56" s="59">
        <v>1</v>
      </c>
      <c r="BX56" s="59">
        <v>1</v>
      </c>
      <c r="BY56" s="53">
        <f t="shared" si="9"/>
        <v>100</v>
      </c>
      <c r="BZ56" s="244"/>
      <c r="CA56" s="244"/>
      <c r="CB56" s="40" t="s">
        <v>1270</v>
      </c>
      <c r="CC56" s="59">
        <v>1</v>
      </c>
      <c r="CD56" s="59"/>
      <c r="CE56" s="61">
        <f t="shared" si="10"/>
        <v>0</v>
      </c>
      <c r="CF56" s="60"/>
      <c r="CG56" s="60"/>
      <c r="CH56" s="40"/>
      <c r="CI56" s="51">
        <v>1</v>
      </c>
      <c r="CJ56" s="51">
        <f t="shared" si="16"/>
        <v>4</v>
      </c>
      <c r="CK56" s="160">
        <v>1</v>
      </c>
      <c r="CL56" s="40" t="s">
        <v>1026</v>
      </c>
    </row>
    <row r="57" spans="1:90" ht="203.25" customHeight="1">
      <c r="A57" s="375"/>
      <c r="B57" s="275"/>
      <c r="C57" s="44">
        <v>40</v>
      </c>
      <c r="D57" s="40" t="s">
        <v>343</v>
      </c>
      <c r="E57" s="45" t="s">
        <v>26</v>
      </c>
      <c r="F57" s="45" t="s">
        <v>26</v>
      </c>
      <c r="G57" s="45" t="s">
        <v>26</v>
      </c>
      <c r="H57" s="46" t="s">
        <v>100</v>
      </c>
      <c r="I57" s="47">
        <v>1</v>
      </c>
      <c r="J57" s="48">
        <v>1</v>
      </c>
      <c r="K57" s="48">
        <v>11</v>
      </c>
      <c r="L57" s="48">
        <v>11</v>
      </c>
      <c r="M57" s="48">
        <v>11</v>
      </c>
      <c r="N57" s="48">
        <v>1</v>
      </c>
      <c r="O57" s="48">
        <v>1</v>
      </c>
      <c r="P57" s="48">
        <v>1</v>
      </c>
      <c r="Q57" s="48">
        <v>1</v>
      </c>
      <c r="R57" s="48">
        <v>1</v>
      </c>
      <c r="S57" s="49">
        <v>1</v>
      </c>
      <c r="T57" s="50">
        <v>1</v>
      </c>
      <c r="U57" s="51">
        <v>1</v>
      </c>
      <c r="V57" s="55">
        <f t="shared" si="1"/>
        <v>100</v>
      </c>
      <c r="W57" s="57">
        <v>112750000</v>
      </c>
      <c r="X57" s="57">
        <v>112749999</v>
      </c>
      <c r="Y57" s="40" t="s">
        <v>344</v>
      </c>
      <c r="Z57" s="51">
        <v>1</v>
      </c>
      <c r="AA57" s="51">
        <v>1</v>
      </c>
      <c r="AB57" s="53">
        <f t="shared" si="2"/>
        <v>100</v>
      </c>
      <c r="AC57" s="57">
        <v>120000000</v>
      </c>
      <c r="AD57" s="57">
        <v>0</v>
      </c>
      <c r="AE57" s="40" t="s">
        <v>345</v>
      </c>
      <c r="AF57" s="51">
        <v>11</v>
      </c>
      <c r="AG57" s="51">
        <v>11</v>
      </c>
      <c r="AH57" s="53">
        <f t="shared" si="3"/>
        <v>100</v>
      </c>
      <c r="AI57" s="57">
        <v>17500000</v>
      </c>
      <c r="AJ57" s="57">
        <v>17500000</v>
      </c>
      <c r="AK57" s="40" t="s">
        <v>346</v>
      </c>
      <c r="AL57" s="51">
        <v>11</v>
      </c>
      <c r="AM57" s="51">
        <v>20</v>
      </c>
      <c r="AN57" s="55">
        <f t="shared" si="4"/>
        <v>181.81818181818181</v>
      </c>
      <c r="AO57" s="57">
        <v>20600000</v>
      </c>
      <c r="AP57" s="57">
        <v>0</v>
      </c>
      <c r="AQ57" s="40" t="s">
        <v>347</v>
      </c>
      <c r="AR57" s="51">
        <v>11</v>
      </c>
      <c r="AS57" s="51">
        <v>11</v>
      </c>
      <c r="AT57" s="53">
        <f t="shared" si="5"/>
        <v>100</v>
      </c>
      <c r="AU57" s="57">
        <v>0</v>
      </c>
      <c r="AV57" s="57">
        <v>0</v>
      </c>
      <c r="AW57" s="40" t="s">
        <v>348</v>
      </c>
      <c r="AX57" s="51">
        <v>1</v>
      </c>
      <c r="AY57" s="51">
        <v>1</v>
      </c>
      <c r="AZ57" s="53">
        <f t="shared" si="6"/>
        <v>100</v>
      </c>
      <c r="BA57" s="57">
        <v>0</v>
      </c>
      <c r="BB57" s="57">
        <v>0</v>
      </c>
      <c r="BC57" s="40" t="s">
        <v>219</v>
      </c>
      <c r="BD57" s="51">
        <v>1</v>
      </c>
      <c r="BE57" s="51">
        <v>1</v>
      </c>
      <c r="BF57" s="53">
        <f t="shared" si="7"/>
        <v>100</v>
      </c>
      <c r="BG57" s="57">
        <v>0</v>
      </c>
      <c r="BH57" s="57">
        <v>0</v>
      </c>
      <c r="BI57" s="40" t="s">
        <v>349</v>
      </c>
      <c r="BJ57" s="51">
        <v>1</v>
      </c>
      <c r="BK57" s="51">
        <v>0</v>
      </c>
      <c r="BL57" s="53">
        <f t="shared" si="8"/>
        <v>0</v>
      </c>
      <c r="BM57" s="56">
        <v>0</v>
      </c>
      <c r="BN57" s="56">
        <v>0</v>
      </c>
      <c r="BO57" s="58" t="s">
        <v>350</v>
      </c>
      <c r="BP57" s="51">
        <v>1</v>
      </c>
      <c r="BQ57" s="51">
        <v>1</v>
      </c>
      <c r="BR57" s="53">
        <f t="shared" si="0"/>
        <v>100</v>
      </c>
      <c r="BS57" s="188">
        <v>5000000</v>
      </c>
      <c r="BT57" s="188">
        <v>5000000</v>
      </c>
      <c r="BU57" s="168">
        <f t="shared" ref="BU57:BU116" si="17">BT57/BS57*100</f>
        <v>100</v>
      </c>
      <c r="BV57" s="74" t="s">
        <v>1027</v>
      </c>
      <c r="BW57" s="59">
        <v>1</v>
      </c>
      <c r="BX57" s="59">
        <v>1</v>
      </c>
      <c r="BY57" s="53">
        <f t="shared" si="9"/>
        <v>100</v>
      </c>
      <c r="BZ57" s="250">
        <v>5000000</v>
      </c>
      <c r="CA57" s="244"/>
      <c r="CB57" s="40" t="s">
        <v>1271</v>
      </c>
      <c r="CC57" s="59">
        <v>1</v>
      </c>
      <c r="CD57" s="59"/>
      <c r="CE57" s="61">
        <f t="shared" si="10"/>
        <v>0</v>
      </c>
      <c r="CF57" s="60"/>
      <c r="CG57" s="60"/>
      <c r="CH57" s="40"/>
      <c r="CI57" s="51">
        <v>1</v>
      </c>
      <c r="CJ57" s="51">
        <f t="shared" si="16"/>
        <v>4.8</v>
      </c>
      <c r="CK57" s="160">
        <v>1</v>
      </c>
      <c r="CL57" s="40" t="s">
        <v>1028</v>
      </c>
    </row>
    <row r="58" spans="1:90" ht="221.25" customHeight="1">
      <c r="A58" s="375"/>
      <c r="B58" s="64" t="s">
        <v>351</v>
      </c>
      <c r="C58" s="69">
        <v>41</v>
      </c>
      <c r="D58" s="64" t="s">
        <v>352</v>
      </c>
      <c r="E58" s="45" t="s">
        <v>26</v>
      </c>
      <c r="F58" s="45" t="s">
        <v>26</v>
      </c>
      <c r="G58" s="45" t="s">
        <v>26</v>
      </c>
      <c r="H58" s="46" t="s">
        <v>100</v>
      </c>
      <c r="I58" s="94">
        <v>3.5</v>
      </c>
      <c r="J58" s="48">
        <v>4</v>
      </c>
      <c r="K58" s="48">
        <v>1</v>
      </c>
      <c r="L58" s="48">
        <v>1</v>
      </c>
      <c r="M58" s="48">
        <v>1</v>
      </c>
      <c r="N58" s="48">
        <v>7</v>
      </c>
      <c r="O58" s="48">
        <v>8</v>
      </c>
      <c r="P58" s="48">
        <v>8</v>
      </c>
      <c r="Q58" s="48">
        <v>8</v>
      </c>
      <c r="R58" s="48">
        <v>8</v>
      </c>
      <c r="S58" s="49">
        <v>8</v>
      </c>
      <c r="T58" s="95">
        <v>3.5</v>
      </c>
      <c r="U58" s="51">
        <v>4</v>
      </c>
      <c r="V58" s="67">
        <f>(U58/T58)*100</f>
        <v>114.28571428571428</v>
      </c>
      <c r="W58" s="57">
        <v>1050005619.33</v>
      </c>
      <c r="X58" s="57">
        <v>1050005619.33</v>
      </c>
      <c r="Y58" s="40" t="s">
        <v>353</v>
      </c>
      <c r="Z58" s="51">
        <v>4</v>
      </c>
      <c r="AA58" s="51">
        <v>3</v>
      </c>
      <c r="AB58" s="53">
        <f t="shared" si="2"/>
        <v>75</v>
      </c>
      <c r="AC58" s="57">
        <v>1047079382</v>
      </c>
      <c r="AD58" s="57">
        <v>51620000</v>
      </c>
      <c r="AE58" s="40" t="s">
        <v>354</v>
      </c>
      <c r="AF58" s="51">
        <v>1</v>
      </c>
      <c r="AG58" s="51">
        <v>1</v>
      </c>
      <c r="AH58" s="53">
        <f t="shared" si="3"/>
        <v>100</v>
      </c>
      <c r="AI58" s="57">
        <v>50000000</v>
      </c>
      <c r="AJ58" s="57">
        <v>7986000</v>
      </c>
      <c r="AK58" s="40" t="s">
        <v>355</v>
      </c>
      <c r="AL58" s="51">
        <v>1</v>
      </c>
      <c r="AM58" s="51">
        <v>1</v>
      </c>
      <c r="AN58" s="53">
        <f t="shared" si="4"/>
        <v>100</v>
      </c>
      <c r="AO58" s="57">
        <v>10000000</v>
      </c>
      <c r="AP58" s="57">
        <v>0</v>
      </c>
      <c r="AQ58" s="40" t="s">
        <v>356</v>
      </c>
      <c r="AR58" s="51">
        <v>1</v>
      </c>
      <c r="AS58" s="51">
        <v>1</v>
      </c>
      <c r="AT58" s="53">
        <f t="shared" si="5"/>
        <v>100</v>
      </c>
      <c r="AU58" s="57">
        <v>7200000</v>
      </c>
      <c r="AV58" s="57">
        <v>0</v>
      </c>
      <c r="AW58" s="40" t="s">
        <v>357</v>
      </c>
      <c r="AX58" s="51">
        <v>7</v>
      </c>
      <c r="AY58" s="51">
        <v>11</v>
      </c>
      <c r="AZ58" s="67">
        <f t="shared" si="6"/>
        <v>157.14285714285714</v>
      </c>
      <c r="BA58" s="57">
        <v>1011580689</v>
      </c>
      <c r="BB58" s="57">
        <v>15900000</v>
      </c>
      <c r="BC58" s="40" t="s">
        <v>358</v>
      </c>
      <c r="BD58" s="51">
        <v>8</v>
      </c>
      <c r="BE58" s="51">
        <v>1</v>
      </c>
      <c r="BF58" s="53">
        <f t="shared" si="7"/>
        <v>12.5</v>
      </c>
      <c r="BG58" s="57">
        <v>0</v>
      </c>
      <c r="BH58" s="57">
        <v>0</v>
      </c>
      <c r="BI58" s="40" t="s">
        <v>359</v>
      </c>
      <c r="BJ58" s="51">
        <v>8</v>
      </c>
      <c r="BK58" s="51">
        <v>8</v>
      </c>
      <c r="BL58" s="53">
        <f t="shared" si="8"/>
        <v>100</v>
      </c>
      <c r="BM58" s="56">
        <v>0</v>
      </c>
      <c r="BN58" s="56">
        <v>0</v>
      </c>
      <c r="BO58" s="58" t="s">
        <v>360</v>
      </c>
      <c r="BP58" s="51">
        <v>8</v>
      </c>
      <c r="BQ58" s="51">
        <v>8</v>
      </c>
      <c r="BR58" s="53">
        <f t="shared" si="0"/>
        <v>100</v>
      </c>
      <c r="BS58" s="185">
        <v>0</v>
      </c>
      <c r="BT58" s="185">
        <v>0</v>
      </c>
      <c r="BU58" s="168">
        <v>0</v>
      </c>
      <c r="BV58" s="58" t="s">
        <v>1036</v>
      </c>
      <c r="BW58" s="59">
        <v>8</v>
      </c>
      <c r="BX58" s="59">
        <v>7</v>
      </c>
      <c r="BY58" s="53">
        <f t="shared" si="9"/>
        <v>87.5</v>
      </c>
      <c r="BZ58" s="244"/>
      <c r="CA58" s="244"/>
      <c r="CB58" s="40" t="s">
        <v>1272</v>
      </c>
      <c r="CC58" s="59">
        <v>8</v>
      </c>
      <c r="CD58" s="59"/>
      <c r="CE58" s="61">
        <f t="shared" si="10"/>
        <v>0</v>
      </c>
      <c r="CF58" s="60"/>
      <c r="CG58" s="60"/>
      <c r="CH58" s="40"/>
      <c r="CI58" s="51">
        <v>8</v>
      </c>
      <c r="CJ58" s="51">
        <f>+U58+AA58+AG58+AM58+AS58+AY58+BE58+BK58+BQ58+BX58</f>
        <v>45</v>
      </c>
      <c r="CK58" s="160">
        <v>1</v>
      </c>
      <c r="CL58" s="40" t="s">
        <v>1285</v>
      </c>
    </row>
    <row r="59" spans="1:90" ht="228" customHeight="1">
      <c r="A59" s="375"/>
      <c r="B59" s="274" t="s">
        <v>361</v>
      </c>
      <c r="C59" s="44">
        <v>42</v>
      </c>
      <c r="D59" s="40" t="s">
        <v>362</v>
      </c>
      <c r="E59" s="45" t="s">
        <v>26</v>
      </c>
      <c r="F59" s="45"/>
      <c r="G59" s="45"/>
      <c r="H59" s="46" t="s">
        <v>100</v>
      </c>
      <c r="I59" s="47">
        <v>8</v>
      </c>
      <c r="J59" s="48">
        <v>12</v>
      </c>
      <c r="K59" s="48">
        <v>1</v>
      </c>
      <c r="L59" s="48">
        <v>1</v>
      </c>
      <c r="M59" s="48">
        <v>1</v>
      </c>
      <c r="N59" s="48">
        <v>9</v>
      </c>
      <c r="O59" s="48">
        <v>12</v>
      </c>
      <c r="P59" s="48">
        <v>12</v>
      </c>
      <c r="Q59" s="48">
        <v>12</v>
      </c>
      <c r="R59" s="48">
        <v>12</v>
      </c>
      <c r="S59" s="49">
        <v>12</v>
      </c>
      <c r="T59" s="50">
        <v>8</v>
      </c>
      <c r="U59" s="51">
        <v>8</v>
      </c>
      <c r="V59" s="55">
        <f t="shared" si="1"/>
        <v>100</v>
      </c>
      <c r="W59" s="57">
        <v>3000000</v>
      </c>
      <c r="X59" s="57">
        <v>3000000</v>
      </c>
      <c r="Y59" s="40" t="s">
        <v>363</v>
      </c>
      <c r="Z59" s="51">
        <v>12</v>
      </c>
      <c r="AA59" s="51">
        <v>8</v>
      </c>
      <c r="AB59" s="55">
        <f t="shared" si="2"/>
        <v>66.666666666666657</v>
      </c>
      <c r="AC59" s="57">
        <v>66500000</v>
      </c>
      <c r="AD59" s="57"/>
      <c r="AE59" s="40" t="s">
        <v>364</v>
      </c>
      <c r="AF59" s="51">
        <v>1</v>
      </c>
      <c r="AG59" s="51">
        <v>1</v>
      </c>
      <c r="AH59" s="53">
        <f t="shared" si="3"/>
        <v>100</v>
      </c>
      <c r="AI59" s="57">
        <v>40000000</v>
      </c>
      <c r="AJ59" s="57">
        <v>0</v>
      </c>
      <c r="AK59" s="40" t="s">
        <v>203</v>
      </c>
      <c r="AL59" s="51">
        <v>1</v>
      </c>
      <c r="AM59" s="51">
        <v>1</v>
      </c>
      <c r="AN59" s="53">
        <f t="shared" si="4"/>
        <v>100</v>
      </c>
      <c r="AO59" s="57">
        <v>40000000</v>
      </c>
      <c r="AP59" s="57">
        <v>0</v>
      </c>
      <c r="AQ59" s="40" t="s">
        <v>365</v>
      </c>
      <c r="AR59" s="51">
        <v>1</v>
      </c>
      <c r="AS59" s="51">
        <v>1</v>
      </c>
      <c r="AT59" s="53">
        <f t="shared" si="5"/>
        <v>100</v>
      </c>
      <c r="AU59" s="57">
        <v>29000000</v>
      </c>
      <c r="AV59" s="57">
        <v>0</v>
      </c>
      <c r="AW59" s="40" t="s">
        <v>366</v>
      </c>
      <c r="AX59" s="51">
        <v>9</v>
      </c>
      <c r="AY59" s="51"/>
      <c r="AZ59" s="53">
        <f t="shared" si="6"/>
        <v>0</v>
      </c>
      <c r="BA59" s="57">
        <v>30000000</v>
      </c>
      <c r="BB59" s="57">
        <v>21000000</v>
      </c>
      <c r="BC59" s="40" t="s">
        <v>367</v>
      </c>
      <c r="BD59" s="51">
        <v>12</v>
      </c>
      <c r="BE59" s="51">
        <v>12</v>
      </c>
      <c r="BF59" s="53">
        <f t="shared" si="7"/>
        <v>100</v>
      </c>
      <c r="BG59" s="57">
        <v>0</v>
      </c>
      <c r="BH59" s="57">
        <v>0</v>
      </c>
      <c r="BI59" s="40" t="s">
        <v>368</v>
      </c>
      <c r="BJ59" s="51">
        <v>12</v>
      </c>
      <c r="BK59" s="51">
        <v>12</v>
      </c>
      <c r="BL59" s="53">
        <f t="shared" si="8"/>
        <v>100</v>
      </c>
      <c r="BM59" s="56">
        <v>0</v>
      </c>
      <c r="BN59" s="56">
        <v>0</v>
      </c>
      <c r="BO59" s="58" t="s">
        <v>369</v>
      </c>
      <c r="BP59" s="51">
        <v>12</v>
      </c>
      <c r="BQ59" s="51">
        <v>4</v>
      </c>
      <c r="BR59" s="52">
        <f t="shared" si="0"/>
        <v>33.333333333333329</v>
      </c>
      <c r="BS59" s="185">
        <v>0</v>
      </c>
      <c r="BT59" s="185">
        <v>0</v>
      </c>
      <c r="BU59" s="168">
        <v>0</v>
      </c>
      <c r="BV59" s="74" t="s">
        <v>1037</v>
      </c>
      <c r="BW59" s="59">
        <v>12</v>
      </c>
      <c r="BX59" s="59"/>
      <c r="BY59" s="53">
        <f t="shared" si="9"/>
        <v>0</v>
      </c>
      <c r="BZ59" s="244"/>
      <c r="CA59" s="244"/>
      <c r="CB59" s="40" t="s">
        <v>1273</v>
      </c>
      <c r="CC59" s="59">
        <v>12</v>
      </c>
      <c r="CD59" s="59"/>
      <c r="CE59" s="61">
        <f t="shared" si="10"/>
        <v>0</v>
      </c>
      <c r="CF59" s="60"/>
      <c r="CG59" s="60"/>
      <c r="CH59" s="40"/>
      <c r="CI59" s="51">
        <v>12</v>
      </c>
      <c r="CJ59" s="51">
        <f>+U59+AA59+AG59+AM59+AS59+AY59+BE59+BK59+BQ59+BX59</f>
        <v>47</v>
      </c>
      <c r="CK59" s="160">
        <v>1</v>
      </c>
      <c r="CL59" s="40" t="s">
        <v>1029</v>
      </c>
    </row>
    <row r="60" spans="1:90" ht="235.5" customHeight="1">
      <c r="A60" s="375"/>
      <c r="B60" s="275"/>
      <c r="C60" s="44">
        <v>43</v>
      </c>
      <c r="D60" s="40" t="s">
        <v>370</v>
      </c>
      <c r="E60" s="45" t="s">
        <v>26</v>
      </c>
      <c r="F60" s="45"/>
      <c r="G60" s="45"/>
      <c r="H60" s="46" t="s">
        <v>100</v>
      </c>
      <c r="I60" s="47">
        <v>36</v>
      </c>
      <c r="J60" s="48">
        <v>50</v>
      </c>
      <c r="K60" s="48">
        <v>55</v>
      </c>
      <c r="L60" s="48">
        <v>55</v>
      </c>
      <c r="M60" s="48">
        <v>55</v>
      </c>
      <c r="N60" s="48">
        <v>70</v>
      </c>
      <c r="O60" s="48">
        <v>120</v>
      </c>
      <c r="P60" s="48">
        <v>120</v>
      </c>
      <c r="Q60" s="48">
        <v>120</v>
      </c>
      <c r="R60" s="48">
        <v>120</v>
      </c>
      <c r="S60" s="49">
        <v>120</v>
      </c>
      <c r="T60" s="50">
        <v>36</v>
      </c>
      <c r="U60" s="51">
        <v>86</v>
      </c>
      <c r="V60" s="63">
        <f t="shared" si="1"/>
        <v>238.88888888888889</v>
      </c>
      <c r="W60" s="57">
        <v>3000000</v>
      </c>
      <c r="X60" s="57">
        <v>3000000</v>
      </c>
      <c r="Y60" s="40" t="s">
        <v>371</v>
      </c>
      <c r="Z60" s="51">
        <v>50</v>
      </c>
      <c r="AA60" s="51">
        <v>5</v>
      </c>
      <c r="AB60" s="53">
        <f t="shared" si="2"/>
        <v>10</v>
      </c>
      <c r="AC60" s="57">
        <v>66500000</v>
      </c>
      <c r="AD60" s="57"/>
      <c r="AE60" s="40" t="s">
        <v>372</v>
      </c>
      <c r="AF60" s="51">
        <v>55</v>
      </c>
      <c r="AG60" s="51">
        <v>123</v>
      </c>
      <c r="AH60" s="67">
        <f t="shared" si="3"/>
        <v>223.63636363636363</v>
      </c>
      <c r="AI60" s="57"/>
      <c r="AJ60" s="57"/>
      <c r="AK60" s="40" t="s">
        <v>373</v>
      </c>
      <c r="AL60" s="51">
        <v>55</v>
      </c>
      <c r="AM60" s="51">
        <v>125</v>
      </c>
      <c r="AN60" s="67">
        <f t="shared" si="4"/>
        <v>227.27272727272728</v>
      </c>
      <c r="AO60" s="57">
        <v>0</v>
      </c>
      <c r="AP60" s="57">
        <v>0</v>
      </c>
      <c r="AQ60" s="40" t="s">
        <v>374</v>
      </c>
      <c r="AR60" s="51">
        <v>55</v>
      </c>
      <c r="AS60" s="51">
        <v>96</v>
      </c>
      <c r="AT60" s="67">
        <f t="shared" si="5"/>
        <v>174.54545454545453</v>
      </c>
      <c r="AU60" s="57">
        <v>15800000</v>
      </c>
      <c r="AV60" s="57">
        <v>10700000</v>
      </c>
      <c r="AW60" s="40" t="s">
        <v>348</v>
      </c>
      <c r="AX60" s="51">
        <v>70</v>
      </c>
      <c r="AY60" s="51"/>
      <c r="AZ60" s="53">
        <f t="shared" si="6"/>
        <v>0</v>
      </c>
      <c r="BA60" s="57">
        <v>0</v>
      </c>
      <c r="BB60" s="57">
        <v>0</v>
      </c>
      <c r="BC60" s="40" t="s">
        <v>375</v>
      </c>
      <c r="BD60" s="51">
        <v>120</v>
      </c>
      <c r="BE60" s="51">
        <v>120</v>
      </c>
      <c r="BF60" s="53">
        <f t="shared" si="7"/>
        <v>100</v>
      </c>
      <c r="BG60" s="57">
        <v>297340573</v>
      </c>
      <c r="BH60" s="57">
        <v>297340573</v>
      </c>
      <c r="BI60" s="40" t="s">
        <v>376</v>
      </c>
      <c r="BJ60" s="51">
        <v>120</v>
      </c>
      <c r="BK60" s="51">
        <v>120</v>
      </c>
      <c r="BL60" s="53">
        <v>100</v>
      </c>
      <c r="BM60" s="56">
        <v>0</v>
      </c>
      <c r="BN60" s="56">
        <v>0</v>
      </c>
      <c r="BO60" s="58" t="s">
        <v>377</v>
      </c>
      <c r="BP60" s="51">
        <v>120</v>
      </c>
      <c r="BQ60" s="51">
        <v>263</v>
      </c>
      <c r="BR60" s="52">
        <v>100</v>
      </c>
      <c r="BS60" s="188">
        <v>5000000</v>
      </c>
      <c r="BT60" s="188">
        <v>5000000</v>
      </c>
      <c r="BU60" s="168">
        <v>0</v>
      </c>
      <c r="BV60" s="40" t="s">
        <v>1101</v>
      </c>
      <c r="BW60" s="59">
        <v>120</v>
      </c>
      <c r="BX60" s="59"/>
      <c r="BY60" s="53">
        <f t="shared" si="9"/>
        <v>0</v>
      </c>
      <c r="BZ60" s="244"/>
      <c r="CA60" s="244"/>
      <c r="CB60" s="40" t="s">
        <v>1274</v>
      </c>
      <c r="CC60" s="59">
        <v>120</v>
      </c>
      <c r="CD60" s="59"/>
      <c r="CE60" s="61">
        <f t="shared" si="10"/>
        <v>0</v>
      </c>
      <c r="CF60" s="60"/>
      <c r="CG60" s="60"/>
      <c r="CH60" s="40"/>
      <c r="CI60" s="51">
        <v>120</v>
      </c>
      <c r="CJ60" s="51">
        <f>+U60+AA60+AG60+AM60+AS60+AY60+BE60+BK60+BQ60+BX60</f>
        <v>938</v>
      </c>
      <c r="CK60" s="160">
        <v>1</v>
      </c>
      <c r="CL60" s="40" t="s">
        <v>1224</v>
      </c>
    </row>
    <row r="61" spans="1:90" ht="317.25" customHeight="1">
      <c r="A61" s="375"/>
      <c r="B61" s="274" t="s">
        <v>378</v>
      </c>
      <c r="C61" s="44">
        <v>44</v>
      </c>
      <c r="D61" s="40" t="s">
        <v>379</v>
      </c>
      <c r="E61" s="45" t="s">
        <v>26</v>
      </c>
      <c r="F61" s="45" t="s">
        <v>26</v>
      </c>
      <c r="G61" s="45" t="s">
        <v>26</v>
      </c>
      <c r="H61" s="46" t="s">
        <v>100</v>
      </c>
      <c r="I61" s="47">
        <v>86</v>
      </c>
      <c r="J61" s="48">
        <v>100</v>
      </c>
      <c r="K61" s="48">
        <v>113</v>
      </c>
      <c r="L61" s="48">
        <v>113</v>
      </c>
      <c r="M61" s="48">
        <v>113</v>
      </c>
      <c r="N61" s="48">
        <v>108</v>
      </c>
      <c r="O61" s="48">
        <v>1</v>
      </c>
      <c r="P61" s="48">
        <v>15</v>
      </c>
      <c r="Q61" s="48">
        <v>1</v>
      </c>
      <c r="R61" s="48">
        <v>1</v>
      </c>
      <c r="S61" s="49">
        <v>1</v>
      </c>
      <c r="T61" s="50">
        <v>86</v>
      </c>
      <c r="U61" s="51">
        <v>86</v>
      </c>
      <c r="V61" s="52">
        <f t="shared" si="1"/>
        <v>100</v>
      </c>
      <c r="W61" s="57">
        <v>96574236631.539993</v>
      </c>
      <c r="X61" s="57">
        <v>96204545021</v>
      </c>
      <c r="Y61" s="40" t="s">
        <v>380</v>
      </c>
      <c r="Z61" s="51">
        <v>100</v>
      </c>
      <c r="AA61" s="51">
        <v>14</v>
      </c>
      <c r="AB61" s="53">
        <f t="shared" si="2"/>
        <v>14.000000000000002</v>
      </c>
      <c r="AC61" s="57">
        <v>102615366837.64999</v>
      </c>
      <c r="AD61" s="57">
        <v>34798043724</v>
      </c>
      <c r="AE61" s="40" t="s">
        <v>381</v>
      </c>
      <c r="AF61" s="51">
        <v>113</v>
      </c>
      <c r="AG61" s="51">
        <v>131</v>
      </c>
      <c r="AH61" s="52">
        <f t="shared" si="3"/>
        <v>115.92920353982301</v>
      </c>
      <c r="AI61" s="57">
        <v>230000000</v>
      </c>
      <c r="AJ61" s="57">
        <v>109789100</v>
      </c>
      <c r="AK61" s="40" t="s">
        <v>382</v>
      </c>
      <c r="AL61" s="51">
        <v>113</v>
      </c>
      <c r="AM61" s="51">
        <v>113</v>
      </c>
      <c r="AN61" s="53">
        <f t="shared" si="4"/>
        <v>100</v>
      </c>
      <c r="AO61" s="57">
        <v>50000000</v>
      </c>
      <c r="AP61" s="57">
        <v>45000000</v>
      </c>
      <c r="AQ61" s="40" t="s">
        <v>383</v>
      </c>
      <c r="AR61" s="51">
        <v>113</v>
      </c>
      <c r="AS61" s="51">
        <v>51</v>
      </c>
      <c r="AT61" s="55">
        <f t="shared" si="5"/>
        <v>45.132743362831853</v>
      </c>
      <c r="AU61" s="57">
        <v>40000000</v>
      </c>
      <c r="AV61" s="57">
        <v>20537932</v>
      </c>
      <c r="AW61" s="40" t="s">
        <v>384</v>
      </c>
      <c r="AX61" s="51">
        <v>108</v>
      </c>
      <c r="AY61" s="51">
        <v>110</v>
      </c>
      <c r="AZ61" s="52">
        <f t="shared" si="6"/>
        <v>101.85185185185186</v>
      </c>
      <c r="BA61" s="57">
        <v>29875000</v>
      </c>
      <c r="BB61" s="57">
        <v>0</v>
      </c>
      <c r="BC61" s="40" t="s">
        <v>385</v>
      </c>
      <c r="BD61" s="51">
        <v>1</v>
      </c>
      <c r="BE61" s="51">
        <v>1</v>
      </c>
      <c r="BF61" s="52">
        <f t="shared" si="7"/>
        <v>100</v>
      </c>
      <c r="BG61" s="57">
        <v>2705524</v>
      </c>
      <c r="BH61" s="57">
        <v>2705524</v>
      </c>
      <c r="BI61" s="40" t="s">
        <v>386</v>
      </c>
      <c r="BJ61" s="51">
        <v>15</v>
      </c>
      <c r="BK61" s="51">
        <v>16</v>
      </c>
      <c r="BL61" s="63">
        <v>100</v>
      </c>
      <c r="BM61" s="56">
        <v>239901500</v>
      </c>
      <c r="BN61" s="56">
        <v>239901500</v>
      </c>
      <c r="BO61" s="58" t="s">
        <v>387</v>
      </c>
      <c r="BP61" s="51">
        <v>1</v>
      </c>
      <c r="BQ61" s="51">
        <v>9</v>
      </c>
      <c r="BR61" s="52">
        <v>100</v>
      </c>
      <c r="BS61" s="188">
        <v>53300000</v>
      </c>
      <c r="BT61" s="188">
        <v>53242074</v>
      </c>
      <c r="BU61" s="168">
        <f t="shared" si="17"/>
        <v>99.891320825515947</v>
      </c>
      <c r="BV61" s="74" t="s">
        <v>1102</v>
      </c>
      <c r="BW61" s="59">
        <v>1</v>
      </c>
      <c r="BX61" s="59"/>
      <c r="BY61" s="53">
        <f t="shared" si="9"/>
        <v>0</v>
      </c>
      <c r="BZ61" s="244">
        <v>10000000</v>
      </c>
      <c r="CA61" s="244"/>
      <c r="CB61" s="40" t="s">
        <v>1130</v>
      </c>
      <c r="CC61" s="59"/>
      <c r="CD61" s="59"/>
      <c r="CE61" s="61" t="e">
        <f t="shared" si="10"/>
        <v>#DIV/0!</v>
      </c>
      <c r="CF61" s="60"/>
      <c r="CG61" s="60"/>
      <c r="CH61" s="40"/>
      <c r="CI61" s="51">
        <v>113</v>
      </c>
      <c r="CJ61" s="51">
        <f>(+U61+AA61+AG61+AM61+AS61+AY61+BE61+BK61+BQ61+BX61)</f>
        <v>531</v>
      </c>
      <c r="CK61" s="160">
        <v>1</v>
      </c>
      <c r="CL61" s="40" t="s">
        <v>977</v>
      </c>
    </row>
    <row r="62" spans="1:90" ht="172.5" customHeight="1">
      <c r="A62" s="375"/>
      <c r="B62" s="275"/>
      <c r="C62" s="44">
        <v>45</v>
      </c>
      <c r="D62" s="40" t="s">
        <v>388</v>
      </c>
      <c r="E62" s="45" t="s">
        <v>26</v>
      </c>
      <c r="F62" s="45" t="s">
        <v>26</v>
      </c>
      <c r="G62" s="45" t="s">
        <v>26</v>
      </c>
      <c r="H62" s="46" t="s">
        <v>389</v>
      </c>
      <c r="I62" s="47">
        <v>41</v>
      </c>
      <c r="J62" s="48">
        <v>14</v>
      </c>
      <c r="K62" s="48">
        <v>0</v>
      </c>
      <c r="L62" s="48">
        <v>2</v>
      </c>
      <c r="M62" s="48">
        <v>2</v>
      </c>
      <c r="N62" s="48">
        <v>18</v>
      </c>
      <c r="O62" s="48">
        <v>1</v>
      </c>
      <c r="P62" s="48">
        <v>21</v>
      </c>
      <c r="Q62" s="48">
        <v>2</v>
      </c>
      <c r="R62" s="48">
        <v>2</v>
      </c>
      <c r="S62" s="49">
        <v>2</v>
      </c>
      <c r="T62" s="50">
        <v>41</v>
      </c>
      <c r="U62" s="51">
        <v>26</v>
      </c>
      <c r="V62" s="55">
        <f t="shared" si="1"/>
        <v>63.414634146341463</v>
      </c>
      <c r="W62" s="57">
        <v>8588026625.6199999</v>
      </c>
      <c r="X62" s="57">
        <v>2579447204.6999998</v>
      </c>
      <c r="Y62" s="40" t="s">
        <v>390</v>
      </c>
      <c r="Z62" s="51">
        <v>14</v>
      </c>
      <c r="AA62" s="51">
        <v>7</v>
      </c>
      <c r="AB62" s="53">
        <f t="shared" si="2"/>
        <v>50</v>
      </c>
      <c r="AC62" s="276">
        <v>8509191267.1199999</v>
      </c>
      <c r="AD62" s="276">
        <v>1076538345.1300001</v>
      </c>
      <c r="AE62" s="274" t="s">
        <v>391</v>
      </c>
      <c r="AF62" s="51">
        <v>0</v>
      </c>
      <c r="AG62" s="51">
        <v>0</v>
      </c>
      <c r="AH62" s="53" t="e">
        <f t="shared" si="3"/>
        <v>#DIV/0!</v>
      </c>
      <c r="AI62" s="57">
        <v>0</v>
      </c>
      <c r="AJ62" s="57">
        <v>0</v>
      </c>
      <c r="AK62" s="40" t="s">
        <v>392</v>
      </c>
      <c r="AL62" s="51">
        <v>2</v>
      </c>
      <c r="AM62" s="51">
        <v>2</v>
      </c>
      <c r="AN62" s="53">
        <f t="shared" si="4"/>
        <v>100</v>
      </c>
      <c r="AO62" s="57">
        <v>350000000</v>
      </c>
      <c r="AP62" s="57">
        <v>342436036</v>
      </c>
      <c r="AQ62" s="40" t="s">
        <v>393</v>
      </c>
      <c r="AR62" s="51">
        <v>2</v>
      </c>
      <c r="AS62" s="51">
        <v>38</v>
      </c>
      <c r="AT62" s="53">
        <f t="shared" si="5"/>
        <v>1900</v>
      </c>
      <c r="AU62" s="276">
        <v>6475695347</v>
      </c>
      <c r="AV62" s="276">
        <v>4386761023</v>
      </c>
      <c r="AW62" s="302" t="s">
        <v>394</v>
      </c>
      <c r="AX62" s="51">
        <v>18</v>
      </c>
      <c r="AY62" s="51">
        <v>20</v>
      </c>
      <c r="AZ62" s="55">
        <f t="shared" si="6"/>
        <v>111.11111111111111</v>
      </c>
      <c r="BA62" s="276">
        <v>4506255081</v>
      </c>
      <c r="BB62" s="276">
        <v>356505266</v>
      </c>
      <c r="BC62" s="302" t="s">
        <v>395</v>
      </c>
      <c r="BD62" s="51">
        <v>1</v>
      </c>
      <c r="BE62" s="51">
        <v>0</v>
      </c>
      <c r="BF62" s="53">
        <f t="shared" si="7"/>
        <v>0</v>
      </c>
      <c r="BG62" s="57">
        <v>0</v>
      </c>
      <c r="BH62" s="57">
        <v>0</v>
      </c>
      <c r="BI62" s="40" t="s">
        <v>34</v>
      </c>
      <c r="BJ62" s="51">
        <v>21</v>
      </c>
      <c r="BK62" s="51">
        <v>86</v>
      </c>
      <c r="BL62" s="63">
        <v>100</v>
      </c>
      <c r="BM62" s="56">
        <v>0</v>
      </c>
      <c r="BN62" s="56">
        <v>0</v>
      </c>
      <c r="BO62" s="58" t="s">
        <v>396</v>
      </c>
      <c r="BP62" s="51">
        <v>2</v>
      </c>
      <c r="BQ62" s="51">
        <v>9</v>
      </c>
      <c r="BR62" s="53">
        <v>100</v>
      </c>
      <c r="BS62" s="185">
        <v>0</v>
      </c>
      <c r="BT62" s="185">
        <v>0</v>
      </c>
      <c r="BU62" s="168">
        <v>0</v>
      </c>
      <c r="BV62" s="40" t="s">
        <v>1103</v>
      </c>
      <c r="BW62" s="59">
        <v>2</v>
      </c>
      <c r="BX62" s="59"/>
      <c r="BY62" s="53">
        <f t="shared" si="9"/>
        <v>0</v>
      </c>
      <c r="BZ62" s="244"/>
      <c r="CA62" s="244"/>
      <c r="CB62" s="40" t="s">
        <v>1141</v>
      </c>
      <c r="CC62" s="59"/>
      <c r="CD62" s="59"/>
      <c r="CE62" s="61" t="e">
        <f t="shared" si="10"/>
        <v>#DIV/0!</v>
      </c>
      <c r="CF62" s="60"/>
      <c r="CG62" s="60"/>
      <c r="CH62" s="40"/>
      <c r="CI62" s="51">
        <v>21</v>
      </c>
      <c r="CJ62" s="51">
        <f>(+U62+AA62+AG62+AM62+AS62+AY62+BE62+BK62+BQ62+BX62)</f>
        <v>188</v>
      </c>
      <c r="CK62" s="160">
        <v>1</v>
      </c>
      <c r="CL62" s="40" t="s">
        <v>397</v>
      </c>
    </row>
    <row r="63" spans="1:90" ht="409.5" customHeight="1">
      <c r="A63" s="375"/>
      <c r="B63" s="274" t="s">
        <v>398</v>
      </c>
      <c r="C63" s="44">
        <v>46</v>
      </c>
      <c r="D63" s="40" t="s">
        <v>399</v>
      </c>
      <c r="E63" s="45" t="s">
        <v>26</v>
      </c>
      <c r="F63" s="45" t="s">
        <v>26</v>
      </c>
      <c r="G63" s="45" t="s">
        <v>26</v>
      </c>
      <c r="H63" s="46" t="s">
        <v>389</v>
      </c>
      <c r="I63" s="47">
        <v>41</v>
      </c>
      <c r="J63" s="48">
        <v>48</v>
      </c>
      <c r="K63" s="48">
        <v>12</v>
      </c>
      <c r="L63" s="48">
        <v>68</v>
      </c>
      <c r="M63" s="48">
        <v>68</v>
      </c>
      <c r="N63" s="48">
        <v>72</v>
      </c>
      <c r="O63" s="48">
        <v>5</v>
      </c>
      <c r="P63" s="48">
        <v>2</v>
      </c>
      <c r="Q63" s="48">
        <v>1</v>
      </c>
      <c r="R63" s="48">
        <v>1</v>
      </c>
      <c r="S63" s="49">
        <v>1</v>
      </c>
      <c r="T63" s="50">
        <v>41</v>
      </c>
      <c r="U63" s="51">
        <v>26</v>
      </c>
      <c r="V63" s="55">
        <f t="shared" si="1"/>
        <v>63.414634146341463</v>
      </c>
      <c r="W63" s="57">
        <v>8588026625.6199999</v>
      </c>
      <c r="X63" s="57">
        <v>2579447204.6999998</v>
      </c>
      <c r="Y63" s="40" t="s">
        <v>390</v>
      </c>
      <c r="Z63" s="51">
        <v>48</v>
      </c>
      <c r="AA63" s="51">
        <v>7</v>
      </c>
      <c r="AB63" s="55">
        <f t="shared" si="2"/>
        <v>14.583333333333334</v>
      </c>
      <c r="AC63" s="315"/>
      <c r="AD63" s="315"/>
      <c r="AE63" s="316"/>
      <c r="AF63" s="51">
        <v>12</v>
      </c>
      <c r="AG63" s="51">
        <v>45</v>
      </c>
      <c r="AH63" s="53">
        <f t="shared" si="3"/>
        <v>375</v>
      </c>
      <c r="AI63" s="57">
        <v>74683904</v>
      </c>
      <c r="AJ63" s="57">
        <v>54164000</v>
      </c>
      <c r="AK63" s="40" t="s">
        <v>400</v>
      </c>
      <c r="AL63" s="51">
        <v>68</v>
      </c>
      <c r="AM63" s="51">
        <v>26</v>
      </c>
      <c r="AN63" s="55">
        <f t="shared" si="4"/>
        <v>38.235294117647058</v>
      </c>
      <c r="AO63" s="276">
        <v>7767233451</v>
      </c>
      <c r="AP63" s="276">
        <v>4821208623</v>
      </c>
      <c r="AQ63" s="40" t="s">
        <v>401</v>
      </c>
      <c r="AR63" s="51">
        <v>68</v>
      </c>
      <c r="AS63" s="51">
        <v>101</v>
      </c>
      <c r="AT63" s="53">
        <f t="shared" si="5"/>
        <v>148.52941176470588</v>
      </c>
      <c r="AU63" s="315"/>
      <c r="AV63" s="315"/>
      <c r="AW63" s="303"/>
      <c r="AX63" s="51">
        <v>72</v>
      </c>
      <c r="AY63" s="51">
        <v>110</v>
      </c>
      <c r="AZ63" s="55">
        <f t="shared" si="6"/>
        <v>152.77777777777777</v>
      </c>
      <c r="BA63" s="315"/>
      <c r="BB63" s="315"/>
      <c r="BC63" s="303"/>
      <c r="BD63" s="51">
        <v>5</v>
      </c>
      <c r="BE63" s="51">
        <v>5</v>
      </c>
      <c r="BF63" s="53">
        <f t="shared" si="7"/>
        <v>100</v>
      </c>
      <c r="BG63" s="57">
        <v>103958465</v>
      </c>
      <c r="BH63" s="57">
        <v>103958465</v>
      </c>
      <c r="BI63" s="40" t="s">
        <v>402</v>
      </c>
      <c r="BJ63" s="51">
        <v>2</v>
      </c>
      <c r="BK63" s="51">
        <v>7</v>
      </c>
      <c r="BL63" s="65">
        <f t="shared" si="8"/>
        <v>350</v>
      </c>
      <c r="BM63" s="56">
        <v>9700000</v>
      </c>
      <c r="BN63" s="56">
        <v>9700000</v>
      </c>
      <c r="BO63" s="58" t="s">
        <v>403</v>
      </c>
      <c r="BP63" s="51">
        <v>1</v>
      </c>
      <c r="BQ63" s="172">
        <v>9</v>
      </c>
      <c r="BR63" s="176">
        <v>100</v>
      </c>
      <c r="BS63" s="191">
        <v>798200000</v>
      </c>
      <c r="BT63" s="192">
        <v>1123778167</v>
      </c>
      <c r="BU63" s="168">
        <v>100</v>
      </c>
      <c r="BV63" s="178" t="s">
        <v>1103</v>
      </c>
      <c r="BW63" s="59">
        <v>1</v>
      </c>
      <c r="BX63" s="59"/>
      <c r="BY63" s="53">
        <f t="shared" si="9"/>
        <v>0</v>
      </c>
      <c r="BZ63" s="244"/>
      <c r="CA63" s="244"/>
      <c r="CB63" s="40" t="s">
        <v>1173</v>
      </c>
      <c r="CC63" s="59"/>
      <c r="CD63" s="59"/>
      <c r="CE63" s="61" t="e">
        <f t="shared" si="10"/>
        <v>#DIV/0!</v>
      </c>
      <c r="CF63" s="60"/>
      <c r="CG63" s="60"/>
      <c r="CH63" s="40"/>
      <c r="CI63" s="51">
        <v>107</v>
      </c>
      <c r="CJ63" s="51">
        <f>(+U63+AA63+AG63+AM63+AS63+AY63+BE63+BK63+BQ63+BX63)</f>
        <v>336</v>
      </c>
      <c r="CK63" s="160">
        <v>1</v>
      </c>
      <c r="CL63" s="40" t="s">
        <v>978</v>
      </c>
    </row>
    <row r="64" spans="1:90" ht="198" customHeight="1">
      <c r="A64" s="375"/>
      <c r="B64" s="316"/>
      <c r="C64" s="44">
        <v>47</v>
      </c>
      <c r="D64" s="40" t="s">
        <v>404</v>
      </c>
      <c r="E64" s="45"/>
      <c r="F64" s="45" t="s">
        <v>26</v>
      </c>
      <c r="G64" s="45" t="s">
        <v>26</v>
      </c>
      <c r="H64" s="46" t="s">
        <v>389</v>
      </c>
      <c r="I64" s="47">
        <v>2</v>
      </c>
      <c r="J64" s="48">
        <v>3</v>
      </c>
      <c r="K64" s="48">
        <v>1</v>
      </c>
      <c r="L64" s="48">
        <v>2</v>
      </c>
      <c r="M64" s="48">
        <v>1</v>
      </c>
      <c r="N64" s="48">
        <v>7</v>
      </c>
      <c r="O64" s="48">
        <v>0</v>
      </c>
      <c r="P64" s="48">
        <v>0</v>
      </c>
      <c r="Q64" s="48">
        <v>1</v>
      </c>
      <c r="R64" s="48">
        <v>1</v>
      </c>
      <c r="S64" s="49">
        <v>1</v>
      </c>
      <c r="T64" s="50">
        <v>2</v>
      </c>
      <c r="U64" s="51">
        <v>2</v>
      </c>
      <c r="V64" s="55">
        <f t="shared" si="1"/>
        <v>100</v>
      </c>
      <c r="W64" s="57">
        <v>8588026625.6199999</v>
      </c>
      <c r="X64" s="57">
        <v>2579447204.6999998</v>
      </c>
      <c r="Y64" s="40" t="s">
        <v>405</v>
      </c>
      <c r="Z64" s="51">
        <v>3</v>
      </c>
      <c r="AA64" s="51">
        <v>0</v>
      </c>
      <c r="AB64" s="53">
        <f t="shared" si="2"/>
        <v>0</v>
      </c>
      <c r="AC64" s="277"/>
      <c r="AD64" s="277"/>
      <c r="AE64" s="275"/>
      <c r="AF64" s="51">
        <v>1</v>
      </c>
      <c r="AG64" s="51">
        <v>0</v>
      </c>
      <c r="AH64" s="53">
        <f t="shared" si="3"/>
        <v>0</v>
      </c>
      <c r="AI64" s="57"/>
      <c r="AJ64" s="57"/>
      <c r="AK64" s="40" t="s">
        <v>406</v>
      </c>
      <c r="AL64" s="51">
        <v>2</v>
      </c>
      <c r="AM64" s="51">
        <v>0.3</v>
      </c>
      <c r="AN64" s="53">
        <f t="shared" si="4"/>
        <v>15</v>
      </c>
      <c r="AO64" s="277"/>
      <c r="AP64" s="277"/>
      <c r="AQ64" s="40" t="s">
        <v>407</v>
      </c>
      <c r="AR64" s="51">
        <v>1</v>
      </c>
      <c r="AS64" s="51">
        <v>2</v>
      </c>
      <c r="AT64" s="53">
        <f t="shared" si="5"/>
        <v>200</v>
      </c>
      <c r="AU64" s="315"/>
      <c r="AV64" s="315"/>
      <c r="AW64" s="303"/>
      <c r="AX64" s="51">
        <v>7</v>
      </c>
      <c r="AY64" s="51">
        <v>0</v>
      </c>
      <c r="AZ64" s="53">
        <f t="shared" si="6"/>
        <v>0</v>
      </c>
      <c r="BA64" s="315"/>
      <c r="BB64" s="315"/>
      <c r="BC64" s="303"/>
      <c r="BD64" s="51">
        <v>0</v>
      </c>
      <c r="BE64" s="51">
        <v>0</v>
      </c>
      <c r="BF64" s="53">
        <v>0</v>
      </c>
      <c r="BG64" s="57">
        <v>0</v>
      </c>
      <c r="BH64" s="57">
        <v>0</v>
      </c>
      <c r="BI64" s="40" t="s">
        <v>408</v>
      </c>
      <c r="BJ64" s="51">
        <v>0</v>
      </c>
      <c r="BK64" s="51">
        <v>0</v>
      </c>
      <c r="BL64" s="53">
        <v>0</v>
      </c>
      <c r="BM64" s="56">
        <v>0</v>
      </c>
      <c r="BN64" s="56">
        <v>0</v>
      </c>
      <c r="BO64" s="58" t="s">
        <v>409</v>
      </c>
      <c r="BP64" s="51">
        <v>1</v>
      </c>
      <c r="BQ64" s="51">
        <v>0</v>
      </c>
      <c r="BR64" s="53">
        <f t="shared" si="0"/>
        <v>0</v>
      </c>
      <c r="BS64" s="185">
        <v>0</v>
      </c>
      <c r="BT64" s="185">
        <v>0</v>
      </c>
      <c r="BU64" s="168">
        <v>0</v>
      </c>
      <c r="BV64" s="40" t="s">
        <v>1104</v>
      </c>
      <c r="BW64" s="59">
        <v>1</v>
      </c>
      <c r="BX64" s="59"/>
      <c r="BY64" s="53">
        <f t="shared" si="9"/>
        <v>0</v>
      </c>
      <c r="BZ64" s="244"/>
      <c r="CA64" s="244"/>
      <c r="CB64" s="40" t="s">
        <v>1142</v>
      </c>
      <c r="CC64" s="59">
        <v>0</v>
      </c>
      <c r="CD64" s="59"/>
      <c r="CE64" s="61" t="e">
        <f t="shared" si="10"/>
        <v>#DIV/0!</v>
      </c>
      <c r="CF64" s="60"/>
      <c r="CG64" s="60"/>
      <c r="CH64" s="40"/>
      <c r="CI64" s="51">
        <v>7</v>
      </c>
      <c r="CJ64" s="51">
        <f>(+U64+AA64+AG64+AM64+AS64+AY64+BE64+BK64+BQ64+BX64)</f>
        <v>4.3</v>
      </c>
      <c r="CK64" s="160">
        <f>CJ64/CI64</f>
        <v>0.61428571428571421</v>
      </c>
      <c r="CL64" s="40" t="s">
        <v>979</v>
      </c>
    </row>
    <row r="65" spans="1:90" ht="192" customHeight="1">
      <c r="A65" s="375"/>
      <c r="B65" s="275"/>
      <c r="C65" s="44">
        <v>48</v>
      </c>
      <c r="D65" s="40" t="s">
        <v>410</v>
      </c>
      <c r="E65" s="45"/>
      <c r="F65" s="45" t="s">
        <v>26</v>
      </c>
      <c r="G65" s="45" t="s">
        <v>26</v>
      </c>
      <c r="H65" s="46" t="s">
        <v>389</v>
      </c>
      <c r="I65" s="47">
        <v>1</v>
      </c>
      <c r="J65" s="48">
        <v>1</v>
      </c>
      <c r="K65" s="48">
        <v>1</v>
      </c>
      <c r="L65" s="48">
        <v>1</v>
      </c>
      <c r="M65" s="48">
        <v>2</v>
      </c>
      <c r="N65" s="48">
        <v>7</v>
      </c>
      <c r="O65" s="48">
        <v>1</v>
      </c>
      <c r="P65" s="48">
        <v>0</v>
      </c>
      <c r="Q65" s="48">
        <v>1</v>
      </c>
      <c r="R65" s="48">
        <v>1</v>
      </c>
      <c r="S65" s="49">
        <v>1</v>
      </c>
      <c r="T65" s="50">
        <v>1</v>
      </c>
      <c r="U65" s="51">
        <v>27</v>
      </c>
      <c r="V65" s="55">
        <f t="shared" si="1"/>
        <v>2700</v>
      </c>
      <c r="W65" s="57">
        <v>5093780619.6499996</v>
      </c>
      <c r="X65" s="57">
        <v>2851810250.0300002</v>
      </c>
      <c r="Y65" s="40" t="s">
        <v>411</v>
      </c>
      <c r="Z65" s="51">
        <v>1</v>
      </c>
      <c r="AA65" s="51">
        <v>3</v>
      </c>
      <c r="AB65" s="53">
        <f t="shared" si="2"/>
        <v>300</v>
      </c>
      <c r="AC65" s="57">
        <v>4261132052</v>
      </c>
      <c r="AD65" s="57">
        <v>2054357203.26</v>
      </c>
      <c r="AE65" s="40" t="s">
        <v>412</v>
      </c>
      <c r="AF65" s="51">
        <v>1</v>
      </c>
      <c r="AG65" s="51">
        <v>1</v>
      </c>
      <c r="AH65" s="53">
        <f t="shared" si="3"/>
        <v>100</v>
      </c>
      <c r="AI65" s="57"/>
      <c r="AJ65" s="57"/>
      <c r="AK65" s="40" t="s">
        <v>413</v>
      </c>
      <c r="AL65" s="51">
        <v>1</v>
      </c>
      <c r="AM65" s="51">
        <v>1</v>
      </c>
      <c r="AN65" s="53">
        <f t="shared" si="4"/>
        <v>100</v>
      </c>
      <c r="AO65" s="57">
        <v>350000000</v>
      </c>
      <c r="AP65" s="57">
        <v>342436036</v>
      </c>
      <c r="AQ65" s="40" t="s">
        <v>414</v>
      </c>
      <c r="AR65" s="51">
        <v>2</v>
      </c>
      <c r="AS65" s="51">
        <v>2</v>
      </c>
      <c r="AT65" s="53">
        <f t="shared" si="5"/>
        <v>100</v>
      </c>
      <c r="AU65" s="277"/>
      <c r="AV65" s="277"/>
      <c r="AW65" s="304"/>
      <c r="AX65" s="51">
        <v>7</v>
      </c>
      <c r="AY65" s="51">
        <v>0</v>
      </c>
      <c r="AZ65" s="53">
        <f t="shared" si="6"/>
        <v>0</v>
      </c>
      <c r="BA65" s="277"/>
      <c r="BB65" s="277"/>
      <c r="BC65" s="304"/>
      <c r="BD65" s="51">
        <v>1</v>
      </c>
      <c r="BE65" s="51">
        <v>0</v>
      </c>
      <c r="BF65" s="53">
        <f t="shared" si="7"/>
        <v>0</v>
      </c>
      <c r="BG65" s="57">
        <v>0</v>
      </c>
      <c r="BH65" s="57">
        <v>0</v>
      </c>
      <c r="BI65" s="40" t="s">
        <v>34</v>
      </c>
      <c r="BJ65" s="51">
        <v>0</v>
      </c>
      <c r="BK65" s="51">
        <v>0</v>
      </c>
      <c r="BL65" s="53">
        <v>100</v>
      </c>
      <c r="BM65" s="56">
        <v>0</v>
      </c>
      <c r="BN65" s="56">
        <v>0</v>
      </c>
      <c r="BO65" s="58" t="s">
        <v>415</v>
      </c>
      <c r="BP65" s="51">
        <v>1</v>
      </c>
      <c r="BQ65" s="51">
        <v>0</v>
      </c>
      <c r="BR65" s="53">
        <f>(BQ65/BP65)*100</f>
        <v>0</v>
      </c>
      <c r="BS65" s="185">
        <v>0</v>
      </c>
      <c r="BT65" s="185">
        <v>0</v>
      </c>
      <c r="BU65" s="168">
        <v>0</v>
      </c>
      <c r="BV65" s="40" t="s">
        <v>1105</v>
      </c>
      <c r="BW65" s="59">
        <v>1</v>
      </c>
      <c r="BX65" s="59"/>
      <c r="BY65" s="53">
        <f t="shared" si="9"/>
        <v>0</v>
      </c>
      <c r="BZ65" s="244"/>
      <c r="CA65" s="244"/>
      <c r="CB65" s="40" t="s">
        <v>1142</v>
      </c>
      <c r="CC65" s="59">
        <v>0</v>
      </c>
      <c r="CD65" s="59"/>
      <c r="CE65" s="61" t="e">
        <f t="shared" si="10"/>
        <v>#DIV/0!</v>
      </c>
      <c r="CF65" s="60"/>
      <c r="CG65" s="60"/>
      <c r="CH65" s="40"/>
      <c r="CI65" s="51">
        <v>11</v>
      </c>
      <c r="CJ65" s="51">
        <f>(+U65+AA65+AG65+AM65+AS65+AY65+BE65+BK65+BQ65+BX65)</f>
        <v>34</v>
      </c>
      <c r="CK65" s="160">
        <v>1</v>
      </c>
      <c r="CL65" s="40" t="s">
        <v>416</v>
      </c>
    </row>
    <row r="66" spans="1:90" ht="168.75" customHeight="1">
      <c r="A66" s="375"/>
      <c r="B66" s="274" t="s">
        <v>417</v>
      </c>
      <c r="C66" s="44">
        <v>49</v>
      </c>
      <c r="D66" s="40" t="s">
        <v>418</v>
      </c>
      <c r="E66" s="45" t="s">
        <v>26</v>
      </c>
      <c r="F66" s="45" t="s">
        <v>26</v>
      </c>
      <c r="G66" s="45" t="s">
        <v>26</v>
      </c>
      <c r="H66" s="46" t="s">
        <v>419</v>
      </c>
      <c r="I66" s="47">
        <v>4</v>
      </c>
      <c r="J66" s="48">
        <v>4</v>
      </c>
      <c r="K66" s="48">
        <v>1</v>
      </c>
      <c r="L66" s="48">
        <v>1</v>
      </c>
      <c r="M66" s="48">
        <v>1</v>
      </c>
      <c r="N66" s="48">
        <v>1</v>
      </c>
      <c r="O66" s="48">
        <v>1</v>
      </c>
      <c r="P66" s="48">
        <v>1</v>
      </c>
      <c r="Q66" s="48">
        <v>1</v>
      </c>
      <c r="R66" s="48">
        <v>1</v>
      </c>
      <c r="S66" s="49">
        <v>1</v>
      </c>
      <c r="T66" s="50">
        <v>4</v>
      </c>
      <c r="U66" s="51">
        <v>4</v>
      </c>
      <c r="V66" s="55">
        <f t="shared" si="1"/>
        <v>100</v>
      </c>
      <c r="W66" s="57">
        <v>405343852.87</v>
      </c>
      <c r="X66" s="57">
        <v>170226355</v>
      </c>
      <c r="Y66" s="40" t="s">
        <v>420</v>
      </c>
      <c r="Z66" s="51">
        <v>4</v>
      </c>
      <c r="AA66" s="96">
        <v>1.2</v>
      </c>
      <c r="AB66" s="53">
        <f t="shared" si="2"/>
        <v>30</v>
      </c>
      <c r="AC66" s="57">
        <v>223751315.88999999</v>
      </c>
      <c r="AD66" s="57">
        <v>88636060</v>
      </c>
      <c r="AE66" s="40" t="s">
        <v>421</v>
      </c>
      <c r="AF66" s="51">
        <v>1</v>
      </c>
      <c r="AG66" s="51">
        <v>1</v>
      </c>
      <c r="AH66" s="53">
        <f t="shared" si="3"/>
        <v>100</v>
      </c>
      <c r="AI66" s="276">
        <v>187431667</v>
      </c>
      <c r="AJ66" s="276">
        <v>154620667</v>
      </c>
      <c r="AK66" s="40" t="s">
        <v>422</v>
      </c>
      <c r="AL66" s="51">
        <v>1</v>
      </c>
      <c r="AM66" s="51">
        <v>1</v>
      </c>
      <c r="AN66" s="53">
        <f t="shared" si="4"/>
        <v>100</v>
      </c>
      <c r="AO66" s="276">
        <v>265263043</v>
      </c>
      <c r="AP66" s="276">
        <v>227044000</v>
      </c>
      <c r="AQ66" s="274" t="s">
        <v>423</v>
      </c>
      <c r="AR66" s="51">
        <v>1</v>
      </c>
      <c r="AS66" s="51">
        <v>1</v>
      </c>
      <c r="AT66" s="53">
        <f t="shared" si="5"/>
        <v>100</v>
      </c>
      <c r="AU66" s="57">
        <v>198380733</v>
      </c>
      <c r="AV66" s="57">
        <v>198380733</v>
      </c>
      <c r="AW66" s="274" t="s">
        <v>424</v>
      </c>
      <c r="AX66" s="51">
        <v>1</v>
      </c>
      <c r="AY66" s="51">
        <v>1</v>
      </c>
      <c r="AZ66" s="53">
        <f t="shared" si="6"/>
        <v>100</v>
      </c>
      <c r="BA66" s="276">
        <v>103516000</v>
      </c>
      <c r="BB66" s="276">
        <v>44780000</v>
      </c>
      <c r="BC66" s="302" t="s">
        <v>425</v>
      </c>
      <c r="BD66" s="51">
        <v>1</v>
      </c>
      <c r="BE66" s="51">
        <v>1</v>
      </c>
      <c r="BF66" s="53">
        <f t="shared" si="7"/>
        <v>100</v>
      </c>
      <c r="BG66" s="57">
        <v>110000000</v>
      </c>
      <c r="BH66" s="57">
        <v>46725000</v>
      </c>
      <c r="BI66" s="40" t="s">
        <v>426</v>
      </c>
      <c r="BJ66" s="51">
        <v>1</v>
      </c>
      <c r="BK66" s="51">
        <v>1</v>
      </c>
      <c r="BL66" s="53">
        <f t="shared" si="8"/>
        <v>100</v>
      </c>
      <c r="BM66" s="56">
        <v>11540000</v>
      </c>
      <c r="BN66" s="56">
        <v>11540000</v>
      </c>
      <c r="BO66" s="58" t="s">
        <v>427</v>
      </c>
      <c r="BP66" s="51">
        <v>1</v>
      </c>
      <c r="BQ66" s="51">
        <v>1</v>
      </c>
      <c r="BR66" s="53">
        <f>(BQ66/BP66)*100</f>
        <v>100</v>
      </c>
      <c r="BS66" s="193">
        <v>62000000</v>
      </c>
      <c r="BT66" s="193">
        <v>18000000</v>
      </c>
      <c r="BU66" s="168">
        <f t="shared" si="17"/>
        <v>29.032258064516132</v>
      </c>
      <c r="BV66" s="157" t="s">
        <v>1038</v>
      </c>
      <c r="BW66" s="59">
        <v>1</v>
      </c>
      <c r="BX66" s="59">
        <v>1</v>
      </c>
      <c r="BY66" s="53">
        <f t="shared" si="9"/>
        <v>100</v>
      </c>
      <c r="BZ66" s="254">
        <v>6000000</v>
      </c>
      <c r="CA66" s="254">
        <v>6000000</v>
      </c>
      <c r="CB66" s="40" t="s">
        <v>1138</v>
      </c>
      <c r="CC66" s="59">
        <v>1</v>
      </c>
      <c r="CD66" s="59"/>
      <c r="CE66" s="61">
        <f t="shared" si="10"/>
        <v>0</v>
      </c>
      <c r="CF66" s="60"/>
      <c r="CG66" s="60"/>
      <c r="CH66" s="40"/>
      <c r="CI66" s="51">
        <v>1</v>
      </c>
      <c r="CJ66" s="51">
        <f>(+U66+AA66+AG66+AM66+AS66+AY66+BE66+BK66+BQ66+BX66)/10</f>
        <v>1.3199999999999998</v>
      </c>
      <c r="CK66" s="160">
        <v>1</v>
      </c>
      <c r="CL66" s="40" t="s">
        <v>1225</v>
      </c>
    </row>
    <row r="67" spans="1:90" ht="176.25" customHeight="1">
      <c r="A67" s="375"/>
      <c r="B67" s="275"/>
      <c r="C67" s="44">
        <v>50</v>
      </c>
      <c r="D67" s="40" t="s">
        <v>428</v>
      </c>
      <c r="E67" s="45" t="s">
        <v>26</v>
      </c>
      <c r="F67" s="45" t="s">
        <v>26</v>
      </c>
      <c r="G67" s="45" t="s">
        <v>26</v>
      </c>
      <c r="H67" s="46" t="s">
        <v>419</v>
      </c>
      <c r="I67" s="47">
        <v>19</v>
      </c>
      <c r="J67" s="48">
        <v>20</v>
      </c>
      <c r="K67" s="48">
        <v>4</v>
      </c>
      <c r="L67" s="48">
        <v>2</v>
      </c>
      <c r="M67" s="48">
        <v>2</v>
      </c>
      <c r="N67" s="48">
        <v>20</v>
      </c>
      <c r="O67" s="48">
        <v>20</v>
      </c>
      <c r="P67" s="48">
        <v>3</v>
      </c>
      <c r="Q67" s="48">
        <v>2</v>
      </c>
      <c r="R67" s="48">
        <v>2</v>
      </c>
      <c r="S67" s="49">
        <v>2</v>
      </c>
      <c r="T67" s="50">
        <v>19</v>
      </c>
      <c r="U67" s="51">
        <v>13</v>
      </c>
      <c r="V67" s="55">
        <f t="shared" si="1"/>
        <v>68.421052631578945</v>
      </c>
      <c r="W67" s="57">
        <v>405343852.87</v>
      </c>
      <c r="X67" s="57">
        <v>170226355</v>
      </c>
      <c r="Y67" s="40" t="s">
        <v>429</v>
      </c>
      <c r="Z67" s="51">
        <v>20</v>
      </c>
      <c r="AA67" s="51">
        <v>13</v>
      </c>
      <c r="AB67" s="53">
        <f t="shared" si="2"/>
        <v>65</v>
      </c>
      <c r="AC67" s="57">
        <v>223751315.88999999</v>
      </c>
      <c r="AD67" s="57">
        <v>88636060</v>
      </c>
      <c r="AE67" s="40" t="s">
        <v>430</v>
      </c>
      <c r="AF67" s="51">
        <v>4</v>
      </c>
      <c r="AG67" s="51">
        <v>5</v>
      </c>
      <c r="AH67" s="65">
        <f t="shared" si="3"/>
        <v>125</v>
      </c>
      <c r="AI67" s="277"/>
      <c r="AJ67" s="277"/>
      <c r="AK67" s="40" t="s">
        <v>431</v>
      </c>
      <c r="AL67" s="51">
        <v>2</v>
      </c>
      <c r="AM67" s="51">
        <v>2</v>
      </c>
      <c r="AN67" s="53">
        <f t="shared" si="4"/>
        <v>100</v>
      </c>
      <c r="AO67" s="277"/>
      <c r="AP67" s="277"/>
      <c r="AQ67" s="275"/>
      <c r="AR67" s="51">
        <v>2</v>
      </c>
      <c r="AS67" s="51">
        <v>13</v>
      </c>
      <c r="AT67" s="65">
        <f t="shared" si="5"/>
        <v>650</v>
      </c>
      <c r="AU67" s="57">
        <v>198380733</v>
      </c>
      <c r="AV67" s="57">
        <v>198380733</v>
      </c>
      <c r="AW67" s="275"/>
      <c r="AX67" s="51">
        <v>20</v>
      </c>
      <c r="AY67" s="51">
        <v>17</v>
      </c>
      <c r="AZ67" s="53">
        <f t="shared" si="6"/>
        <v>85</v>
      </c>
      <c r="BA67" s="277"/>
      <c r="BB67" s="277"/>
      <c r="BC67" s="304"/>
      <c r="BD67" s="51">
        <v>20</v>
      </c>
      <c r="BE67" s="51">
        <v>12</v>
      </c>
      <c r="BF67" s="53">
        <f t="shared" si="7"/>
        <v>60</v>
      </c>
      <c r="BG67" s="57">
        <v>0</v>
      </c>
      <c r="BH67" s="57">
        <v>0</v>
      </c>
      <c r="BI67" s="40" t="s">
        <v>432</v>
      </c>
      <c r="BJ67" s="51">
        <v>3</v>
      </c>
      <c r="BK67" s="51">
        <v>20</v>
      </c>
      <c r="BL67" s="53">
        <v>100</v>
      </c>
      <c r="BM67" s="56">
        <v>2885000</v>
      </c>
      <c r="BN67" s="56">
        <v>2885000</v>
      </c>
      <c r="BO67" s="58" t="s">
        <v>433</v>
      </c>
      <c r="BP67" s="51">
        <v>2</v>
      </c>
      <c r="BQ67" s="51">
        <v>13</v>
      </c>
      <c r="BR67" s="53">
        <v>100</v>
      </c>
      <c r="BS67" s="193">
        <v>43275000</v>
      </c>
      <c r="BT67" s="193">
        <v>43275000</v>
      </c>
      <c r="BU67" s="168">
        <f t="shared" si="17"/>
        <v>100</v>
      </c>
      <c r="BV67" s="157" t="s">
        <v>1039</v>
      </c>
      <c r="BW67" s="59">
        <v>2</v>
      </c>
      <c r="BX67" s="59">
        <v>1</v>
      </c>
      <c r="BY67" s="53">
        <f t="shared" si="9"/>
        <v>50</v>
      </c>
      <c r="BZ67" s="254">
        <v>1000000</v>
      </c>
      <c r="CA67" s="254">
        <v>1000000</v>
      </c>
      <c r="CB67" s="40" t="s">
        <v>1155</v>
      </c>
      <c r="CC67" s="59">
        <v>20</v>
      </c>
      <c r="CD67" s="59"/>
      <c r="CE67" s="61">
        <f t="shared" si="10"/>
        <v>0</v>
      </c>
      <c r="CF67" s="60"/>
      <c r="CG67" s="60"/>
      <c r="CH67" s="40"/>
      <c r="CI67" s="172">
        <v>20</v>
      </c>
      <c r="CJ67" s="172">
        <f>+U67+AA67+AG67+AM67+AS67+AY67+BE67+BK67+BQ67+BX67</f>
        <v>109</v>
      </c>
      <c r="CK67" s="161">
        <v>1</v>
      </c>
      <c r="CL67" s="40" t="s">
        <v>434</v>
      </c>
    </row>
    <row r="68" spans="1:90" ht="228">
      <c r="A68" s="375"/>
      <c r="B68" s="40" t="s">
        <v>435</v>
      </c>
      <c r="C68" s="44">
        <v>51</v>
      </c>
      <c r="D68" s="40" t="s">
        <v>436</v>
      </c>
      <c r="E68" s="45" t="s">
        <v>26</v>
      </c>
      <c r="F68" s="45" t="s">
        <v>26</v>
      </c>
      <c r="G68" s="45" t="s">
        <v>26</v>
      </c>
      <c r="H68" s="46" t="s">
        <v>160</v>
      </c>
      <c r="I68" s="47">
        <v>1</v>
      </c>
      <c r="J68" s="48">
        <v>1</v>
      </c>
      <c r="K68" s="48">
        <v>1</v>
      </c>
      <c r="L68" s="48">
        <v>1</v>
      </c>
      <c r="M68" s="48">
        <v>1</v>
      </c>
      <c r="N68" s="48">
        <v>1</v>
      </c>
      <c r="O68" s="48">
        <v>1</v>
      </c>
      <c r="P68" s="48">
        <v>1</v>
      </c>
      <c r="Q68" s="48">
        <v>1</v>
      </c>
      <c r="R68" s="48">
        <v>1</v>
      </c>
      <c r="S68" s="49">
        <v>1</v>
      </c>
      <c r="T68" s="50">
        <v>1</v>
      </c>
      <c r="U68" s="51">
        <v>2</v>
      </c>
      <c r="V68" s="55">
        <f t="shared" si="1"/>
        <v>200</v>
      </c>
      <c r="W68" s="276">
        <v>1975548044</v>
      </c>
      <c r="X68" s="276">
        <v>1975548044</v>
      </c>
      <c r="Y68" s="274" t="s">
        <v>437</v>
      </c>
      <c r="Z68" s="51">
        <v>1</v>
      </c>
      <c r="AA68" s="51">
        <v>1</v>
      </c>
      <c r="AB68" s="53">
        <f t="shared" si="2"/>
        <v>100</v>
      </c>
      <c r="AC68" s="276">
        <v>1299100000</v>
      </c>
      <c r="AD68" s="276">
        <v>544879064</v>
      </c>
      <c r="AE68" s="274" t="s">
        <v>438</v>
      </c>
      <c r="AF68" s="51">
        <v>1</v>
      </c>
      <c r="AG68" s="51">
        <v>1</v>
      </c>
      <c r="AH68" s="53">
        <f t="shared" si="3"/>
        <v>100</v>
      </c>
      <c r="AI68" s="276">
        <v>60000000</v>
      </c>
      <c r="AJ68" s="276">
        <v>51070635</v>
      </c>
      <c r="AK68" s="302" t="s">
        <v>439</v>
      </c>
      <c r="AL68" s="51">
        <v>1</v>
      </c>
      <c r="AM68" s="51">
        <v>1</v>
      </c>
      <c r="AN68" s="53">
        <f t="shared" si="4"/>
        <v>100</v>
      </c>
      <c r="AO68" s="276">
        <v>200000000</v>
      </c>
      <c r="AP68" s="276">
        <v>199970000</v>
      </c>
      <c r="AQ68" s="274" t="s">
        <v>440</v>
      </c>
      <c r="AR68" s="51">
        <v>1</v>
      </c>
      <c r="AS68" s="51">
        <v>1</v>
      </c>
      <c r="AT68" s="53">
        <f t="shared" si="5"/>
        <v>100</v>
      </c>
      <c r="AU68" s="276">
        <v>45000000</v>
      </c>
      <c r="AV68" s="276">
        <v>45000000</v>
      </c>
      <c r="AW68" s="302" t="s">
        <v>441</v>
      </c>
      <c r="AX68" s="51">
        <v>1</v>
      </c>
      <c r="AY68" s="51">
        <v>0.8</v>
      </c>
      <c r="AZ68" s="53">
        <f t="shared" si="6"/>
        <v>80</v>
      </c>
      <c r="BA68" s="276">
        <v>64050000</v>
      </c>
      <c r="BB68" s="276">
        <v>17764000</v>
      </c>
      <c r="BC68" s="302" t="s">
        <v>442</v>
      </c>
      <c r="BD68" s="51">
        <v>1</v>
      </c>
      <c r="BE68" s="51">
        <v>1</v>
      </c>
      <c r="BF68" s="53">
        <f t="shared" si="7"/>
        <v>100</v>
      </c>
      <c r="BG68" s="57">
        <v>9333333</v>
      </c>
      <c r="BH68" s="57">
        <v>9333333</v>
      </c>
      <c r="BI68" s="40" t="s">
        <v>443</v>
      </c>
      <c r="BJ68" s="51">
        <v>1</v>
      </c>
      <c r="BK68" s="51">
        <v>1</v>
      </c>
      <c r="BL68" s="53">
        <f t="shared" si="8"/>
        <v>100</v>
      </c>
      <c r="BM68" s="56">
        <f>40102667+103275000</f>
        <v>143377667</v>
      </c>
      <c r="BN68" s="56">
        <f>76500*150</f>
        <v>11475000</v>
      </c>
      <c r="BO68" s="58" t="s">
        <v>444</v>
      </c>
      <c r="BP68" s="51">
        <v>1</v>
      </c>
      <c r="BQ68" s="51">
        <v>1</v>
      </c>
      <c r="BR68" s="53">
        <f t="shared" si="0"/>
        <v>100</v>
      </c>
      <c r="BS68" s="185">
        <v>25000000</v>
      </c>
      <c r="BT68" s="185">
        <v>25000000</v>
      </c>
      <c r="BU68" s="168">
        <f t="shared" si="17"/>
        <v>100</v>
      </c>
      <c r="BV68" s="40" t="s">
        <v>962</v>
      </c>
      <c r="BW68" s="59">
        <v>1</v>
      </c>
      <c r="BX68" s="59">
        <v>1</v>
      </c>
      <c r="BY68" s="53">
        <f t="shared" si="9"/>
        <v>100</v>
      </c>
      <c r="BZ68" s="244">
        <v>20000000</v>
      </c>
      <c r="CA68" s="244">
        <v>6400000</v>
      </c>
      <c r="CB68" s="40" t="s">
        <v>1197</v>
      </c>
      <c r="CC68" s="59">
        <v>1</v>
      </c>
      <c r="CD68" s="59"/>
      <c r="CE68" s="61">
        <f t="shared" si="10"/>
        <v>0</v>
      </c>
      <c r="CF68" s="60"/>
      <c r="CG68" s="60"/>
      <c r="CH68" s="40"/>
      <c r="CI68" s="51">
        <v>1</v>
      </c>
      <c r="CJ68" s="51">
        <f>(+U68+AA68+AG68+AM68+AS68+AY68+BE68+BK68+BQ68+BX68)/10</f>
        <v>1.08</v>
      </c>
      <c r="CK68" s="160">
        <v>1</v>
      </c>
      <c r="CL68" s="40" t="s">
        <v>445</v>
      </c>
    </row>
    <row r="69" spans="1:90" ht="223.5" customHeight="1">
      <c r="A69" s="375"/>
      <c r="B69" s="40" t="s">
        <v>446</v>
      </c>
      <c r="C69" s="44">
        <v>52</v>
      </c>
      <c r="D69" s="40" t="s">
        <v>447</v>
      </c>
      <c r="E69" s="45" t="s">
        <v>26</v>
      </c>
      <c r="F69" s="45" t="s">
        <v>26</v>
      </c>
      <c r="G69" s="45" t="s">
        <v>26</v>
      </c>
      <c r="H69" s="46" t="s">
        <v>160</v>
      </c>
      <c r="I69" s="47">
        <v>1</v>
      </c>
      <c r="J69" s="48">
        <v>1</v>
      </c>
      <c r="K69" s="48">
        <v>1</v>
      </c>
      <c r="L69" s="48">
        <v>1</v>
      </c>
      <c r="M69" s="48">
        <v>1</v>
      </c>
      <c r="N69" s="48">
        <v>1</v>
      </c>
      <c r="O69" s="48">
        <v>1</v>
      </c>
      <c r="P69" s="48">
        <v>1</v>
      </c>
      <c r="Q69" s="48">
        <v>1</v>
      </c>
      <c r="R69" s="48">
        <v>1</v>
      </c>
      <c r="S69" s="49">
        <v>1</v>
      </c>
      <c r="T69" s="50">
        <v>1</v>
      </c>
      <c r="U69" s="51">
        <v>2</v>
      </c>
      <c r="V69" s="55">
        <f t="shared" si="1"/>
        <v>200</v>
      </c>
      <c r="W69" s="315"/>
      <c r="X69" s="315"/>
      <c r="Y69" s="316"/>
      <c r="Z69" s="51">
        <v>1</v>
      </c>
      <c r="AA69" s="51">
        <v>1</v>
      </c>
      <c r="AB69" s="53">
        <f t="shared" si="2"/>
        <v>100</v>
      </c>
      <c r="AC69" s="315"/>
      <c r="AD69" s="315"/>
      <c r="AE69" s="316"/>
      <c r="AF69" s="51">
        <v>1</v>
      </c>
      <c r="AG69" s="51">
        <v>1</v>
      </c>
      <c r="AH69" s="53">
        <f t="shared" si="3"/>
        <v>100</v>
      </c>
      <c r="AI69" s="315"/>
      <c r="AJ69" s="315"/>
      <c r="AK69" s="303"/>
      <c r="AL69" s="51">
        <v>1</v>
      </c>
      <c r="AM69" s="51">
        <v>1</v>
      </c>
      <c r="AN69" s="53">
        <f t="shared" si="4"/>
        <v>100</v>
      </c>
      <c r="AO69" s="315"/>
      <c r="AP69" s="315"/>
      <c r="AQ69" s="316"/>
      <c r="AR69" s="51">
        <v>1</v>
      </c>
      <c r="AS69" s="51">
        <v>1</v>
      </c>
      <c r="AT69" s="53">
        <f t="shared" si="5"/>
        <v>100</v>
      </c>
      <c r="AU69" s="315"/>
      <c r="AV69" s="315"/>
      <c r="AW69" s="303"/>
      <c r="AX69" s="51">
        <v>1</v>
      </c>
      <c r="AY69" s="51">
        <v>0.8</v>
      </c>
      <c r="AZ69" s="53">
        <f t="shared" si="6"/>
        <v>80</v>
      </c>
      <c r="BA69" s="315"/>
      <c r="BB69" s="315"/>
      <c r="BC69" s="303"/>
      <c r="BD69" s="51">
        <v>1</v>
      </c>
      <c r="BE69" s="51">
        <v>1</v>
      </c>
      <c r="BF69" s="53">
        <f t="shared" si="7"/>
        <v>100</v>
      </c>
      <c r="BG69" s="57">
        <v>9333333</v>
      </c>
      <c r="BH69" s="57">
        <v>9333333</v>
      </c>
      <c r="BI69" s="40" t="s">
        <v>448</v>
      </c>
      <c r="BJ69" s="51">
        <v>1</v>
      </c>
      <c r="BK69" s="51">
        <v>1</v>
      </c>
      <c r="BL69" s="53">
        <f t="shared" si="8"/>
        <v>100</v>
      </c>
      <c r="BM69" s="56" t="s">
        <v>449</v>
      </c>
      <c r="BN69" s="56" t="s">
        <v>449</v>
      </c>
      <c r="BO69" s="58" t="s">
        <v>450</v>
      </c>
      <c r="BP69" s="51">
        <v>1</v>
      </c>
      <c r="BQ69" s="51">
        <v>1</v>
      </c>
      <c r="BR69" s="53">
        <f t="shared" si="0"/>
        <v>100</v>
      </c>
      <c r="BS69" s="185">
        <v>0</v>
      </c>
      <c r="BT69" s="185">
        <v>0</v>
      </c>
      <c r="BU69" s="168">
        <v>0</v>
      </c>
      <c r="BV69" s="40" t="s">
        <v>966</v>
      </c>
      <c r="BW69" s="59">
        <v>1</v>
      </c>
      <c r="BX69" s="59">
        <v>1</v>
      </c>
      <c r="BY69" s="53">
        <f t="shared" si="9"/>
        <v>100</v>
      </c>
      <c r="BZ69" s="244"/>
      <c r="CA69" s="244"/>
      <c r="CB69" s="40" t="s">
        <v>1198</v>
      </c>
      <c r="CC69" s="59">
        <v>1</v>
      </c>
      <c r="CD69" s="59"/>
      <c r="CE69" s="61">
        <f t="shared" si="10"/>
        <v>0</v>
      </c>
      <c r="CF69" s="60"/>
      <c r="CG69" s="60"/>
      <c r="CH69" s="40"/>
      <c r="CI69" s="34">
        <v>1</v>
      </c>
      <c r="CJ69" s="34">
        <f>(+U69+AA69+AG69+AM69+AS69+AY69+BE69+BK69+BQ69+BX69)/10</f>
        <v>1.08</v>
      </c>
      <c r="CK69" s="159">
        <v>1</v>
      </c>
      <c r="CL69" s="40" t="s">
        <v>451</v>
      </c>
    </row>
    <row r="70" spans="1:90" ht="210.75" customHeight="1">
      <c r="A70" s="375"/>
      <c r="B70" s="40" t="s">
        <v>452</v>
      </c>
      <c r="C70" s="44"/>
      <c r="D70" s="40" t="s">
        <v>447</v>
      </c>
      <c r="E70" s="45" t="s">
        <v>26</v>
      </c>
      <c r="F70" s="45" t="s">
        <v>26</v>
      </c>
      <c r="G70" s="45" t="s">
        <v>26</v>
      </c>
      <c r="H70" s="46" t="s">
        <v>160</v>
      </c>
      <c r="I70" s="47">
        <v>1</v>
      </c>
      <c r="J70" s="48">
        <v>1</v>
      </c>
      <c r="K70" s="48">
        <v>1</v>
      </c>
      <c r="L70" s="48">
        <v>1</v>
      </c>
      <c r="M70" s="48">
        <v>1</v>
      </c>
      <c r="N70" s="48">
        <v>1</v>
      </c>
      <c r="O70" s="48">
        <v>1</v>
      </c>
      <c r="P70" s="48">
        <v>1</v>
      </c>
      <c r="Q70" s="48">
        <v>1</v>
      </c>
      <c r="R70" s="48">
        <v>1</v>
      </c>
      <c r="S70" s="49">
        <v>1</v>
      </c>
      <c r="T70" s="50">
        <v>1</v>
      </c>
      <c r="U70" s="51">
        <v>2</v>
      </c>
      <c r="V70" s="55">
        <f t="shared" si="1"/>
        <v>200</v>
      </c>
      <c r="W70" s="277"/>
      <c r="X70" s="277"/>
      <c r="Y70" s="275"/>
      <c r="Z70" s="51">
        <v>1</v>
      </c>
      <c r="AA70" s="51">
        <v>1</v>
      </c>
      <c r="AB70" s="53">
        <f t="shared" si="2"/>
        <v>100</v>
      </c>
      <c r="AC70" s="277"/>
      <c r="AD70" s="277"/>
      <c r="AE70" s="275"/>
      <c r="AF70" s="51">
        <v>1</v>
      </c>
      <c r="AG70" s="51">
        <v>1</v>
      </c>
      <c r="AH70" s="53">
        <f t="shared" si="3"/>
        <v>100</v>
      </c>
      <c r="AI70" s="277"/>
      <c r="AJ70" s="277"/>
      <c r="AK70" s="304"/>
      <c r="AL70" s="51">
        <v>1</v>
      </c>
      <c r="AM70" s="51">
        <v>1</v>
      </c>
      <c r="AN70" s="53">
        <f t="shared" si="4"/>
        <v>100</v>
      </c>
      <c r="AO70" s="277"/>
      <c r="AP70" s="277"/>
      <c r="AQ70" s="275"/>
      <c r="AR70" s="51">
        <v>1</v>
      </c>
      <c r="AS70" s="51">
        <v>1</v>
      </c>
      <c r="AT70" s="53">
        <f t="shared" si="5"/>
        <v>100</v>
      </c>
      <c r="AU70" s="277"/>
      <c r="AV70" s="277"/>
      <c r="AW70" s="304"/>
      <c r="AX70" s="51">
        <v>1</v>
      </c>
      <c r="AY70" s="51">
        <v>0.8</v>
      </c>
      <c r="AZ70" s="53">
        <f t="shared" si="6"/>
        <v>80</v>
      </c>
      <c r="BA70" s="277"/>
      <c r="BB70" s="277"/>
      <c r="BC70" s="304"/>
      <c r="BD70" s="51">
        <v>1</v>
      </c>
      <c r="BE70" s="51">
        <v>1</v>
      </c>
      <c r="BF70" s="53">
        <f t="shared" si="7"/>
        <v>100</v>
      </c>
      <c r="BG70" s="57">
        <v>8960000</v>
      </c>
      <c r="BH70" s="57">
        <v>8960000</v>
      </c>
      <c r="BI70" s="40" t="s">
        <v>453</v>
      </c>
      <c r="BJ70" s="51">
        <v>1</v>
      </c>
      <c r="BK70" s="51">
        <v>1</v>
      </c>
      <c r="BL70" s="53">
        <f>(BK70/BJ70)*100</f>
        <v>100</v>
      </c>
      <c r="BM70" s="57"/>
      <c r="BN70" s="57"/>
      <c r="BO70" s="40" t="s">
        <v>450</v>
      </c>
      <c r="BP70" s="51">
        <v>1</v>
      </c>
      <c r="BQ70" s="51">
        <v>1</v>
      </c>
      <c r="BR70" s="53">
        <f t="shared" si="0"/>
        <v>100</v>
      </c>
      <c r="BS70" s="185">
        <v>0</v>
      </c>
      <c r="BT70" s="185">
        <v>0</v>
      </c>
      <c r="BU70" s="168">
        <v>0</v>
      </c>
      <c r="BV70" s="40" t="s">
        <v>967</v>
      </c>
      <c r="BW70" s="59">
        <v>1</v>
      </c>
      <c r="BX70" s="59">
        <v>1</v>
      </c>
      <c r="BY70" s="53">
        <f t="shared" si="9"/>
        <v>100</v>
      </c>
      <c r="BZ70" s="244"/>
      <c r="CA70" s="244"/>
      <c r="CB70" s="40" t="s">
        <v>1199</v>
      </c>
      <c r="CC70" s="59">
        <v>1</v>
      </c>
      <c r="CD70" s="59"/>
      <c r="CE70" s="61">
        <f t="shared" si="10"/>
        <v>0</v>
      </c>
      <c r="CF70" s="60"/>
      <c r="CG70" s="60"/>
      <c r="CH70" s="40"/>
      <c r="CI70" s="51">
        <v>1</v>
      </c>
      <c r="CJ70" s="51">
        <f>(+U70+AA70+AG70+AM70+AS70+AY70+BE70+BK70+BQ70+BX70)/10</f>
        <v>1.08</v>
      </c>
      <c r="CK70" s="160">
        <v>1</v>
      </c>
      <c r="CL70" s="40" t="s">
        <v>454</v>
      </c>
    </row>
    <row r="71" spans="1:90" ht="207" customHeight="1">
      <c r="A71" s="375"/>
      <c r="B71" s="274" t="s">
        <v>455</v>
      </c>
      <c r="C71" s="44">
        <v>53</v>
      </c>
      <c r="D71" s="40" t="s">
        <v>456</v>
      </c>
      <c r="E71" s="45" t="s">
        <v>26</v>
      </c>
      <c r="F71" s="45" t="s">
        <v>26</v>
      </c>
      <c r="G71" s="45" t="s">
        <v>26</v>
      </c>
      <c r="H71" s="46" t="s">
        <v>160</v>
      </c>
      <c r="I71" s="47">
        <v>1</v>
      </c>
      <c r="J71" s="48">
        <v>1</v>
      </c>
      <c r="K71" s="48">
        <v>1</v>
      </c>
      <c r="L71" s="48">
        <v>1</v>
      </c>
      <c r="M71" s="48">
        <v>1</v>
      </c>
      <c r="N71" s="48">
        <v>1</v>
      </c>
      <c r="O71" s="48">
        <v>1</v>
      </c>
      <c r="P71" s="48">
        <v>1</v>
      </c>
      <c r="Q71" s="99">
        <v>3.5000000000000003E-2</v>
      </c>
      <c r="R71" s="99">
        <v>3.5000000000000003E-2</v>
      </c>
      <c r="S71" s="100">
        <v>3.5000000000000003E-2</v>
      </c>
      <c r="T71" s="50">
        <v>1</v>
      </c>
      <c r="U71" s="51">
        <v>1</v>
      </c>
      <c r="V71" s="55">
        <f t="shared" si="1"/>
        <v>100</v>
      </c>
      <c r="W71" s="276">
        <v>48683333</v>
      </c>
      <c r="X71" s="276">
        <v>48683333</v>
      </c>
      <c r="Y71" s="274" t="s">
        <v>457</v>
      </c>
      <c r="Z71" s="51">
        <v>1</v>
      </c>
      <c r="AA71" s="51">
        <v>1</v>
      </c>
      <c r="AB71" s="53">
        <f t="shared" si="2"/>
        <v>100</v>
      </c>
      <c r="AC71" s="276">
        <v>27500000</v>
      </c>
      <c r="AD71" s="276">
        <v>18088333</v>
      </c>
      <c r="AE71" s="274" t="s">
        <v>458</v>
      </c>
      <c r="AF71" s="51">
        <v>1</v>
      </c>
      <c r="AG71" s="51">
        <v>1</v>
      </c>
      <c r="AH71" s="53">
        <f t="shared" si="3"/>
        <v>100</v>
      </c>
      <c r="AI71" s="276">
        <v>16500000</v>
      </c>
      <c r="AJ71" s="276">
        <v>16500000</v>
      </c>
      <c r="AK71" s="302" t="s">
        <v>459</v>
      </c>
      <c r="AL71" s="51">
        <v>1</v>
      </c>
      <c r="AM71" s="51">
        <v>1</v>
      </c>
      <c r="AN71" s="53">
        <f t="shared" si="4"/>
        <v>100</v>
      </c>
      <c r="AO71" s="276">
        <v>27815200</v>
      </c>
      <c r="AP71" s="276">
        <v>27815200</v>
      </c>
      <c r="AQ71" s="274" t="s">
        <v>460</v>
      </c>
      <c r="AR71" s="51">
        <v>1</v>
      </c>
      <c r="AS71" s="51">
        <v>1</v>
      </c>
      <c r="AT71" s="53">
        <f t="shared" si="5"/>
        <v>100</v>
      </c>
      <c r="AU71" s="276">
        <v>40000000</v>
      </c>
      <c r="AV71" s="276">
        <v>40000000</v>
      </c>
      <c r="AW71" s="302" t="s">
        <v>461</v>
      </c>
      <c r="AX71" s="51">
        <v>1</v>
      </c>
      <c r="AY71" s="98">
        <v>0.5</v>
      </c>
      <c r="AZ71" s="53">
        <f t="shared" si="6"/>
        <v>50</v>
      </c>
      <c r="BA71" s="276">
        <v>40000000</v>
      </c>
      <c r="BB71" s="276">
        <v>2160000</v>
      </c>
      <c r="BC71" s="302" t="s">
        <v>462</v>
      </c>
      <c r="BD71" s="51">
        <v>1</v>
      </c>
      <c r="BE71" s="51">
        <v>1</v>
      </c>
      <c r="BF71" s="53">
        <f t="shared" si="7"/>
        <v>100</v>
      </c>
      <c r="BG71" s="57" t="s">
        <v>449</v>
      </c>
      <c r="BH71" s="57" t="s">
        <v>449</v>
      </c>
      <c r="BI71" s="40" t="s">
        <v>448</v>
      </c>
      <c r="BJ71" s="51">
        <v>1</v>
      </c>
      <c r="BK71" s="98">
        <v>0.6</v>
      </c>
      <c r="BL71" s="53">
        <f t="shared" si="8"/>
        <v>60</v>
      </c>
      <c r="BM71" s="56">
        <v>15000000</v>
      </c>
      <c r="BN71" s="56">
        <v>11885000</v>
      </c>
      <c r="BO71" s="58" t="s">
        <v>463</v>
      </c>
      <c r="BP71" s="101">
        <v>3.5000000000000003E-2</v>
      </c>
      <c r="BQ71" s="51">
        <v>0</v>
      </c>
      <c r="BR71" s="53">
        <f t="shared" si="0"/>
        <v>0</v>
      </c>
      <c r="BS71" s="185">
        <v>42000000</v>
      </c>
      <c r="BT71" s="185">
        <v>42000000</v>
      </c>
      <c r="BU71" s="168">
        <f t="shared" si="17"/>
        <v>100</v>
      </c>
      <c r="BV71" s="40" t="s">
        <v>1040</v>
      </c>
      <c r="BW71" s="99">
        <v>3.5000000000000003E-2</v>
      </c>
      <c r="BX71" s="59"/>
      <c r="BY71" s="53">
        <v>0</v>
      </c>
      <c r="BZ71" s="244">
        <v>15000000</v>
      </c>
      <c r="CA71" s="244">
        <v>3200000</v>
      </c>
      <c r="CB71" s="40" t="s">
        <v>1191</v>
      </c>
      <c r="CC71" s="59"/>
      <c r="CD71" s="59"/>
      <c r="CE71" s="61" t="e">
        <f t="shared" si="10"/>
        <v>#DIV/0!</v>
      </c>
      <c r="CF71" s="60"/>
      <c r="CG71" s="60"/>
      <c r="CH71" s="40"/>
      <c r="CI71" s="98">
        <v>3.5</v>
      </c>
      <c r="CJ71" s="51">
        <f>(+U71+AA71+AG71+AM71+AS71+AY71+BE71+BK71+BQ71+BX71)/10</f>
        <v>0.71</v>
      </c>
      <c r="CK71" s="160">
        <f>CJ71/CI71</f>
        <v>0.20285714285714285</v>
      </c>
      <c r="CL71" s="40" t="s">
        <v>464</v>
      </c>
    </row>
    <row r="72" spans="1:90" ht="185.25" customHeight="1">
      <c r="A72" s="375"/>
      <c r="B72" s="275"/>
      <c r="C72" s="44">
        <v>54</v>
      </c>
      <c r="D72" s="40" t="s">
        <v>465</v>
      </c>
      <c r="E72" s="45" t="s">
        <v>26</v>
      </c>
      <c r="F72" s="45" t="s">
        <v>26</v>
      </c>
      <c r="G72" s="45" t="s">
        <v>26</v>
      </c>
      <c r="H72" s="46" t="s">
        <v>160</v>
      </c>
      <c r="I72" s="47">
        <v>1</v>
      </c>
      <c r="J72" s="48">
        <v>1</v>
      </c>
      <c r="K72" s="48">
        <v>1</v>
      </c>
      <c r="L72" s="48">
        <v>1</v>
      </c>
      <c r="M72" s="48">
        <v>1</v>
      </c>
      <c r="N72" s="48">
        <v>1</v>
      </c>
      <c r="O72" s="48">
        <v>1</v>
      </c>
      <c r="P72" s="48">
        <v>1</v>
      </c>
      <c r="Q72" s="99">
        <v>3.5000000000000003E-2</v>
      </c>
      <c r="R72" s="99">
        <v>3.5000000000000003E-2</v>
      </c>
      <c r="S72" s="100">
        <v>3.5000000000000003E-2</v>
      </c>
      <c r="T72" s="50">
        <v>1</v>
      </c>
      <c r="U72" s="51">
        <v>1</v>
      </c>
      <c r="V72" s="55">
        <f t="shared" si="1"/>
        <v>100</v>
      </c>
      <c r="W72" s="277"/>
      <c r="X72" s="277"/>
      <c r="Y72" s="275"/>
      <c r="Z72" s="51">
        <v>1</v>
      </c>
      <c r="AA72" s="51">
        <v>1</v>
      </c>
      <c r="AB72" s="53">
        <f t="shared" si="2"/>
        <v>100</v>
      </c>
      <c r="AC72" s="277"/>
      <c r="AD72" s="277"/>
      <c r="AE72" s="275"/>
      <c r="AF72" s="51">
        <v>1</v>
      </c>
      <c r="AG72" s="51">
        <v>1</v>
      </c>
      <c r="AH72" s="53">
        <f t="shared" si="3"/>
        <v>100</v>
      </c>
      <c r="AI72" s="277"/>
      <c r="AJ72" s="277"/>
      <c r="AK72" s="304"/>
      <c r="AL72" s="51">
        <v>1</v>
      </c>
      <c r="AM72" s="51">
        <v>1</v>
      </c>
      <c r="AN72" s="53">
        <f t="shared" si="4"/>
        <v>100</v>
      </c>
      <c r="AO72" s="277"/>
      <c r="AP72" s="277"/>
      <c r="AQ72" s="275"/>
      <c r="AR72" s="51">
        <v>1</v>
      </c>
      <c r="AS72" s="51">
        <v>1</v>
      </c>
      <c r="AT72" s="53">
        <f t="shared" si="5"/>
        <v>100</v>
      </c>
      <c r="AU72" s="277"/>
      <c r="AV72" s="277"/>
      <c r="AW72" s="304"/>
      <c r="AX72" s="51">
        <v>1</v>
      </c>
      <c r="AY72" s="98">
        <v>0.5</v>
      </c>
      <c r="AZ72" s="53">
        <f t="shared" si="6"/>
        <v>50</v>
      </c>
      <c r="BA72" s="277"/>
      <c r="BB72" s="277"/>
      <c r="BC72" s="304"/>
      <c r="BD72" s="51">
        <v>1</v>
      </c>
      <c r="BE72" s="51">
        <v>1</v>
      </c>
      <c r="BF72" s="53">
        <f t="shared" si="7"/>
        <v>100</v>
      </c>
      <c r="BG72" s="57" t="s">
        <v>449</v>
      </c>
      <c r="BH72" s="57" t="s">
        <v>449</v>
      </c>
      <c r="BI72" s="40" t="s">
        <v>448</v>
      </c>
      <c r="BJ72" s="51">
        <v>1</v>
      </c>
      <c r="BK72" s="98">
        <v>0.6</v>
      </c>
      <c r="BL72" s="52">
        <f t="shared" si="8"/>
        <v>60</v>
      </c>
      <c r="BM72" s="56" t="s">
        <v>449</v>
      </c>
      <c r="BN72" s="56" t="s">
        <v>449</v>
      </c>
      <c r="BO72" s="58" t="s">
        <v>463</v>
      </c>
      <c r="BP72" s="101">
        <v>3.5000000000000003E-2</v>
      </c>
      <c r="BQ72" s="51">
        <v>0</v>
      </c>
      <c r="BR72" s="102">
        <f t="shared" si="0"/>
        <v>0</v>
      </c>
      <c r="BS72" s="185"/>
      <c r="BT72" s="185"/>
      <c r="BU72" s="168">
        <v>0</v>
      </c>
      <c r="BV72" s="40" t="s">
        <v>1041</v>
      </c>
      <c r="BW72" s="99">
        <v>3.5000000000000003E-2</v>
      </c>
      <c r="BX72" s="59"/>
      <c r="BY72" s="53">
        <v>0</v>
      </c>
      <c r="BZ72" s="244"/>
      <c r="CA72" s="244"/>
      <c r="CB72" s="40" t="s">
        <v>1200</v>
      </c>
      <c r="CC72" s="59"/>
      <c r="CD72" s="59"/>
      <c r="CE72" s="61" t="e">
        <f t="shared" si="10"/>
        <v>#DIV/0!</v>
      </c>
      <c r="CF72" s="60"/>
      <c r="CG72" s="60"/>
      <c r="CH72" s="40"/>
      <c r="CI72" s="98">
        <v>3.5</v>
      </c>
      <c r="CJ72" s="51">
        <f>(+U72+AA72+AG72+AM72+AS72+AY72+BE72+BK72+BQ72+BX72)/10</f>
        <v>0.71</v>
      </c>
      <c r="CK72" s="160">
        <f>CJ72/CI72*100/100</f>
        <v>0.20285714285714285</v>
      </c>
      <c r="CL72" s="40" t="s">
        <v>958</v>
      </c>
    </row>
    <row r="73" spans="1:90" ht="207.75" customHeight="1">
      <c r="A73" s="375"/>
      <c r="B73" s="40" t="s">
        <v>466</v>
      </c>
      <c r="C73" s="44">
        <v>55</v>
      </c>
      <c r="D73" s="40" t="s">
        <v>352</v>
      </c>
      <c r="E73" s="45" t="s">
        <v>26</v>
      </c>
      <c r="F73" s="45" t="s">
        <v>26</v>
      </c>
      <c r="G73" s="45" t="s">
        <v>26</v>
      </c>
      <c r="H73" s="46" t="s">
        <v>160</v>
      </c>
      <c r="I73" s="47">
        <v>4</v>
      </c>
      <c r="J73" s="48">
        <v>3</v>
      </c>
      <c r="K73" s="48">
        <v>1</v>
      </c>
      <c r="L73" s="48">
        <v>1</v>
      </c>
      <c r="M73" s="48">
        <v>1</v>
      </c>
      <c r="N73" s="48">
        <v>7</v>
      </c>
      <c r="O73" s="48">
        <v>8</v>
      </c>
      <c r="P73" s="48">
        <v>8</v>
      </c>
      <c r="Q73" s="48">
        <v>8</v>
      </c>
      <c r="R73" s="48">
        <v>8</v>
      </c>
      <c r="S73" s="49">
        <v>8</v>
      </c>
      <c r="T73" s="50">
        <v>4</v>
      </c>
      <c r="U73" s="51">
        <v>6</v>
      </c>
      <c r="V73" s="55">
        <f t="shared" si="1"/>
        <v>150</v>
      </c>
      <c r="W73" s="57">
        <v>1975548044</v>
      </c>
      <c r="X73" s="57">
        <v>1930467106</v>
      </c>
      <c r="Y73" s="40" t="s">
        <v>467</v>
      </c>
      <c r="Z73" s="51">
        <v>3</v>
      </c>
      <c r="AA73" s="51">
        <v>1</v>
      </c>
      <c r="AB73" s="55">
        <f t="shared" si="2"/>
        <v>33.333333333333329</v>
      </c>
      <c r="AC73" s="57">
        <v>1299100000</v>
      </c>
      <c r="AD73" s="57">
        <v>544879064</v>
      </c>
      <c r="AE73" s="40" t="s">
        <v>467</v>
      </c>
      <c r="AF73" s="51">
        <v>1</v>
      </c>
      <c r="AG73" s="51">
        <v>1</v>
      </c>
      <c r="AH73" s="53">
        <f t="shared" si="3"/>
        <v>100</v>
      </c>
      <c r="AI73" s="57">
        <v>1097002022</v>
      </c>
      <c r="AJ73" s="57">
        <v>974131283</v>
      </c>
      <c r="AK73" s="40" t="s">
        <v>468</v>
      </c>
      <c r="AL73" s="51">
        <v>1</v>
      </c>
      <c r="AM73" s="51">
        <v>1</v>
      </c>
      <c r="AN73" s="53">
        <f t="shared" si="4"/>
        <v>100</v>
      </c>
      <c r="AO73" s="57">
        <v>1341180171</v>
      </c>
      <c r="AP73" s="57">
        <v>976986480</v>
      </c>
      <c r="AQ73" s="40" t="s">
        <v>469</v>
      </c>
      <c r="AR73" s="51">
        <v>1</v>
      </c>
      <c r="AS73" s="51">
        <v>1</v>
      </c>
      <c r="AT73" s="53">
        <f t="shared" si="5"/>
        <v>100</v>
      </c>
      <c r="AU73" s="57">
        <v>1396631487</v>
      </c>
      <c r="AV73" s="57">
        <v>945212500</v>
      </c>
      <c r="AW73" s="40" t="s">
        <v>470</v>
      </c>
      <c r="AX73" s="51">
        <v>7</v>
      </c>
      <c r="AY73" s="51">
        <v>11</v>
      </c>
      <c r="AZ73" s="55">
        <f t="shared" si="6"/>
        <v>157.14285714285714</v>
      </c>
      <c r="BA73" s="57">
        <v>1058000000</v>
      </c>
      <c r="BB73" s="57">
        <v>1011580689</v>
      </c>
      <c r="BC73" s="40" t="s">
        <v>471</v>
      </c>
      <c r="BD73" s="51">
        <v>8</v>
      </c>
      <c r="BE73" s="51">
        <v>1</v>
      </c>
      <c r="BF73" s="53">
        <f t="shared" si="7"/>
        <v>12.5</v>
      </c>
      <c r="BG73" s="57">
        <v>0</v>
      </c>
      <c r="BH73" s="57">
        <v>0</v>
      </c>
      <c r="BI73" s="40" t="s">
        <v>359</v>
      </c>
      <c r="BJ73" s="51">
        <v>8</v>
      </c>
      <c r="BK73" s="51">
        <v>8</v>
      </c>
      <c r="BL73" s="53">
        <f t="shared" si="8"/>
        <v>100</v>
      </c>
      <c r="BM73" s="56">
        <v>0</v>
      </c>
      <c r="BN73" s="56">
        <v>0</v>
      </c>
      <c r="BO73" s="58" t="s">
        <v>472</v>
      </c>
      <c r="BP73" s="51">
        <v>8</v>
      </c>
      <c r="BQ73" s="51">
        <v>0</v>
      </c>
      <c r="BR73" s="53">
        <f t="shared" si="0"/>
        <v>0</v>
      </c>
      <c r="BS73" s="185">
        <v>0</v>
      </c>
      <c r="BT73" s="185">
        <v>0</v>
      </c>
      <c r="BU73" s="168">
        <v>0</v>
      </c>
      <c r="BV73" s="40" t="s">
        <v>963</v>
      </c>
      <c r="BW73" s="59">
        <v>8</v>
      </c>
      <c r="BX73" s="59"/>
      <c r="BY73" s="53">
        <f t="shared" si="9"/>
        <v>0</v>
      </c>
      <c r="BZ73" s="244"/>
      <c r="CA73" s="244"/>
      <c r="CB73" s="40" t="s">
        <v>1192</v>
      </c>
      <c r="CC73" s="59">
        <v>8</v>
      </c>
      <c r="CD73" s="59"/>
      <c r="CE73" s="61">
        <f t="shared" si="10"/>
        <v>0</v>
      </c>
      <c r="CF73" s="60"/>
      <c r="CG73" s="60"/>
      <c r="CH73" s="40"/>
      <c r="CI73" s="51">
        <v>8</v>
      </c>
      <c r="CJ73" s="51">
        <f>+U73+AA73+AG73+AM73+AS73+AY73+BE73+BK73+BQ73</f>
        <v>30</v>
      </c>
      <c r="CK73" s="160">
        <v>1</v>
      </c>
      <c r="CL73" s="40" t="s">
        <v>473</v>
      </c>
    </row>
    <row r="74" spans="1:90" ht="120.75" customHeight="1">
      <c r="A74" s="375"/>
      <c r="B74" s="274" t="s">
        <v>474</v>
      </c>
      <c r="C74" s="44">
        <v>56</v>
      </c>
      <c r="D74" s="40" t="s">
        <v>475</v>
      </c>
      <c r="E74" s="45" t="s">
        <v>26</v>
      </c>
      <c r="F74" s="45" t="s">
        <v>26</v>
      </c>
      <c r="G74" s="45" t="s">
        <v>26</v>
      </c>
      <c r="H74" s="46" t="s">
        <v>160</v>
      </c>
      <c r="I74" s="47">
        <v>54</v>
      </c>
      <c r="J74" s="48">
        <v>54</v>
      </c>
      <c r="K74" s="48">
        <v>54</v>
      </c>
      <c r="L74" s="48">
        <v>54</v>
      </c>
      <c r="M74" s="48">
        <v>54</v>
      </c>
      <c r="N74" s="48">
        <v>54</v>
      </c>
      <c r="O74" s="48">
        <v>54</v>
      </c>
      <c r="P74" s="48">
        <v>54</v>
      </c>
      <c r="Q74" s="48">
        <v>54</v>
      </c>
      <c r="R74" s="48">
        <v>54</v>
      </c>
      <c r="S74" s="49">
        <v>54</v>
      </c>
      <c r="T74" s="50">
        <v>54</v>
      </c>
      <c r="U74" s="51">
        <v>54</v>
      </c>
      <c r="V74" s="55">
        <f t="shared" si="1"/>
        <v>100</v>
      </c>
      <c r="W74" s="57">
        <v>14500000</v>
      </c>
      <c r="X74" s="57">
        <v>14500000</v>
      </c>
      <c r="Y74" s="40" t="s">
        <v>476</v>
      </c>
      <c r="Z74" s="51">
        <v>54</v>
      </c>
      <c r="AA74" s="51">
        <v>54</v>
      </c>
      <c r="AB74" s="53">
        <f t="shared" si="2"/>
        <v>100</v>
      </c>
      <c r="AC74" s="57">
        <v>13750000</v>
      </c>
      <c r="AD74" s="57">
        <v>5200000</v>
      </c>
      <c r="AE74" s="40" t="s">
        <v>477</v>
      </c>
      <c r="AF74" s="51">
        <v>54</v>
      </c>
      <c r="AG74" s="51">
        <v>54</v>
      </c>
      <c r="AH74" s="53">
        <f t="shared" si="3"/>
        <v>100</v>
      </c>
      <c r="AI74" s="276">
        <v>15000000</v>
      </c>
      <c r="AJ74" s="276">
        <v>0</v>
      </c>
      <c r="AK74" s="302" t="s">
        <v>478</v>
      </c>
      <c r="AL74" s="51">
        <v>54</v>
      </c>
      <c r="AM74" s="51">
        <v>52</v>
      </c>
      <c r="AN74" s="55">
        <f t="shared" si="4"/>
        <v>96.296296296296291</v>
      </c>
      <c r="AO74" s="57">
        <v>0</v>
      </c>
      <c r="AP74" s="57">
        <v>0</v>
      </c>
      <c r="AQ74" s="274" t="s">
        <v>305</v>
      </c>
      <c r="AR74" s="51">
        <v>54</v>
      </c>
      <c r="AS74" s="51">
        <v>54</v>
      </c>
      <c r="AT74" s="53">
        <f t="shared" si="5"/>
        <v>100</v>
      </c>
      <c r="AU74" s="276">
        <v>112100000</v>
      </c>
      <c r="AV74" s="276">
        <v>107638100</v>
      </c>
      <c r="AW74" s="302" t="s">
        <v>479</v>
      </c>
      <c r="AX74" s="51">
        <v>54</v>
      </c>
      <c r="AY74" s="51">
        <v>54</v>
      </c>
      <c r="AZ74" s="53">
        <f t="shared" si="6"/>
        <v>100</v>
      </c>
      <c r="BA74" s="276">
        <v>90736000</v>
      </c>
      <c r="BB74" s="276">
        <v>34026000</v>
      </c>
      <c r="BC74" s="302" t="s">
        <v>480</v>
      </c>
      <c r="BD74" s="51">
        <v>54</v>
      </c>
      <c r="BE74" s="51">
        <v>54</v>
      </c>
      <c r="BF74" s="53">
        <f t="shared" si="7"/>
        <v>100</v>
      </c>
      <c r="BG74" s="57">
        <v>0</v>
      </c>
      <c r="BH74" s="57">
        <v>0</v>
      </c>
      <c r="BI74" s="40" t="s">
        <v>481</v>
      </c>
      <c r="BJ74" s="51">
        <v>54</v>
      </c>
      <c r="BK74" s="51">
        <v>54</v>
      </c>
      <c r="BL74" s="53">
        <f t="shared" si="8"/>
        <v>100</v>
      </c>
      <c r="BM74" s="56">
        <v>0</v>
      </c>
      <c r="BN74" s="56">
        <v>0</v>
      </c>
      <c r="BO74" s="58" t="s">
        <v>482</v>
      </c>
      <c r="BP74" s="51">
        <v>54</v>
      </c>
      <c r="BQ74" s="51">
        <v>54</v>
      </c>
      <c r="BR74" s="53">
        <f t="shared" si="0"/>
        <v>100</v>
      </c>
      <c r="BS74" s="185">
        <v>0</v>
      </c>
      <c r="BT74" s="185">
        <v>0</v>
      </c>
      <c r="BU74" s="168">
        <v>0</v>
      </c>
      <c r="BV74" s="40" t="s">
        <v>964</v>
      </c>
      <c r="BW74" s="59">
        <v>54</v>
      </c>
      <c r="BX74" s="59">
        <v>0</v>
      </c>
      <c r="BY74" s="53">
        <f t="shared" si="9"/>
        <v>0</v>
      </c>
      <c r="BZ74" s="244"/>
      <c r="CA74" s="244"/>
      <c r="CB74" s="40" t="s">
        <v>1192</v>
      </c>
      <c r="CC74" s="59">
        <v>54</v>
      </c>
      <c r="CD74" s="59"/>
      <c r="CE74" s="61">
        <f t="shared" si="10"/>
        <v>0</v>
      </c>
      <c r="CF74" s="60"/>
      <c r="CG74" s="60"/>
      <c r="CH74" s="40"/>
      <c r="CI74" s="51">
        <v>54</v>
      </c>
      <c r="CJ74" s="51">
        <f>(+U74+AA74+AG74+AM74+AS74+AY74+BE74+BK74+BQ74+BX74)/10</f>
        <v>48.4</v>
      </c>
      <c r="CK74" s="160">
        <f t="shared" ref="CK74" si="18">CJ74/CI74*100/100</f>
        <v>0.89629629629629615</v>
      </c>
      <c r="CL74" s="40" t="s">
        <v>1226</v>
      </c>
    </row>
    <row r="75" spans="1:90" ht="199.5">
      <c r="A75" s="375"/>
      <c r="B75" s="275"/>
      <c r="C75" s="44">
        <v>57</v>
      </c>
      <c r="D75" s="40" t="s">
        <v>483</v>
      </c>
      <c r="E75" s="45" t="s">
        <v>26</v>
      </c>
      <c r="F75" s="45" t="s">
        <v>26</v>
      </c>
      <c r="G75" s="45" t="s">
        <v>26</v>
      </c>
      <c r="H75" s="46" t="s">
        <v>160</v>
      </c>
      <c r="I75" s="47">
        <v>1</v>
      </c>
      <c r="J75" s="48">
        <v>1</v>
      </c>
      <c r="K75" s="48">
        <v>4</v>
      </c>
      <c r="L75" s="48">
        <v>4</v>
      </c>
      <c r="M75" s="48">
        <v>1</v>
      </c>
      <c r="N75" s="48">
        <v>1</v>
      </c>
      <c r="O75" s="48">
        <v>1</v>
      </c>
      <c r="P75" s="48">
        <v>1</v>
      </c>
      <c r="Q75" s="48">
        <v>1</v>
      </c>
      <c r="R75" s="48">
        <v>1</v>
      </c>
      <c r="S75" s="49">
        <v>1</v>
      </c>
      <c r="T75" s="50">
        <v>1</v>
      </c>
      <c r="U75" s="51">
        <v>1</v>
      </c>
      <c r="V75" s="55">
        <f t="shared" si="1"/>
        <v>100</v>
      </c>
      <c r="W75" s="57">
        <v>1975548044</v>
      </c>
      <c r="X75" s="57">
        <v>1930467106</v>
      </c>
      <c r="Y75" s="40" t="s">
        <v>484</v>
      </c>
      <c r="Z75" s="51">
        <v>1</v>
      </c>
      <c r="AA75" s="51">
        <v>1</v>
      </c>
      <c r="AB75" s="53">
        <f t="shared" si="2"/>
        <v>100</v>
      </c>
      <c r="AC75" s="57">
        <v>1299100000</v>
      </c>
      <c r="AD75" s="57">
        <v>544879064</v>
      </c>
      <c r="AE75" s="40" t="s">
        <v>484</v>
      </c>
      <c r="AF75" s="51">
        <v>4</v>
      </c>
      <c r="AG75" s="51">
        <v>4</v>
      </c>
      <c r="AH75" s="53">
        <f>(AG75/AF75)*100</f>
        <v>100</v>
      </c>
      <c r="AI75" s="277"/>
      <c r="AJ75" s="277"/>
      <c r="AK75" s="304"/>
      <c r="AL75" s="51">
        <v>4</v>
      </c>
      <c r="AM75" s="51">
        <v>4</v>
      </c>
      <c r="AN75" s="53">
        <f t="shared" si="4"/>
        <v>100</v>
      </c>
      <c r="AO75" s="57">
        <v>0</v>
      </c>
      <c r="AP75" s="57">
        <v>0</v>
      </c>
      <c r="AQ75" s="275"/>
      <c r="AR75" s="51">
        <v>1</v>
      </c>
      <c r="AS75" s="51">
        <v>1</v>
      </c>
      <c r="AT75" s="53">
        <f t="shared" si="5"/>
        <v>100</v>
      </c>
      <c r="AU75" s="277"/>
      <c r="AV75" s="277"/>
      <c r="AW75" s="304"/>
      <c r="AX75" s="51">
        <v>1</v>
      </c>
      <c r="AY75" s="51">
        <v>1</v>
      </c>
      <c r="AZ75" s="53">
        <f t="shared" si="6"/>
        <v>100</v>
      </c>
      <c r="BA75" s="277"/>
      <c r="BB75" s="277"/>
      <c r="BC75" s="304"/>
      <c r="BD75" s="51">
        <v>1</v>
      </c>
      <c r="BE75" s="51">
        <v>1</v>
      </c>
      <c r="BF75" s="52">
        <f t="shared" si="7"/>
        <v>100</v>
      </c>
      <c r="BG75" s="57" t="s">
        <v>449</v>
      </c>
      <c r="BH75" s="57" t="s">
        <v>449</v>
      </c>
      <c r="BI75" s="40" t="s">
        <v>485</v>
      </c>
      <c r="BJ75" s="51">
        <v>1</v>
      </c>
      <c r="BK75" s="51">
        <v>0</v>
      </c>
      <c r="BL75" s="53">
        <f t="shared" si="8"/>
        <v>0</v>
      </c>
      <c r="BM75" s="56">
        <v>0</v>
      </c>
      <c r="BN75" s="56">
        <v>0</v>
      </c>
      <c r="BO75" s="58" t="s">
        <v>185</v>
      </c>
      <c r="BP75" s="51">
        <v>1</v>
      </c>
      <c r="BQ75" s="51">
        <v>0</v>
      </c>
      <c r="BR75" s="53">
        <f t="shared" si="0"/>
        <v>0</v>
      </c>
      <c r="BS75" s="185">
        <v>0</v>
      </c>
      <c r="BT75" s="185">
        <v>0</v>
      </c>
      <c r="BU75" s="168">
        <v>0</v>
      </c>
      <c r="BV75" s="58" t="s">
        <v>1106</v>
      </c>
      <c r="BW75" s="59">
        <v>1</v>
      </c>
      <c r="BX75" s="59">
        <v>1</v>
      </c>
      <c r="BY75" s="53">
        <f t="shared" si="9"/>
        <v>100</v>
      </c>
      <c r="BZ75" s="244"/>
      <c r="CA75" s="244"/>
      <c r="CB75" s="40" t="s">
        <v>1192</v>
      </c>
      <c r="CC75" s="59">
        <v>1</v>
      </c>
      <c r="CD75" s="59"/>
      <c r="CE75" s="61">
        <f t="shared" si="10"/>
        <v>0</v>
      </c>
      <c r="CF75" s="60"/>
      <c r="CG75" s="60"/>
      <c r="CH75" s="40"/>
      <c r="CI75" s="51">
        <v>1</v>
      </c>
      <c r="CJ75" s="51">
        <f>(+U75+AA75+AG75+AM75+AS75+AY75+BE75+BK75+BQ75+BX75)/10</f>
        <v>1.4</v>
      </c>
      <c r="CK75" s="160">
        <v>1</v>
      </c>
      <c r="CL75" s="40" t="s">
        <v>486</v>
      </c>
    </row>
    <row r="76" spans="1:90" ht="331.5" customHeight="1">
      <c r="A76" s="375"/>
      <c r="B76" s="274" t="s">
        <v>487</v>
      </c>
      <c r="C76" s="44">
        <v>58</v>
      </c>
      <c r="D76" s="40" t="s">
        <v>488</v>
      </c>
      <c r="E76" s="45" t="s">
        <v>26</v>
      </c>
      <c r="F76" s="45" t="s">
        <v>26</v>
      </c>
      <c r="G76" s="45" t="s">
        <v>26</v>
      </c>
      <c r="H76" s="46" t="s">
        <v>489</v>
      </c>
      <c r="I76" s="47">
        <v>275</v>
      </c>
      <c r="J76" s="48">
        <v>275</v>
      </c>
      <c r="K76" s="48">
        <v>3</v>
      </c>
      <c r="L76" s="48">
        <v>3</v>
      </c>
      <c r="M76" s="48">
        <v>3</v>
      </c>
      <c r="N76" s="48">
        <v>310</v>
      </c>
      <c r="O76" s="48">
        <v>12</v>
      </c>
      <c r="P76" s="48">
        <v>12</v>
      </c>
      <c r="Q76" s="48">
        <v>1</v>
      </c>
      <c r="R76" s="48">
        <v>1</v>
      </c>
      <c r="S76" s="49">
        <v>1</v>
      </c>
      <c r="T76" s="50">
        <v>275</v>
      </c>
      <c r="U76" s="51">
        <v>298</v>
      </c>
      <c r="V76" s="55">
        <f t="shared" si="1"/>
        <v>108.36363636363637</v>
      </c>
      <c r="W76" s="57">
        <v>272826718</v>
      </c>
      <c r="X76" s="57">
        <v>272826718</v>
      </c>
      <c r="Y76" s="40" t="s">
        <v>490</v>
      </c>
      <c r="Z76" s="51">
        <v>275</v>
      </c>
      <c r="AA76" s="51">
        <v>150</v>
      </c>
      <c r="AB76" s="55">
        <f t="shared" si="2"/>
        <v>54.54545454545454</v>
      </c>
      <c r="AC76" s="57">
        <v>328250000</v>
      </c>
      <c r="AD76" s="57">
        <v>151100000</v>
      </c>
      <c r="AE76" s="40" t="s">
        <v>491</v>
      </c>
      <c r="AF76" s="51">
        <v>3</v>
      </c>
      <c r="AG76" s="51">
        <v>3</v>
      </c>
      <c r="AH76" s="53">
        <f t="shared" si="3"/>
        <v>100</v>
      </c>
      <c r="AI76" s="276">
        <v>51750000</v>
      </c>
      <c r="AJ76" s="276">
        <v>47228333</v>
      </c>
      <c r="AK76" s="302" t="s">
        <v>492</v>
      </c>
      <c r="AL76" s="51">
        <v>3</v>
      </c>
      <c r="AM76" s="51">
        <v>2</v>
      </c>
      <c r="AN76" s="55">
        <f t="shared" si="4"/>
        <v>66.666666666666657</v>
      </c>
      <c r="AO76" s="276">
        <v>274250000</v>
      </c>
      <c r="AP76" s="276">
        <v>36000000</v>
      </c>
      <c r="AQ76" s="302" t="s">
        <v>493</v>
      </c>
      <c r="AR76" s="51">
        <v>3</v>
      </c>
      <c r="AS76" s="51">
        <v>3</v>
      </c>
      <c r="AT76" s="53">
        <f t="shared" si="5"/>
        <v>100</v>
      </c>
      <c r="AU76" s="276">
        <v>364500000</v>
      </c>
      <c r="AV76" s="276">
        <v>186049737</v>
      </c>
      <c r="AW76" s="302" t="s">
        <v>494</v>
      </c>
      <c r="AX76" s="51">
        <v>310</v>
      </c>
      <c r="AY76" s="51">
        <v>430</v>
      </c>
      <c r="AZ76" s="55">
        <f t="shared" si="6"/>
        <v>138.70967741935485</v>
      </c>
      <c r="BA76" s="276">
        <v>8550000</v>
      </c>
      <c r="BB76" s="276">
        <v>8550000</v>
      </c>
      <c r="BC76" s="302" t="s">
        <v>495</v>
      </c>
      <c r="BD76" s="51">
        <v>12</v>
      </c>
      <c r="BE76" s="51">
        <v>8</v>
      </c>
      <c r="BF76" s="55">
        <f t="shared" si="7"/>
        <v>66.666666666666657</v>
      </c>
      <c r="BG76" s="57">
        <v>97928400</v>
      </c>
      <c r="BH76" s="57">
        <v>27393333</v>
      </c>
      <c r="BI76" s="40" t="s">
        <v>496</v>
      </c>
      <c r="BJ76" s="51">
        <v>12</v>
      </c>
      <c r="BK76" s="51">
        <v>12</v>
      </c>
      <c r="BL76" s="53">
        <f t="shared" si="8"/>
        <v>100</v>
      </c>
      <c r="BM76" s="56" t="s">
        <v>449</v>
      </c>
      <c r="BN76" s="56"/>
      <c r="BO76" s="58" t="s">
        <v>497</v>
      </c>
      <c r="BP76" s="51">
        <v>1</v>
      </c>
      <c r="BQ76" s="51">
        <v>1</v>
      </c>
      <c r="BR76" s="53">
        <f t="shared" si="0"/>
        <v>100</v>
      </c>
      <c r="BS76" s="194">
        <v>5600000</v>
      </c>
      <c r="BT76" s="194">
        <v>5600000</v>
      </c>
      <c r="BU76" s="168">
        <v>0</v>
      </c>
      <c r="BV76" s="157" t="s">
        <v>1042</v>
      </c>
      <c r="BW76" s="59">
        <v>1</v>
      </c>
      <c r="BX76" s="59"/>
      <c r="BY76" s="53">
        <f t="shared" si="9"/>
        <v>0</v>
      </c>
      <c r="BZ76" s="244"/>
      <c r="CA76" s="244"/>
      <c r="CB76" s="40" t="s">
        <v>1143</v>
      </c>
      <c r="CC76" s="59">
        <v>1</v>
      </c>
      <c r="CD76" s="59"/>
      <c r="CE76" s="61">
        <f t="shared" si="10"/>
        <v>0</v>
      </c>
      <c r="CF76" s="60"/>
      <c r="CG76" s="60"/>
      <c r="CH76" s="40"/>
      <c r="CI76" s="51">
        <v>756</v>
      </c>
      <c r="CJ76" s="51">
        <f>(+U76+AA76+AG76+AM76+AS76+AY76+BE76+BK76+BQ76+BX76)</f>
        <v>907</v>
      </c>
      <c r="CK76" s="160">
        <v>1</v>
      </c>
      <c r="CL76" s="40" t="s">
        <v>1227</v>
      </c>
    </row>
    <row r="77" spans="1:90" ht="167.25" customHeight="1">
      <c r="A77" s="375"/>
      <c r="B77" s="275"/>
      <c r="C77" s="44">
        <v>59</v>
      </c>
      <c r="D77" s="40" t="s">
        <v>498</v>
      </c>
      <c r="E77" s="45"/>
      <c r="F77" s="45"/>
      <c r="G77" s="45"/>
      <c r="H77" s="46" t="s">
        <v>489</v>
      </c>
      <c r="I77" s="47">
        <v>5</v>
      </c>
      <c r="J77" s="48">
        <v>3</v>
      </c>
      <c r="K77" s="48">
        <v>3</v>
      </c>
      <c r="L77" s="48">
        <v>3</v>
      </c>
      <c r="M77" s="48">
        <v>3</v>
      </c>
      <c r="N77" s="48">
        <v>9</v>
      </c>
      <c r="O77" s="48">
        <v>12</v>
      </c>
      <c r="P77" s="48">
        <v>12</v>
      </c>
      <c r="Q77" s="48">
        <v>12</v>
      </c>
      <c r="R77" s="48">
        <v>12</v>
      </c>
      <c r="S77" s="49">
        <v>12</v>
      </c>
      <c r="T77" s="50">
        <v>5</v>
      </c>
      <c r="U77" s="51">
        <v>5</v>
      </c>
      <c r="V77" s="55">
        <f t="shared" si="1"/>
        <v>100</v>
      </c>
      <c r="W77" s="57">
        <v>272826718</v>
      </c>
      <c r="X77" s="57">
        <v>272826718</v>
      </c>
      <c r="Y77" s="40" t="s">
        <v>499</v>
      </c>
      <c r="Z77" s="51">
        <v>3</v>
      </c>
      <c r="AA77" s="51">
        <v>2</v>
      </c>
      <c r="AB77" s="55">
        <f t="shared" si="2"/>
        <v>66.666666666666657</v>
      </c>
      <c r="AC77" s="57">
        <v>328250000</v>
      </c>
      <c r="AD77" s="57">
        <v>15110000</v>
      </c>
      <c r="AE77" s="40" t="s">
        <v>500</v>
      </c>
      <c r="AF77" s="51">
        <v>3</v>
      </c>
      <c r="AG77" s="51">
        <v>3</v>
      </c>
      <c r="AH77" s="53">
        <f t="shared" si="3"/>
        <v>100</v>
      </c>
      <c r="AI77" s="277"/>
      <c r="AJ77" s="277"/>
      <c r="AK77" s="304"/>
      <c r="AL77" s="51">
        <v>3</v>
      </c>
      <c r="AM77" s="51">
        <v>2</v>
      </c>
      <c r="AN77" s="55">
        <f t="shared" si="4"/>
        <v>66.666666666666657</v>
      </c>
      <c r="AO77" s="277"/>
      <c r="AP77" s="277"/>
      <c r="AQ77" s="304"/>
      <c r="AR77" s="51">
        <v>3</v>
      </c>
      <c r="AS77" s="51">
        <v>3</v>
      </c>
      <c r="AT77" s="53">
        <f t="shared" si="5"/>
        <v>100</v>
      </c>
      <c r="AU77" s="277"/>
      <c r="AV77" s="277"/>
      <c r="AW77" s="304"/>
      <c r="AX77" s="51">
        <v>9</v>
      </c>
      <c r="AY77" s="51">
        <v>6</v>
      </c>
      <c r="AZ77" s="55">
        <f t="shared" si="6"/>
        <v>66.666666666666657</v>
      </c>
      <c r="BA77" s="277"/>
      <c r="BB77" s="277"/>
      <c r="BC77" s="304"/>
      <c r="BD77" s="51">
        <v>12</v>
      </c>
      <c r="BE77" s="51">
        <v>8</v>
      </c>
      <c r="BF77" s="55">
        <f t="shared" si="7"/>
        <v>66.666666666666657</v>
      </c>
      <c r="BG77" s="57">
        <v>14000000</v>
      </c>
      <c r="BH77" s="57">
        <v>14000000</v>
      </c>
      <c r="BI77" s="40" t="s">
        <v>501</v>
      </c>
      <c r="BJ77" s="51">
        <v>12</v>
      </c>
      <c r="BK77" s="51">
        <v>12</v>
      </c>
      <c r="BL77" s="53">
        <f t="shared" si="8"/>
        <v>100</v>
      </c>
      <c r="BM77" s="56" t="s">
        <v>449</v>
      </c>
      <c r="BN77" s="56"/>
      <c r="BO77" s="58" t="s">
        <v>502</v>
      </c>
      <c r="BP77" s="51">
        <v>12</v>
      </c>
      <c r="BQ77" s="51">
        <v>11</v>
      </c>
      <c r="BR77" s="53">
        <f t="shared" si="0"/>
        <v>91.666666666666657</v>
      </c>
      <c r="BS77" s="194">
        <v>14400000</v>
      </c>
      <c r="BT77" s="194">
        <v>14400000</v>
      </c>
      <c r="BU77" s="168">
        <f t="shared" si="17"/>
        <v>100</v>
      </c>
      <c r="BV77" s="40" t="s">
        <v>1043</v>
      </c>
      <c r="BW77" s="59">
        <v>12</v>
      </c>
      <c r="BX77" s="59"/>
      <c r="BY77" s="53">
        <f t="shared" si="9"/>
        <v>0</v>
      </c>
      <c r="BZ77" s="244"/>
      <c r="CA77" s="244"/>
      <c r="CB77" s="40" t="s">
        <v>1144</v>
      </c>
      <c r="CC77" s="59">
        <v>12</v>
      </c>
      <c r="CD77" s="59"/>
      <c r="CE77" s="61">
        <f t="shared" si="10"/>
        <v>0</v>
      </c>
      <c r="CF77" s="60"/>
      <c r="CG77" s="60"/>
      <c r="CH77" s="40"/>
      <c r="CI77" s="51">
        <v>12</v>
      </c>
      <c r="CJ77" s="51">
        <f>(+U77+AA77+AG77+AM77+AS77+AY77+BE77+BK77+BQ77+BX77)/10</f>
        <v>5.2</v>
      </c>
      <c r="CK77" s="160">
        <v>0.5</v>
      </c>
      <c r="CL77" s="40" t="s">
        <v>503</v>
      </c>
    </row>
    <row r="78" spans="1:90" ht="409.5">
      <c r="A78" s="375"/>
      <c r="B78" s="274" t="s">
        <v>504</v>
      </c>
      <c r="C78" s="44">
        <v>60</v>
      </c>
      <c r="D78" s="40" t="s">
        <v>505</v>
      </c>
      <c r="E78" s="45" t="s">
        <v>26</v>
      </c>
      <c r="F78" s="45" t="s">
        <v>26</v>
      </c>
      <c r="G78" s="45" t="s">
        <v>26</v>
      </c>
      <c r="H78" s="46" t="s">
        <v>389</v>
      </c>
      <c r="I78" s="47">
        <v>31</v>
      </c>
      <c r="J78" s="48">
        <v>31</v>
      </c>
      <c r="K78" s="48">
        <v>4</v>
      </c>
      <c r="L78" s="48">
        <v>20</v>
      </c>
      <c r="M78" s="48">
        <v>20</v>
      </c>
      <c r="N78" s="48">
        <v>67</v>
      </c>
      <c r="O78" s="48">
        <v>3</v>
      </c>
      <c r="P78" s="48">
        <v>3</v>
      </c>
      <c r="Q78" s="48">
        <v>3</v>
      </c>
      <c r="R78" s="48">
        <v>3</v>
      </c>
      <c r="S78" s="49">
        <v>3</v>
      </c>
      <c r="T78" s="50">
        <v>31</v>
      </c>
      <c r="U78" s="51">
        <v>28</v>
      </c>
      <c r="V78" s="55">
        <f t="shared" si="1"/>
        <v>90.322580645161281</v>
      </c>
      <c r="W78" s="57">
        <v>834000617</v>
      </c>
      <c r="X78" s="57">
        <v>761999432.63</v>
      </c>
      <c r="Y78" s="40" t="s">
        <v>506</v>
      </c>
      <c r="Z78" s="51">
        <v>31</v>
      </c>
      <c r="AA78" s="51">
        <v>31</v>
      </c>
      <c r="AB78" s="53">
        <f t="shared" si="2"/>
        <v>100</v>
      </c>
      <c r="AC78" s="57">
        <v>5828044011.1700001</v>
      </c>
      <c r="AD78" s="57">
        <v>21011179</v>
      </c>
      <c r="AE78" s="40" t="s">
        <v>507</v>
      </c>
      <c r="AF78" s="51">
        <v>4</v>
      </c>
      <c r="AG78" s="51">
        <v>10</v>
      </c>
      <c r="AH78" s="53">
        <f t="shared" si="3"/>
        <v>250</v>
      </c>
      <c r="AI78" s="57">
        <v>2350000000</v>
      </c>
      <c r="AJ78" s="57">
        <v>811500000</v>
      </c>
      <c r="AK78" s="40" t="s">
        <v>508</v>
      </c>
      <c r="AL78" s="51">
        <v>20</v>
      </c>
      <c r="AM78" s="51">
        <v>20</v>
      </c>
      <c r="AN78" s="53">
        <f t="shared" si="4"/>
        <v>100</v>
      </c>
      <c r="AO78" s="57">
        <v>1315337096</v>
      </c>
      <c r="AP78" s="57">
        <v>762499502</v>
      </c>
      <c r="AQ78" s="40" t="s">
        <v>509</v>
      </c>
      <c r="AR78" s="51">
        <v>20</v>
      </c>
      <c r="AS78" s="51">
        <v>19</v>
      </c>
      <c r="AT78" s="53">
        <f t="shared" si="5"/>
        <v>95</v>
      </c>
      <c r="AU78" s="57">
        <v>4733843149</v>
      </c>
      <c r="AV78" s="57">
        <v>920753345</v>
      </c>
      <c r="AW78" s="40" t="s">
        <v>510</v>
      </c>
      <c r="AX78" s="51">
        <v>67</v>
      </c>
      <c r="AY78" s="51">
        <v>5</v>
      </c>
      <c r="AZ78" s="55">
        <f t="shared" si="6"/>
        <v>7.4626865671641784</v>
      </c>
      <c r="BA78" s="57">
        <v>3789779030</v>
      </c>
      <c r="BB78" s="57">
        <v>1383904152</v>
      </c>
      <c r="BC78" s="40" t="s">
        <v>511</v>
      </c>
      <c r="BD78" s="51">
        <v>3</v>
      </c>
      <c r="BE78" s="51">
        <v>3</v>
      </c>
      <c r="BF78" s="52">
        <f t="shared" si="7"/>
        <v>100</v>
      </c>
      <c r="BG78" s="57" t="s">
        <v>512</v>
      </c>
      <c r="BH78" s="57" t="s">
        <v>512</v>
      </c>
      <c r="BI78" s="40" t="s">
        <v>513</v>
      </c>
      <c r="BJ78" s="51">
        <v>3</v>
      </c>
      <c r="BK78" s="51">
        <v>4</v>
      </c>
      <c r="BL78" s="63">
        <v>100</v>
      </c>
      <c r="BM78" s="56">
        <v>262794700</v>
      </c>
      <c r="BN78" s="56">
        <v>262794700</v>
      </c>
      <c r="BO78" s="58" t="s">
        <v>514</v>
      </c>
      <c r="BP78" s="51">
        <v>3</v>
      </c>
      <c r="BQ78" s="51">
        <v>6</v>
      </c>
      <c r="BR78" s="52">
        <v>100</v>
      </c>
      <c r="BS78" s="195">
        <v>5907574720.96</v>
      </c>
      <c r="BT78" s="195">
        <v>1227296777.0899999</v>
      </c>
      <c r="BU78" s="168">
        <f t="shared" si="17"/>
        <v>20.774968325589967</v>
      </c>
      <c r="BV78" s="177" t="s">
        <v>1044</v>
      </c>
      <c r="BW78" s="59">
        <v>3</v>
      </c>
      <c r="BX78" s="59"/>
      <c r="BY78" s="53">
        <f t="shared" si="9"/>
        <v>0</v>
      </c>
      <c r="BZ78" s="244"/>
      <c r="CA78" s="244"/>
      <c r="CB78" s="40" t="s">
        <v>1145</v>
      </c>
      <c r="CC78" s="59">
        <v>0</v>
      </c>
      <c r="CD78" s="59"/>
      <c r="CE78" s="61" t="e">
        <f t="shared" si="10"/>
        <v>#DIV/0!</v>
      </c>
      <c r="CF78" s="60"/>
      <c r="CG78" s="60"/>
      <c r="CH78" s="40"/>
      <c r="CI78" s="51">
        <v>92</v>
      </c>
      <c r="CJ78" s="51">
        <f>(+U78+AA78+AG78+AM78+AS78+AY78+BE78+BK78+BQ78+BX78)</f>
        <v>126</v>
      </c>
      <c r="CK78" s="160">
        <v>1</v>
      </c>
      <c r="CL78" s="40" t="s">
        <v>515</v>
      </c>
    </row>
    <row r="79" spans="1:90" ht="170.25" customHeight="1">
      <c r="A79" s="375"/>
      <c r="B79" s="275"/>
      <c r="C79" s="44">
        <v>61</v>
      </c>
      <c r="D79" s="40" t="s">
        <v>516</v>
      </c>
      <c r="E79" s="45" t="s">
        <v>26</v>
      </c>
      <c r="F79" s="45" t="s">
        <v>26</v>
      </c>
      <c r="G79" s="45" t="s">
        <v>26</v>
      </c>
      <c r="H79" s="46" t="s">
        <v>389</v>
      </c>
      <c r="I79" s="47">
        <v>1</v>
      </c>
      <c r="J79" s="48">
        <v>1</v>
      </c>
      <c r="K79" s="48">
        <v>1</v>
      </c>
      <c r="L79" s="48">
        <v>0</v>
      </c>
      <c r="M79" s="48">
        <v>1</v>
      </c>
      <c r="N79" s="48">
        <v>6</v>
      </c>
      <c r="O79" s="48">
        <v>5</v>
      </c>
      <c r="P79" s="48">
        <v>0</v>
      </c>
      <c r="Q79" s="48">
        <v>1</v>
      </c>
      <c r="R79" s="48">
        <v>1</v>
      </c>
      <c r="S79" s="49">
        <v>1</v>
      </c>
      <c r="T79" s="50">
        <v>1</v>
      </c>
      <c r="U79" s="51">
        <v>27</v>
      </c>
      <c r="V79" s="55">
        <f t="shared" ref="V79:V144" si="19">(U79/T79)*100</f>
        <v>2700</v>
      </c>
      <c r="W79" s="57">
        <v>5093780619.6499996</v>
      </c>
      <c r="X79" s="57">
        <v>2851810250.0300002</v>
      </c>
      <c r="Y79" s="40" t="s">
        <v>411</v>
      </c>
      <c r="Z79" s="51">
        <v>1</v>
      </c>
      <c r="AA79" s="51">
        <v>3</v>
      </c>
      <c r="AB79" s="53">
        <f t="shared" si="2"/>
        <v>300</v>
      </c>
      <c r="AC79" s="57">
        <v>4261132052</v>
      </c>
      <c r="AD79" s="57">
        <v>2054357203.26</v>
      </c>
      <c r="AE79" s="40" t="s">
        <v>412</v>
      </c>
      <c r="AF79" s="51">
        <v>1</v>
      </c>
      <c r="AG79" s="51">
        <v>0</v>
      </c>
      <c r="AH79" s="53">
        <f t="shared" si="3"/>
        <v>0</v>
      </c>
      <c r="AI79" s="57">
        <v>30000000</v>
      </c>
      <c r="AJ79" s="57">
        <v>0</v>
      </c>
      <c r="AK79" s="40" t="s">
        <v>517</v>
      </c>
      <c r="AL79" s="51">
        <v>0</v>
      </c>
      <c r="AM79" s="51">
        <v>0</v>
      </c>
      <c r="AN79" s="53">
        <v>0</v>
      </c>
      <c r="AO79" s="57">
        <v>350000000</v>
      </c>
      <c r="AP79" s="57">
        <v>342436036</v>
      </c>
      <c r="AQ79" s="40" t="s">
        <v>518</v>
      </c>
      <c r="AR79" s="51">
        <v>1</v>
      </c>
      <c r="AS79" s="51">
        <v>6</v>
      </c>
      <c r="AT79" s="53">
        <f t="shared" si="5"/>
        <v>600</v>
      </c>
      <c r="AU79" s="57">
        <v>1558594584</v>
      </c>
      <c r="AV79" s="57">
        <v>761447477</v>
      </c>
      <c r="AW79" s="40" t="s">
        <v>519</v>
      </c>
      <c r="AX79" s="51">
        <v>6</v>
      </c>
      <c r="AY79" s="51">
        <v>0</v>
      </c>
      <c r="AZ79" s="53">
        <f t="shared" si="6"/>
        <v>0</v>
      </c>
      <c r="BA79" s="57">
        <v>4506255081</v>
      </c>
      <c r="BB79" s="57">
        <v>356505266</v>
      </c>
      <c r="BC79" s="40" t="s">
        <v>520</v>
      </c>
      <c r="BD79" s="51">
        <v>5</v>
      </c>
      <c r="BE79" s="51">
        <v>5</v>
      </c>
      <c r="BF79" s="53">
        <v>100</v>
      </c>
      <c r="BG79" s="57" t="s">
        <v>449</v>
      </c>
      <c r="BH79" s="57" t="s">
        <v>449</v>
      </c>
      <c r="BI79" s="40" t="s">
        <v>402</v>
      </c>
      <c r="BJ79" s="51">
        <v>0</v>
      </c>
      <c r="BK79" s="51">
        <v>0</v>
      </c>
      <c r="BL79" s="53">
        <v>100</v>
      </c>
      <c r="BM79" s="44">
        <v>0</v>
      </c>
      <c r="BN79" s="44">
        <v>0</v>
      </c>
      <c r="BO79" s="58" t="s">
        <v>415</v>
      </c>
      <c r="BP79" s="51">
        <v>1</v>
      </c>
      <c r="BQ79" s="51">
        <v>0</v>
      </c>
      <c r="BR79" s="53">
        <f t="shared" si="0"/>
        <v>0</v>
      </c>
      <c r="BS79" s="185">
        <v>0</v>
      </c>
      <c r="BT79" s="185">
        <v>0</v>
      </c>
      <c r="BU79" s="168">
        <v>0</v>
      </c>
      <c r="BV79" s="40" t="s">
        <v>1107</v>
      </c>
      <c r="BW79" s="59">
        <v>1</v>
      </c>
      <c r="BX79" s="59"/>
      <c r="BY79" s="53">
        <v>0</v>
      </c>
      <c r="BZ79" s="244"/>
      <c r="CA79" s="244"/>
      <c r="CB79" s="40" t="s">
        <v>1171</v>
      </c>
      <c r="CC79" s="59">
        <v>0</v>
      </c>
      <c r="CD79" s="59"/>
      <c r="CE79" s="61" t="e">
        <f t="shared" si="10"/>
        <v>#DIV/0!</v>
      </c>
      <c r="CF79" s="60"/>
      <c r="CG79" s="60"/>
      <c r="CH79" s="40"/>
      <c r="CI79" s="51">
        <v>11</v>
      </c>
      <c r="CJ79" s="51">
        <f>(+U79+AA79+AG79+AM79+AS79+AY79+BE79+BK79+BQ79+BX79)</f>
        <v>41</v>
      </c>
      <c r="CK79" s="160">
        <v>1</v>
      </c>
      <c r="CL79" s="40" t="s">
        <v>1117</v>
      </c>
    </row>
    <row r="80" spans="1:90" ht="213.75" customHeight="1">
      <c r="A80" s="375"/>
      <c r="B80" s="274" t="s">
        <v>521</v>
      </c>
      <c r="C80" s="44">
        <v>62</v>
      </c>
      <c r="D80" s="40" t="s">
        <v>522</v>
      </c>
      <c r="E80" s="45" t="s">
        <v>26</v>
      </c>
      <c r="F80" s="45" t="s">
        <v>26</v>
      </c>
      <c r="G80" s="45" t="s">
        <v>26</v>
      </c>
      <c r="H80" s="46" t="s">
        <v>523</v>
      </c>
      <c r="I80" s="47">
        <v>6</v>
      </c>
      <c r="J80" s="48">
        <v>6</v>
      </c>
      <c r="K80" s="48">
        <v>23</v>
      </c>
      <c r="L80" s="48">
        <v>23</v>
      </c>
      <c r="M80" s="48">
        <v>23</v>
      </c>
      <c r="N80" s="48">
        <v>54</v>
      </c>
      <c r="O80" s="48">
        <v>1</v>
      </c>
      <c r="P80" s="48">
        <v>2</v>
      </c>
      <c r="Q80" s="48">
        <v>1</v>
      </c>
      <c r="R80" s="48">
        <v>1</v>
      </c>
      <c r="S80" s="49">
        <v>1</v>
      </c>
      <c r="T80" s="50">
        <v>6</v>
      </c>
      <c r="U80" s="51">
        <v>36</v>
      </c>
      <c r="V80" s="55">
        <f t="shared" si="19"/>
        <v>600</v>
      </c>
      <c r="W80" s="57">
        <v>5000000</v>
      </c>
      <c r="X80" s="57">
        <v>5000000</v>
      </c>
      <c r="Y80" s="40" t="s">
        <v>524</v>
      </c>
      <c r="Z80" s="51">
        <v>6</v>
      </c>
      <c r="AA80" s="51">
        <v>36</v>
      </c>
      <c r="AB80" s="53">
        <f t="shared" si="2"/>
        <v>600</v>
      </c>
      <c r="AC80" s="57">
        <v>5000000</v>
      </c>
      <c r="AD80" s="57">
        <v>5000000</v>
      </c>
      <c r="AE80" s="40" t="s">
        <v>525</v>
      </c>
      <c r="AF80" s="51">
        <v>23</v>
      </c>
      <c r="AG80" s="51">
        <v>23</v>
      </c>
      <c r="AH80" s="53">
        <f t="shared" si="3"/>
        <v>100</v>
      </c>
      <c r="AI80" s="57">
        <v>413175165</v>
      </c>
      <c r="AJ80" s="57">
        <v>311751917</v>
      </c>
      <c r="AK80" s="40" t="s">
        <v>526</v>
      </c>
      <c r="AL80" s="51">
        <v>23</v>
      </c>
      <c r="AM80" s="51">
        <v>12</v>
      </c>
      <c r="AN80" s="55">
        <f t="shared" si="4"/>
        <v>52.173913043478258</v>
      </c>
      <c r="AO80" s="57">
        <v>613589783</v>
      </c>
      <c r="AP80" s="57">
        <v>23526000</v>
      </c>
      <c r="AQ80" s="40" t="s">
        <v>527</v>
      </c>
      <c r="AR80" s="51">
        <v>23</v>
      </c>
      <c r="AS80" s="51">
        <v>23</v>
      </c>
      <c r="AT80" s="53">
        <f t="shared" si="5"/>
        <v>100</v>
      </c>
      <c r="AU80" s="57">
        <v>1174174677</v>
      </c>
      <c r="AV80" s="57">
        <v>110092074</v>
      </c>
      <c r="AW80" s="40" t="s">
        <v>528</v>
      </c>
      <c r="AX80" s="51">
        <v>54</v>
      </c>
      <c r="AY80" s="51">
        <v>54</v>
      </c>
      <c r="AZ80" s="53">
        <f t="shared" si="6"/>
        <v>100</v>
      </c>
      <c r="BA80" s="57">
        <v>348682415</v>
      </c>
      <c r="BB80" s="57">
        <v>94368600</v>
      </c>
      <c r="BC80" s="40" t="s">
        <v>529</v>
      </c>
      <c r="BD80" s="51">
        <v>1</v>
      </c>
      <c r="BE80" s="51">
        <v>1</v>
      </c>
      <c r="BF80" s="52">
        <f t="shared" si="7"/>
        <v>100</v>
      </c>
      <c r="BG80" s="57">
        <v>1481569.25094009</v>
      </c>
      <c r="BH80" s="57">
        <v>1481569.25094009</v>
      </c>
      <c r="BI80" s="40" t="s">
        <v>530</v>
      </c>
      <c r="BJ80" s="51">
        <v>2</v>
      </c>
      <c r="BK80" s="51">
        <v>2</v>
      </c>
      <c r="BL80" s="52">
        <v>100</v>
      </c>
      <c r="BM80" s="56">
        <v>38255000</v>
      </c>
      <c r="BN80" s="56">
        <v>38255000</v>
      </c>
      <c r="BO80" s="58" t="s">
        <v>531</v>
      </c>
      <c r="BP80" s="51">
        <v>1</v>
      </c>
      <c r="BQ80" s="51">
        <v>12</v>
      </c>
      <c r="BR80" s="53">
        <v>100</v>
      </c>
      <c r="BS80" s="196">
        <v>90000000</v>
      </c>
      <c r="BT80" s="196">
        <v>90000000</v>
      </c>
      <c r="BU80" s="168">
        <f t="shared" si="17"/>
        <v>100</v>
      </c>
      <c r="BV80" s="213" t="s">
        <v>1045</v>
      </c>
      <c r="BW80" s="59">
        <v>1</v>
      </c>
      <c r="BX80" s="258">
        <v>0.3</v>
      </c>
      <c r="BY80" s="53">
        <f t="shared" si="9"/>
        <v>30</v>
      </c>
      <c r="BZ80" s="244">
        <v>27850000</v>
      </c>
      <c r="CA80" s="244">
        <v>27850000</v>
      </c>
      <c r="CB80" s="40" t="s">
        <v>1174</v>
      </c>
      <c r="CC80" s="59">
        <v>0</v>
      </c>
      <c r="CD80" s="59"/>
      <c r="CE80" s="61" t="e">
        <f t="shared" si="10"/>
        <v>#DIV/0!</v>
      </c>
      <c r="CF80" s="60"/>
      <c r="CG80" s="60"/>
      <c r="CH80" s="40"/>
      <c r="CI80" s="51">
        <v>92</v>
      </c>
      <c r="CJ80" s="51">
        <f>(+U80+AA80+AG80+AM80+AS80+AY80+BE80+BK80+BQ80+BX80)</f>
        <v>199.3</v>
      </c>
      <c r="CK80" s="160">
        <v>1</v>
      </c>
      <c r="CL80" s="40" t="s">
        <v>1002</v>
      </c>
    </row>
    <row r="81" spans="1:90" ht="216" customHeight="1">
      <c r="A81" s="375"/>
      <c r="B81" s="316"/>
      <c r="C81" s="44">
        <v>63</v>
      </c>
      <c r="D81" s="40" t="s">
        <v>532</v>
      </c>
      <c r="E81" s="45"/>
      <c r="F81" s="45" t="s">
        <v>26</v>
      </c>
      <c r="G81" s="45" t="s">
        <v>26</v>
      </c>
      <c r="H81" s="46" t="s">
        <v>523</v>
      </c>
      <c r="I81" s="47">
        <v>12</v>
      </c>
      <c r="J81" s="48">
        <v>12</v>
      </c>
      <c r="K81" s="48">
        <v>1</v>
      </c>
      <c r="L81" s="48">
        <v>1</v>
      </c>
      <c r="M81" s="48">
        <v>1</v>
      </c>
      <c r="N81" s="48">
        <v>14</v>
      </c>
      <c r="O81" s="48">
        <v>1</v>
      </c>
      <c r="P81" s="48">
        <v>1</v>
      </c>
      <c r="Q81" s="48">
        <v>1</v>
      </c>
      <c r="R81" s="48">
        <v>1</v>
      </c>
      <c r="S81" s="49">
        <v>1</v>
      </c>
      <c r="T81" s="50">
        <v>12</v>
      </c>
      <c r="U81" s="51">
        <v>12</v>
      </c>
      <c r="V81" s="55">
        <f t="shared" si="19"/>
        <v>100</v>
      </c>
      <c r="W81" s="57">
        <v>101000000</v>
      </c>
      <c r="X81" s="57">
        <v>101000000</v>
      </c>
      <c r="Y81" s="40" t="s">
        <v>533</v>
      </c>
      <c r="Z81" s="51">
        <v>12</v>
      </c>
      <c r="AA81" s="51">
        <v>12</v>
      </c>
      <c r="AB81" s="53">
        <f t="shared" si="2"/>
        <v>100</v>
      </c>
      <c r="AC81" s="57">
        <v>101000000</v>
      </c>
      <c r="AD81" s="57">
        <v>101000000</v>
      </c>
      <c r="AE81" s="40" t="s">
        <v>534</v>
      </c>
      <c r="AF81" s="51">
        <v>1</v>
      </c>
      <c r="AG81" s="51">
        <v>1</v>
      </c>
      <c r="AH81" s="53">
        <f t="shared" si="3"/>
        <v>100</v>
      </c>
      <c r="AI81" s="57">
        <v>160182368</v>
      </c>
      <c r="AJ81" s="57">
        <v>150315135</v>
      </c>
      <c r="AK81" s="40" t="s">
        <v>535</v>
      </c>
      <c r="AL81" s="51">
        <v>1</v>
      </c>
      <c r="AM81" s="51">
        <v>1</v>
      </c>
      <c r="AN81" s="53">
        <f t="shared" si="4"/>
        <v>100</v>
      </c>
      <c r="AO81" s="57">
        <v>405652384</v>
      </c>
      <c r="AP81" s="57">
        <v>384167978</v>
      </c>
      <c r="AQ81" s="40" t="s">
        <v>536</v>
      </c>
      <c r="AR81" s="51">
        <v>1</v>
      </c>
      <c r="AS81" s="51">
        <v>1</v>
      </c>
      <c r="AT81" s="53">
        <f t="shared" si="5"/>
        <v>100</v>
      </c>
      <c r="AU81" s="57">
        <v>420107384</v>
      </c>
      <c r="AV81" s="57">
        <v>366421084</v>
      </c>
      <c r="AW81" s="40" t="s">
        <v>537</v>
      </c>
      <c r="AX81" s="51">
        <v>14</v>
      </c>
      <c r="AY81" s="51">
        <v>1</v>
      </c>
      <c r="AZ81" s="55">
        <f t="shared" si="6"/>
        <v>7.1428571428571423</v>
      </c>
      <c r="BA81" s="57">
        <v>387974532</v>
      </c>
      <c r="BB81" s="57">
        <v>73243000</v>
      </c>
      <c r="BC81" s="40" t="s">
        <v>538</v>
      </c>
      <c r="BD81" s="51">
        <v>1</v>
      </c>
      <c r="BE81" s="51">
        <v>0</v>
      </c>
      <c r="BF81" s="53">
        <f t="shared" si="7"/>
        <v>0</v>
      </c>
      <c r="BG81" s="57">
        <v>0</v>
      </c>
      <c r="BH81" s="57">
        <v>0</v>
      </c>
      <c r="BI81" s="40" t="s">
        <v>34</v>
      </c>
      <c r="BJ81" s="51">
        <v>1</v>
      </c>
      <c r="BK81" s="51">
        <v>1</v>
      </c>
      <c r="BL81" s="53">
        <f t="shared" si="8"/>
        <v>100</v>
      </c>
      <c r="BM81" s="56">
        <v>27950000</v>
      </c>
      <c r="BN81" s="56">
        <v>27950000</v>
      </c>
      <c r="BO81" s="58" t="s">
        <v>539</v>
      </c>
      <c r="BP81" s="51">
        <v>1</v>
      </c>
      <c r="BQ81" s="51">
        <v>1</v>
      </c>
      <c r="BR81" s="53">
        <f t="shared" si="0"/>
        <v>100</v>
      </c>
      <c r="BS81" s="196">
        <v>30000000</v>
      </c>
      <c r="BT81" s="197">
        <v>30000000</v>
      </c>
      <c r="BU81" s="168">
        <f t="shared" si="17"/>
        <v>100</v>
      </c>
      <c r="BV81" s="214" t="s">
        <v>1046</v>
      </c>
      <c r="BW81" s="59">
        <v>1</v>
      </c>
      <c r="BX81" s="237">
        <v>0.01</v>
      </c>
      <c r="BY81" s="53">
        <f t="shared" si="9"/>
        <v>1</v>
      </c>
      <c r="BZ81" s="255">
        <v>2350000</v>
      </c>
      <c r="CA81" s="255">
        <v>2350000</v>
      </c>
      <c r="CB81" s="40" t="s">
        <v>1127</v>
      </c>
      <c r="CC81" s="59">
        <v>0</v>
      </c>
      <c r="CD81" s="59"/>
      <c r="CE81" s="61" t="e">
        <f t="shared" si="10"/>
        <v>#DIV/0!</v>
      </c>
      <c r="CF81" s="60"/>
      <c r="CG81" s="60"/>
      <c r="CH81" s="40"/>
      <c r="CI81" s="51">
        <v>17</v>
      </c>
      <c r="CJ81" s="51">
        <f>(+U81+AA81+AG81+AM81+AS81+AY81+BE81+BK81+BQ81+BX81)</f>
        <v>30.01</v>
      </c>
      <c r="CK81" s="160">
        <v>1</v>
      </c>
      <c r="CL81" s="40" t="s">
        <v>1282</v>
      </c>
    </row>
    <row r="82" spans="1:90" ht="150.75" customHeight="1">
      <c r="A82" s="375"/>
      <c r="B82" s="316"/>
      <c r="C82" s="44">
        <v>64</v>
      </c>
      <c r="D82" s="40" t="s">
        <v>540</v>
      </c>
      <c r="E82" s="45"/>
      <c r="F82" s="45" t="s">
        <v>26</v>
      </c>
      <c r="G82" s="45" t="s">
        <v>26</v>
      </c>
      <c r="H82" s="46" t="s">
        <v>523</v>
      </c>
      <c r="I82" s="47">
        <v>16</v>
      </c>
      <c r="J82" s="48">
        <v>16</v>
      </c>
      <c r="K82" s="48">
        <v>13</v>
      </c>
      <c r="L82" s="48">
        <v>13</v>
      </c>
      <c r="M82" s="48">
        <v>13</v>
      </c>
      <c r="N82" s="48">
        <v>36</v>
      </c>
      <c r="O82" s="48">
        <v>1</v>
      </c>
      <c r="P82" s="48">
        <v>2</v>
      </c>
      <c r="Q82" s="48">
        <v>1</v>
      </c>
      <c r="R82" s="48">
        <v>1</v>
      </c>
      <c r="S82" s="49">
        <v>1</v>
      </c>
      <c r="T82" s="50">
        <v>16</v>
      </c>
      <c r="U82" s="51">
        <v>20</v>
      </c>
      <c r="V82" s="55">
        <f t="shared" si="19"/>
        <v>125</v>
      </c>
      <c r="W82" s="57">
        <v>90000000</v>
      </c>
      <c r="X82" s="57">
        <v>90000000</v>
      </c>
      <c r="Y82" s="40" t="s">
        <v>541</v>
      </c>
      <c r="Z82" s="51">
        <v>16</v>
      </c>
      <c r="AA82" s="51">
        <v>20</v>
      </c>
      <c r="AB82" s="53">
        <f t="shared" si="2"/>
        <v>125</v>
      </c>
      <c r="AC82" s="57">
        <v>90000000</v>
      </c>
      <c r="AD82" s="57">
        <v>90000000</v>
      </c>
      <c r="AE82" s="40" t="s">
        <v>542</v>
      </c>
      <c r="AF82" s="51">
        <v>13</v>
      </c>
      <c r="AG82" s="51">
        <v>13</v>
      </c>
      <c r="AH82" s="53">
        <f t="shared" si="3"/>
        <v>100</v>
      </c>
      <c r="AI82" s="276">
        <v>30000000</v>
      </c>
      <c r="AJ82" s="276">
        <v>8000000</v>
      </c>
      <c r="AK82" s="274" t="s">
        <v>543</v>
      </c>
      <c r="AL82" s="51">
        <v>13</v>
      </c>
      <c r="AM82" s="51">
        <v>2</v>
      </c>
      <c r="AN82" s="55">
        <f t="shared" si="4"/>
        <v>15.384615384615385</v>
      </c>
      <c r="AO82" s="276">
        <v>231288680</v>
      </c>
      <c r="AP82" s="276">
        <v>203229024</v>
      </c>
      <c r="AQ82" s="274" t="s">
        <v>544</v>
      </c>
      <c r="AR82" s="51">
        <v>13</v>
      </c>
      <c r="AS82" s="51">
        <v>13</v>
      </c>
      <c r="AT82" s="53">
        <f t="shared" si="5"/>
        <v>100</v>
      </c>
      <c r="AU82" s="276">
        <v>170200000</v>
      </c>
      <c r="AV82" s="276">
        <v>149731343</v>
      </c>
      <c r="AW82" s="302" t="s">
        <v>545</v>
      </c>
      <c r="AX82" s="51">
        <v>36</v>
      </c>
      <c r="AY82" s="51">
        <v>23</v>
      </c>
      <c r="AZ82" s="55">
        <f t="shared" si="6"/>
        <v>63.888888888888886</v>
      </c>
      <c r="BA82" s="276">
        <v>2350337889</v>
      </c>
      <c r="BB82" s="276">
        <v>807018786</v>
      </c>
      <c r="BC82" s="302" t="s">
        <v>546</v>
      </c>
      <c r="BD82" s="51">
        <v>1</v>
      </c>
      <c r="BE82" s="51">
        <v>0</v>
      </c>
      <c r="BF82" s="53">
        <f t="shared" si="7"/>
        <v>0</v>
      </c>
      <c r="BG82" s="57"/>
      <c r="BH82" s="57"/>
      <c r="BI82" s="40" t="s">
        <v>34</v>
      </c>
      <c r="BJ82" s="51">
        <v>2</v>
      </c>
      <c r="BK82" s="51">
        <v>2</v>
      </c>
      <c r="BL82" s="53">
        <v>100</v>
      </c>
      <c r="BM82" s="56">
        <v>1650000</v>
      </c>
      <c r="BN82" s="56">
        <v>1650000</v>
      </c>
      <c r="BO82" s="58" t="s">
        <v>547</v>
      </c>
      <c r="BP82" s="51">
        <v>1</v>
      </c>
      <c r="BQ82" s="51">
        <v>27</v>
      </c>
      <c r="BR82" s="53">
        <v>100</v>
      </c>
      <c r="BS82" s="198">
        <v>233685000</v>
      </c>
      <c r="BT82" s="198">
        <v>233685000</v>
      </c>
      <c r="BU82" s="168">
        <f t="shared" si="17"/>
        <v>100</v>
      </c>
      <c r="BV82" s="214" t="s">
        <v>1047</v>
      </c>
      <c r="BW82" s="59">
        <v>1</v>
      </c>
      <c r="BX82" s="59">
        <v>8</v>
      </c>
      <c r="BY82" s="53">
        <v>100</v>
      </c>
      <c r="BZ82" s="255">
        <v>148701000</v>
      </c>
      <c r="CA82" s="255">
        <v>148701000</v>
      </c>
      <c r="CB82" s="40" t="s">
        <v>1175</v>
      </c>
      <c r="CC82" s="59">
        <v>0</v>
      </c>
      <c r="CD82" s="59"/>
      <c r="CE82" s="61" t="e">
        <f t="shared" si="10"/>
        <v>#DIV/0!</v>
      </c>
      <c r="CF82" s="60"/>
      <c r="CG82" s="60"/>
      <c r="CH82" s="40"/>
      <c r="CI82" s="51">
        <v>50</v>
      </c>
      <c r="CJ82" s="51">
        <f>(+U82+AA82+AG82+AM82+AS82+AY82+BE82+BK82+BQ82+BX82)</f>
        <v>128</v>
      </c>
      <c r="CK82" s="160">
        <v>1</v>
      </c>
      <c r="CL82" s="58" t="s">
        <v>1283</v>
      </c>
    </row>
    <row r="83" spans="1:90" ht="186.75" customHeight="1">
      <c r="A83" s="375"/>
      <c r="B83" s="316"/>
      <c r="C83" s="103">
        <v>65</v>
      </c>
      <c r="D83" s="40" t="s">
        <v>548</v>
      </c>
      <c r="E83" s="104"/>
      <c r="F83" s="104" t="s">
        <v>26</v>
      </c>
      <c r="G83" s="104" t="s">
        <v>26</v>
      </c>
      <c r="H83" s="105" t="s">
        <v>523</v>
      </c>
      <c r="I83" s="47">
        <v>5</v>
      </c>
      <c r="J83" s="48">
        <v>5</v>
      </c>
      <c r="K83" s="48">
        <v>13</v>
      </c>
      <c r="L83" s="48">
        <v>13</v>
      </c>
      <c r="M83" s="48">
        <v>13</v>
      </c>
      <c r="N83" s="48">
        <v>10</v>
      </c>
      <c r="O83" s="48">
        <v>1</v>
      </c>
      <c r="P83" s="48">
        <v>12</v>
      </c>
      <c r="Q83" s="48">
        <v>1</v>
      </c>
      <c r="R83" s="48">
        <v>1</v>
      </c>
      <c r="S83" s="49">
        <v>1</v>
      </c>
      <c r="T83" s="50">
        <v>5</v>
      </c>
      <c r="U83" s="51">
        <v>6</v>
      </c>
      <c r="V83" s="55">
        <f t="shared" si="19"/>
        <v>120</v>
      </c>
      <c r="W83" s="56">
        <v>5000000</v>
      </c>
      <c r="X83" s="56">
        <v>5000000</v>
      </c>
      <c r="Y83" s="40" t="s">
        <v>549</v>
      </c>
      <c r="Z83" s="51">
        <v>5</v>
      </c>
      <c r="AA83" s="51">
        <v>6</v>
      </c>
      <c r="AB83" s="53">
        <f t="shared" ref="AB83:AB144" si="20">(AA83/Z83)*100</f>
        <v>120</v>
      </c>
      <c r="AC83" s="57">
        <v>5000000</v>
      </c>
      <c r="AD83" s="57">
        <v>5000000</v>
      </c>
      <c r="AE83" s="40" t="s">
        <v>550</v>
      </c>
      <c r="AF83" s="51">
        <v>13</v>
      </c>
      <c r="AG83" s="51">
        <v>13</v>
      </c>
      <c r="AH83" s="53">
        <f t="shared" ref="AH83:AH144" si="21">(AG83/AF83)*100</f>
        <v>100</v>
      </c>
      <c r="AI83" s="277"/>
      <c r="AJ83" s="277"/>
      <c r="AK83" s="275"/>
      <c r="AL83" s="51">
        <v>13</v>
      </c>
      <c r="AM83" s="51">
        <v>2</v>
      </c>
      <c r="AN83" s="55">
        <f t="shared" ref="AN83:AN144" si="22">(AM83/AL83)*100</f>
        <v>15.384615384615385</v>
      </c>
      <c r="AO83" s="277"/>
      <c r="AP83" s="277"/>
      <c r="AQ83" s="275"/>
      <c r="AR83" s="51">
        <v>13</v>
      </c>
      <c r="AS83" s="51">
        <v>13</v>
      </c>
      <c r="AT83" s="53">
        <f t="shared" ref="AT83:AT144" si="23">(AS83/AR83)*100</f>
        <v>100</v>
      </c>
      <c r="AU83" s="277"/>
      <c r="AV83" s="277"/>
      <c r="AW83" s="304"/>
      <c r="AX83" s="51">
        <v>10</v>
      </c>
      <c r="AY83" s="51">
        <v>23</v>
      </c>
      <c r="AZ83" s="53">
        <f t="shared" ref="AZ83:AZ144" si="24">(AY83/AX83)*100</f>
        <v>229.99999999999997</v>
      </c>
      <c r="BA83" s="277"/>
      <c r="BB83" s="277"/>
      <c r="BC83" s="304"/>
      <c r="BD83" s="51">
        <v>1</v>
      </c>
      <c r="BE83" s="51">
        <v>0</v>
      </c>
      <c r="BF83" s="53">
        <f t="shared" ref="BF83:BF144" si="25">(BE83/BD83)*100</f>
        <v>0</v>
      </c>
      <c r="BG83" s="57"/>
      <c r="BH83" s="57"/>
      <c r="BI83" s="40" t="s">
        <v>34</v>
      </c>
      <c r="BJ83" s="51">
        <v>12</v>
      </c>
      <c r="BK83" s="51">
        <v>11</v>
      </c>
      <c r="BL83" s="55">
        <f>BK83*100/BJ83</f>
        <v>91.666666666666671</v>
      </c>
      <c r="BM83" s="56" t="s">
        <v>449</v>
      </c>
      <c r="BN83" s="56"/>
      <c r="BO83" s="58" t="s">
        <v>551</v>
      </c>
      <c r="BP83" s="51">
        <v>1</v>
      </c>
      <c r="BQ83" s="72">
        <v>5</v>
      </c>
      <c r="BR83" s="52">
        <v>100</v>
      </c>
      <c r="BS83" s="196">
        <v>43000000</v>
      </c>
      <c r="BT83" s="196">
        <v>43000000</v>
      </c>
      <c r="BU83" s="168">
        <f t="shared" si="17"/>
        <v>100</v>
      </c>
      <c r="BV83" s="58" t="s">
        <v>986</v>
      </c>
      <c r="BW83" s="59">
        <v>1</v>
      </c>
      <c r="BX83" s="59">
        <v>8</v>
      </c>
      <c r="BY83" s="53">
        <v>100</v>
      </c>
      <c r="BZ83" s="255">
        <v>86002218</v>
      </c>
      <c r="CA83" s="255">
        <v>86002218</v>
      </c>
      <c r="CB83" s="40" t="s">
        <v>1128</v>
      </c>
      <c r="CC83" s="59">
        <v>0</v>
      </c>
      <c r="CD83" s="59"/>
      <c r="CE83" s="61" t="e">
        <f t="shared" ref="CE83:CE144" si="26">(CD83/CC83)*100</f>
        <v>#DIV/0!</v>
      </c>
      <c r="CF83" s="60"/>
      <c r="CG83" s="60"/>
      <c r="CH83" s="40"/>
      <c r="CI83" s="51">
        <v>12</v>
      </c>
      <c r="CJ83" s="51">
        <f>U83+AG83+AM83+AS83+AY83+BE83+BK83+BQ83+BX83+CD83</f>
        <v>81</v>
      </c>
      <c r="CK83" s="160">
        <v>1</v>
      </c>
      <c r="CL83" s="58" t="s">
        <v>1228</v>
      </c>
    </row>
    <row r="84" spans="1:90" ht="228" customHeight="1">
      <c r="A84" s="375"/>
      <c r="B84" s="316"/>
      <c r="C84" s="103">
        <v>66</v>
      </c>
      <c r="D84" s="40" t="s">
        <v>552</v>
      </c>
      <c r="E84" s="104"/>
      <c r="F84" s="104"/>
      <c r="G84" s="104"/>
      <c r="H84" s="105" t="s">
        <v>523</v>
      </c>
      <c r="I84" s="47">
        <v>4</v>
      </c>
      <c r="J84" s="48">
        <v>4</v>
      </c>
      <c r="K84" s="48">
        <v>1</v>
      </c>
      <c r="L84" s="48">
        <v>1</v>
      </c>
      <c r="M84" s="48">
        <v>1</v>
      </c>
      <c r="N84" s="48">
        <v>5</v>
      </c>
      <c r="O84" s="48">
        <v>4</v>
      </c>
      <c r="P84" s="48">
        <v>2</v>
      </c>
      <c r="Q84" s="48">
        <v>1</v>
      </c>
      <c r="R84" s="48">
        <v>1</v>
      </c>
      <c r="S84" s="49">
        <v>1</v>
      </c>
      <c r="T84" s="50">
        <v>4</v>
      </c>
      <c r="U84" s="51">
        <v>4</v>
      </c>
      <c r="V84" s="55">
        <f t="shared" si="19"/>
        <v>100</v>
      </c>
      <c r="W84" s="57">
        <v>35000000</v>
      </c>
      <c r="X84" s="57">
        <v>35000000</v>
      </c>
      <c r="Y84" s="40" t="s">
        <v>553</v>
      </c>
      <c r="Z84" s="51">
        <v>4</v>
      </c>
      <c r="AA84" s="51">
        <v>4</v>
      </c>
      <c r="AB84" s="53">
        <f t="shared" si="20"/>
        <v>100</v>
      </c>
      <c r="AC84" s="57">
        <v>35000000</v>
      </c>
      <c r="AD84" s="57">
        <v>35000000</v>
      </c>
      <c r="AE84" s="40" t="s">
        <v>554</v>
      </c>
      <c r="AF84" s="51">
        <v>1</v>
      </c>
      <c r="AG84" s="51">
        <v>1</v>
      </c>
      <c r="AH84" s="53">
        <f t="shared" si="21"/>
        <v>100</v>
      </c>
      <c r="AI84" s="57">
        <v>18520000</v>
      </c>
      <c r="AJ84" s="57">
        <v>18520000</v>
      </c>
      <c r="AK84" s="40" t="s">
        <v>555</v>
      </c>
      <c r="AL84" s="51">
        <v>1</v>
      </c>
      <c r="AM84" s="51">
        <v>1</v>
      </c>
      <c r="AN84" s="53">
        <f t="shared" si="22"/>
        <v>100</v>
      </c>
      <c r="AO84" s="57">
        <v>58154184</v>
      </c>
      <c r="AP84" s="57">
        <v>49156016</v>
      </c>
      <c r="AQ84" s="40" t="s">
        <v>556</v>
      </c>
      <c r="AR84" s="51">
        <v>1</v>
      </c>
      <c r="AS84" s="51">
        <v>1</v>
      </c>
      <c r="AT84" s="53">
        <f t="shared" si="23"/>
        <v>100</v>
      </c>
      <c r="AU84" s="57">
        <v>59100000</v>
      </c>
      <c r="AV84" s="57">
        <v>49100000</v>
      </c>
      <c r="AW84" s="40" t="s">
        <v>557</v>
      </c>
      <c r="AX84" s="51">
        <v>5</v>
      </c>
      <c r="AY84" s="51">
        <v>5</v>
      </c>
      <c r="AZ84" s="53">
        <f t="shared" si="24"/>
        <v>100</v>
      </c>
      <c r="BA84" s="57">
        <v>75000000</v>
      </c>
      <c r="BB84" s="57">
        <v>31112000</v>
      </c>
      <c r="BC84" s="40" t="s">
        <v>558</v>
      </c>
      <c r="BD84" s="51">
        <v>4</v>
      </c>
      <c r="BE84" s="51">
        <v>4</v>
      </c>
      <c r="BF84" s="53">
        <v>100</v>
      </c>
      <c r="BG84" s="57">
        <v>136304371.08648801</v>
      </c>
      <c r="BH84" s="57">
        <v>136304371.08648801</v>
      </c>
      <c r="BI84" s="40" t="s">
        <v>559</v>
      </c>
      <c r="BJ84" s="51">
        <v>2</v>
      </c>
      <c r="BK84" s="51">
        <v>2</v>
      </c>
      <c r="BL84" s="53">
        <v>100</v>
      </c>
      <c r="BM84" s="56">
        <v>0</v>
      </c>
      <c r="BN84" s="56">
        <v>0</v>
      </c>
      <c r="BO84" s="58" t="s">
        <v>560</v>
      </c>
      <c r="BP84" s="51">
        <v>1</v>
      </c>
      <c r="BQ84" s="51">
        <v>3</v>
      </c>
      <c r="BR84" s="53">
        <v>100</v>
      </c>
      <c r="BS84" s="196">
        <v>90000000</v>
      </c>
      <c r="BT84" s="196">
        <v>90000000</v>
      </c>
      <c r="BU84" s="168">
        <f t="shared" si="17"/>
        <v>100</v>
      </c>
      <c r="BV84" s="215" t="s">
        <v>1048</v>
      </c>
      <c r="BW84" s="59">
        <v>1</v>
      </c>
      <c r="BX84" s="59">
        <v>1</v>
      </c>
      <c r="BY84" s="53">
        <f t="shared" ref="BY84:BY144" si="27">(BX84/BW84)*100</f>
        <v>100</v>
      </c>
      <c r="BZ84" s="255">
        <v>130000000</v>
      </c>
      <c r="CA84" s="255">
        <v>130000000</v>
      </c>
      <c r="CB84" s="40" t="s">
        <v>1129</v>
      </c>
      <c r="CC84" s="59">
        <v>0</v>
      </c>
      <c r="CD84" s="59"/>
      <c r="CE84" s="61" t="e">
        <f t="shared" si="26"/>
        <v>#DIV/0!</v>
      </c>
      <c r="CF84" s="60"/>
      <c r="CG84" s="60"/>
      <c r="CH84" s="40"/>
      <c r="CI84" s="51">
        <v>7</v>
      </c>
      <c r="CJ84" s="51">
        <f>(U84+AG84+AM84+AS84+AY84+BE84+BK84+BQ84+BX84+CD84)</f>
        <v>22</v>
      </c>
      <c r="CK84" s="160">
        <v>1</v>
      </c>
      <c r="CL84" s="40" t="s">
        <v>1118</v>
      </c>
    </row>
    <row r="85" spans="1:90" ht="189.75" customHeight="1">
      <c r="A85" s="375"/>
      <c r="B85" s="316"/>
      <c r="C85" s="44">
        <v>67</v>
      </c>
      <c r="D85" s="40" t="s">
        <v>561</v>
      </c>
      <c r="E85" s="45" t="s">
        <v>26</v>
      </c>
      <c r="F85" s="45" t="s">
        <v>26</v>
      </c>
      <c r="G85" s="45" t="s">
        <v>26</v>
      </c>
      <c r="H85" s="46" t="s">
        <v>973</v>
      </c>
      <c r="I85" s="47">
        <v>16</v>
      </c>
      <c r="J85" s="48">
        <v>17</v>
      </c>
      <c r="K85" s="48">
        <v>20</v>
      </c>
      <c r="L85" s="48">
        <v>20</v>
      </c>
      <c r="M85" s="48">
        <v>20</v>
      </c>
      <c r="N85" s="48">
        <v>17</v>
      </c>
      <c r="O85" s="48">
        <v>8</v>
      </c>
      <c r="P85" s="48">
        <v>8</v>
      </c>
      <c r="Q85" s="48">
        <v>2</v>
      </c>
      <c r="R85" s="48">
        <v>2</v>
      </c>
      <c r="S85" s="49">
        <v>2</v>
      </c>
      <c r="T85" s="50">
        <v>16</v>
      </c>
      <c r="U85" s="51">
        <v>17</v>
      </c>
      <c r="V85" s="55">
        <f t="shared" si="19"/>
        <v>106.25</v>
      </c>
      <c r="W85" s="57">
        <v>546999608.20000005</v>
      </c>
      <c r="X85" s="57">
        <v>484750000</v>
      </c>
      <c r="Y85" s="40" t="s">
        <v>562</v>
      </c>
      <c r="Z85" s="51">
        <v>17</v>
      </c>
      <c r="AA85" s="51">
        <v>17</v>
      </c>
      <c r="AB85" s="53">
        <f t="shared" si="20"/>
        <v>100</v>
      </c>
      <c r="AC85" s="57">
        <v>471915218.19999999</v>
      </c>
      <c r="AD85" s="57">
        <v>227056000</v>
      </c>
      <c r="AE85" s="40" t="s">
        <v>563</v>
      </c>
      <c r="AF85" s="51">
        <v>20</v>
      </c>
      <c r="AG85" s="51">
        <v>30</v>
      </c>
      <c r="AH85" s="53">
        <f t="shared" si="21"/>
        <v>150</v>
      </c>
      <c r="AI85" s="276">
        <v>130916000</v>
      </c>
      <c r="AJ85" s="276">
        <v>130916000</v>
      </c>
      <c r="AK85" s="40" t="s">
        <v>564</v>
      </c>
      <c r="AL85" s="51">
        <v>20</v>
      </c>
      <c r="AM85" s="51">
        <v>20</v>
      </c>
      <c r="AN85" s="53">
        <f t="shared" si="22"/>
        <v>100</v>
      </c>
      <c r="AO85" s="57">
        <v>1265100000</v>
      </c>
      <c r="AP85" s="57">
        <v>729208000</v>
      </c>
      <c r="AQ85" s="40" t="s">
        <v>565</v>
      </c>
      <c r="AR85" s="51">
        <v>20</v>
      </c>
      <c r="AS85" s="51">
        <v>50</v>
      </c>
      <c r="AT85" s="53">
        <f t="shared" si="23"/>
        <v>250</v>
      </c>
      <c r="AU85" s="57">
        <v>311346000</v>
      </c>
      <c r="AV85" s="57">
        <v>311346000</v>
      </c>
      <c r="AW85" s="40" t="s">
        <v>566</v>
      </c>
      <c r="AX85" s="51">
        <v>17</v>
      </c>
      <c r="AY85" s="51">
        <v>38</v>
      </c>
      <c r="AZ85" s="55">
        <f t="shared" si="24"/>
        <v>223.52941176470588</v>
      </c>
      <c r="BA85" s="57">
        <v>194867900</v>
      </c>
      <c r="BB85" s="57">
        <v>58460370</v>
      </c>
      <c r="BC85" s="40" t="s">
        <v>567</v>
      </c>
      <c r="BD85" s="51">
        <v>8</v>
      </c>
      <c r="BE85" s="51">
        <v>8</v>
      </c>
      <c r="BF85" s="53">
        <v>100</v>
      </c>
      <c r="BG85" s="57">
        <v>82700000</v>
      </c>
      <c r="BH85" s="57">
        <v>82700000</v>
      </c>
      <c r="BI85" s="40" t="s">
        <v>568</v>
      </c>
      <c r="BJ85" s="51">
        <v>8</v>
      </c>
      <c r="BK85" s="51">
        <v>8</v>
      </c>
      <c r="BL85" s="53">
        <v>100</v>
      </c>
      <c r="BM85" s="56">
        <v>9500000</v>
      </c>
      <c r="BN85" s="56">
        <v>9500000</v>
      </c>
      <c r="BO85" s="58" t="s">
        <v>569</v>
      </c>
      <c r="BP85" s="51">
        <v>2</v>
      </c>
      <c r="BQ85" s="51">
        <v>23</v>
      </c>
      <c r="BR85" s="53">
        <v>100</v>
      </c>
      <c r="BS85" s="185">
        <f>57000000+25000000</f>
        <v>82000000</v>
      </c>
      <c r="BT85" s="185">
        <f>57000000+22800000</f>
        <v>79800000</v>
      </c>
      <c r="BU85" s="168">
        <f t="shared" si="17"/>
        <v>97.317073170731703</v>
      </c>
      <c r="BV85" s="40" t="s">
        <v>1049</v>
      </c>
      <c r="BW85" s="59">
        <v>2</v>
      </c>
      <c r="BX85" s="59">
        <v>4</v>
      </c>
      <c r="BY85" s="53">
        <v>100</v>
      </c>
      <c r="BZ85" s="254">
        <v>23000000</v>
      </c>
      <c r="CA85" s="254">
        <v>23000000</v>
      </c>
      <c r="CB85" s="270" t="s">
        <v>1139</v>
      </c>
      <c r="CC85" s="59">
        <v>0</v>
      </c>
      <c r="CD85" s="59"/>
      <c r="CE85" s="61" t="e">
        <f t="shared" si="26"/>
        <v>#DIV/0!</v>
      </c>
      <c r="CF85" s="60"/>
      <c r="CG85" s="60"/>
      <c r="CH85" s="40"/>
      <c r="CI85" s="51">
        <v>20</v>
      </c>
      <c r="CJ85" s="51">
        <f>(U85+AG85+AM85+AS85+AY85+BE85+BK85+BQ85+BX85+CD85)</f>
        <v>198</v>
      </c>
      <c r="CK85" s="160">
        <v>1</v>
      </c>
      <c r="CL85" s="40" t="s">
        <v>1119</v>
      </c>
    </row>
    <row r="86" spans="1:90" ht="232.5" customHeight="1">
      <c r="A86" s="375"/>
      <c r="B86" s="275"/>
      <c r="C86" s="44">
        <v>68</v>
      </c>
      <c r="D86" s="40" t="s">
        <v>570</v>
      </c>
      <c r="E86" s="45" t="s">
        <v>26</v>
      </c>
      <c r="F86" s="45" t="s">
        <v>26</v>
      </c>
      <c r="G86" s="45" t="s">
        <v>26</v>
      </c>
      <c r="H86" s="46" t="s">
        <v>973</v>
      </c>
      <c r="I86" s="47">
        <v>1</v>
      </c>
      <c r="J86" s="48">
        <v>2</v>
      </c>
      <c r="K86" s="48">
        <v>12</v>
      </c>
      <c r="L86" s="48">
        <v>12</v>
      </c>
      <c r="M86" s="48">
        <v>12</v>
      </c>
      <c r="N86" s="48">
        <v>7</v>
      </c>
      <c r="O86" s="48">
        <v>1</v>
      </c>
      <c r="P86" s="48">
        <v>1</v>
      </c>
      <c r="Q86" s="48">
        <v>1</v>
      </c>
      <c r="R86" s="48">
        <v>1</v>
      </c>
      <c r="S86" s="49">
        <v>1</v>
      </c>
      <c r="T86" s="50">
        <v>1</v>
      </c>
      <c r="U86" s="51">
        <v>1</v>
      </c>
      <c r="V86" s="55">
        <f t="shared" si="19"/>
        <v>100</v>
      </c>
      <c r="W86" s="57">
        <v>341158621.41000003</v>
      </c>
      <c r="X86" s="57">
        <v>28600333</v>
      </c>
      <c r="Y86" s="40" t="s">
        <v>571</v>
      </c>
      <c r="Z86" s="51">
        <v>2</v>
      </c>
      <c r="AA86" s="51">
        <v>1</v>
      </c>
      <c r="AB86" s="53">
        <f t="shared" si="20"/>
        <v>50</v>
      </c>
      <c r="AC86" s="57">
        <v>481652540.88999999</v>
      </c>
      <c r="AD86" s="57">
        <v>12666700</v>
      </c>
      <c r="AE86" s="40" t="s">
        <v>572</v>
      </c>
      <c r="AF86" s="51">
        <v>12</v>
      </c>
      <c r="AG86" s="51">
        <v>27</v>
      </c>
      <c r="AH86" s="53">
        <f t="shared" si="21"/>
        <v>225</v>
      </c>
      <c r="AI86" s="277"/>
      <c r="AJ86" s="277"/>
      <c r="AK86" s="40" t="s">
        <v>573</v>
      </c>
      <c r="AL86" s="51">
        <v>12</v>
      </c>
      <c r="AM86" s="51">
        <v>12</v>
      </c>
      <c r="AN86" s="53">
        <f t="shared" si="22"/>
        <v>100</v>
      </c>
      <c r="AO86" s="57">
        <v>322258589</v>
      </c>
      <c r="AP86" s="57">
        <v>167200000</v>
      </c>
      <c r="AQ86" s="40" t="s">
        <v>574</v>
      </c>
      <c r="AR86" s="51">
        <v>12</v>
      </c>
      <c r="AS86" s="51">
        <v>7</v>
      </c>
      <c r="AT86" s="55">
        <f t="shared" si="23"/>
        <v>58.333333333333336</v>
      </c>
      <c r="AU86" s="57">
        <v>171300000</v>
      </c>
      <c r="AV86" s="57">
        <v>61000000</v>
      </c>
      <c r="AW86" s="40" t="s">
        <v>575</v>
      </c>
      <c r="AX86" s="51">
        <v>7</v>
      </c>
      <c r="AY86" s="51">
        <v>2</v>
      </c>
      <c r="AZ86" s="106">
        <f t="shared" si="24"/>
        <v>28.571428571428569</v>
      </c>
      <c r="BA86" s="57">
        <v>38122734</v>
      </c>
      <c r="BB86" s="57">
        <v>38122734</v>
      </c>
      <c r="BC86" s="40" t="s">
        <v>576</v>
      </c>
      <c r="BD86" s="51">
        <v>1</v>
      </c>
      <c r="BE86" s="51">
        <v>1</v>
      </c>
      <c r="BF86" s="53">
        <f t="shared" si="25"/>
        <v>100</v>
      </c>
      <c r="BG86" s="57">
        <v>12000000</v>
      </c>
      <c r="BH86" s="57">
        <v>12000000</v>
      </c>
      <c r="BI86" s="40" t="s">
        <v>577</v>
      </c>
      <c r="BJ86" s="51">
        <v>1</v>
      </c>
      <c r="BK86" s="51">
        <v>1</v>
      </c>
      <c r="BL86" s="53">
        <f t="shared" ref="BL86:BL141" si="28">(BK86/BJ86)*100</f>
        <v>100</v>
      </c>
      <c r="BM86" s="56">
        <v>9500000</v>
      </c>
      <c r="BN86" s="56">
        <v>9500000</v>
      </c>
      <c r="BO86" s="58" t="s">
        <v>578</v>
      </c>
      <c r="BP86" s="51">
        <v>1</v>
      </c>
      <c r="BQ86" s="51">
        <v>23</v>
      </c>
      <c r="BR86" s="53">
        <v>100</v>
      </c>
      <c r="BS86" s="193">
        <v>918000000</v>
      </c>
      <c r="BT86" s="199">
        <v>40584951</v>
      </c>
      <c r="BU86" s="168">
        <f t="shared" si="17"/>
        <v>4.4210186274509802</v>
      </c>
      <c r="BV86" s="40" t="s">
        <v>1050</v>
      </c>
      <c r="BW86" s="59">
        <v>1</v>
      </c>
      <c r="BX86" s="59">
        <v>0</v>
      </c>
      <c r="BY86" s="53">
        <f t="shared" si="27"/>
        <v>0</v>
      </c>
      <c r="BZ86" s="254">
        <v>261643826</v>
      </c>
      <c r="CA86" s="254">
        <v>0</v>
      </c>
      <c r="CB86" s="238" t="s">
        <v>1176</v>
      </c>
      <c r="CC86" s="59">
        <v>0</v>
      </c>
      <c r="CD86" s="59"/>
      <c r="CE86" s="61" t="e">
        <f t="shared" si="26"/>
        <v>#DIV/0!</v>
      </c>
      <c r="CF86" s="60"/>
      <c r="CG86" s="60"/>
      <c r="CH86" s="40"/>
      <c r="CI86" s="51">
        <v>12</v>
      </c>
      <c r="CJ86" s="51">
        <f>(U86+AG86+AM86+AS86+AY86+BE86+BK86+BQ86+BX86+CD86)</f>
        <v>74</v>
      </c>
      <c r="CK86" s="160">
        <v>1</v>
      </c>
      <c r="CL86" s="40" t="s">
        <v>1120</v>
      </c>
    </row>
    <row r="87" spans="1:90" ht="308.25" customHeight="1">
      <c r="A87" s="375"/>
      <c r="B87" s="298" t="s">
        <v>579</v>
      </c>
      <c r="C87" s="296">
        <v>69</v>
      </c>
      <c r="D87" s="274" t="s">
        <v>580</v>
      </c>
      <c r="E87" s="298" t="s">
        <v>26</v>
      </c>
      <c r="F87" s="298" t="s">
        <v>26</v>
      </c>
      <c r="G87" s="298" t="s">
        <v>26</v>
      </c>
      <c r="H87" s="46" t="s">
        <v>389</v>
      </c>
      <c r="I87" s="313">
        <v>31</v>
      </c>
      <c r="J87" s="290">
        <v>31</v>
      </c>
      <c r="K87" s="290">
        <v>63</v>
      </c>
      <c r="L87" s="290">
        <v>66</v>
      </c>
      <c r="M87" s="290">
        <v>92</v>
      </c>
      <c r="N87" s="290">
        <v>67</v>
      </c>
      <c r="O87" s="290">
        <v>8</v>
      </c>
      <c r="P87" s="290">
        <v>4</v>
      </c>
      <c r="Q87" s="290">
        <v>1</v>
      </c>
      <c r="R87" s="290">
        <v>1</v>
      </c>
      <c r="S87" s="292">
        <v>1</v>
      </c>
      <c r="T87" s="311">
        <v>31</v>
      </c>
      <c r="U87" s="280">
        <v>28</v>
      </c>
      <c r="V87" s="284">
        <f t="shared" si="19"/>
        <v>90.322580645161281</v>
      </c>
      <c r="W87" s="57">
        <v>934000617</v>
      </c>
      <c r="X87" s="57">
        <v>761999432.63</v>
      </c>
      <c r="Y87" s="40" t="s">
        <v>581</v>
      </c>
      <c r="Z87" s="280">
        <v>31</v>
      </c>
      <c r="AA87" s="280">
        <v>31</v>
      </c>
      <c r="AB87" s="278">
        <f t="shared" si="20"/>
        <v>100</v>
      </c>
      <c r="AC87" s="57">
        <v>5828044011.1700001</v>
      </c>
      <c r="AD87" s="57">
        <v>21011179</v>
      </c>
      <c r="AE87" s="40" t="s">
        <v>507</v>
      </c>
      <c r="AF87" s="280">
        <v>63</v>
      </c>
      <c r="AG87" s="280">
        <v>63</v>
      </c>
      <c r="AH87" s="278">
        <f t="shared" si="21"/>
        <v>100</v>
      </c>
      <c r="AI87" s="57">
        <v>3711572695.4200001</v>
      </c>
      <c r="AJ87" s="57">
        <v>1909104784.4200001</v>
      </c>
      <c r="AK87" s="40" t="s">
        <v>582</v>
      </c>
      <c r="AL87" s="280">
        <v>66</v>
      </c>
      <c r="AM87" s="280">
        <v>11</v>
      </c>
      <c r="AN87" s="284">
        <f t="shared" si="22"/>
        <v>16.666666666666664</v>
      </c>
      <c r="AO87" s="57">
        <v>7887164281</v>
      </c>
      <c r="AP87" s="57">
        <v>802919503</v>
      </c>
      <c r="AQ87" s="40" t="s">
        <v>583</v>
      </c>
      <c r="AR87" s="280">
        <v>92</v>
      </c>
      <c r="AS87" s="280">
        <v>27</v>
      </c>
      <c r="AT87" s="284">
        <f t="shared" si="23"/>
        <v>29.347826086956523</v>
      </c>
      <c r="AU87" s="57">
        <v>5933843149</v>
      </c>
      <c r="AV87" s="57">
        <v>2119653804</v>
      </c>
      <c r="AW87" s="40" t="s">
        <v>584</v>
      </c>
      <c r="AX87" s="280">
        <v>67</v>
      </c>
      <c r="AY87" s="280">
        <v>1</v>
      </c>
      <c r="AZ87" s="365">
        <f t="shared" si="24"/>
        <v>1.4925373134328357</v>
      </c>
      <c r="BA87" s="57">
        <v>573181075</v>
      </c>
      <c r="BB87" s="57">
        <v>82638891</v>
      </c>
      <c r="BC87" s="40" t="s">
        <v>585</v>
      </c>
      <c r="BD87" s="280">
        <v>8</v>
      </c>
      <c r="BE87" s="280">
        <v>8</v>
      </c>
      <c r="BF87" s="355">
        <v>100</v>
      </c>
      <c r="BG87" s="57" t="s">
        <v>449</v>
      </c>
      <c r="BH87" s="57" t="s">
        <v>449</v>
      </c>
      <c r="BI87" s="40" t="s">
        <v>513</v>
      </c>
      <c r="BJ87" s="280">
        <v>4</v>
      </c>
      <c r="BK87" s="280">
        <v>7</v>
      </c>
      <c r="BL87" s="367">
        <v>100</v>
      </c>
      <c r="BM87" s="56" t="s">
        <v>449</v>
      </c>
      <c r="BN87" s="56" t="s">
        <v>449</v>
      </c>
      <c r="BO87" s="58" t="s">
        <v>586</v>
      </c>
      <c r="BP87" s="280">
        <v>1</v>
      </c>
      <c r="BQ87" s="280">
        <v>6</v>
      </c>
      <c r="BR87" s="355">
        <v>100</v>
      </c>
      <c r="BS87" s="191">
        <v>798809971</v>
      </c>
      <c r="BT87" s="195">
        <v>1227296777.0899999</v>
      </c>
      <c r="BU87" s="168">
        <v>100</v>
      </c>
      <c r="BV87" s="177" t="s">
        <v>1108</v>
      </c>
      <c r="BW87" s="280">
        <v>1</v>
      </c>
      <c r="BX87" s="280">
        <v>0</v>
      </c>
      <c r="BY87" s="278">
        <f t="shared" si="27"/>
        <v>0</v>
      </c>
      <c r="BZ87" s="244"/>
      <c r="CA87" s="244"/>
      <c r="CB87" s="40" t="s">
        <v>1286</v>
      </c>
      <c r="CC87" s="280">
        <v>0</v>
      </c>
      <c r="CD87" s="280"/>
      <c r="CE87" s="282" t="e">
        <f t="shared" si="26"/>
        <v>#DIV/0!</v>
      </c>
      <c r="CF87" s="60"/>
      <c r="CG87" s="60"/>
      <c r="CH87" s="40"/>
      <c r="CI87" s="280">
        <v>92</v>
      </c>
      <c r="CJ87" s="280">
        <f>U87+AG87+AM87+AS87+AY87+BE87+BK87+BQ87+BX87+CD87</f>
        <v>151</v>
      </c>
      <c r="CK87" s="288">
        <v>1</v>
      </c>
      <c r="CL87" s="274" t="s">
        <v>1284</v>
      </c>
    </row>
    <row r="88" spans="1:90" ht="194.25" customHeight="1">
      <c r="A88" s="375"/>
      <c r="B88" s="369"/>
      <c r="C88" s="297"/>
      <c r="D88" s="275"/>
      <c r="E88" s="299"/>
      <c r="F88" s="299"/>
      <c r="G88" s="299"/>
      <c r="H88" s="46" t="s">
        <v>587</v>
      </c>
      <c r="I88" s="314"/>
      <c r="J88" s="291"/>
      <c r="K88" s="291"/>
      <c r="L88" s="291"/>
      <c r="M88" s="291"/>
      <c r="N88" s="291"/>
      <c r="O88" s="291"/>
      <c r="P88" s="291"/>
      <c r="Q88" s="291"/>
      <c r="R88" s="291"/>
      <c r="S88" s="293"/>
      <c r="T88" s="312"/>
      <c r="U88" s="281"/>
      <c r="V88" s="285"/>
      <c r="W88" s="57"/>
      <c r="X88" s="57"/>
      <c r="Y88" s="40"/>
      <c r="Z88" s="281"/>
      <c r="AA88" s="281"/>
      <c r="AB88" s="279"/>
      <c r="AC88" s="57"/>
      <c r="AD88" s="57"/>
      <c r="AE88" s="40"/>
      <c r="AF88" s="281"/>
      <c r="AG88" s="281"/>
      <c r="AH88" s="279"/>
      <c r="AI88" s="57"/>
      <c r="AJ88" s="57"/>
      <c r="AK88" s="40"/>
      <c r="AL88" s="281"/>
      <c r="AM88" s="281"/>
      <c r="AN88" s="285"/>
      <c r="AO88" s="57"/>
      <c r="AP88" s="57"/>
      <c r="AQ88" s="40"/>
      <c r="AR88" s="281"/>
      <c r="AS88" s="281"/>
      <c r="AT88" s="285"/>
      <c r="AU88" s="57"/>
      <c r="AV88" s="57"/>
      <c r="AW88" s="40"/>
      <c r="AX88" s="281"/>
      <c r="AY88" s="281"/>
      <c r="AZ88" s="366"/>
      <c r="BA88" s="57"/>
      <c r="BB88" s="57"/>
      <c r="BC88" s="40"/>
      <c r="BD88" s="281"/>
      <c r="BE88" s="281"/>
      <c r="BF88" s="356"/>
      <c r="BG88" s="57">
        <v>511270330</v>
      </c>
      <c r="BH88" s="57">
        <v>211897558.91</v>
      </c>
      <c r="BI88" s="40" t="s">
        <v>588</v>
      </c>
      <c r="BJ88" s="281"/>
      <c r="BK88" s="281"/>
      <c r="BL88" s="368"/>
      <c r="BM88" s="56">
        <v>61672654.649999999</v>
      </c>
      <c r="BN88" s="56">
        <v>61672654.649999999</v>
      </c>
      <c r="BO88" s="58" t="s">
        <v>589</v>
      </c>
      <c r="BP88" s="281"/>
      <c r="BQ88" s="281"/>
      <c r="BR88" s="279"/>
      <c r="BS88" s="200">
        <v>390041063</v>
      </c>
      <c r="BT88" s="200">
        <v>390041063</v>
      </c>
      <c r="BU88" s="168">
        <f t="shared" si="17"/>
        <v>100</v>
      </c>
      <c r="BV88" s="40" t="s">
        <v>1051</v>
      </c>
      <c r="BW88" s="281"/>
      <c r="BX88" s="281"/>
      <c r="BY88" s="279"/>
      <c r="BZ88" s="244">
        <v>1370000000</v>
      </c>
      <c r="CA88" s="244">
        <v>62293958</v>
      </c>
      <c r="CB88" s="40" t="s">
        <v>1287</v>
      </c>
      <c r="CC88" s="281"/>
      <c r="CD88" s="281"/>
      <c r="CE88" s="283"/>
      <c r="CF88" s="60"/>
      <c r="CG88" s="60"/>
      <c r="CH88" s="40"/>
      <c r="CI88" s="281"/>
      <c r="CJ88" s="281"/>
      <c r="CK88" s="289"/>
      <c r="CL88" s="275"/>
    </row>
    <row r="89" spans="1:90" ht="409.6" customHeight="1">
      <c r="A89" s="375"/>
      <c r="B89" s="369"/>
      <c r="C89" s="296">
        <v>70</v>
      </c>
      <c r="D89" s="274" t="s">
        <v>399</v>
      </c>
      <c r="E89" s="298" t="s">
        <v>26</v>
      </c>
      <c r="F89" s="298" t="s">
        <v>26</v>
      </c>
      <c r="G89" s="298" t="s">
        <v>26</v>
      </c>
      <c r="H89" s="46" t="s">
        <v>389</v>
      </c>
      <c r="I89" s="313">
        <v>41</v>
      </c>
      <c r="J89" s="290">
        <v>48</v>
      </c>
      <c r="K89" s="290">
        <v>12</v>
      </c>
      <c r="L89" s="290">
        <v>20</v>
      </c>
      <c r="M89" s="290">
        <v>20</v>
      </c>
      <c r="N89" s="290">
        <v>72</v>
      </c>
      <c r="O89" s="290">
        <v>20</v>
      </c>
      <c r="P89" s="290">
        <v>3</v>
      </c>
      <c r="Q89" s="290">
        <v>1</v>
      </c>
      <c r="R89" s="290">
        <v>1</v>
      </c>
      <c r="S89" s="292">
        <v>1</v>
      </c>
      <c r="T89" s="311">
        <v>41</v>
      </c>
      <c r="U89" s="280">
        <v>26</v>
      </c>
      <c r="V89" s="284">
        <f t="shared" si="19"/>
        <v>63.414634146341463</v>
      </c>
      <c r="W89" s="57">
        <v>8588026625.6199999</v>
      </c>
      <c r="X89" s="57">
        <v>2579447204.6999998</v>
      </c>
      <c r="Y89" s="40" t="s">
        <v>590</v>
      </c>
      <c r="Z89" s="280">
        <v>48</v>
      </c>
      <c r="AA89" s="280">
        <v>7</v>
      </c>
      <c r="AB89" s="284">
        <f t="shared" si="20"/>
        <v>14.583333333333334</v>
      </c>
      <c r="AC89" s="57">
        <v>8509191267.1199999</v>
      </c>
      <c r="AD89" s="57">
        <v>1076538345</v>
      </c>
      <c r="AE89" s="40" t="s">
        <v>591</v>
      </c>
      <c r="AF89" s="280">
        <v>12</v>
      </c>
      <c r="AG89" s="280">
        <v>12</v>
      </c>
      <c r="AH89" s="278">
        <f t="shared" si="21"/>
        <v>100</v>
      </c>
      <c r="AI89" s="57">
        <v>1294040000</v>
      </c>
      <c r="AJ89" s="57">
        <v>926382960.38</v>
      </c>
      <c r="AK89" s="40" t="s">
        <v>592</v>
      </c>
      <c r="AL89" s="280">
        <v>20</v>
      </c>
      <c r="AM89" s="280">
        <v>10</v>
      </c>
      <c r="AN89" s="278">
        <f t="shared" si="22"/>
        <v>50</v>
      </c>
      <c r="AO89" s="57">
        <v>10295333451</v>
      </c>
      <c r="AP89" s="57">
        <v>5143936081</v>
      </c>
      <c r="AQ89" s="40" t="s">
        <v>593</v>
      </c>
      <c r="AR89" s="280">
        <v>20</v>
      </c>
      <c r="AS89" s="280">
        <v>12</v>
      </c>
      <c r="AT89" s="278">
        <f t="shared" si="23"/>
        <v>60</v>
      </c>
      <c r="AU89" s="57">
        <v>300000000</v>
      </c>
      <c r="AV89" s="57">
        <v>195038666.66999999</v>
      </c>
      <c r="AW89" s="40" t="s">
        <v>594</v>
      </c>
      <c r="AX89" s="280">
        <v>72</v>
      </c>
      <c r="AY89" s="280">
        <v>114</v>
      </c>
      <c r="AZ89" s="284">
        <f t="shared" si="24"/>
        <v>158.33333333333331</v>
      </c>
      <c r="BA89" s="57">
        <v>573181075</v>
      </c>
      <c r="BB89" s="57">
        <v>444587516</v>
      </c>
      <c r="BC89" s="40" t="s">
        <v>595</v>
      </c>
      <c r="BD89" s="280">
        <v>20</v>
      </c>
      <c r="BE89" s="280">
        <v>20</v>
      </c>
      <c r="BF89" s="278">
        <v>100</v>
      </c>
      <c r="BG89" s="57" t="s">
        <v>449</v>
      </c>
      <c r="BH89" s="57" t="s">
        <v>449</v>
      </c>
      <c r="BI89" s="40" t="s">
        <v>402</v>
      </c>
      <c r="BJ89" s="280">
        <v>3</v>
      </c>
      <c r="BK89" s="280">
        <v>20</v>
      </c>
      <c r="BL89" s="363">
        <v>100</v>
      </c>
      <c r="BM89" s="56" t="s">
        <v>449</v>
      </c>
      <c r="BN89" s="56" t="s">
        <v>449</v>
      </c>
      <c r="BO89" s="58" t="s">
        <v>596</v>
      </c>
      <c r="BP89" s="280">
        <v>1</v>
      </c>
      <c r="BQ89" s="280">
        <v>9</v>
      </c>
      <c r="BR89" s="278">
        <v>100</v>
      </c>
      <c r="BS89" s="191">
        <v>798200000</v>
      </c>
      <c r="BT89" s="207">
        <v>1123778167</v>
      </c>
      <c r="BU89" s="168">
        <v>100</v>
      </c>
      <c r="BV89" s="178" t="s">
        <v>1053</v>
      </c>
      <c r="BW89" s="280">
        <v>1</v>
      </c>
      <c r="BX89" s="280">
        <v>0</v>
      </c>
      <c r="BY89" s="278">
        <f t="shared" si="27"/>
        <v>0</v>
      </c>
      <c r="BZ89" s="244"/>
      <c r="CA89" s="244"/>
      <c r="CB89" s="40" t="s">
        <v>1172</v>
      </c>
      <c r="CC89" s="280">
        <v>0</v>
      </c>
      <c r="CD89" s="280"/>
      <c r="CE89" s="282" t="e">
        <f t="shared" si="26"/>
        <v>#DIV/0!</v>
      </c>
      <c r="CF89" s="60"/>
      <c r="CG89" s="60"/>
      <c r="CH89" s="40"/>
      <c r="CI89" s="280">
        <v>107</v>
      </c>
      <c r="CJ89" s="280">
        <f>U89+AG89+AM89+AS89+AY89+BE89+BK89+BQ89+BX89+CD89</f>
        <v>223</v>
      </c>
      <c r="CK89" s="288">
        <v>1</v>
      </c>
      <c r="CL89" s="274" t="s">
        <v>1121</v>
      </c>
    </row>
    <row r="90" spans="1:90" ht="131.25" customHeight="1">
      <c r="A90" s="375"/>
      <c r="B90" s="299"/>
      <c r="C90" s="297"/>
      <c r="D90" s="275"/>
      <c r="E90" s="299"/>
      <c r="F90" s="299"/>
      <c r="G90" s="299"/>
      <c r="H90" s="46" t="s">
        <v>587</v>
      </c>
      <c r="I90" s="314"/>
      <c r="J90" s="291"/>
      <c r="K90" s="291"/>
      <c r="L90" s="291"/>
      <c r="M90" s="291"/>
      <c r="N90" s="291"/>
      <c r="O90" s="291"/>
      <c r="P90" s="291"/>
      <c r="Q90" s="291"/>
      <c r="R90" s="291"/>
      <c r="S90" s="293"/>
      <c r="T90" s="312"/>
      <c r="U90" s="281"/>
      <c r="V90" s="285"/>
      <c r="W90" s="66"/>
      <c r="X90" s="66"/>
      <c r="Y90" s="40"/>
      <c r="Z90" s="281"/>
      <c r="AA90" s="281"/>
      <c r="AB90" s="285"/>
      <c r="AC90" s="57"/>
      <c r="AD90" s="57"/>
      <c r="AE90" s="40"/>
      <c r="AF90" s="281"/>
      <c r="AG90" s="281"/>
      <c r="AH90" s="279"/>
      <c r="AI90" s="57"/>
      <c r="AJ90" s="57"/>
      <c r="AK90" s="40"/>
      <c r="AL90" s="281"/>
      <c r="AM90" s="281"/>
      <c r="AN90" s="279"/>
      <c r="AO90" s="57"/>
      <c r="AP90" s="57"/>
      <c r="AQ90" s="40"/>
      <c r="AR90" s="281"/>
      <c r="AS90" s="281"/>
      <c r="AT90" s="279"/>
      <c r="AU90" s="57"/>
      <c r="AV90" s="57"/>
      <c r="AW90" s="40"/>
      <c r="AX90" s="281"/>
      <c r="AY90" s="281"/>
      <c r="AZ90" s="285"/>
      <c r="BA90" s="57"/>
      <c r="BB90" s="57"/>
      <c r="BC90" s="40"/>
      <c r="BD90" s="281"/>
      <c r="BE90" s="281"/>
      <c r="BF90" s="279"/>
      <c r="BG90" s="57">
        <v>1208590763.3299999</v>
      </c>
      <c r="BH90" s="57">
        <v>449959883.5</v>
      </c>
      <c r="BI90" s="40" t="s">
        <v>597</v>
      </c>
      <c r="BJ90" s="281"/>
      <c r="BK90" s="281"/>
      <c r="BL90" s="364"/>
      <c r="BM90" s="56">
        <v>15000000</v>
      </c>
      <c r="BN90" s="56">
        <v>15000000</v>
      </c>
      <c r="BO90" s="58" t="s">
        <v>598</v>
      </c>
      <c r="BP90" s="281"/>
      <c r="BQ90" s="281"/>
      <c r="BR90" s="279"/>
      <c r="BS90" s="206">
        <v>508283954</v>
      </c>
      <c r="BT90" s="206">
        <v>508283954</v>
      </c>
      <c r="BU90" s="168">
        <f t="shared" si="17"/>
        <v>100</v>
      </c>
      <c r="BV90" s="40" t="s">
        <v>1052</v>
      </c>
      <c r="BW90" s="281"/>
      <c r="BX90" s="281"/>
      <c r="BY90" s="279"/>
      <c r="BZ90" s="244">
        <v>1138923248</v>
      </c>
      <c r="CA90" s="244">
        <v>61786792</v>
      </c>
      <c r="CB90" s="40" t="s">
        <v>1136</v>
      </c>
      <c r="CC90" s="281"/>
      <c r="CD90" s="281"/>
      <c r="CE90" s="283"/>
      <c r="CF90" s="60"/>
      <c r="CG90" s="60"/>
      <c r="CH90" s="40"/>
      <c r="CI90" s="281"/>
      <c r="CJ90" s="281"/>
      <c r="CK90" s="289"/>
      <c r="CL90" s="275"/>
    </row>
    <row r="91" spans="1:90" ht="268.5" customHeight="1">
      <c r="A91" s="375"/>
      <c r="B91" s="29" t="s">
        <v>599</v>
      </c>
      <c r="C91" s="103">
        <v>71</v>
      </c>
      <c r="D91" s="40" t="s">
        <v>600</v>
      </c>
      <c r="E91" s="104"/>
      <c r="F91" s="104" t="s">
        <v>26</v>
      </c>
      <c r="G91" s="104" t="s">
        <v>26</v>
      </c>
      <c r="H91" s="105" t="s">
        <v>100</v>
      </c>
      <c r="I91" s="47">
        <v>3.5</v>
      </c>
      <c r="J91" s="48">
        <v>4</v>
      </c>
      <c r="K91" s="48">
        <v>1</v>
      </c>
      <c r="L91" s="48">
        <v>1</v>
      </c>
      <c r="M91" s="48">
        <v>1</v>
      </c>
      <c r="N91" s="48">
        <v>5</v>
      </c>
      <c r="O91" s="48">
        <v>8</v>
      </c>
      <c r="P91" s="48">
        <v>8</v>
      </c>
      <c r="Q91" s="48">
        <v>8</v>
      </c>
      <c r="R91" s="48">
        <v>8</v>
      </c>
      <c r="S91" s="49">
        <v>8</v>
      </c>
      <c r="T91" s="50">
        <v>3.5</v>
      </c>
      <c r="U91" s="51">
        <v>4</v>
      </c>
      <c r="V91" s="55">
        <f t="shared" si="19"/>
        <v>114.28571428571428</v>
      </c>
      <c r="W91" s="276">
        <v>1050005619.33</v>
      </c>
      <c r="X91" s="276">
        <v>1050005619</v>
      </c>
      <c r="Y91" s="40" t="s">
        <v>601</v>
      </c>
      <c r="Z91" s="51">
        <v>4</v>
      </c>
      <c r="AA91" s="51">
        <v>3</v>
      </c>
      <c r="AB91" s="53">
        <f t="shared" si="20"/>
        <v>75</v>
      </c>
      <c r="AC91" s="57">
        <v>1047079382</v>
      </c>
      <c r="AD91" s="57">
        <v>51620000</v>
      </c>
      <c r="AE91" s="40" t="s">
        <v>354</v>
      </c>
      <c r="AF91" s="51">
        <v>1</v>
      </c>
      <c r="AG91" s="51">
        <v>1</v>
      </c>
      <c r="AH91" s="53">
        <f t="shared" si="21"/>
        <v>100</v>
      </c>
      <c r="AI91" s="57">
        <v>50000000</v>
      </c>
      <c r="AJ91" s="57">
        <v>7986000</v>
      </c>
      <c r="AK91" s="40" t="s">
        <v>355</v>
      </c>
      <c r="AL91" s="51">
        <v>1</v>
      </c>
      <c r="AM91" s="51">
        <v>1</v>
      </c>
      <c r="AN91" s="53">
        <f t="shared" si="22"/>
        <v>100</v>
      </c>
      <c r="AO91" s="57">
        <v>10000000</v>
      </c>
      <c r="AP91" s="57">
        <v>0</v>
      </c>
      <c r="AQ91" s="40" t="s">
        <v>602</v>
      </c>
      <c r="AR91" s="51">
        <v>1</v>
      </c>
      <c r="AS91" s="51">
        <v>1</v>
      </c>
      <c r="AT91" s="53">
        <f t="shared" si="23"/>
        <v>100</v>
      </c>
      <c r="AU91" s="57">
        <v>7200000</v>
      </c>
      <c r="AV91" s="57">
        <v>0</v>
      </c>
      <c r="AW91" s="40" t="s">
        <v>603</v>
      </c>
      <c r="AX91" s="51">
        <v>5</v>
      </c>
      <c r="AY91" s="51">
        <v>0</v>
      </c>
      <c r="AZ91" s="55">
        <f t="shared" si="24"/>
        <v>0</v>
      </c>
      <c r="BA91" s="57">
        <v>54291242</v>
      </c>
      <c r="BB91" s="57">
        <v>0</v>
      </c>
      <c r="BC91" s="40" t="s">
        <v>358</v>
      </c>
      <c r="BD91" s="51">
        <v>8</v>
      </c>
      <c r="BE91" s="51">
        <v>1</v>
      </c>
      <c r="BF91" s="53">
        <f t="shared" si="25"/>
        <v>12.5</v>
      </c>
      <c r="BG91" s="57">
        <v>0</v>
      </c>
      <c r="BH91" s="57">
        <v>0</v>
      </c>
      <c r="BI91" s="40" t="s">
        <v>359</v>
      </c>
      <c r="BJ91" s="51">
        <v>8</v>
      </c>
      <c r="BK91" s="51">
        <v>8</v>
      </c>
      <c r="BL91" s="53">
        <f t="shared" si="28"/>
        <v>100</v>
      </c>
      <c r="BM91" s="86">
        <v>0</v>
      </c>
      <c r="BN91" s="56">
        <v>0</v>
      </c>
      <c r="BO91" s="58" t="s">
        <v>472</v>
      </c>
      <c r="BP91" s="51">
        <v>8</v>
      </c>
      <c r="BQ91" s="51">
        <v>8</v>
      </c>
      <c r="BR91" s="53">
        <f t="shared" ref="BR91:BR144" si="29">(BQ91/BP91)*100</f>
        <v>100</v>
      </c>
      <c r="BS91" s="185">
        <v>0</v>
      </c>
      <c r="BT91" s="185">
        <v>0</v>
      </c>
      <c r="BU91" s="168">
        <v>0</v>
      </c>
      <c r="BV91" s="58" t="s">
        <v>1109</v>
      </c>
      <c r="BW91" s="59">
        <v>8</v>
      </c>
      <c r="BX91" s="59">
        <v>7</v>
      </c>
      <c r="BY91" s="53">
        <f t="shared" si="27"/>
        <v>87.5</v>
      </c>
      <c r="BZ91" s="244"/>
      <c r="CA91" s="244"/>
      <c r="CB91" s="40" t="s">
        <v>1154</v>
      </c>
      <c r="CC91" s="59">
        <v>8</v>
      </c>
      <c r="CD91" s="59"/>
      <c r="CE91" s="61">
        <f t="shared" si="26"/>
        <v>0</v>
      </c>
      <c r="CF91" s="60"/>
      <c r="CG91" s="60"/>
      <c r="CH91" s="40"/>
      <c r="CI91" s="51">
        <v>8</v>
      </c>
      <c r="CJ91" s="51">
        <f>U91+AG91+AM91+AS91+AY91+BE91+BK91+BQ91+BX91+CD91</f>
        <v>31</v>
      </c>
      <c r="CK91" s="160">
        <v>1</v>
      </c>
      <c r="CL91" s="40" t="s">
        <v>604</v>
      </c>
    </row>
    <row r="92" spans="1:90" ht="261.75" customHeight="1">
      <c r="A92" s="375"/>
      <c r="B92" s="40" t="s">
        <v>605</v>
      </c>
      <c r="C92" s="44">
        <v>72</v>
      </c>
      <c r="D92" s="40" t="s">
        <v>606</v>
      </c>
      <c r="E92" s="45" t="s">
        <v>26</v>
      </c>
      <c r="F92" s="45" t="s">
        <v>26</v>
      </c>
      <c r="G92" s="45" t="s">
        <v>26</v>
      </c>
      <c r="H92" s="46" t="s">
        <v>100</v>
      </c>
      <c r="I92" s="47">
        <v>0</v>
      </c>
      <c r="J92" s="48">
        <v>2967</v>
      </c>
      <c r="K92" s="48">
        <v>2697</v>
      </c>
      <c r="L92" s="48">
        <v>2697</v>
      </c>
      <c r="M92" s="48">
        <v>2697</v>
      </c>
      <c r="N92" s="48">
        <v>1</v>
      </c>
      <c r="O92" s="48">
        <v>2697</v>
      </c>
      <c r="P92" s="48">
        <v>0</v>
      </c>
      <c r="Q92" s="48">
        <v>2697</v>
      </c>
      <c r="R92" s="48">
        <v>2697</v>
      </c>
      <c r="S92" s="48">
        <v>2697</v>
      </c>
      <c r="T92" s="50">
        <v>0</v>
      </c>
      <c r="U92" s="51">
        <v>0</v>
      </c>
      <c r="V92" s="55">
        <v>0</v>
      </c>
      <c r="W92" s="315"/>
      <c r="X92" s="315"/>
      <c r="Y92" s="107" t="s">
        <v>607</v>
      </c>
      <c r="Z92" s="51">
        <v>2967</v>
      </c>
      <c r="AA92" s="51">
        <v>3671</v>
      </c>
      <c r="AB92" s="55">
        <f>(AA92/Z92)*100</f>
        <v>123.72767104819684</v>
      </c>
      <c r="AC92" s="57">
        <v>3829493088.2600002</v>
      </c>
      <c r="AD92" s="57">
        <v>2070756300</v>
      </c>
      <c r="AE92" s="40" t="s">
        <v>608</v>
      </c>
      <c r="AF92" s="51">
        <v>2697</v>
      </c>
      <c r="AG92" s="51">
        <v>0</v>
      </c>
      <c r="AH92" s="53">
        <f t="shared" si="21"/>
        <v>0</v>
      </c>
      <c r="AI92" s="57">
        <v>1020000000</v>
      </c>
      <c r="AJ92" s="57">
        <v>994920199</v>
      </c>
      <c r="AK92" s="40" t="s">
        <v>609</v>
      </c>
      <c r="AL92" s="51">
        <v>2697</v>
      </c>
      <c r="AM92" s="51">
        <v>2000</v>
      </c>
      <c r="AN92" s="106">
        <f t="shared" si="22"/>
        <v>74.156470152020759</v>
      </c>
      <c r="AO92" s="57">
        <v>1398920199</v>
      </c>
      <c r="AP92" s="57">
        <v>994920199</v>
      </c>
      <c r="AQ92" s="40" t="s">
        <v>610</v>
      </c>
      <c r="AR92" s="51">
        <v>2697</v>
      </c>
      <c r="AS92" s="51">
        <v>3013</v>
      </c>
      <c r="AT92" s="55">
        <f t="shared" si="23"/>
        <v>111.71672228401928</v>
      </c>
      <c r="AU92" s="57">
        <v>1090800000</v>
      </c>
      <c r="AV92" s="57">
        <v>981509456</v>
      </c>
      <c r="AW92" s="40" t="s">
        <v>270</v>
      </c>
      <c r="AX92" s="51">
        <v>1</v>
      </c>
      <c r="AY92" s="51">
        <v>1</v>
      </c>
      <c r="AZ92" s="53">
        <f t="shared" si="24"/>
        <v>100</v>
      </c>
      <c r="BA92" s="57">
        <v>1300000000</v>
      </c>
      <c r="BB92" s="57">
        <v>1200000000</v>
      </c>
      <c r="BC92" s="40" t="s">
        <v>611</v>
      </c>
      <c r="BD92" s="51">
        <v>2697</v>
      </c>
      <c r="BE92" s="51">
        <v>0</v>
      </c>
      <c r="BF92" s="53">
        <f t="shared" si="25"/>
        <v>0</v>
      </c>
      <c r="BG92" s="57">
        <v>0</v>
      </c>
      <c r="BH92" s="57">
        <v>0</v>
      </c>
      <c r="BI92" s="40" t="s">
        <v>272</v>
      </c>
      <c r="BJ92" s="51">
        <v>0</v>
      </c>
      <c r="BK92" s="51">
        <v>0</v>
      </c>
      <c r="BL92" s="53">
        <v>100</v>
      </c>
      <c r="BM92" s="56">
        <v>0</v>
      </c>
      <c r="BN92" s="56">
        <v>0</v>
      </c>
      <c r="BO92" s="58" t="s">
        <v>273</v>
      </c>
      <c r="BP92" s="51">
        <v>2697</v>
      </c>
      <c r="BQ92" s="51">
        <v>2516</v>
      </c>
      <c r="BR92" s="52">
        <f t="shared" si="29"/>
        <v>93.288839451242126</v>
      </c>
      <c r="BS92" s="188">
        <v>577000000</v>
      </c>
      <c r="BT92" s="188">
        <v>562000000</v>
      </c>
      <c r="BU92" s="168">
        <f t="shared" si="17"/>
        <v>97.400346620450605</v>
      </c>
      <c r="BV92" s="40" t="s">
        <v>1110</v>
      </c>
      <c r="BW92" s="51">
        <v>2697</v>
      </c>
      <c r="BX92" s="59">
        <f>520+113+5</f>
        <v>638</v>
      </c>
      <c r="BY92" s="55">
        <f t="shared" si="27"/>
        <v>23.655913978494624</v>
      </c>
      <c r="BZ92" s="244"/>
      <c r="CA92" s="244"/>
      <c r="CB92" s="40" t="s">
        <v>1131</v>
      </c>
      <c r="CC92" s="51">
        <v>2697</v>
      </c>
      <c r="CD92" s="59"/>
      <c r="CE92" s="61">
        <f t="shared" si="26"/>
        <v>0</v>
      </c>
      <c r="CF92" s="60"/>
      <c r="CG92" s="60"/>
      <c r="CH92" s="40"/>
      <c r="CI92" s="51">
        <v>2697</v>
      </c>
      <c r="CJ92" s="51">
        <f>(U92+AA92+AG92+AM92+AS92+AY92+BE92+BK92+BQ92+BX92+CD92)/10</f>
        <v>1183.9000000000001</v>
      </c>
      <c r="CK92" s="160">
        <f>CJ92/CI92*100/100</f>
        <v>0.43896922506488695</v>
      </c>
      <c r="CL92" s="40" t="s">
        <v>612</v>
      </c>
    </row>
    <row r="93" spans="1:90" ht="177" customHeight="1">
      <c r="A93" s="375"/>
      <c r="B93" s="274" t="s">
        <v>613</v>
      </c>
      <c r="C93" s="44">
        <v>73</v>
      </c>
      <c r="D93" s="40" t="s">
        <v>614</v>
      </c>
      <c r="E93" s="45"/>
      <c r="F93" s="45" t="s">
        <v>26</v>
      </c>
      <c r="G93" s="45" t="s">
        <v>26</v>
      </c>
      <c r="H93" s="46" t="s">
        <v>100</v>
      </c>
      <c r="I93" s="47">
        <v>1</v>
      </c>
      <c r="J93" s="48">
        <v>1</v>
      </c>
      <c r="K93" s="48">
        <v>1</v>
      </c>
      <c r="L93" s="48">
        <v>1</v>
      </c>
      <c r="M93" s="48">
        <v>1</v>
      </c>
      <c r="N93" s="48">
        <v>1</v>
      </c>
      <c r="O93" s="48">
        <v>1</v>
      </c>
      <c r="P93" s="48">
        <v>1</v>
      </c>
      <c r="Q93" s="48">
        <v>1</v>
      </c>
      <c r="R93" s="48">
        <v>1</v>
      </c>
      <c r="S93" s="49">
        <v>1</v>
      </c>
      <c r="T93" s="50">
        <v>1</v>
      </c>
      <c r="U93" s="51">
        <v>1</v>
      </c>
      <c r="V93" s="55">
        <f t="shared" si="19"/>
        <v>100</v>
      </c>
      <c r="W93" s="315"/>
      <c r="X93" s="315"/>
      <c r="Y93" s="40" t="s">
        <v>615</v>
      </c>
      <c r="Z93" s="51">
        <v>1</v>
      </c>
      <c r="AA93" s="51">
        <v>1</v>
      </c>
      <c r="AB93" s="53">
        <f t="shared" si="20"/>
        <v>100</v>
      </c>
      <c r="AC93" s="57">
        <v>1047079382</v>
      </c>
      <c r="AD93" s="57">
        <v>51620000</v>
      </c>
      <c r="AE93" s="40" t="s">
        <v>616</v>
      </c>
      <c r="AF93" s="51">
        <v>1</v>
      </c>
      <c r="AG93" s="51">
        <v>2</v>
      </c>
      <c r="AH93" s="53">
        <f t="shared" si="21"/>
        <v>200</v>
      </c>
      <c r="AI93" s="57"/>
      <c r="AJ93" s="57"/>
      <c r="AK93" s="40" t="s">
        <v>617</v>
      </c>
      <c r="AL93" s="51">
        <v>1</v>
      </c>
      <c r="AM93" s="51">
        <v>2</v>
      </c>
      <c r="AN93" s="53">
        <f t="shared" si="22"/>
        <v>200</v>
      </c>
      <c r="AO93" s="57">
        <v>20000000</v>
      </c>
      <c r="AP93" s="57">
        <v>0</v>
      </c>
      <c r="AQ93" s="40" t="s">
        <v>618</v>
      </c>
      <c r="AR93" s="51">
        <v>1</v>
      </c>
      <c r="AS93" s="51">
        <v>1</v>
      </c>
      <c r="AT93" s="53">
        <f t="shared" si="23"/>
        <v>100</v>
      </c>
      <c r="AU93" s="57">
        <v>14400000</v>
      </c>
      <c r="AV93" s="57">
        <v>0</v>
      </c>
      <c r="AW93" s="40" t="s">
        <v>297</v>
      </c>
      <c r="AX93" s="51">
        <v>1</v>
      </c>
      <c r="AY93" s="51">
        <v>0</v>
      </c>
      <c r="AZ93" s="53">
        <f t="shared" si="24"/>
        <v>0</v>
      </c>
      <c r="BA93" s="57">
        <v>10000000</v>
      </c>
      <c r="BB93" s="57">
        <v>0</v>
      </c>
      <c r="BC93" s="40" t="s">
        <v>619</v>
      </c>
      <c r="BD93" s="51">
        <v>1</v>
      </c>
      <c r="BE93" s="51">
        <v>1</v>
      </c>
      <c r="BF93" s="53">
        <f t="shared" si="25"/>
        <v>100</v>
      </c>
      <c r="BG93" s="57">
        <v>0</v>
      </c>
      <c r="BH93" s="57">
        <v>0</v>
      </c>
      <c r="BI93" s="40" t="s">
        <v>299</v>
      </c>
      <c r="BJ93" s="51">
        <v>1</v>
      </c>
      <c r="BK93" s="51">
        <v>1</v>
      </c>
      <c r="BL93" s="53">
        <f t="shared" si="28"/>
        <v>100</v>
      </c>
      <c r="BM93" s="56">
        <v>0</v>
      </c>
      <c r="BN93" s="56">
        <v>0</v>
      </c>
      <c r="BO93" s="58" t="s">
        <v>300</v>
      </c>
      <c r="BP93" s="51">
        <v>1</v>
      </c>
      <c r="BQ93" s="51">
        <v>1</v>
      </c>
      <c r="BR93" s="53">
        <f t="shared" si="29"/>
        <v>100</v>
      </c>
      <c r="BS93" s="185">
        <v>0</v>
      </c>
      <c r="BT93" s="185">
        <v>0</v>
      </c>
      <c r="BU93" s="168">
        <v>0</v>
      </c>
      <c r="BV93" s="40" t="s">
        <v>987</v>
      </c>
      <c r="BW93" s="59">
        <v>1</v>
      </c>
      <c r="BX93" s="59">
        <v>0</v>
      </c>
      <c r="BY93" s="53">
        <f t="shared" si="27"/>
        <v>0</v>
      </c>
      <c r="BZ93" s="244"/>
      <c r="CA93" s="244"/>
      <c r="CB93" s="40" t="s">
        <v>1132</v>
      </c>
      <c r="CC93" s="59">
        <v>1</v>
      </c>
      <c r="CD93" s="59"/>
      <c r="CE93" s="61">
        <f t="shared" si="26"/>
        <v>0</v>
      </c>
      <c r="CF93" s="60"/>
      <c r="CG93" s="60"/>
      <c r="CH93" s="40"/>
      <c r="CI93" s="51">
        <v>1</v>
      </c>
      <c r="CJ93" s="51">
        <f>(U93+AG93+AM93+AS93+AY93+BE93+BK93+BQ93+BX93+CD93)/10</f>
        <v>0.9</v>
      </c>
      <c r="CK93" s="160">
        <v>1</v>
      </c>
      <c r="CL93" s="40" t="s">
        <v>620</v>
      </c>
    </row>
    <row r="94" spans="1:90" ht="189.75" customHeight="1">
      <c r="A94" s="375"/>
      <c r="B94" s="275"/>
      <c r="C94" s="44">
        <v>74</v>
      </c>
      <c r="D94" s="40" t="s">
        <v>621</v>
      </c>
      <c r="E94" s="45" t="s">
        <v>26</v>
      </c>
      <c r="F94" s="45" t="s">
        <v>26</v>
      </c>
      <c r="G94" s="45" t="s">
        <v>26</v>
      </c>
      <c r="H94" s="46" t="s">
        <v>100</v>
      </c>
      <c r="I94" s="47">
        <v>3.5</v>
      </c>
      <c r="J94" s="48">
        <v>1</v>
      </c>
      <c r="K94" s="48">
        <v>1</v>
      </c>
      <c r="L94" s="48">
        <v>1</v>
      </c>
      <c r="M94" s="48">
        <v>1</v>
      </c>
      <c r="N94" s="48">
        <v>1</v>
      </c>
      <c r="O94" s="48">
        <v>1</v>
      </c>
      <c r="P94" s="48">
        <v>1</v>
      </c>
      <c r="Q94" s="48">
        <v>1</v>
      </c>
      <c r="R94" s="48">
        <v>1</v>
      </c>
      <c r="S94" s="49">
        <v>1</v>
      </c>
      <c r="T94" s="50">
        <v>3.5</v>
      </c>
      <c r="U94" s="51">
        <v>4</v>
      </c>
      <c r="V94" s="55">
        <f t="shared" si="19"/>
        <v>114.28571428571428</v>
      </c>
      <c r="W94" s="277"/>
      <c r="X94" s="277"/>
      <c r="Y94" s="40" t="s">
        <v>622</v>
      </c>
      <c r="Z94" s="51">
        <v>1</v>
      </c>
      <c r="AA94" s="51">
        <v>1</v>
      </c>
      <c r="AB94" s="53">
        <f t="shared" si="20"/>
        <v>100</v>
      </c>
      <c r="AC94" s="57">
        <v>62631490.039999999</v>
      </c>
      <c r="AD94" s="57">
        <v>51301490</v>
      </c>
      <c r="AE94" s="40" t="s">
        <v>319</v>
      </c>
      <c r="AF94" s="51">
        <v>1</v>
      </c>
      <c r="AG94" s="51">
        <v>1</v>
      </c>
      <c r="AH94" s="53">
        <f t="shared" si="21"/>
        <v>100</v>
      </c>
      <c r="AI94" s="57">
        <v>130000000</v>
      </c>
      <c r="AJ94" s="57">
        <v>104123000</v>
      </c>
      <c r="AK94" s="40" t="s">
        <v>623</v>
      </c>
      <c r="AL94" s="51">
        <v>1</v>
      </c>
      <c r="AM94" s="51">
        <v>0.5</v>
      </c>
      <c r="AN94" s="53">
        <f t="shared" si="22"/>
        <v>50</v>
      </c>
      <c r="AO94" s="57">
        <v>183000000</v>
      </c>
      <c r="AP94" s="57">
        <v>138154816</v>
      </c>
      <c r="AQ94" s="40" t="s">
        <v>624</v>
      </c>
      <c r="AR94" s="51">
        <v>1</v>
      </c>
      <c r="AS94" s="51">
        <v>1</v>
      </c>
      <c r="AT94" s="53">
        <f t="shared" si="23"/>
        <v>100</v>
      </c>
      <c r="AU94" s="57">
        <v>232365345</v>
      </c>
      <c r="AV94" s="57">
        <v>180200000</v>
      </c>
      <c r="AW94" s="40" t="s">
        <v>625</v>
      </c>
      <c r="AX94" s="51">
        <v>1</v>
      </c>
      <c r="AY94" s="51">
        <v>0</v>
      </c>
      <c r="AZ94" s="53">
        <f t="shared" si="24"/>
        <v>0</v>
      </c>
      <c r="BA94" s="57">
        <v>28355000</v>
      </c>
      <c r="BB94" s="57">
        <v>9924250</v>
      </c>
      <c r="BC94" s="40" t="s">
        <v>626</v>
      </c>
      <c r="BD94" s="51">
        <v>1</v>
      </c>
      <c r="BE94" s="51">
        <v>1</v>
      </c>
      <c r="BF94" s="53">
        <f t="shared" si="25"/>
        <v>100</v>
      </c>
      <c r="BG94" s="57">
        <v>0</v>
      </c>
      <c r="BH94" s="57">
        <v>0</v>
      </c>
      <c r="BI94" s="40" t="s">
        <v>324</v>
      </c>
      <c r="BJ94" s="51">
        <v>1</v>
      </c>
      <c r="BK94" s="51">
        <v>1</v>
      </c>
      <c r="BL94" s="53">
        <f t="shared" si="28"/>
        <v>100</v>
      </c>
      <c r="BM94" s="56">
        <v>0</v>
      </c>
      <c r="BN94" s="56">
        <v>0</v>
      </c>
      <c r="BO94" s="58" t="s">
        <v>325</v>
      </c>
      <c r="BP94" s="51">
        <v>1</v>
      </c>
      <c r="BQ94" s="51">
        <v>1</v>
      </c>
      <c r="BR94" s="53">
        <f t="shared" si="29"/>
        <v>100</v>
      </c>
      <c r="BS94" s="188">
        <v>20000000</v>
      </c>
      <c r="BT94" s="188">
        <v>13000000</v>
      </c>
      <c r="BU94" s="168">
        <f t="shared" si="17"/>
        <v>65</v>
      </c>
      <c r="BV94" s="40" t="s">
        <v>1054</v>
      </c>
      <c r="BW94" s="59">
        <v>1</v>
      </c>
      <c r="BX94" s="59"/>
      <c r="BY94" s="53">
        <f t="shared" si="27"/>
        <v>0</v>
      </c>
      <c r="BZ94" s="244"/>
      <c r="CA94" s="244"/>
      <c r="CB94" s="40" t="s">
        <v>1133</v>
      </c>
      <c r="CC94" s="59">
        <v>1</v>
      </c>
      <c r="CD94" s="59"/>
      <c r="CE94" s="61">
        <f t="shared" si="26"/>
        <v>0</v>
      </c>
      <c r="CF94" s="60"/>
      <c r="CG94" s="60"/>
      <c r="CH94" s="40"/>
      <c r="CI94" s="51">
        <v>1</v>
      </c>
      <c r="CJ94" s="51">
        <f>(U94+AG94+AM94+AS94+AY94+BE94+BK94+BQ94+BX94+CD94)/10</f>
        <v>0.95</v>
      </c>
      <c r="CK94" s="160">
        <v>1</v>
      </c>
      <c r="CL94" s="40" t="s">
        <v>627</v>
      </c>
    </row>
    <row r="95" spans="1:90" ht="199.5" customHeight="1">
      <c r="A95" s="375"/>
      <c r="B95" s="274" t="s">
        <v>628</v>
      </c>
      <c r="C95" s="44">
        <v>75</v>
      </c>
      <c r="D95" s="40" t="s">
        <v>629</v>
      </c>
      <c r="E95" s="45" t="s">
        <v>26</v>
      </c>
      <c r="F95" s="45" t="s">
        <v>26</v>
      </c>
      <c r="G95" s="45" t="s">
        <v>26</v>
      </c>
      <c r="H95" s="46" t="s">
        <v>160</v>
      </c>
      <c r="I95" s="47">
        <v>6</v>
      </c>
      <c r="J95" s="48">
        <v>1</v>
      </c>
      <c r="K95" s="48">
        <v>1</v>
      </c>
      <c r="L95" s="48">
        <v>1</v>
      </c>
      <c r="M95" s="48">
        <v>1</v>
      </c>
      <c r="N95" s="48">
        <v>1</v>
      </c>
      <c r="O95" s="48">
        <v>1</v>
      </c>
      <c r="P95" s="48">
        <v>1</v>
      </c>
      <c r="Q95" s="48">
        <v>12</v>
      </c>
      <c r="R95" s="48">
        <v>12</v>
      </c>
      <c r="S95" s="49">
        <v>12</v>
      </c>
      <c r="T95" s="50">
        <v>6</v>
      </c>
      <c r="U95" s="51">
        <v>12</v>
      </c>
      <c r="V95" s="55">
        <f t="shared" si="19"/>
        <v>200</v>
      </c>
      <c r="W95" s="276">
        <v>44333333</v>
      </c>
      <c r="X95" s="276">
        <v>39833332</v>
      </c>
      <c r="Y95" s="274" t="s">
        <v>630</v>
      </c>
      <c r="Z95" s="51">
        <v>1</v>
      </c>
      <c r="AA95" s="51">
        <v>1</v>
      </c>
      <c r="AB95" s="53">
        <f t="shared" si="20"/>
        <v>100</v>
      </c>
      <c r="AC95" s="276">
        <v>27500000</v>
      </c>
      <c r="AD95" s="276">
        <v>11320747</v>
      </c>
      <c r="AE95" s="274" t="s">
        <v>631</v>
      </c>
      <c r="AF95" s="51">
        <v>1</v>
      </c>
      <c r="AG95" s="51">
        <v>1</v>
      </c>
      <c r="AH95" s="53">
        <f t="shared" si="21"/>
        <v>100</v>
      </c>
      <c r="AI95" s="276">
        <v>18007407</v>
      </c>
      <c r="AJ95" s="276">
        <v>14673224</v>
      </c>
      <c r="AK95" s="360" t="s">
        <v>632</v>
      </c>
      <c r="AL95" s="51">
        <v>1</v>
      </c>
      <c r="AM95" s="51">
        <v>1</v>
      </c>
      <c r="AN95" s="53">
        <f t="shared" si="22"/>
        <v>100</v>
      </c>
      <c r="AO95" s="276">
        <v>60000000</v>
      </c>
      <c r="AP95" s="276">
        <v>60000000</v>
      </c>
      <c r="AQ95" s="302" t="s">
        <v>633</v>
      </c>
      <c r="AR95" s="51">
        <v>1</v>
      </c>
      <c r="AS95" s="51">
        <v>1</v>
      </c>
      <c r="AT95" s="53">
        <f t="shared" si="23"/>
        <v>100</v>
      </c>
      <c r="AU95" s="276">
        <v>40000000</v>
      </c>
      <c r="AV95" s="276">
        <v>39989600</v>
      </c>
      <c r="AW95" s="302" t="s">
        <v>634</v>
      </c>
      <c r="AX95" s="51">
        <v>1</v>
      </c>
      <c r="AY95" s="96">
        <v>0.55000000000000004</v>
      </c>
      <c r="AZ95" s="53">
        <f t="shared" si="24"/>
        <v>55.000000000000007</v>
      </c>
      <c r="BA95" s="276">
        <v>40000000</v>
      </c>
      <c r="BB95" s="276">
        <v>5450000</v>
      </c>
      <c r="BC95" s="302" t="s">
        <v>635</v>
      </c>
      <c r="BD95" s="51">
        <v>1</v>
      </c>
      <c r="BE95" s="51">
        <v>1</v>
      </c>
      <c r="BF95" s="53">
        <f t="shared" si="25"/>
        <v>100</v>
      </c>
      <c r="BG95" s="57">
        <v>0</v>
      </c>
      <c r="BH95" s="57">
        <v>0</v>
      </c>
      <c r="BI95" s="40" t="s">
        <v>636</v>
      </c>
      <c r="BJ95" s="51">
        <v>1</v>
      </c>
      <c r="BK95" s="51">
        <v>1</v>
      </c>
      <c r="BL95" s="53">
        <f t="shared" si="28"/>
        <v>100</v>
      </c>
      <c r="BM95" s="56">
        <v>5770000</v>
      </c>
      <c r="BN95" s="56">
        <v>5770000</v>
      </c>
      <c r="BO95" s="58" t="s">
        <v>637</v>
      </c>
      <c r="BP95" s="51">
        <v>12</v>
      </c>
      <c r="BQ95" s="51">
        <v>12</v>
      </c>
      <c r="BR95" s="53">
        <f t="shared" si="29"/>
        <v>100</v>
      </c>
      <c r="BS95" s="185">
        <v>0</v>
      </c>
      <c r="BT95" s="185">
        <v>0</v>
      </c>
      <c r="BU95" s="168">
        <v>0</v>
      </c>
      <c r="BV95" s="40" t="s">
        <v>1055</v>
      </c>
      <c r="BW95" s="59">
        <v>12</v>
      </c>
      <c r="BX95" s="59">
        <v>12</v>
      </c>
      <c r="BY95" s="53">
        <f t="shared" si="27"/>
        <v>100</v>
      </c>
      <c r="BZ95" s="244"/>
      <c r="CA95" s="244"/>
      <c r="CB95" s="40" t="s">
        <v>1275</v>
      </c>
      <c r="CC95" s="59">
        <v>1</v>
      </c>
      <c r="CD95" s="59"/>
      <c r="CE95" s="61">
        <f t="shared" si="26"/>
        <v>0</v>
      </c>
      <c r="CF95" s="60"/>
      <c r="CG95" s="60"/>
      <c r="CH95" s="40"/>
      <c r="CI95" s="51">
        <v>1</v>
      </c>
      <c r="CJ95" s="51">
        <f>(U95+AG95+AM95+AS95+AY95+BE95+BK95+BQ95+BX95+CD95)/10</f>
        <v>4.1549999999999994</v>
      </c>
      <c r="CK95" s="160">
        <v>1</v>
      </c>
      <c r="CL95" s="40" t="s">
        <v>638</v>
      </c>
    </row>
    <row r="96" spans="1:90" ht="161.25" customHeight="1">
      <c r="A96" s="375"/>
      <c r="B96" s="275"/>
      <c r="C96" s="44">
        <v>76</v>
      </c>
      <c r="D96" s="40" t="s">
        <v>639</v>
      </c>
      <c r="E96" s="45"/>
      <c r="F96" s="45" t="s">
        <v>26</v>
      </c>
      <c r="G96" s="45" t="s">
        <v>26</v>
      </c>
      <c r="H96" s="46" t="s">
        <v>160</v>
      </c>
      <c r="I96" s="47">
        <v>6</v>
      </c>
      <c r="J96" s="48">
        <v>1</v>
      </c>
      <c r="K96" s="48">
        <v>1</v>
      </c>
      <c r="L96" s="48">
        <v>1</v>
      </c>
      <c r="M96" s="48">
        <v>1</v>
      </c>
      <c r="N96" s="48">
        <v>1</v>
      </c>
      <c r="O96" s="48">
        <v>1</v>
      </c>
      <c r="P96" s="48">
        <v>1</v>
      </c>
      <c r="Q96" s="48">
        <v>1</v>
      </c>
      <c r="R96" s="48">
        <v>1</v>
      </c>
      <c r="S96" s="49">
        <v>1</v>
      </c>
      <c r="T96" s="50">
        <v>6</v>
      </c>
      <c r="U96" s="51">
        <v>12</v>
      </c>
      <c r="V96" s="55">
        <f t="shared" si="19"/>
        <v>200</v>
      </c>
      <c r="W96" s="315"/>
      <c r="X96" s="315"/>
      <c r="Y96" s="316"/>
      <c r="Z96" s="51">
        <v>1</v>
      </c>
      <c r="AA96" s="51">
        <v>1</v>
      </c>
      <c r="AB96" s="53">
        <f t="shared" si="20"/>
        <v>100</v>
      </c>
      <c r="AC96" s="315"/>
      <c r="AD96" s="315"/>
      <c r="AE96" s="316"/>
      <c r="AF96" s="51">
        <v>1</v>
      </c>
      <c r="AG96" s="51">
        <v>1</v>
      </c>
      <c r="AH96" s="53">
        <f t="shared" si="21"/>
        <v>100</v>
      </c>
      <c r="AI96" s="315"/>
      <c r="AJ96" s="315"/>
      <c r="AK96" s="361"/>
      <c r="AL96" s="51">
        <v>1</v>
      </c>
      <c r="AM96" s="51">
        <v>1</v>
      </c>
      <c r="AN96" s="53">
        <f t="shared" si="22"/>
        <v>100</v>
      </c>
      <c r="AO96" s="315"/>
      <c r="AP96" s="315"/>
      <c r="AQ96" s="303"/>
      <c r="AR96" s="51">
        <v>1</v>
      </c>
      <c r="AS96" s="51">
        <v>1</v>
      </c>
      <c r="AT96" s="53">
        <f t="shared" si="23"/>
        <v>100</v>
      </c>
      <c r="AU96" s="315"/>
      <c r="AV96" s="315"/>
      <c r="AW96" s="303"/>
      <c r="AX96" s="51">
        <v>1</v>
      </c>
      <c r="AY96" s="96">
        <v>0.55000000000000004</v>
      </c>
      <c r="AZ96" s="53">
        <f t="shared" si="24"/>
        <v>55.000000000000007</v>
      </c>
      <c r="BA96" s="315"/>
      <c r="BB96" s="315"/>
      <c r="BC96" s="303"/>
      <c r="BD96" s="51">
        <v>1</v>
      </c>
      <c r="BE96" s="51">
        <v>1</v>
      </c>
      <c r="BF96" s="53">
        <f t="shared" si="25"/>
        <v>100</v>
      </c>
      <c r="BG96" s="57">
        <v>35000000</v>
      </c>
      <c r="BH96" s="57">
        <v>20266667</v>
      </c>
      <c r="BI96" s="40" t="s">
        <v>485</v>
      </c>
      <c r="BJ96" s="51">
        <v>1</v>
      </c>
      <c r="BK96" s="51">
        <v>1</v>
      </c>
      <c r="BL96" s="53">
        <f t="shared" si="28"/>
        <v>100</v>
      </c>
      <c r="BM96" s="56">
        <f>54990000/3</f>
        <v>18330000</v>
      </c>
      <c r="BN96" s="56">
        <f>37480000/3</f>
        <v>12493333.333333334</v>
      </c>
      <c r="BO96" s="58" t="s">
        <v>637</v>
      </c>
      <c r="BP96" s="51">
        <v>1</v>
      </c>
      <c r="BQ96" s="51">
        <v>1</v>
      </c>
      <c r="BR96" s="53">
        <f t="shared" si="29"/>
        <v>100</v>
      </c>
      <c r="BS96" s="185">
        <v>0</v>
      </c>
      <c r="BT96" s="185">
        <v>0</v>
      </c>
      <c r="BU96" s="168">
        <v>0</v>
      </c>
      <c r="BV96" s="40" t="s">
        <v>988</v>
      </c>
      <c r="BW96" s="59">
        <v>1</v>
      </c>
      <c r="BX96" s="59">
        <v>1</v>
      </c>
      <c r="BY96" s="53">
        <f t="shared" si="27"/>
        <v>100</v>
      </c>
      <c r="BZ96" s="244"/>
      <c r="CA96" s="244"/>
      <c r="CB96" s="40" t="s">
        <v>1275</v>
      </c>
      <c r="CC96" s="59">
        <v>1</v>
      </c>
      <c r="CD96" s="59"/>
      <c r="CE96" s="61">
        <f t="shared" si="26"/>
        <v>0</v>
      </c>
      <c r="CF96" s="60"/>
      <c r="CG96" s="60"/>
      <c r="CH96" s="40"/>
      <c r="CI96" s="51">
        <v>1</v>
      </c>
      <c r="CJ96" s="51">
        <f>(U96+AG96+AM96+AS96+AY96+BE96+BK96+BQ96+BX96+CD96+BX96)/10</f>
        <v>2.0550000000000002</v>
      </c>
      <c r="CK96" s="160">
        <v>1</v>
      </c>
      <c r="CL96" s="40" t="s">
        <v>640</v>
      </c>
    </row>
    <row r="97" spans="1:90" ht="214.5" customHeight="1">
      <c r="A97" s="375"/>
      <c r="B97" s="40" t="s">
        <v>641</v>
      </c>
      <c r="C97" s="103">
        <v>77</v>
      </c>
      <c r="D97" s="40" t="s">
        <v>642</v>
      </c>
      <c r="E97" s="104" t="s">
        <v>26</v>
      </c>
      <c r="F97" s="104" t="s">
        <v>26</v>
      </c>
      <c r="G97" s="104" t="s">
        <v>26</v>
      </c>
      <c r="H97" s="105" t="s">
        <v>160</v>
      </c>
      <c r="I97" s="47">
        <v>1</v>
      </c>
      <c r="J97" s="48">
        <v>1</v>
      </c>
      <c r="K97" s="48">
        <v>1</v>
      </c>
      <c r="L97" s="48">
        <v>1</v>
      </c>
      <c r="M97" s="48">
        <v>1</v>
      </c>
      <c r="N97" s="48">
        <v>1</v>
      </c>
      <c r="O97" s="48">
        <v>1</v>
      </c>
      <c r="P97" s="48">
        <v>1</v>
      </c>
      <c r="Q97" s="48">
        <v>1</v>
      </c>
      <c r="R97" s="48">
        <v>1</v>
      </c>
      <c r="S97" s="49">
        <v>1</v>
      </c>
      <c r="T97" s="50">
        <v>1</v>
      </c>
      <c r="U97" s="51">
        <v>1</v>
      </c>
      <c r="V97" s="55">
        <f t="shared" si="19"/>
        <v>100</v>
      </c>
      <c r="W97" s="315"/>
      <c r="X97" s="315"/>
      <c r="Y97" s="316"/>
      <c r="Z97" s="51">
        <v>1</v>
      </c>
      <c r="AA97" s="51">
        <v>1</v>
      </c>
      <c r="AB97" s="53">
        <f t="shared" si="20"/>
        <v>100</v>
      </c>
      <c r="AC97" s="315"/>
      <c r="AD97" s="315"/>
      <c r="AE97" s="316"/>
      <c r="AF97" s="51">
        <v>1</v>
      </c>
      <c r="AG97" s="51">
        <v>1</v>
      </c>
      <c r="AH97" s="53">
        <f t="shared" si="21"/>
        <v>100</v>
      </c>
      <c r="AI97" s="315"/>
      <c r="AJ97" s="315"/>
      <c r="AK97" s="361"/>
      <c r="AL97" s="51">
        <v>1</v>
      </c>
      <c r="AM97" s="51">
        <v>1</v>
      </c>
      <c r="AN97" s="53">
        <f t="shared" si="22"/>
        <v>100</v>
      </c>
      <c r="AO97" s="315"/>
      <c r="AP97" s="315"/>
      <c r="AQ97" s="303"/>
      <c r="AR97" s="51">
        <v>1</v>
      </c>
      <c r="AS97" s="51">
        <v>1</v>
      </c>
      <c r="AT97" s="53">
        <f t="shared" si="23"/>
        <v>100</v>
      </c>
      <c r="AU97" s="315"/>
      <c r="AV97" s="315"/>
      <c r="AW97" s="303"/>
      <c r="AX97" s="51">
        <v>1</v>
      </c>
      <c r="AY97" s="96">
        <v>0.55000000000000004</v>
      </c>
      <c r="AZ97" s="53">
        <f t="shared" si="24"/>
        <v>55.000000000000007</v>
      </c>
      <c r="BA97" s="315"/>
      <c r="BB97" s="315"/>
      <c r="BC97" s="303"/>
      <c r="BD97" s="51">
        <v>1</v>
      </c>
      <c r="BE97" s="51">
        <v>1</v>
      </c>
      <c r="BF97" s="53">
        <f t="shared" si="25"/>
        <v>100</v>
      </c>
      <c r="BG97" s="57" t="s">
        <v>449</v>
      </c>
      <c r="BH97" s="57" t="s">
        <v>449</v>
      </c>
      <c r="BI97" s="40" t="s">
        <v>485</v>
      </c>
      <c r="BJ97" s="51">
        <v>1</v>
      </c>
      <c r="BK97" s="98">
        <v>0.8</v>
      </c>
      <c r="BL97" s="53">
        <f t="shared" si="28"/>
        <v>80</v>
      </c>
      <c r="BM97" s="56">
        <f>54990000/3</f>
        <v>18330000</v>
      </c>
      <c r="BN97" s="56">
        <f>37480000/3</f>
        <v>12493333.333333334</v>
      </c>
      <c r="BO97" s="58" t="s">
        <v>643</v>
      </c>
      <c r="BP97" s="51">
        <v>1</v>
      </c>
      <c r="BQ97" s="51">
        <v>1</v>
      </c>
      <c r="BR97" s="53">
        <f t="shared" si="29"/>
        <v>100</v>
      </c>
      <c r="BS97" s="185">
        <v>0</v>
      </c>
      <c r="BT97" s="185">
        <v>0</v>
      </c>
      <c r="BU97" s="168">
        <v>0</v>
      </c>
      <c r="BV97" s="40" t="s">
        <v>989</v>
      </c>
      <c r="BW97" s="59">
        <v>1</v>
      </c>
      <c r="BX97" s="59">
        <v>1</v>
      </c>
      <c r="BY97" s="53">
        <f t="shared" si="27"/>
        <v>100</v>
      </c>
      <c r="BZ97" s="244"/>
      <c r="CA97" s="244"/>
      <c r="CB97" s="40" t="s">
        <v>1275</v>
      </c>
      <c r="CC97" s="59">
        <v>1</v>
      </c>
      <c r="CD97" s="59"/>
      <c r="CE97" s="61">
        <f t="shared" si="26"/>
        <v>0</v>
      </c>
      <c r="CF97" s="60"/>
      <c r="CG97" s="60"/>
      <c r="CH97" s="40"/>
      <c r="CI97" s="51">
        <v>1</v>
      </c>
      <c r="CJ97" s="51">
        <f>(U97+AG97+AM97+AS97+AY97+BE97+BK97+BQ97+BX97+CD97+BX97)/10</f>
        <v>0.93499999999999994</v>
      </c>
      <c r="CK97" s="160">
        <v>1</v>
      </c>
      <c r="CL97" s="40" t="s">
        <v>644</v>
      </c>
    </row>
    <row r="98" spans="1:90" ht="159.75" customHeight="1">
      <c r="A98" s="375"/>
      <c r="B98" s="274" t="s">
        <v>645</v>
      </c>
      <c r="C98" s="44">
        <v>78</v>
      </c>
      <c r="D98" s="40" t="s">
        <v>646</v>
      </c>
      <c r="E98" s="45" t="s">
        <v>26</v>
      </c>
      <c r="F98" s="45" t="s">
        <v>26</v>
      </c>
      <c r="G98" s="45" t="s">
        <v>26</v>
      </c>
      <c r="H98" s="46" t="s">
        <v>160</v>
      </c>
      <c r="I98" s="47">
        <v>6</v>
      </c>
      <c r="J98" s="48">
        <v>1</v>
      </c>
      <c r="K98" s="48">
        <v>1</v>
      </c>
      <c r="L98" s="48">
        <v>1</v>
      </c>
      <c r="M98" s="48">
        <v>1</v>
      </c>
      <c r="N98" s="48">
        <v>1</v>
      </c>
      <c r="O98" s="48">
        <v>1</v>
      </c>
      <c r="P98" s="48">
        <v>1</v>
      </c>
      <c r="Q98" s="48">
        <v>1</v>
      </c>
      <c r="R98" s="48">
        <v>1</v>
      </c>
      <c r="S98" s="49">
        <v>1</v>
      </c>
      <c r="T98" s="50">
        <v>6</v>
      </c>
      <c r="U98" s="51">
        <v>12</v>
      </c>
      <c r="V98" s="55">
        <f t="shared" si="19"/>
        <v>200</v>
      </c>
      <c r="W98" s="315"/>
      <c r="X98" s="315"/>
      <c r="Y98" s="316"/>
      <c r="Z98" s="51">
        <v>1</v>
      </c>
      <c r="AA98" s="51">
        <v>1</v>
      </c>
      <c r="AB98" s="53">
        <f t="shared" si="20"/>
        <v>100</v>
      </c>
      <c r="AC98" s="315"/>
      <c r="AD98" s="315"/>
      <c r="AE98" s="316"/>
      <c r="AF98" s="51">
        <v>1</v>
      </c>
      <c r="AG98" s="51">
        <v>1</v>
      </c>
      <c r="AH98" s="53">
        <f t="shared" si="21"/>
        <v>100</v>
      </c>
      <c r="AI98" s="315"/>
      <c r="AJ98" s="315"/>
      <c r="AK98" s="361"/>
      <c r="AL98" s="51">
        <v>1</v>
      </c>
      <c r="AM98" s="51">
        <v>1</v>
      </c>
      <c r="AN98" s="53">
        <f t="shared" si="22"/>
        <v>100</v>
      </c>
      <c r="AO98" s="315"/>
      <c r="AP98" s="315"/>
      <c r="AQ98" s="303"/>
      <c r="AR98" s="51">
        <v>1</v>
      </c>
      <c r="AS98" s="51">
        <v>1</v>
      </c>
      <c r="AT98" s="53">
        <f t="shared" si="23"/>
        <v>100</v>
      </c>
      <c r="AU98" s="315"/>
      <c r="AV98" s="315"/>
      <c r="AW98" s="303"/>
      <c r="AX98" s="51">
        <v>1</v>
      </c>
      <c r="AY98" s="96">
        <v>0.55000000000000004</v>
      </c>
      <c r="AZ98" s="53">
        <f t="shared" si="24"/>
        <v>55.000000000000007</v>
      </c>
      <c r="BA98" s="315"/>
      <c r="BB98" s="315"/>
      <c r="BC98" s="303"/>
      <c r="BD98" s="51">
        <v>1</v>
      </c>
      <c r="BE98" s="51">
        <v>0</v>
      </c>
      <c r="BF98" s="53">
        <f t="shared" si="25"/>
        <v>0</v>
      </c>
      <c r="BG98" s="57">
        <v>0</v>
      </c>
      <c r="BH98" s="57">
        <v>0</v>
      </c>
      <c r="BI98" s="40" t="s">
        <v>34</v>
      </c>
      <c r="BJ98" s="51">
        <v>1</v>
      </c>
      <c r="BK98" s="51">
        <v>1</v>
      </c>
      <c r="BL98" s="53">
        <f t="shared" si="28"/>
        <v>100</v>
      </c>
      <c r="BM98" s="56">
        <v>0</v>
      </c>
      <c r="BN98" s="56">
        <v>0</v>
      </c>
      <c r="BO98" s="58" t="s">
        <v>637</v>
      </c>
      <c r="BP98" s="51">
        <v>1</v>
      </c>
      <c r="BQ98" s="51">
        <v>1</v>
      </c>
      <c r="BR98" s="53">
        <f t="shared" si="29"/>
        <v>100</v>
      </c>
      <c r="BS98" s="185">
        <v>2885000</v>
      </c>
      <c r="BT98" s="185">
        <v>2885000</v>
      </c>
      <c r="BU98" s="168">
        <f t="shared" si="17"/>
        <v>100</v>
      </c>
      <c r="BV98" s="40" t="s">
        <v>990</v>
      </c>
      <c r="BW98" s="59">
        <v>1</v>
      </c>
      <c r="BX98" s="59">
        <v>1</v>
      </c>
      <c r="BY98" s="53">
        <f t="shared" si="27"/>
        <v>100</v>
      </c>
      <c r="BZ98" s="244"/>
      <c r="CA98" s="244"/>
      <c r="CB98" s="40" t="s">
        <v>1275</v>
      </c>
      <c r="CC98" s="59">
        <v>1</v>
      </c>
      <c r="CD98" s="59"/>
      <c r="CE98" s="61">
        <f t="shared" si="26"/>
        <v>0</v>
      </c>
      <c r="CF98" s="60"/>
      <c r="CG98" s="60"/>
      <c r="CH98" s="40"/>
      <c r="CI98" s="51">
        <v>1</v>
      </c>
      <c r="CJ98" s="51">
        <f>(U98+AG98+AM98+AS98+AY98+BE98+BK98+BQ98+BX98+CD98+BX98)/10</f>
        <v>1.9550000000000001</v>
      </c>
      <c r="CK98" s="160">
        <v>1</v>
      </c>
      <c r="CL98" s="40" t="s">
        <v>644</v>
      </c>
    </row>
    <row r="99" spans="1:90" ht="153.75" customHeight="1">
      <c r="A99" s="376"/>
      <c r="B99" s="275"/>
      <c r="C99" s="103">
        <v>79</v>
      </c>
      <c r="D99" s="40" t="s">
        <v>647</v>
      </c>
      <c r="E99" s="104" t="s">
        <v>26</v>
      </c>
      <c r="F99" s="104" t="s">
        <v>26</v>
      </c>
      <c r="G99" s="104" t="s">
        <v>26</v>
      </c>
      <c r="H99" s="105" t="s">
        <v>160</v>
      </c>
      <c r="I99" s="47">
        <v>1</v>
      </c>
      <c r="J99" s="48">
        <v>1</v>
      </c>
      <c r="K99" s="48">
        <v>1</v>
      </c>
      <c r="L99" s="48">
        <v>1</v>
      </c>
      <c r="M99" s="48">
        <v>1</v>
      </c>
      <c r="N99" s="48">
        <v>1</v>
      </c>
      <c r="O99" s="48">
        <v>1</v>
      </c>
      <c r="P99" s="48">
        <v>1</v>
      </c>
      <c r="Q99" s="48">
        <v>1</v>
      </c>
      <c r="R99" s="48">
        <v>1</v>
      </c>
      <c r="S99" s="49">
        <v>1</v>
      </c>
      <c r="T99" s="50">
        <v>1</v>
      </c>
      <c r="U99" s="51">
        <v>1</v>
      </c>
      <c r="V99" s="55">
        <f t="shared" si="19"/>
        <v>100</v>
      </c>
      <c r="W99" s="277"/>
      <c r="X99" s="277"/>
      <c r="Y99" s="275"/>
      <c r="Z99" s="51">
        <v>1</v>
      </c>
      <c r="AA99" s="51">
        <v>1</v>
      </c>
      <c r="AB99" s="53">
        <f t="shared" si="20"/>
        <v>100</v>
      </c>
      <c r="AC99" s="277"/>
      <c r="AD99" s="277"/>
      <c r="AE99" s="275"/>
      <c r="AF99" s="51">
        <v>1</v>
      </c>
      <c r="AG99" s="51">
        <v>1</v>
      </c>
      <c r="AH99" s="53">
        <f t="shared" si="21"/>
        <v>100</v>
      </c>
      <c r="AI99" s="277"/>
      <c r="AJ99" s="277"/>
      <c r="AK99" s="362"/>
      <c r="AL99" s="51">
        <v>1</v>
      </c>
      <c r="AM99" s="51">
        <v>1</v>
      </c>
      <c r="AN99" s="53">
        <f t="shared" si="22"/>
        <v>100</v>
      </c>
      <c r="AO99" s="277"/>
      <c r="AP99" s="277"/>
      <c r="AQ99" s="304"/>
      <c r="AR99" s="51">
        <v>1</v>
      </c>
      <c r="AS99" s="51">
        <v>1</v>
      </c>
      <c r="AT99" s="53">
        <f t="shared" si="23"/>
        <v>100</v>
      </c>
      <c r="AU99" s="277"/>
      <c r="AV99" s="277"/>
      <c r="AW99" s="304"/>
      <c r="AX99" s="51">
        <v>1</v>
      </c>
      <c r="AY99" s="96">
        <v>0.55000000000000004</v>
      </c>
      <c r="AZ99" s="53">
        <f t="shared" si="24"/>
        <v>55.000000000000007</v>
      </c>
      <c r="BA99" s="277"/>
      <c r="BB99" s="277"/>
      <c r="BC99" s="304"/>
      <c r="BD99" s="51">
        <v>1</v>
      </c>
      <c r="BE99" s="51">
        <v>1</v>
      </c>
      <c r="BF99" s="53">
        <f t="shared" si="25"/>
        <v>100</v>
      </c>
      <c r="BG99" s="57" t="s">
        <v>449</v>
      </c>
      <c r="BH99" s="57" t="s">
        <v>449</v>
      </c>
      <c r="BI99" s="40" t="s">
        <v>485</v>
      </c>
      <c r="BJ99" s="51">
        <v>1</v>
      </c>
      <c r="BK99" s="98">
        <v>0.8</v>
      </c>
      <c r="BL99" s="53">
        <f t="shared" si="28"/>
        <v>80</v>
      </c>
      <c r="BM99" s="56">
        <f>54990000/3</f>
        <v>18330000</v>
      </c>
      <c r="BN99" s="56">
        <f>37480000/3</f>
        <v>12493333.333333334</v>
      </c>
      <c r="BO99" s="58" t="s">
        <v>643</v>
      </c>
      <c r="BP99" s="51">
        <v>1</v>
      </c>
      <c r="BQ99" s="51">
        <v>0</v>
      </c>
      <c r="BR99" s="53">
        <f t="shared" si="29"/>
        <v>0</v>
      </c>
      <c r="BS99" s="185">
        <v>0</v>
      </c>
      <c r="BT99" s="185">
        <v>0</v>
      </c>
      <c r="BU99" s="168">
        <v>0</v>
      </c>
      <c r="BV99" s="40" t="s">
        <v>648</v>
      </c>
      <c r="BW99" s="59">
        <v>1</v>
      </c>
      <c r="BX99" s="59">
        <v>1</v>
      </c>
      <c r="BY99" s="53">
        <f t="shared" si="27"/>
        <v>100</v>
      </c>
      <c r="BZ99" s="244"/>
      <c r="CA99" s="244"/>
      <c r="CB99" s="40" t="s">
        <v>1275</v>
      </c>
      <c r="CC99" s="59">
        <v>1</v>
      </c>
      <c r="CD99" s="59"/>
      <c r="CE99" s="61">
        <f t="shared" si="26"/>
        <v>0</v>
      </c>
      <c r="CF99" s="60"/>
      <c r="CG99" s="60"/>
      <c r="CH99" s="40"/>
      <c r="CI99" s="51">
        <v>1</v>
      </c>
      <c r="CJ99" s="51">
        <f>(U99+AG99+AM99+AS99+AY99+BE99+BK99+BQ99+BX99+CD99+BX99)/10</f>
        <v>0.83499999999999996</v>
      </c>
      <c r="CK99" s="160">
        <v>1</v>
      </c>
      <c r="CL99" s="40" t="s">
        <v>644</v>
      </c>
    </row>
    <row r="100" spans="1:90" ht="389.25" customHeight="1">
      <c r="A100" s="357" t="s">
        <v>649</v>
      </c>
      <c r="B100" s="40" t="s">
        <v>650</v>
      </c>
      <c r="C100" s="103">
        <v>80</v>
      </c>
      <c r="D100" s="40" t="s">
        <v>651</v>
      </c>
      <c r="E100" s="104" t="s">
        <v>26</v>
      </c>
      <c r="F100" s="104" t="s">
        <v>26</v>
      </c>
      <c r="G100" s="104" t="s">
        <v>26</v>
      </c>
      <c r="H100" s="105" t="s">
        <v>170</v>
      </c>
      <c r="I100" s="47">
        <v>1</v>
      </c>
      <c r="J100" s="48">
        <v>2</v>
      </c>
      <c r="K100" s="48">
        <v>1</v>
      </c>
      <c r="L100" s="48">
        <v>1</v>
      </c>
      <c r="M100" s="48">
        <v>1</v>
      </c>
      <c r="N100" s="48">
        <v>1</v>
      </c>
      <c r="O100" s="48">
        <v>1</v>
      </c>
      <c r="P100" s="48">
        <v>1</v>
      </c>
      <c r="Q100" s="48">
        <v>8</v>
      </c>
      <c r="R100" s="48">
        <v>8</v>
      </c>
      <c r="S100" s="49">
        <v>8</v>
      </c>
      <c r="T100" s="50">
        <v>1</v>
      </c>
      <c r="U100" s="51">
        <v>1</v>
      </c>
      <c r="V100" s="55">
        <f t="shared" si="19"/>
        <v>100</v>
      </c>
      <c r="W100" s="57"/>
      <c r="X100" s="57"/>
      <c r="Y100" s="40" t="s">
        <v>652</v>
      </c>
      <c r="Z100" s="51">
        <v>2</v>
      </c>
      <c r="AA100" s="51">
        <v>1</v>
      </c>
      <c r="AB100" s="53">
        <f t="shared" si="20"/>
        <v>50</v>
      </c>
      <c r="AC100" s="57">
        <v>513362050</v>
      </c>
      <c r="AD100" s="57">
        <v>513362050</v>
      </c>
      <c r="AE100" s="40" t="s">
        <v>653</v>
      </c>
      <c r="AF100" s="51">
        <v>1</v>
      </c>
      <c r="AG100" s="51">
        <v>1</v>
      </c>
      <c r="AH100" s="53">
        <f t="shared" si="21"/>
        <v>100</v>
      </c>
      <c r="AI100" s="57">
        <v>0</v>
      </c>
      <c r="AJ100" s="57">
        <v>0</v>
      </c>
      <c r="AK100" s="40" t="s">
        <v>654</v>
      </c>
      <c r="AL100" s="51">
        <v>1</v>
      </c>
      <c r="AM100" s="51">
        <v>0.3</v>
      </c>
      <c r="AN100" s="53">
        <f t="shared" si="22"/>
        <v>30</v>
      </c>
      <c r="AO100" s="57"/>
      <c r="AP100" s="57"/>
      <c r="AQ100" s="40" t="s">
        <v>173</v>
      </c>
      <c r="AR100" s="51">
        <v>1</v>
      </c>
      <c r="AS100" s="51">
        <v>1</v>
      </c>
      <c r="AT100" s="53">
        <f t="shared" si="23"/>
        <v>100</v>
      </c>
      <c r="AU100" s="57">
        <v>0</v>
      </c>
      <c r="AV100" s="57">
        <v>0</v>
      </c>
      <c r="AW100" s="40" t="s">
        <v>655</v>
      </c>
      <c r="AX100" s="51">
        <v>1</v>
      </c>
      <c r="AY100" s="51">
        <v>1</v>
      </c>
      <c r="AZ100" s="53">
        <f t="shared" si="24"/>
        <v>100</v>
      </c>
      <c r="BA100" s="57">
        <v>0</v>
      </c>
      <c r="BB100" s="57">
        <v>0</v>
      </c>
      <c r="BC100" s="40" t="s">
        <v>656</v>
      </c>
      <c r="BD100" s="51">
        <v>1</v>
      </c>
      <c r="BE100" s="51">
        <v>1</v>
      </c>
      <c r="BF100" s="53">
        <f t="shared" si="25"/>
        <v>100</v>
      </c>
      <c r="BG100" s="57">
        <v>0</v>
      </c>
      <c r="BH100" s="57">
        <v>0</v>
      </c>
      <c r="BI100" s="40" t="s">
        <v>657</v>
      </c>
      <c r="BJ100" s="51">
        <v>1</v>
      </c>
      <c r="BK100" s="51">
        <v>1</v>
      </c>
      <c r="BL100" s="53">
        <f t="shared" si="28"/>
        <v>100</v>
      </c>
      <c r="BM100" s="56">
        <v>0</v>
      </c>
      <c r="BN100" s="56">
        <v>0</v>
      </c>
      <c r="BO100" s="58" t="s">
        <v>177</v>
      </c>
      <c r="BP100" s="51">
        <v>8</v>
      </c>
      <c r="BQ100" s="51">
        <v>0</v>
      </c>
      <c r="BR100" s="53">
        <f t="shared" si="29"/>
        <v>0</v>
      </c>
      <c r="BS100" s="185">
        <v>0</v>
      </c>
      <c r="BT100" s="185">
        <v>0</v>
      </c>
      <c r="BU100" s="168">
        <v>0</v>
      </c>
      <c r="BV100" s="40" t="s">
        <v>1056</v>
      </c>
      <c r="BW100" s="59">
        <v>8</v>
      </c>
      <c r="BX100" s="59"/>
      <c r="BY100" s="53">
        <f t="shared" si="27"/>
        <v>0</v>
      </c>
      <c r="BZ100" s="244"/>
      <c r="CA100" s="244"/>
      <c r="CB100" s="40" t="s">
        <v>1276</v>
      </c>
      <c r="CC100" s="59">
        <v>8</v>
      </c>
      <c r="CD100" s="59"/>
      <c r="CE100" s="61">
        <f t="shared" si="26"/>
        <v>0</v>
      </c>
      <c r="CF100" s="60"/>
      <c r="CG100" s="60"/>
      <c r="CH100" s="40"/>
      <c r="CI100" s="51">
        <v>8</v>
      </c>
      <c r="CJ100" s="51">
        <f>(U100+AG100+AM100+AS100+AY100+BE100+BK100+BQ100+BX100+CD100)</f>
        <v>6.3</v>
      </c>
      <c r="CK100" s="160">
        <f t="shared" ref="CK100" si="30">CJ100/CI100*100/100</f>
        <v>0.78749999999999998</v>
      </c>
      <c r="CL100" s="40" t="s">
        <v>658</v>
      </c>
    </row>
    <row r="101" spans="1:90" ht="156.75" customHeight="1">
      <c r="A101" s="358"/>
      <c r="B101" s="274" t="s">
        <v>659</v>
      </c>
      <c r="C101" s="296">
        <v>81</v>
      </c>
      <c r="D101" s="274" t="s">
        <v>200</v>
      </c>
      <c r="E101" s="298" t="s">
        <v>26</v>
      </c>
      <c r="F101" s="298"/>
      <c r="G101" s="298"/>
      <c r="H101" s="46" t="s">
        <v>100</v>
      </c>
      <c r="I101" s="313">
        <v>868</v>
      </c>
      <c r="J101" s="290">
        <v>900</v>
      </c>
      <c r="K101" s="290">
        <v>710</v>
      </c>
      <c r="L101" s="290">
        <v>710</v>
      </c>
      <c r="M101" s="290">
        <v>710</v>
      </c>
      <c r="N101" s="290">
        <v>740</v>
      </c>
      <c r="O101" s="290">
        <v>710</v>
      </c>
      <c r="P101" s="290">
        <v>710</v>
      </c>
      <c r="Q101" s="290">
        <v>710</v>
      </c>
      <c r="R101" s="290">
        <v>710</v>
      </c>
      <c r="S101" s="292">
        <v>710</v>
      </c>
      <c r="T101" s="311">
        <v>868</v>
      </c>
      <c r="U101" s="280">
        <v>1114</v>
      </c>
      <c r="V101" s="284">
        <f t="shared" si="19"/>
        <v>128.34101382488478</v>
      </c>
      <c r="W101" s="276">
        <v>3000000</v>
      </c>
      <c r="X101" s="276">
        <v>3000000</v>
      </c>
      <c r="Y101" s="274" t="s">
        <v>201</v>
      </c>
      <c r="Z101" s="280">
        <v>900</v>
      </c>
      <c r="AA101" s="280">
        <v>1266</v>
      </c>
      <c r="AB101" s="284">
        <f t="shared" si="20"/>
        <v>140.66666666666669</v>
      </c>
      <c r="AC101" s="57">
        <v>66500000</v>
      </c>
      <c r="AD101" s="57">
        <v>66500000</v>
      </c>
      <c r="AE101" s="40" t="s">
        <v>660</v>
      </c>
      <c r="AF101" s="280">
        <v>710</v>
      </c>
      <c r="AG101" s="280">
        <v>0</v>
      </c>
      <c r="AH101" s="278">
        <f>(AG101/AF101)*100</f>
        <v>0</v>
      </c>
      <c r="AI101" s="57">
        <v>40000000</v>
      </c>
      <c r="AJ101" s="108">
        <v>0</v>
      </c>
      <c r="AK101" s="40" t="s">
        <v>661</v>
      </c>
      <c r="AL101" s="280">
        <v>710</v>
      </c>
      <c r="AM101" s="280">
        <v>3101</v>
      </c>
      <c r="AN101" s="284">
        <f t="shared" si="22"/>
        <v>436.76056338028167</v>
      </c>
      <c r="AO101" s="57">
        <v>40000000</v>
      </c>
      <c r="AP101" s="57"/>
      <c r="AQ101" s="40" t="s">
        <v>662</v>
      </c>
      <c r="AR101" s="280">
        <v>710</v>
      </c>
      <c r="AS101" s="280">
        <v>1231</v>
      </c>
      <c r="AT101" s="284">
        <f t="shared" si="23"/>
        <v>173.38028169014083</v>
      </c>
      <c r="AU101" s="57">
        <v>29000000</v>
      </c>
      <c r="AV101" s="57">
        <v>0</v>
      </c>
      <c r="AW101" s="40" t="s">
        <v>663</v>
      </c>
      <c r="AX101" s="280">
        <v>740</v>
      </c>
      <c r="AY101" s="280">
        <v>1231</v>
      </c>
      <c r="AZ101" s="284">
        <f t="shared" si="24"/>
        <v>166.35135135135135</v>
      </c>
      <c r="BA101" s="57">
        <v>30000000</v>
      </c>
      <c r="BB101" s="57">
        <v>21000000</v>
      </c>
      <c r="BC101" s="40" t="s">
        <v>367</v>
      </c>
      <c r="BD101" s="280">
        <v>710</v>
      </c>
      <c r="BE101" s="280">
        <v>2600</v>
      </c>
      <c r="BF101" s="355">
        <v>100</v>
      </c>
      <c r="BG101" s="57">
        <v>0</v>
      </c>
      <c r="BH101" s="57">
        <v>0</v>
      </c>
      <c r="BI101" s="40" t="s">
        <v>207</v>
      </c>
      <c r="BJ101" s="280">
        <v>710</v>
      </c>
      <c r="BK101" s="280">
        <v>710</v>
      </c>
      <c r="BL101" s="278">
        <v>100</v>
      </c>
      <c r="BM101" s="56">
        <v>0</v>
      </c>
      <c r="BN101" s="56">
        <v>0</v>
      </c>
      <c r="BO101" s="58" t="s">
        <v>664</v>
      </c>
      <c r="BP101" s="280">
        <v>710</v>
      </c>
      <c r="BQ101" s="280">
        <v>12547</v>
      </c>
      <c r="BR101" s="278">
        <v>100</v>
      </c>
      <c r="BS101" s="185">
        <v>0</v>
      </c>
      <c r="BT101" s="185">
        <v>0</v>
      </c>
      <c r="BU101" s="168" t="e">
        <f t="shared" si="17"/>
        <v>#DIV/0!</v>
      </c>
      <c r="BV101" s="7" t="s">
        <v>1057</v>
      </c>
      <c r="BW101" s="280">
        <v>710</v>
      </c>
      <c r="BX101" s="280">
        <v>10263</v>
      </c>
      <c r="BY101" s="355">
        <v>100</v>
      </c>
      <c r="BZ101" s="244"/>
      <c r="CA101" s="244"/>
      <c r="CB101" s="40" t="s">
        <v>1134</v>
      </c>
      <c r="CC101" s="280">
        <v>710</v>
      </c>
      <c r="CD101" s="280"/>
      <c r="CE101" s="282">
        <f t="shared" si="26"/>
        <v>0</v>
      </c>
      <c r="CF101" s="60"/>
      <c r="CG101" s="60"/>
      <c r="CH101" s="40"/>
      <c r="CI101" s="280">
        <v>710</v>
      </c>
      <c r="CJ101" s="290">
        <f>(U101+AG101+AM101+AS101+AY101+BE101+BK101+BQ101+BX101+CD101+BX101)/10</f>
        <v>4306</v>
      </c>
      <c r="CK101" s="288">
        <v>1</v>
      </c>
      <c r="CL101" s="274" t="s">
        <v>665</v>
      </c>
    </row>
    <row r="102" spans="1:90" ht="180" customHeight="1">
      <c r="A102" s="358"/>
      <c r="B102" s="316"/>
      <c r="C102" s="297"/>
      <c r="D102" s="275"/>
      <c r="E102" s="299"/>
      <c r="F102" s="299"/>
      <c r="G102" s="299"/>
      <c r="H102" s="46" t="s">
        <v>170</v>
      </c>
      <c r="I102" s="314"/>
      <c r="J102" s="291"/>
      <c r="K102" s="291"/>
      <c r="L102" s="291"/>
      <c r="M102" s="291"/>
      <c r="N102" s="291"/>
      <c r="O102" s="291"/>
      <c r="P102" s="291"/>
      <c r="Q102" s="291"/>
      <c r="R102" s="291"/>
      <c r="S102" s="293"/>
      <c r="T102" s="312"/>
      <c r="U102" s="281"/>
      <c r="V102" s="285"/>
      <c r="W102" s="315"/>
      <c r="X102" s="315"/>
      <c r="Y102" s="316"/>
      <c r="Z102" s="281"/>
      <c r="AA102" s="281"/>
      <c r="AB102" s="285"/>
      <c r="AC102" s="57">
        <v>28432594971</v>
      </c>
      <c r="AD102" s="57">
        <v>28432594971</v>
      </c>
      <c r="AE102" s="40" t="s">
        <v>666</v>
      </c>
      <c r="AF102" s="281"/>
      <c r="AG102" s="281"/>
      <c r="AH102" s="279"/>
      <c r="AI102" s="57"/>
      <c r="AJ102" s="57"/>
      <c r="AK102" s="40" t="s">
        <v>667</v>
      </c>
      <c r="AL102" s="281"/>
      <c r="AM102" s="281"/>
      <c r="AN102" s="285"/>
      <c r="AO102" s="57"/>
      <c r="AP102" s="57"/>
      <c r="AQ102" s="40" t="s">
        <v>173</v>
      </c>
      <c r="AR102" s="281"/>
      <c r="AS102" s="281"/>
      <c r="AT102" s="285"/>
      <c r="AU102" s="57">
        <v>31283765286</v>
      </c>
      <c r="AV102" s="57">
        <v>31074343655</v>
      </c>
      <c r="AW102" s="40" t="s">
        <v>211</v>
      </c>
      <c r="AX102" s="281"/>
      <c r="AY102" s="281"/>
      <c r="AZ102" s="285"/>
      <c r="BA102" s="57">
        <v>27876946427</v>
      </c>
      <c r="BB102" s="57">
        <v>16246054019</v>
      </c>
      <c r="BC102" s="40" t="s">
        <v>668</v>
      </c>
      <c r="BD102" s="281"/>
      <c r="BE102" s="281"/>
      <c r="BF102" s="356"/>
      <c r="BG102" s="57">
        <v>33964251913</v>
      </c>
      <c r="BH102" s="57">
        <v>31438578457</v>
      </c>
      <c r="BI102" s="40" t="s">
        <v>213</v>
      </c>
      <c r="BJ102" s="281"/>
      <c r="BK102" s="281"/>
      <c r="BL102" s="279"/>
      <c r="BM102" s="56">
        <v>0</v>
      </c>
      <c r="BN102" s="56">
        <v>0</v>
      </c>
      <c r="BO102" s="58" t="s">
        <v>177</v>
      </c>
      <c r="BP102" s="281"/>
      <c r="BQ102" s="281"/>
      <c r="BR102" s="279"/>
      <c r="BS102" s="185">
        <v>70231484604</v>
      </c>
      <c r="BT102" s="185">
        <v>27245598388</v>
      </c>
      <c r="BU102" s="168">
        <f t="shared" si="17"/>
        <v>38.793994661545625</v>
      </c>
      <c r="BV102" s="40" t="s">
        <v>991</v>
      </c>
      <c r="BW102" s="281"/>
      <c r="BX102" s="281"/>
      <c r="BY102" s="356"/>
      <c r="BZ102" s="249">
        <v>34992747649</v>
      </c>
      <c r="CA102" s="249">
        <v>14221280416</v>
      </c>
      <c r="CB102" s="40" t="s">
        <v>1160</v>
      </c>
      <c r="CC102" s="281"/>
      <c r="CD102" s="281"/>
      <c r="CE102" s="283"/>
      <c r="CF102" s="60"/>
      <c r="CG102" s="60"/>
      <c r="CH102" s="40"/>
      <c r="CI102" s="281"/>
      <c r="CJ102" s="291"/>
      <c r="CK102" s="289"/>
      <c r="CL102" s="275"/>
    </row>
    <row r="103" spans="1:90" ht="231.75" customHeight="1">
      <c r="A103" s="358"/>
      <c r="B103" s="316"/>
      <c r="C103" s="44">
        <v>82</v>
      </c>
      <c r="D103" s="40" t="s">
        <v>669</v>
      </c>
      <c r="E103" s="45" t="s">
        <v>26</v>
      </c>
      <c r="F103" s="45"/>
      <c r="G103" s="45"/>
      <c r="H103" s="46" t="s">
        <v>100</v>
      </c>
      <c r="I103" s="47">
        <v>8</v>
      </c>
      <c r="J103" s="48">
        <v>12</v>
      </c>
      <c r="K103" s="48">
        <v>1</v>
      </c>
      <c r="L103" s="48">
        <v>1</v>
      </c>
      <c r="M103" s="48">
        <v>1</v>
      </c>
      <c r="N103" s="48">
        <v>9</v>
      </c>
      <c r="O103" s="48">
        <v>12</v>
      </c>
      <c r="P103" s="48">
        <v>12</v>
      </c>
      <c r="Q103" s="48">
        <v>12</v>
      </c>
      <c r="R103" s="48">
        <v>12</v>
      </c>
      <c r="S103" s="49">
        <v>12</v>
      </c>
      <c r="T103" s="50">
        <v>8</v>
      </c>
      <c r="U103" s="51">
        <v>8</v>
      </c>
      <c r="V103" s="55">
        <f t="shared" si="19"/>
        <v>100</v>
      </c>
      <c r="W103" s="315"/>
      <c r="X103" s="315"/>
      <c r="Y103" s="316"/>
      <c r="Z103" s="51">
        <v>12</v>
      </c>
      <c r="AA103" s="51">
        <v>8</v>
      </c>
      <c r="AB103" s="55">
        <f t="shared" si="20"/>
        <v>66.666666666666657</v>
      </c>
      <c r="AC103" s="57">
        <v>66500000</v>
      </c>
      <c r="AD103" s="57">
        <v>66500000</v>
      </c>
      <c r="AE103" s="40" t="s">
        <v>670</v>
      </c>
      <c r="AF103" s="51">
        <v>1</v>
      </c>
      <c r="AG103" s="51">
        <v>0</v>
      </c>
      <c r="AH103" s="53">
        <f t="shared" si="21"/>
        <v>0</v>
      </c>
      <c r="AI103" s="57">
        <v>40000000</v>
      </c>
      <c r="AJ103" s="57">
        <v>0</v>
      </c>
      <c r="AK103" s="40" t="s">
        <v>661</v>
      </c>
      <c r="AL103" s="51">
        <v>1</v>
      </c>
      <c r="AM103" s="51">
        <v>0</v>
      </c>
      <c r="AN103" s="53">
        <f t="shared" si="22"/>
        <v>0</v>
      </c>
      <c r="AO103" s="57">
        <v>40000000</v>
      </c>
      <c r="AP103" s="57"/>
      <c r="AQ103" s="40" t="s">
        <v>662</v>
      </c>
      <c r="AR103" s="51">
        <v>1</v>
      </c>
      <c r="AS103" s="51">
        <v>1</v>
      </c>
      <c r="AT103" s="53">
        <f t="shared" si="23"/>
        <v>100</v>
      </c>
      <c r="AU103" s="57">
        <v>29000000</v>
      </c>
      <c r="AV103" s="57">
        <v>0</v>
      </c>
      <c r="AW103" s="40" t="s">
        <v>671</v>
      </c>
      <c r="AX103" s="51">
        <v>9</v>
      </c>
      <c r="AY103" s="51">
        <v>11</v>
      </c>
      <c r="AZ103" s="55">
        <f t="shared" si="24"/>
        <v>122.22222222222223</v>
      </c>
      <c r="BA103" s="57">
        <v>11342000</v>
      </c>
      <c r="BB103" s="57">
        <v>11342000</v>
      </c>
      <c r="BC103" s="40" t="s">
        <v>668</v>
      </c>
      <c r="BD103" s="51">
        <v>12</v>
      </c>
      <c r="BE103" s="51">
        <v>12</v>
      </c>
      <c r="BF103" s="53">
        <f t="shared" si="25"/>
        <v>100</v>
      </c>
      <c r="BG103" s="57">
        <v>0</v>
      </c>
      <c r="BH103" s="57">
        <v>0</v>
      </c>
      <c r="BI103" s="40" t="s">
        <v>368</v>
      </c>
      <c r="BJ103" s="51">
        <v>12</v>
      </c>
      <c r="BK103" s="51">
        <v>12</v>
      </c>
      <c r="BL103" s="53">
        <f t="shared" si="28"/>
        <v>100</v>
      </c>
      <c r="BM103" s="56">
        <v>0</v>
      </c>
      <c r="BN103" s="56">
        <v>0</v>
      </c>
      <c r="BO103" s="58" t="s">
        <v>672</v>
      </c>
      <c r="BP103" s="51">
        <v>12</v>
      </c>
      <c r="BQ103" s="51">
        <v>12</v>
      </c>
      <c r="BR103" s="53">
        <f t="shared" si="29"/>
        <v>100</v>
      </c>
      <c r="BS103" s="185">
        <v>0</v>
      </c>
      <c r="BT103" s="185">
        <v>0</v>
      </c>
      <c r="BU103" s="168">
        <v>0</v>
      </c>
      <c r="BV103" s="40" t="s">
        <v>1058</v>
      </c>
      <c r="BW103" s="59">
        <v>12</v>
      </c>
      <c r="BX103" s="59"/>
      <c r="BY103" s="53">
        <f t="shared" si="27"/>
        <v>0</v>
      </c>
      <c r="BZ103" s="244"/>
      <c r="CA103" s="244"/>
      <c r="CB103" s="40" t="s">
        <v>1277</v>
      </c>
      <c r="CC103" s="59">
        <v>12</v>
      </c>
      <c r="CD103" s="59"/>
      <c r="CE103" s="61">
        <f t="shared" si="26"/>
        <v>0</v>
      </c>
      <c r="CF103" s="60"/>
      <c r="CG103" s="60"/>
      <c r="CH103" s="40"/>
      <c r="CI103" s="51">
        <v>12</v>
      </c>
      <c r="CJ103" s="51">
        <f>(U103+AG103+AM103+AS103+AY103+BE103+BK103+BQ103+BX103+CD103)</f>
        <v>56</v>
      </c>
      <c r="CK103" s="160">
        <v>1</v>
      </c>
      <c r="CL103" s="40" t="s">
        <v>673</v>
      </c>
    </row>
    <row r="104" spans="1:90" ht="218.25" customHeight="1">
      <c r="A104" s="358"/>
      <c r="B104" s="316"/>
      <c r="C104" s="44">
        <v>83</v>
      </c>
      <c r="D104" s="40" t="s">
        <v>674</v>
      </c>
      <c r="E104" s="45" t="s">
        <v>26</v>
      </c>
      <c r="F104" s="45" t="s">
        <v>26</v>
      </c>
      <c r="G104" s="45"/>
      <c r="H104" s="46" t="s">
        <v>100</v>
      </c>
      <c r="I104" s="47">
        <v>36</v>
      </c>
      <c r="J104" s="48">
        <v>50</v>
      </c>
      <c r="K104" s="48">
        <v>55</v>
      </c>
      <c r="L104" s="48">
        <v>85</v>
      </c>
      <c r="M104" s="48">
        <v>55</v>
      </c>
      <c r="N104" s="48">
        <v>70</v>
      </c>
      <c r="O104" s="48">
        <v>85</v>
      </c>
      <c r="P104" s="48">
        <v>85</v>
      </c>
      <c r="Q104" s="48">
        <v>85</v>
      </c>
      <c r="R104" s="48">
        <v>85</v>
      </c>
      <c r="S104" s="49">
        <v>85</v>
      </c>
      <c r="T104" s="50">
        <v>36</v>
      </c>
      <c r="U104" s="51">
        <v>86</v>
      </c>
      <c r="V104" s="55">
        <f t="shared" si="19"/>
        <v>238.88888888888889</v>
      </c>
      <c r="W104" s="277"/>
      <c r="X104" s="277"/>
      <c r="Y104" s="275"/>
      <c r="Z104" s="51">
        <v>50</v>
      </c>
      <c r="AA104" s="51">
        <v>5</v>
      </c>
      <c r="AB104" s="53">
        <f t="shared" si="20"/>
        <v>10</v>
      </c>
      <c r="AC104" s="57">
        <v>66500000</v>
      </c>
      <c r="AD104" s="57">
        <v>66500000</v>
      </c>
      <c r="AE104" s="40" t="s">
        <v>675</v>
      </c>
      <c r="AF104" s="51">
        <v>55</v>
      </c>
      <c r="AG104" s="51">
        <v>97</v>
      </c>
      <c r="AH104" s="55">
        <f t="shared" si="21"/>
        <v>176.36363636363637</v>
      </c>
      <c r="AI104" s="57">
        <v>17500000</v>
      </c>
      <c r="AJ104" s="57">
        <v>17500000</v>
      </c>
      <c r="AK104" s="40" t="s">
        <v>373</v>
      </c>
      <c r="AL104" s="51">
        <v>85</v>
      </c>
      <c r="AM104" s="51">
        <v>0</v>
      </c>
      <c r="AN104" s="53">
        <f t="shared" si="22"/>
        <v>0</v>
      </c>
      <c r="AO104" s="57">
        <v>20600000</v>
      </c>
      <c r="AP104" s="57"/>
      <c r="AQ104" s="40" t="s">
        <v>676</v>
      </c>
      <c r="AR104" s="51">
        <v>55</v>
      </c>
      <c r="AS104" s="51">
        <v>96</v>
      </c>
      <c r="AT104" s="55">
        <f t="shared" si="23"/>
        <v>174.54545454545453</v>
      </c>
      <c r="AU104" s="57">
        <v>45000000</v>
      </c>
      <c r="AV104" s="57">
        <v>45000000</v>
      </c>
      <c r="AW104" s="40" t="s">
        <v>677</v>
      </c>
      <c r="AX104" s="51">
        <v>70</v>
      </c>
      <c r="AY104" s="51">
        <v>94</v>
      </c>
      <c r="AZ104" s="53">
        <f t="shared" si="24"/>
        <v>134.28571428571428</v>
      </c>
      <c r="BA104" s="57">
        <v>0</v>
      </c>
      <c r="BB104" s="57">
        <v>0</v>
      </c>
      <c r="BC104" s="40" t="s">
        <v>678</v>
      </c>
      <c r="BD104" s="51">
        <v>85</v>
      </c>
      <c r="BE104" s="51">
        <v>97</v>
      </c>
      <c r="BF104" s="52">
        <v>100</v>
      </c>
      <c r="BG104" s="57">
        <v>39999332.869999997</v>
      </c>
      <c r="BH104" s="57">
        <v>39999332.869999997</v>
      </c>
      <c r="BI104" s="40" t="s">
        <v>220</v>
      </c>
      <c r="BJ104" s="51">
        <v>85</v>
      </c>
      <c r="BK104" s="51">
        <v>94</v>
      </c>
      <c r="BL104" s="63">
        <v>100</v>
      </c>
      <c r="BM104" s="56">
        <v>0</v>
      </c>
      <c r="BN104" s="56">
        <v>0</v>
      </c>
      <c r="BO104" s="58" t="s">
        <v>679</v>
      </c>
      <c r="BP104" s="51">
        <v>85</v>
      </c>
      <c r="BQ104" s="51">
        <v>120</v>
      </c>
      <c r="BR104" s="52">
        <v>100</v>
      </c>
      <c r="BS104" s="188">
        <v>5000000</v>
      </c>
      <c r="BT104" s="188">
        <v>5000000</v>
      </c>
      <c r="BU104" s="168">
        <f t="shared" si="17"/>
        <v>100</v>
      </c>
      <c r="BV104" s="40" t="s">
        <v>1059</v>
      </c>
      <c r="BW104" s="59">
        <v>85</v>
      </c>
      <c r="BX104" s="59"/>
      <c r="BY104" s="53">
        <f t="shared" si="27"/>
        <v>0</v>
      </c>
      <c r="BZ104" s="250">
        <v>5000000</v>
      </c>
      <c r="CA104" s="251">
        <v>5000000</v>
      </c>
      <c r="CB104" s="40" t="s">
        <v>1177</v>
      </c>
      <c r="CC104" s="59">
        <v>85</v>
      </c>
      <c r="CD104" s="59"/>
      <c r="CE104" s="61">
        <f t="shared" si="26"/>
        <v>0</v>
      </c>
      <c r="CF104" s="60"/>
      <c r="CG104" s="60"/>
      <c r="CH104" s="40"/>
      <c r="CI104" s="51">
        <v>85</v>
      </c>
      <c r="CJ104" s="51">
        <f>(U104+AG104+AM104+AS104+AY104+BE104+BK104+BQ104+BX104+CD104)/10</f>
        <v>68.400000000000006</v>
      </c>
      <c r="CK104" s="160">
        <f>CJ104/CI104</f>
        <v>0.80470588235294127</v>
      </c>
      <c r="CL104" s="40" t="s">
        <v>680</v>
      </c>
    </row>
    <row r="105" spans="1:90" ht="146.25" customHeight="1">
      <c r="A105" s="358"/>
      <c r="B105" s="275"/>
      <c r="C105" s="44">
        <v>84</v>
      </c>
      <c r="D105" s="40" t="s">
        <v>681</v>
      </c>
      <c r="E105" s="45" t="s">
        <v>26</v>
      </c>
      <c r="F105" s="45"/>
      <c r="G105" s="45"/>
      <c r="H105" s="46" t="s">
        <v>160</v>
      </c>
      <c r="I105" s="47">
        <v>1</v>
      </c>
      <c r="J105" s="48">
        <v>1</v>
      </c>
      <c r="K105" s="48">
        <v>1</v>
      </c>
      <c r="L105" s="48">
        <v>1</v>
      </c>
      <c r="M105" s="48">
        <v>1</v>
      </c>
      <c r="N105" s="48">
        <v>1</v>
      </c>
      <c r="O105" s="48">
        <v>1</v>
      </c>
      <c r="P105" s="48">
        <v>1</v>
      </c>
      <c r="Q105" s="48">
        <v>1</v>
      </c>
      <c r="R105" s="48">
        <v>1</v>
      </c>
      <c r="S105" s="49">
        <v>1</v>
      </c>
      <c r="T105" s="50">
        <v>1</v>
      </c>
      <c r="U105" s="51">
        <v>1</v>
      </c>
      <c r="V105" s="55">
        <f t="shared" si="19"/>
        <v>100</v>
      </c>
      <c r="W105" s="57">
        <v>1975548044</v>
      </c>
      <c r="X105" s="57">
        <v>1930467106</v>
      </c>
      <c r="Y105" s="40" t="s">
        <v>682</v>
      </c>
      <c r="Z105" s="51">
        <v>1</v>
      </c>
      <c r="AA105" s="51">
        <v>1</v>
      </c>
      <c r="AB105" s="53">
        <f t="shared" si="20"/>
        <v>100</v>
      </c>
      <c r="AC105" s="57">
        <v>1299100000</v>
      </c>
      <c r="AD105" s="57">
        <v>544879064</v>
      </c>
      <c r="AE105" s="40" t="s">
        <v>682</v>
      </c>
      <c r="AF105" s="51">
        <v>1</v>
      </c>
      <c r="AG105" s="51">
        <v>1</v>
      </c>
      <c r="AH105" s="53">
        <f t="shared" si="21"/>
        <v>100</v>
      </c>
      <c r="AI105" s="57">
        <v>60000000</v>
      </c>
      <c r="AJ105" s="57">
        <v>51070635</v>
      </c>
      <c r="AK105" s="40" t="s">
        <v>683</v>
      </c>
      <c r="AL105" s="51">
        <v>1</v>
      </c>
      <c r="AM105" s="51">
        <v>1</v>
      </c>
      <c r="AN105" s="53">
        <f t="shared" si="22"/>
        <v>100</v>
      </c>
      <c r="AO105" s="57">
        <v>200000000</v>
      </c>
      <c r="AP105" s="57">
        <v>199970000</v>
      </c>
      <c r="AQ105" s="40" t="s">
        <v>684</v>
      </c>
      <c r="AR105" s="51">
        <v>1</v>
      </c>
      <c r="AS105" s="51">
        <v>1</v>
      </c>
      <c r="AT105" s="53">
        <f t="shared" si="23"/>
        <v>100</v>
      </c>
      <c r="AU105" s="57">
        <v>45000000</v>
      </c>
      <c r="AV105" s="57">
        <v>45000000</v>
      </c>
      <c r="AW105" s="40" t="s">
        <v>677</v>
      </c>
      <c r="AX105" s="51">
        <v>1</v>
      </c>
      <c r="AY105" s="96">
        <v>0.72</v>
      </c>
      <c r="AZ105" s="55">
        <f t="shared" si="24"/>
        <v>72</v>
      </c>
      <c r="BA105" s="57">
        <v>64050000</v>
      </c>
      <c r="BB105" s="57">
        <v>17764000</v>
      </c>
      <c r="BC105" s="40" t="s">
        <v>685</v>
      </c>
      <c r="BD105" s="51">
        <v>1</v>
      </c>
      <c r="BE105" s="51">
        <v>1</v>
      </c>
      <c r="BF105" s="53">
        <f t="shared" si="25"/>
        <v>100</v>
      </c>
      <c r="BG105" s="57" t="s">
        <v>449</v>
      </c>
      <c r="BH105" s="57" t="s">
        <v>449</v>
      </c>
      <c r="BI105" s="40" t="s">
        <v>443</v>
      </c>
      <c r="BJ105" s="51">
        <v>1</v>
      </c>
      <c r="BK105" s="51">
        <v>1</v>
      </c>
      <c r="BL105" s="53">
        <f t="shared" si="28"/>
        <v>100</v>
      </c>
      <c r="BM105" s="56">
        <v>0</v>
      </c>
      <c r="BN105" s="56">
        <v>0</v>
      </c>
      <c r="BO105" s="58" t="s">
        <v>686</v>
      </c>
      <c r="BP105" s="51">
        <v>1</v>
      </c>
      <c r="BQ105" s="51">
        <v>0</v>
      </c>
      <c r="BR105" s="53">
        <f t="shared" si="29"/>
        <v>0</v>
      </c>
      <c r="BS105" s="185">
        <v>0</v>
      </c>
      <c r="BT105" s="185">
        <v>0</v>
      </c>
      <c r="BU105" s="168">
        <v>0</v>
      </c>
      <c r="BV105" s="93" t="s">
        <v>965</v>
      </c>
      <c r="BW105" s="59">
        <v>1</v>
      </c>
      <c r="BX105" s="59"/>
      <c r="BY105" s="53">
        <f t="shared" si="27"/>
        <v>0</v>
      </c>
      <c r="BZ105" s="244"/>
      <c r="CA105" s="244"/>
      <c r="CB105" s="40" t="s">
        <v>1193</v>
      </c>
      <c r="CC105" s="59">
        <v>1</v>
      </c>
      <c r="CD105" s="59"/>
      <c r="CE105" s="61">
        <f t="shared" si="26"/>
        <v>0</v>
      </c>
      <c r="CF105" s="60"/>
      <c r="CG105" s="60"/>
      <c r="CH105" s="40"/>
      <c r="CI105" s="51">
        <v>1</v>
      </c>
      <c r="CJ105" s="51">
        <f>(U105+AG105+AM105+AS105+AY105+BE105+BK105+BQ105+BX105+CD105)/10</f>
        <v>0.67199999999999993</v>
      </c>
      <c r="CK105" s="160">
        <v>1</v>
      </c>
      <c r="CL105" s="40" t="s">
        <v>687</v>
      </c>
    </row>
    <row r="106" spans="1:90" ht="111" customHeight="1">
      <c r="A106" s="358"/>
      <c r="B106" s="274" t="s">
        <v>688</v>
      </c>
      <c r="C106" s="44">
        <v>85</v>
      </c>
      <c r="D106" s="40" t="s">
        <v>689</v>
      </c>
      <c r="E106" s="45"/>
      <c r="F106" s="45" t="s">
        <v>26</v>
      </c>
      <c r="G106" s="45" t="s">
        <v>26</v>
      </c>
      <c r="H106" s="46" t="s">
        <v>160</v>
      </c>
      <c r="I106" s="47">
        <v>5</v>
      </c>
      <c r="J106" s="48">
        <v>1</v>
      </c>
      <c r="K106" s="48">
        <v>1</v>
      </c>
      <c r="L106" s="48">
        <v>1</v>
      </c>
      <c r="M106" s="48">
        <v>1</v>
      </c>
      <c r="N106" s="48">
        <v>6</v>
      </c>
      <c r="O106" s="48">
        <v>2</v>
      </c>
      <c r="P106" s="48">
        <v>1</v>
      </c>
      <c r="Q106" s="48">
        <v>1</v>
      </c>
      <c r="R106" s="48">
        <v>1</v>
      </c>
      <c r="S106" s="49">
        <v>1</v>
      </c>
      <c r="T106" s="50">
        <v>5</v>
      </c>
      <c r="U106" s="51">
        <v>5</v>
      </c>
      <c r="V106" s="55">
        <f t="shared" si="19"/>
        <v>100</v>
      </c>
      <c r="W106" s="57">
        <v>44333333</v>
      </c>
      <c r="X106" s="57">
        <v>39833332</v>
      </c>
      <c r="Y106" s="40" t="s">
        <v>690</v>
      </c>
      <c r="Z106" s="51">
        <v>1</v>
      </c>
      <c r="AA106" s="51">
        <v>1</v>
      </c>
      <c r="AB106" s="53">
        <f t="shared" si="20"/>
        <v>100</v>
      </c>
      <c r="AC106" s="57">
        <v>27500000</v>
      </c>
      <c r="AD106" s="57">
        <v>11320747</v>
      </c>
      <c r="AE106" s="40" t="s">
        <v>690</v>
      </c>
      <c r="AF106" s="51">
        <v>1</v>
      </c>
      <c r="AG106" s="51">
        <v>1</v>
      </c>
      <c r="AH106" s="53">
        <f t="shared" si="21"/>
        <v>100</v>
      </c>
      <c r="AI106" s="57">
        <v>245942593</v>
      </c>
      <c r="AJ106" s="57">
        <v>245942593</v>
      </c>
      <c r="AK106" s="40" t="s">
        <v>691</v>
      </c>
      <c r="AL106" s="51">
        <v>1</v>
      </c>
      <c r="AM106" s="51">
        <v>1</v>
      </c>
      <c r="AN106" s="53">
        <f t="shared" si="22"/>
        <v>100</v>
      </c>
      <c r="AO106" s="57">
        <v>123000000</v>
      </c>
      <c r="AP106" s="57">
        <v>119734663</v>
      </c>
      <c r="AQ106" s="40" t="s">
        <v>692</v>
      </c>
      <c r="AR106" s="51">
        <v>1</v>
      </c>
      <c r="AS106" s="51">
        <v>1</v>
      </c>
      <c r="AT106" s="53">
        <f t="shared" si="23"/>
        <v>100</v>
      </c>
      <c r="AU106" s="57">
        <v>440000000</v>
      </c>
      <c r="AV106" s="57">
        <v>438921995</v>
      </c>
      <c r="AW106" s="40" t="s">
        <v>693</v>
      </c>
      <c r="AX106" s="51">
        <v>6</v>
      </c>
      <c r="AY106" s="51">
        <v>12</v>
      </c>
      <c r="AZ106" s="53">
        <f t="shared" si="24"/>
        <v>200</v>
      </c>
      <c r="BA106" s="57">
        <v>89400000</v>
      </c>
      <c r="BB106" s="57">
        <v>38285000</v>
      </c>
      <c r="BC106" s="40" t="s">
        <v>694</v>
      </c>
      <c r="BD106" s="51">
        <v>2</v>
      </c>
      <c r="BE106" s="51">
        <v>2</v>
      </c>
      <c r="BF106" s="53">
        <v>100</v>
      </c>
      <c r="BG106" s="57">
        <v>0</v>
      </c>
      <c r="BH106" s="57">
        <v>0</v>
      </c>
      <c r="BI106" s="40" t="s">
        <v>695</v>
      </c>
      <c r="BJ106" s="51">
        <v>1</v>
      </c>
      <c r="BK106" s="51">
        <v>1</v>
      </c>
      <c r="BL106" s="53">
        <f t="shared" si="28"/>
        <v>100</v>
      </c>
      <c r="BM106" s="56">
        <v>0</v>
      </c>
      <c r="BN106" s="56">
        <v>0</v>
      </c>
      <c r="BO106" s="58" t="s">
        <v>696</v>
      </c>
      <c r="BP106" s="51">
        <v>1</v>
      </c>
      <c r="BQ106" s="51">
        <v>0</v>
      </c>
      <c r="BR106" s="53">
        <f t="shared" si="29"/>
        <v>0</v>
      </c>
      <c r="BS106" s="185">
        <v>0</v>
      </c>
      <c r="BT106" s="185">
        <v>0</v>
      </c>
      <c r="BU106" s="168">
        <v>0</v>
      </c>
      <c r="BV106" s="40" t="s">
        <v>1060</v>
      </c>
      <c r="BW106" s="59">
        <v>1</v>
      </c>
      <c r="BX106" s="59"/>
      <c r="BY106" s="53">
        <f t="shared" si="27"/>
        <v>0</v>
      </c>
      <c r="BZ106" s="244"/>
      <c r="CA106" s="244"/>
      <c r="CB106" s="40" t="s">
        <v>1193</v>
      </c>
      <c r="CC106" s="59">
        <v>1</v>
      </c>
      <c r="CD106" s="59"/>
      <c r="CE106" s="61">
        <f t="shared" si="26"/>
        <v>0</v>
      </c>
      <c r="CF106" s="60"/>
      <c r="CG106" s="60"/>
      <c r="CH106" s="40"/>
      <c r="CI106" s="51">
        <v>1</v>
      </c>
      <c r="CJ106" s="51">
        <f>(U106+AG106+AM106+AS106+AY106+BE106+BK106+BQ106+BX106+CD106)/10</f>
        <v>2.2999999999999998</v>
      </c>
      <c r="CK106" s="160">
        <v>1</v>
      </c>
      <c r="CL106" s="40" t="s">
        <v>697</v>
      </c>
    </row>
    <row r="107" spans="1:90" ht="191.25" customHeight="1">
      <c r="A107" s="358"/>
      <c r="B107" s="316"/>
      <c r="C107" s="296">
        <v>86</v>
      </c>
      <c r="D107" s="274" t="s">
        <v>698</v>
      </c>
      <c r="E107" s="298"/>
      <c r="F107" s="298" t="s">
        <v>26</v>
      </c>
      <c r="G107" s="298" t="s">
        <v>26</v>
      </c>
      <c r="H107" s="46" t="s">
        <v>419</v>
      </c>
      <c r="I107" s="313">
        <v>1</v>
      </c>
      <c r="J107" s="290">
        <v>4</v>
      </c>
      <c r="K107" s="290">
        <v>1</v>
      </c>
      <c r="L107" s="290">
        <v>1</v>
      </c>
      <c r="M107" s="290">
        <v>1</v>
      </c>
      <c r="N107" s="290">
        <v>1</v>
      </c>
      <c r="O107" s="290">
        <v>1</v>
      </c>
      <c r="P107" s="290">
        <v>1</v>
      </c>
      <c r="Q107" s="290">
        <v>1</v>
      </c>
      <c r="R107" s="290">
        <v>1</v>
      </c>
      <c r="S107" s="292">
        <v>1</v>
      </c>
      <c r="T107" s="311">
        <v>1</v>
      </c>
      <c r="U107" s="280">
        <v>1</v>
      </c>
      <c r="V107" s="284">
        <f t="shared" si="19"/>
        <v>100</v>
      </c>
      <c r="W107" s="57">
        <v>405343852.87</v>
      </c>
      <c r="X107" s="57">
        <v>170226355</v>
      </c>
      <c r="Y107" s="40" t="s">
        <v>420</v>
      </c>
      <c r="Z107" s="280">
        <v>4</v>
      </c>
      <c r="AA107" s="280">
        <v>1.2</v>
      </c>
      <c r="AB107" s="278">
        <f t="shared" si="20"/>
        <v>30</v>
      </c>
      <c r="AC107" s="57">
        <v>223751315.88999999</v>
      </c>
      <c r="AD107" s="57">
        <v>88636060</v>
      </c>
      <c r="AE107" s="40" t="s">
        <v>699</v>
      </c>
      <c r="AF107" s="280">
        <v>1</v>
      </c>
      <c r="AG107" s="280">
        <v>1</v>
      </c>
      <c r="AH107" s="278">
        <f t="shared" si="21"/>
        <v>100</v>
      </c>
      <c r="AI107" s="57">
        <v>130916000</v>
      </c>
      <c r="AJ107" s="57">
        <v>130916000</v>
      </c>
      <c r="AK107" s="40" t="s">
        <v>700</v>
      </c>
      <c r="AL107" s="280">
        <v>1</v>
      </c>
      <c r="AM107" s="280">
        <v>1</v>
      </c>
      <c r="AN107" s="278">
        <f t="shared" si="22"/>
        <v>100</v>
      </c>
      <c r="AO107" s="276">
        <v>265263043</v>
      </c>
      <c r="AP107" s="276">
        <v>88660000</v>
      </c>
      <c r="AQ107" s="40" t="s">
        <v>701</v>
      </c>
      <c r="AR107" s="280">
        <v>1</v>
      </c>
      <c r="AS107" s="280">
        <v>1</v>
      </c>
      <c r="AT107" s="278">
        <f t="shared" si="23"/>
        <v>100</v>
      </c>
      <c r="AU107" s="57">
        <v>0</v>
      </c>
      <c r="AV107" s="57">
        <v>0</v>
      </c>
      <c r="AW107" s="40" t="s">
        <v>702</v>
      </c>
      <c r="AX107" s="280">
        <v>1</v>
      </c>
      <c r="AY107" s="280">
        <v>1</v>
      </c>
      <c r="AZ107" s="278">
        <f t="shared" si="24"/>
        <v>100</v>
      </c>
      <c r="BA107" s="57">
        <v>103516000</v>
      </c>
      <c r="BB107" s="57">
        <v>44780000</v>
      </c>
      <c r="BC107" s="40" t="s">
        <v>703</v>
      </c>
      <c r="BD107" s="280">
        <v>1</v>
      </c>
      <c r="BE107" s="280">
        <v>1</v>
      </c>
      <c r="BF107" s="278">
        <f t="shared" si="25"/>
        <v>100</v>
      </c>
      <c r="BG107" s="57" t="s">
        <v>449</v>
      </c>
      <c r="BH107" s="57" t="s">
        <v>449</v>
      </c>
      <c r="BI107" s="40" t="s">
        <v>426</v>
      </c>
      <c r="BJ107" s="280">
        <v>1</v>
      </c>
      <c r="BK107" s="280">
        <v>1</v>
      </c>
      <c r="BL107" s="278">
        <f t="shared" si="28"/>
        <v>100</v>
      </c>
      <c r="BM107" s="56">
        <v>11540000</v>
      </c>
      <c r="BN107" s="56">
        <v>11540000</v>
      </c>
      <c r="BO107" s="58" t="s">
        <v>704</v>
      </c>
      <c r="BP107" s="280">
        <v>1</v>
      </c>
      <c r="BQ107" s="280">
        <v>1</v>
      </c>
      <c r="BR107" s="278">
        <f t="shared" si="29"/>
        <v>100</v>
      </c>
      <c r="BS107" s="193">
        <v>14425000</v>
      </c>
      <c r="BT107" s="193">
        <v>14425000</v>
      </c>
      <c r="BU107" s="168">
        <f t="shared" si="17"/>
        <v>100</v>
      </c>
      <c r="BV107" s="157" t="s">
        <v>1061</v>
      </c>
      <c r="BW107" s="280">
        <v>1</v>
      </c>
      <c r="BX107" s="280">
        <v>1</v>
      </c>
      <c r="BY107" s="278">
        <f t="shared" si="27"/>
        <v>100</v>
      </c>
      <c r="BZ107" s="244"/>
      <c r="CA107" s="244"/>
      <c r="CB107" s="92" t="s">
        <v>1278</v>
      </c>
      <c r="CC107" s="280">
        <v>1</v>
      </c>
      <c r="CD107" s="280"/>
      <c r="CE107" s="282">
        <f t="shared" si="26"/>
        <v>0</v>
      </c>
      <c r="CF107" s="60"/>
      <c r="CG107" s="60"/>
      <c r="CH107" s="40"/>
      <c r="CI107" s="280">
        <v>1</v>
      </c>
      <c r="CJ107" s="280">
        <f>(U107+AG107+AM107+AS107+AY107+BE107+BK107+BQ107+BX107+CD107+BX107)/10</f>
        <v>1</v>
      </c>
      <c r="CK107" s="288">
        <f>CJ107/CI107*100/100</f>
        <v>1</v>
      </c>
      <c r="CL107" s="274" t="s">
        <v>1229</v>
      </c>
    </row>
    <row r="108" spans="1:90" ht="168" customHeight="1">
      <c r="A108" s="358"/>
      <c r="B108" s="316"/>
      <c r="C108" s="297"/>
      <c r="D108" s="275"/>
      <c r="E108" s="299"/>
      <c r="F108" s="299"/>
      <c r="G108" s="299"/>
      <c r="H108" s="46" t="s">
        <v>100</v>
      </c>
      <c r="I108" s="314"/>
      <c r="J108" s="291"/>
      <c r="K108" s="291"/>
      <c r="L108" s="291"/>
      <c r="M108" s="291"/>
      <c r="N108" s="291"/>
      <c r="O108" s="291"/>
      <c r="P108" s="291"/>
      <c r="Q108" s="291"/>
      <c r="R108" s="291"/>
      <c r="S108" s="293"/>
      <c r="T108" s="312"/>
      <c r="U108" s="281"/>
      <c r="V108" s="285"/>
      <c r="W108" s="57">
        <v>250344620.12</v>
      </c>
      <c r="X108" s="57">
        <v>124080000</v>
      </c>
      <c r="Y108" s="40" t="s">
        <v>318</v>
      </c>
      <c r="Z108" s="281"/>
      <c r="AA108" s="281"/>
      <c r="AB108" s="279"/>
      <c r="AC108" s="57"/>
      <c r="AD108" s="57"/>
      <c r="AE108" s="40"/>
      <c r="AF108" s="281"/>
      <c r="AG108" s="281"/>
      <c r="AH108" s="279"/>
      <c r="AI108" s="57"/>
      <c r="AJ108" s="57"/>
      <c r="AK108" s="40" t="s">
        <v>705</v>
      </c>
      <c r="AL108" s="281"/>
      <c r="AM108" s="281"/>
      <c r="AN108" s="279"/>
      <c r="AO108" s="277"/>
      <c r="AP108" s="277"/>
      <c r="AQ108" s="40" t="s">
        <v>706</v>
      </c>
      <c r="AR108" s="281"/>
      <c r="AS108" s="281"/>
      <c r="AT108" s="279"/>
      <c r="AU108" s="57">
        <v>21100000</v>
      </c>
      <c r="AV108" s="57">
        <v>20000000</v>
      </c>
      <c r="AW108" s="40" t="s">
        <v>707</v>
      </c>
      <c r="AX108" s="281"/>
      <c r="AY108" s="281"/>
      <c r="AZ108" s="279"/>
      <c r="BA108" s="57">
        <v>25519500</v>
      </c>
      <c r="BB108" s="57">
        <v>8506000</v>
      </c>
      <c r="BC108" s="40" t="s">
        <v>708</v>
      </c>
      <c r="BD108" s="281"/>
      <c r="BE108" s="281"/>
      <c r="BF108" s="279"/>
      <c r="BG108" s="57">
        <v>0</v>
      </c>
      <c r="BH108" s="57">
        <v>0</v>
      </c>
      <c r="BI108" s="40" t="s">
        <v>709</v>
      </c>
      <c r="BJ108" s="281"/>
      <c r="BK108" s="281"/>
      <c r="BL108" s="279"/>
      <c r="BM108" s="56">
        <v>11540000</v>
      </c>
      <c r="BN108" s="56">
        <v>11540000</v>
      </c>
      <c r="BO108" s="58" t="s">
        <v>710</v>
      </c>
      <c r="BP108" s="281"/>
      <c r="BQ108" s="281"/>
      <c r="BR108" s="279"/>
      <c r="BS108" s="201">
        <v>11540000</v>
      </c>
      <c r="BT108" s="191">
        <v>5870000</v>
      </c>
      <c r="BU108" s="168">
        <f t="shared" si="17"/>
        <v>50.86655112651647</v>
      </c>
      <c r="BV108" s="40" t="s">
        <v>972</v>
      </c>
      <c r="BW108" s="281"/>
      <c r="BX108" s="281"/>
      <c r="BY108" s="279"/>
      <c r="BZ108" s="244"/>
      <c r="CA108" s="244"/>
      <c r="CB108" s="40" t="s">
        <v>1279</v>
      </c>
      <c r="CC108" s="281"/>
      <c r="CD108" s="281"/>
      <c r="CE108" s="283"/>
      <c r="CF108" s="60"/>
      <c r="CG108" s="60"/>
      <c r="CH108" s="40"/>
      <c r="CI108" s="281"/>
      <c r="CJ108" s="281"/>
      <c r="CK108" s="289"/>
      <c r="CL108" s="275"/>
    </row>
    <row r="109" spans="1:90" ht="174" customHeight="1">
      <c r="A109" s="358"/>
      <c r="B109" s="275"/>
      <c r="C109" s="44">
        <v>87</v>
      </c>
      <c r="D109" s="40" t="s">
        <v>711</v>
      </c>
      <c r="E109" s="45" t="s">
        <v>26</v>
      </c>
      <c r="F109" s="45" t="s">
        <v>26</v>
      </c>
      <c r="G109" s="45" t="s">
        <v>26</v>
      </c>
      <c r="H109" s="46" t="s">
        <v>100</v>
      </c>
      <c r="I109" s="47">
        <v>1850</v>
      </c>
      <c r="J109" s="48">
        <v>2000</v>
      </c>
      <c r="K109" s="48">
        <v>1820</v>
      </c>
      <c r="L109" s="48">
        <v>1820</v>
      </c>
      <c r="M109" s="48">
        <v>1820</v>
      </c>
      <c r="N109" s="48">
        <v>1760</v>
      </c>
      <c r="O109" s="109">
        <v>1820</v>
      </c>
      <c r="P109" s="109">
        <v>500</v>
      </c>
      <c r="Q109" s="48">
        <v>1820</v>
      </c>
      <c r="R109" s="48">
        <v>1820</v>
      </c>
      <c r="S109" s="49">
        <v>1820</v>
      </c>
      <c r="T109" s="50">
        <v>1850</v>
      </c>
      <c r="U109" s="51">
        <v>1839</v>
      </c>
      <c r="V109" s="55">
        <f t="shared" si="19"/>
        <v>99.405405405405403</v>
      </c>
      <c r="W109" s="57">
        <v>224000000</v>
      </c>
      <c r="X109" s="57"/>
      <c r="Y109" s="40" t="s">
        <v>712</v>
      </c>
      <c r="Z109" s="51">
        <v>2000</v>
      </c>
      <c r="AA109" s="51">
        <v>200</v>
      </c>
      <c r="AB109" s="53">
        <f t="shared" si="20"/>
        <v>10</v>
      </c>
      <c r="AC109" s="57">
        <v>290000000</v>
      </c>
      <c r="AD109" s="57">
        <v>3200000</v>
      </c>
      <c r="AE109" s="40" t="s">
        <v>713</v>
      </c>
      <c r="AF109" s="51">
        <v>1820</v>
      </c>
      <c r="AG109" s="51">
        <v>2232</v>
      </c>
      <c r="AH109" s="55">
        <f t="shared" si="21"/>
        <v>122.63736263736264</v>
      </c>
      <c r="AI109" s="57">
        <v>97552309857</v>
      </c>
      <c r="AJ109" s="57">
        <v>96619452585</v>
      </c>
      <c r="AK109" s="40" t="s">
        <v>714</v>
      </c>
      <c r="AL109" s="51">
        <v>1820</v>
      </c>
      <c r="AM109" s="51">
        <v>2232</v>
      </c>
      <c r="AN109" s="55">
        <f t="shared" si="22"/>
        <v>122.63736263736264</v>
      </c>
      <c r="AO109" s="57">
        <v>106571580996</v>
      </c>
      <c r="AP109" s="57">
        <v>21782925087</v>
      </c>
      <c r="AQ109" s="40" t="s">
        <v>715</v>
      </c>
      <c r="AR109" s="51">
        <v>1820</v>
      </c>
      <c r="AS109" s="51">
        <v>2232</v>
      </c>
      <c r="AT109" s="55">
        <f t="shared" si="23"/>
        <v>122.63736263736264</v>
      </c>
      <c r="AU109" s="57">
        <v>117064364955</v>
      </c>
      <c r="AV109" s="57">
        <v>117002378125</v>
      </c>
      <c r="AW109" s="40" t="s">
        <v>716</v>
      </c>
      <c r="AX109" s="51">
        <v>1760</v>
      </c>
      <c r="AY109" s="51">
        <v>2232</v>
      </c>
      <c r="AZ109" s="55">
        <f t="shared" si="24"/>
        <v>126.81818181818181</v>
      </c>
      <c r="BA109" s="57">
        <v>148852142900</v>
      </c>
      <c r="BB109" s="57">
        <v>61749597746</v>
      </c>
      <c r="BC109" s="40" t="s">
        <v>717</v>
      </c>
      <c r="BD109" s="85">
        <v>1820</v>
      </c>
      <c r="BE109" s="85">
        <v>0</v>
      </c>
      <c r="BF109" s="53">
        <f t="shared" si="25"/>
        <v>0</v>
      </c>
      <c r="BG109" s="57">
        <v>0</v>
      </c>
      <c r="BH109" s="57">
        <v>0</v>
      </c>
      <c r="BI109" s="40" t="s">
        <v>718</v>
      </c>
      <c r="BJ109" s="85">
        <v>500</v>
      </c>
      <c r="BK109" s="85">
        <v>454</v>
      </c>
      <c r="BL109" s="53">
        <v>100</v>
      </c>
      <c r="BM109" s="56">
        <v>0</v>
      </c>
      <c r="BN109" s="56">
        <v>0</v>
      </c>
      <c r="BO109" s="58" t="s">
        <v>719</v>
      </c>
      <c r="BP109" s="51">
        <v>1820</v>
      </c>
      <c r="BQ109" s="51">
        <v>0</v>
      </c>
      <c r="BR109" s="53">
        <f t="shared" si="29"/>
        <v>0</v>
      </c>
      <c r="BS109" s="185">
        <v>0</v>
      </c>
      <c r="BT109" s="185">
        <v>0</v>
      </c>
      <c r="BU109" s="168">
        <v>0</v>
      </c>
      <c r="BV109" s="40" t="s">
        <v>1062</v>
      </c>
      <c r="BW109" s="51">
        <v>1820</v>
      </c>
      <c r="BX109" s="59"/>
      <c r="BY109" s="53">
        <f t="shared" si="27"/>
        <v>0</v>
      </c>
      <c r="BZ109" s="250">
        <v>20000000</v>
      </c>
      <c r="CA109" s="251">
        <v>20000000</v>
      </c>
      <c r="CB109" s="40" t="s">
        <v>1135</v>
      </c>
      <c r="CC109" s="51">
        <v>1820</v>
      </c>
      <c r="CD109" s="59"/>
      <c r="CE109" s="61">
        <f t="shared" si="26"/>
        <v>0</v>
      </c>
      <c r="CF109" s="60"/>
      <c r="CG109" s="60"/>
      <c r="CH109" s="40"/>
      <c r="CI109" s="51">
        <v>1820</v>
      </c>
      <c r="CJ109" s="51">
        <f>(U109+AG109+AM109+AS109+AY109+BE109+BK109+BQ109+BX109+CD109)/10</f>
        <v>1122.0999999999999</v>
      </c>
      <c r="CK109" s="160">
        <f>CJ109/CI109</f>
        <v>0.61653846153846148</v>
      </c>
      <c r="CL109" s="40" t="s">
        <v>720</v>
      </c>
    </row>
    <row r="110" spans="1:90" ht="95.25" customHeight="1">
      <c r="A110" s="358"/>
      <c r="B110" s="274" t="s">
        <v>721</v>
      </c>
      <c r="C110" s="44">
        <v>88</v>
      </c>
      <c r="D110" s="40" t="s">
        <v>722</v>
      </c>
      <c r="E110" s="45"/>
      <c r="F110" s="45" t="s">
        <v>26</v>
      </c>
      <c r="G110" s="45" t="s">
        <v>26</v>
      </c>
      <c r="H110" s="46" t="s">
        <v>160</v>
      </c>
      <c r="I110" s="47">
        <v>54</v>
      </c>
      <c r="J110" s="48">
        <v>54</v>
      </c>
      <c r="K110" s="48">
        <v>1</v>
      </c>
      <c r="L110" s="48">
        <v>1</v>
      </c>
      <c r="M110" s="48">
        <v>1</v>
      </c>
      <c r="N110" s="48">
        <v>54</v>
      </c>
      <c r="O110" s="109">
        <v>1</v>
      </c>
      <c r="P110" s="48">
        <v>1</v>
      </c>
      <c r="Q110" s="48">
        <v>1</v>
      </c>
      <c r="R110" s="48">
        <v>1</v>
      </c>
      <c r="S110" s="49">
        <v>1</v>
      </c>
      <c r="T110" s="50">
        <v>54</v>
      </c>
      <c r="U110" s="51">
        <v>54</v>
      </c>
      <c r="V110" s="55">
        <f t="shared" si="19"/>
        <v>100</v>
      </c>
      <c r="W110" s="57">
        <v>14500000</v>
      </c>
      <c r="X110" s="57">
        <v>14500000</v>
      </c>
      <c r="Y110" s="40" t="s">
        <v>723</v>
      </c>
      <c r="Z110" s="51">
        <v>54</v>
      </c>
      <c r="AA110" s="51">
        <v>54</v>
      </c>
      <c r="AB110" s="53">
        <f t="shared" si="20"/>
        <v>100</v>
      </c>
      <c r="AC110" s="57">
        <v>13750000</v>
      </c>
      <c r="AD110" s="57">
        <v>5200000</v>
      </c>
      <c r="AE110" s="40" t="s">
        <v>724</v>
      </c>
      <c r="AF110" s="51">
        <v>1</v>
      </c>
      <c r="AG110" s="51">
        <v>1</v>
      </c>
      <c r="AH110" s="53">
        <f t="shared" si="21"/>
        <v>100</v>
      </c>
      <c r="AI110" s="57">
        <v>245942593</v>
      </c>
      <c r="AJ110" s="57">
        <v>245942593</v>
      </c>
      <c r="AK110" s="40" t="s">
        <v>725</v>
      </c>
      <c r="AL110" s="51">
        <v>1</v>
      </c>
      <c r="AM110" s="51">
        <v>1</v>
      </c>
      <c r="AN110" s="53">
        <f t="shared" si="22"/>
        <v>100</v>
      </c>
      <c r="AO110" s="57">
        <v>123000000</v>
      </c>
      <c r="AP110" s="57">
        <v>119734663</v>
      </c>
      <c r="AQ110" s="274" t="s">
        <v>305</v>
      </c>
      <c r="AR110" s="51">
        <v>1</v>
      </c>
      <c r="AS110" s="51">
        <v>1</v>
      </c>
      <c r="AT110" s="53">
        <f t="shared" si="23"/>
        <v>100</v>
      </c>
      <c r="AU110" s="57">
        <v>440000000</v>
      </c>
      <c r="AV110" s="57">
        <v>439921995</v>
      </c>
      <c r="AW110" s="40" t="s">
        <v>693</v>
      </c>
      <c r="AX110" s="51">
        <v>54</v>
      </c>
      <c r="AY110" s="51">
        <v>54</v>
      </c>
      <c r="AZ110" s="53">
        <f t="shared" si="24"/>
        <v>100</v>
      </c>
      <c r="BA110" s="57">
        <v>123575000</v>
      </c>
      <c r="BB110" s="57">
        <v>90736000</v>
      </c>
      <c r="BC110" s="40" t="s">
        <v>726</v>
      </c>
      <c r="BD110" s="85">
        <v>1</v>
      </c>
      <c r="BE110" s="85">
        <v>1</v>
      </c>
      <c r="BF110" s="53">
        <f t="shared" si="25"/>
        <v>100</v>
      </c>
      <c r="BG110" s="57">
        <v>0</v>
      </c>
      <c r="BH110" s="57">
        <v>0</v>
      </c>
      <c r="BI110" s="40" t="s">
        <v>727</v>
      </c>
      <c r="BJ110" s="51">
        <v>1</v>
      </c>
      <c r="BK110" s="51">
        <v>1</v>
      </c>
      <c r="BL110" s="53">
        <f t="shared" si="28"/>
        <v>100</v>
      </c>
      <c r="BM110" s="56">
        <v>0</v>
      </c>
      <c r="BN110" s="56">
        <v>0</v>
      </c>
      <c r="BO110" s="58" t="s">
        <v>728</v>
      </c>
      <c r="BP110" s="51">
        <v>1</v>
      </c>
      <c r="BQ110" s="51">
        <v>1</v>
      </c>
      <c r="BR110" s="53">
        <f t="shared" si="29"/>
        <v>100</v>
      </c>
      <c r="BS110" s="185">
        <v>0</v>
      </c>
      <c r="BT110" s="185">
        <v>0</v>
      </c>
      <c r="BU110" s="168">
        <v>0</v>
      </c>
      <c r="BV110" s="40" t="s">
        <v>1063</v>
      </c>
      <c r="BW110" s="59">
        <v>1</v>
      </c>
      <c r="BX110" s="59"/>
      <c r="BY110" s="53">
        <f t="shared" si="27"/>
        <v>0</v>
      </c>
      <c r="BZ110" s="244"/>
      <c r="CA110" s="244"/>
      <c r="CB110" s="93" t="s">
        <v>1193</v>
      </c>
      <c r="CC110" s="59">
        <v>1</v>
      </c>
      <c r="CD110" s="59"/>
      <c r="CE110" s="61">
        <f t="shared" si="26"/>
        <v>0</v>
      </c>
      <c r="CF110" s="60"/>
      <c r="CG110" s="60"/>
      <c r="CH110" s="40"/>
      <c r="CI110" s="51">
        <v>1</v>
      </c>
      <c r="CJ110" s="51">
        <f>(U110+AG110+AM110+AS110+AY110+BE110+BK110+BQ110+BX110+CD110)/10</f>
        <v>11.4</v>
      </c>
      <c r="CK110" s="160">
        <v>1</v>
      </c>
      <c r="CL110" s="40" t="s">
        <v>729</v>
      </c>
    </row>
    <row r="111" spans="1:90" ht="182.25" customHeight="1">
      <c r="A111" s="358"/>
      <c r="B111" s="316"/>
      <c r="C111" s="44">
        <v>89</v>
      </c>
      <c r="D111" s="40" t="s">
        <v>730</v>
      </c>
      <c r="E111" s="45"/>
      <c r="F111" s="45" t="s">
        <v>26</v>
      </c>
      <c r="G111" s="45" t="s">
        <v>26</v>
      </c>
      <c r="H111" s="46" t="s">
        <v>100</v>
      </c>
      <c r="I111" s="47">
        <v>53</v>
      </c>
      <c r="J111" s="48">
        <v>54</v>
      </c>
      <c r="K111" s="48">
        <v>54</v>
      </c>
      <c r="L111" s="48">
        <v>54</v>
      </c>
      <c r="M111" s="48">
        <v>54</v>
      </c>
      <c r="N111" s="48">
        <v>54</v>
      </c>
      <c r="O111" s="109">
        <v>54</v>
      </c>
      <c r="P111" s="48">
        <v>54</v>
      </c>
      <c r="Q111" s="48">
        <v>54</v>
      </c>
      <c r="R111" s="48">
        <v>54</v>
      </c>
      <c r="S111" s="49">
        <v>54</v>
      </c>
      <c r="T111" s="50">
        <v>53</v>
      </c>
      <c r="U111" s="51">
        <v>54</v>
      </c>
      <c r="V111" s="55">
        <f t="shared" si="19"/>
        <v>101.88679245283019</v>
      </c>
      <c r="W111" s="57">
        <v>224000000</v>
      </c>
      <c r="X111" s="57">
        <v>224000000</v>
      </c>
      <c r="Y111" s="40" t="s">
        <v>312</v>
      </c>
      <c r="Z111" s="51">
        <v>54</v>
      </c>
      <c r="AA111" s="51">
        <v>54</v>
      </c>
      <c r="AB111" s="53">
        <f t="shared" si="20"/>
        <v>100</v>
      </c>
      <c r="AC111" s="57">
        <v>290000000</v>
      </c>
      <c r="AD111" s="57">
        <v>3200000</v>
      </c>
      <c r="AE111" s="40" t="s">
        <v>731</v>
      </c>
      <c r="AF111" s="51">
        <v>54</v>
      </c>
      <c r="AG111" s="51">
        <v>54</v>
      </c>
      <c r="AH111" s="53">
        <f t="shared" si="21"/>
        <v>100</v>
      </c>
      <c r="AI111" s="276">
        <v>15000000</v>
      </c>
      <c r="AJ111" s="276"/>
      <c r="AK111" s="274" t="s">
        <v>732</v>
      </c>
      <c r="AL111" s="51">
        <v>54</v>
      </c>
      <c r="AM111" s="51">
        <v>52</v>
      </c>
      <c r="AN111" s="55">
        <f t="shared" si="22"/>
        <v>96.296296296296291</v>
      </c>
      <c r="AO111" s="57">
        <v>0</v>
      </c>
      <c r="AP111" s="57">
        <v>0</v>
      </c>
      <c r="AQ111" s="316"/>
      <c r="AR111" s="51">
        <v>54</v>
      </c>
      <c r="AS111" s="51">
        <v>54</v>
      </c>
      <c r="AT111" s="53">
        <f t="shared" si="23"/>
        <v>100</v>
      </c>
      <c r="AU111" s="276">
        <v>112100000</v>
      </c>
      <c r="AV111" s="276">
        <v>107638100</v>
      </c>
      <c r="AW111" s="302" t="s">
        <v>733</v>
      </c>
      <c r="AX111" s="51">
        <v>54</v>
      </c>
      <c r="AY111" s="51">
        <v>54</v>
      </c>
      <c r="AZ111" s="53">
        <f t="shared" si="24"/>
        <v>100</v>
      </c>
      <c r="BA111" s="276">
        <v>123575000</v>
      </c>
      <c r="BB111" s="276">
        <v>90736000</v>
      </c>
      <c r="BC111" s="302" t="s">
        <v>734</v>
      </c>
      <c r="BD111" s="85">
        <v>54</v>
      </c>
      <c r="BE111" s="85">
        <v>54</v>
      </c>
      <c r="BF111" s="53">
        <f t="shared" si="25"/>
        <v>100</v>
      </c>
      <c r="BG111" s="57">
        <v>0</v>
      </c>
      <c r="BH111" s="57">
        <v>0</v>
      </c>
      <c r="BI111" s="40" t="s">
        <v>314</v>
      </c>
      <c r="BJ111" s="51">
        <v>54</v>
      </c>
      <c r="BK111" s="51">
        <v>54</v>
      </c>
      <c r="BL111" s="53">
        <f t="shared" si="28"/>
        <v>100</v>
      </c>
      <c r="BM111" s="56">
        <v>0</v>
      </c>
      <c r="BN111" s="56">
        <v>0</v>
      </c>
      <c r="BO111" s="58" t="s">
        <v>735</v>
      </c>
      <c r="BP111" s="51">
        <v>54</v>
      </c>
      <c r="BQ111" s="51">
        <v>54</v>
      </c>
      <c r="BR111" s="53">
        <f t="shared" si="29"/>
        <v>100</v>
      </c>
      <c r="BS111" s="185">
        <v>0</v>
      </c>
      <c r="BT111" s="185">
        <v>0</v>
      </c>
      <c r="BU111" s="168">
        <v>0</v>
      </c>
      <c r="BV111" s="40" t="s">
        <v>1064</v>
      </c>
      <c r="BW111" s="59">
        <v>54</v>
      </c>
      <c r="BX111" s="59">
        <v>54</v>
      </c>
      <c r="BY111" s="53">
        <f t="shared" si="27"/>
        <v>100</v>
      </c>
      <c r="BZ111" s="244"/>
      <c r="CA111" s="244"/>
      <c r="CB111" s="40" t="s">
        <v>1280</v>
      </c>
      <c r="CC111" s="59">
        <v>54</v>
      </c>
      <c r="CD111" s="59"/>
      <c r="CE111" s="61">
        <f t="shared" si="26"/>
        <v>0</v>
      </c>
      <c r="CF111" s="60"/>
      <c r="CG111" s="60"/>
      <c r="CH111" s="40"/>
      <c r="CI111" s="51">
        <v>54</v>
      </c>
      <c r="CJ111" s="51">
        <f>(U111+AG111+AM111+AS111+AY111+BE111+BK111+BQ111+BX111+CD111+BX111)/10</f>
        <v>53.8</v>
      </c>
      <c r="CK111" s="160">
        <v>0.8</v>
      </c>
      <c r="CL111" s="40" t="s">
        <v>736</v>
      </c>
    </row>
    <row r="112" spans="1:90" ht="154.5" customHeight="1">
      <c r="A112" s="358"/>
      <c r="B112" s="275"/>
      <c r="C112" s="44">
        <v>90</v>
      </c>
      <c r="D112" s="40" t="s">
        <v>737</v>
      </c>
      <c r="E112" s="45" t="s">
        <v>26</v>
      </c>
      <c r="F112" s="45" t="s">
        <v>26</v>
      </c>
      <c r="G112" s="45" t="s">
        <v>26</v>
      </c>
      <c r="H112" s="46" t="s">
        <v>160</v>
      </c>
      <c r="I112" s="47">
        <v>54</v>
      </c>
      <c r="J112" s="48">
        <v>54</v>
      </c>
      <c r="K112" s="48">
        <v>54</v>
      </c>
      <c r="L112" s="48">
        <v>54</v>
      </c>
      <c r="M112" s="48">
        <v>54</v>
      </c>
      <c r="N112" s="48">
        <v>54</v>
      </c>
      <c r="O112" s="109">
        <v>54</v>
      </c>
      <c r="P112" s="48">
        <v>54</v>
      </c>
      <c r="Q112" s="48">
        <v>54</v>
      </c>
      <c r="R112" s="48">
        <v>54</v>
      </c>
      <c r="S112" s="49">
        <v>54</v>
      </c>
      <c r="T112" s="50">
        <v>54</v>
      </c>
      <c r="U112" s="51">
        <v>54</v>
      </c>
      <c r="V112" s="55">
        <f t="shared" si="19"/>
        <v>100</v>
      </c>
      <c r="W112" s="57">
        <v>14500000</v>
      </c>
      <c r="X112" s="57">
        <v>14500000</v>
      </c>
      <c r="Y112" s="40" t="s">
        <v>738</v>
      </c>
      <c r="Z112" s="51">
        <v>54</v>
      </c>
      <c r="AA112" s="51">
        <v>54</v>
      </c>
      <c r="AB112" s="53">
        <f t="shared" si="20"/>
        <v>100</v>
      </c>
      <c r="AC112" s="57">
        <v>13750000</v>
      </c>
      <c r="AD112" s="57">
        <v>5200000</v>
      </c>
      <c r="AE112" s="40" t="s">
        <v>739</v>
      </c>
      <c r="AF112" s="51">
        <v>54</v>
      </c>
      <c r="AG112" s="51">
        <v>54</v>
      </c>
      <c r="AH112" s="53">
        <f t="shared" si="21"/>
        <v>100</v>
      </c>
      <c r="AI112" s="277"/>
      <c r="AJ112" s="277"/>
      <c r="AK112" s="275"/>
      <c r="AL112" s="51">
        <v>54</v>
      </c>
      <c r="AM112" s="51">
        <v>52</v>
      </c>
      <c r="AN112" s="55">
        <f t="shared" si="22"/>
        <v>96.296296296296291</v>
      </c>
      <c r="AO112" s="57">
        <v>0</v>
      </c>
      <c r="AP112" s="57">
        <v>0</v>
      </c>
      <c r="AQ112" s="275"/>
      <c r="AR112" s="51">
        <v>54</v>
      </c>
      <c r="AS112" s="51">
        <v>54</v>
      </c>
      <c r="AT112" s="53">
        <f t="shared" si="23"/>
        <v>100</v>
      </c>
      <c r="AU112" s="277"/>
      <c r="AV112" s="277"/>
      <c r="AW112" s="304"/>
      <c r="AX112" s="51">
        <v>54</v>
      </c>
      <c r="AY112" s="51">
        <v>54</v>
      </c>
      <c r="AZ112" s="53">
        <f t="shared" si="24"/>
        <v>100</v>
      </c>
      <c r="BA112" s="277"/>
      <c r="BB112" s="277"/>
      <c r="BC112" s="304"/>
      <c r="BD112" s="85">
        <v>54</v>
      </c>
      <c r="BE112" s="85">
        <v>54</v>
      </c>
      <c r="BF112" s="53">
        <f t="shared" si="25"/>
        <v>100</v>
      </c>
      <c r="BG112" s="57">
        <v>0</v>
      </c>
      <c r="BH112" s="57">
        <v>0</v>
      </c>
      <c r="BI112" s="40" t="s">
        <v>481</v>
      </c>
      <c r="BJ112" s="51">
        <v>54</v>
      </c>
      <c r="BK112" s="51">
        <v>54</v>
      </c>
      <c r="BL112" s="53">
        <f t="shared" si="28"/>
        <v>100</v>
      </c>
      <c r="BM112" s="56">
        <v>0</v>
      </c>
      <c r="BN112" s="56">
        <v>0</v>
      </c>
      <c r="BO112" s="58" t="s">
        <v>481</v>
      </c>
      <c r="BP112" s="51">
        <v>54</v>
      </c>
      <c r="BQ112" s="51">
        <v>54</v>
      </c>
      <c r="BR112" s="53">
        <f t="shared" si="29"/>
        <v>100</v>
      </c>
      <c r="BS112" s="185">
        <v>0</v>
      </c>
      <c r="BT112" s="185">
        <v>0</v>
      </c>
      <c r="BU112" s="168">
        <v>0</v>
      </c>
      <c r="BV112" s="40" t="s">
        <v>1065</v>
      </c>
      <c r="BW112" s="59">
        <v>54</v>
      </c>
      <c r="BX112" s="59"/>
      <c r="BY112" s="53">
        <f t="shared" si="27"/>
        <v>0</v>
      </c>
      <c r="BZ112" s="244"/>
      <c r="CA112" s="244"/>
      <c r="CB112" s="93" t="s">
        <v>1193</v>
      </c>
      <c r="CC112" s="59">
        <v>54</v>
      </c>
      <c r="CD112" s="59"/>
      <c r="CE112" s="61">
        <f t="shared" si="26"/>
        <v>0</v>
      </c>
      <c r="CF112" s="60"/>
      <c r="CG112" s="60"/>
      <c r="CH112" s="40"/>
      <c r="CI112" s="51">
        <v>54</v>
      </c>
      <c r="CJ112" s="51">
        <f>(U112+AG112+AM112+AS112+AY112+BE112+BK112+BQ112+BX112+CD112)/10</f>
        <v>43</v>
      </c>
      <c r="CK112" s="160">
        <v>0.8</v>
      </c>
      <c r="CL112" s="40" t="s">
        <v>740</v>
      </c>
    </row>
    <row r="113" spans="1:90" ht="205.5" customHeight="1">
      <c r="A113" s="358"/>
      <c r="B113" s="274" t="s">
        <v>741</v>
      </c>
      <c r="C113" s="103">
        <v>91</v>
      </c>
      <c r="D113" s="40" t="s">
        <v>742</v>
      </c>
      <c r="E113" s="104"/>
      <c r="F113" s="104" t="s">
        <v>26</v>
      </c>
      <c r="G113" s="104" t="s">
        <v>26</v>
      </c>
      <c r="H113" s="105" t="s">
        <v>489</v>
      </c>
      <c r="I113" s="47">
        <v>275</v>
      </c>
      <c r="J113" s="48">
        <v>275</v>
      </c>
      <c r="K113" s="48">
        <v>3</v>
      </c>
      <c r="L113" s="48">
        <v>3</v>
      </c>
      <c r="M113" s="48">
        <v>3</v>
      </c>
      <c r="N113" s="48">
        <v>4175</v>
      </c>
      <c r="O113" s="109">
        <v>12</v>
      </c>
      <c r="P113" s="48">
        <v>12</v>
      </c>
      <c r="Q113" s="109">
        <v>810</v>
      </c>
      <c r="R113" s="109">
        <v>810</v>
      </c>
      <c r="S113" s="110">
        <v>810</v>
      </c>
      <c r="T113" s="50">
        <v>275</v>
      </c>
      <c r="U113" s="51">
        <v>298</v>
      </c>
      <c r="V113" s="55">
        <f t="shared" si="19"/>
        <v>108.36363636363637</v>
      </c>
      <c r="W113" s="276">
        <v>272826718</v>
      </c>
      <c r="X113" s="276">
        <v>272826718</v>
      </c>
      <c r="Y113" s="40" t="s">
        <v>743</v>
      </c>
      <c r="Z113" s="51">
        <v>275</v>
      </c>
      <c r="AA113" s="51">
        <v>150</v>
      </c>
      <c r="AB113" s="55">
        <f t="shared" si="20"/>
        <v>54.54545454545454</v>
      </c>
      <c r="AC113" s="276">
        <v>328250000</v>
      </c>
      <c r="AD113" s="276">
        <v>151100000</v>
      </c>
      <c r="AE113" s="40" t="s">
        <v>744</v>
      </c>
      <c r="AF113" s="51">
        <v>3</v>
      </c>
      <c r="AG113" s="51">
        <v>3</v>
      </c>
      <c r="AH113" s="53">
        <f t="shared" si="21"/>
        <v>100</v>
      </c>
      <c r="AI113" s="276">
        <v>51750000</v>
      </c>
      <c r="AJ113" s="276">
        <v>47228333</v>
      </c>
      <c r="AK113" s="274" t="s">
        <v>745</v>
      </c>
      <c r="AL113" s="51">
        <v>3</v>
      </c>
      <c r="AM113" s="51">
        <v>9</v>
      </c>
      <c r="AN113" s="53">
        <f t="shared" si="22"/>
        <v>300</v>
      </c>
      <c r="AO113" s="276">
        <v>274250000</v>
      </c>
      <c r="AP113" s="276">
        <v>36000000</v>
      </c>
      <c r="AQ113" s="274" t="s">
        <v>746</v>
      </c>
      <c r="AR113" s="51">
        <v>3</v>
      </c>
      <c r="AS113" s="51">
        <v>3</v>
      </c>
      <c r="AT113" s="53">
        <f t="shared" si="23"/>
        <v>100</v>
      </c>
      <c r="AU113" s="276">
        <v>36450000</v>
      </c>
      <c r="AV113" s="276">
        <v>186049737</v>
      </c>
      <c r="AW113" s="302" t="s">
        <v>747</v>
      </c>
      <c r="AX113" s="51">
        <v>4175</v>
      </c>
      <c r="AY113" s="51">
        <v>410</v>
      </c>
      <c r="AZ113" s="55">
        <f t="shared" si="24"/>
        <v>9.8203592814371259</v>
      </c>
      <c r="BA113" s="276">
        <v>355930500</v>
      </c>
      <c r="BB113" s="276">
        <v>277287335</v>
      </c>
      <c r="BC113" s="302" t="s">
        <v>748</v>
      </c>
      <c r="BD113" s="85">
        <v>12</v>
      </c>
      <c r="BE113" s="85">
        <v>8</v>
      </c>
      <c r="BF113" s="55">
        <f t="shared" si="25"/>
        <v>66.666666666666657</v>
      </c>
      <c r="BG113" s="330">
        <v>14000000</v>
      </c>
      <c r="BH113" s="330">
        <v>14000000</v>
      </c>
      <c r="BI113" s="339" t="s">
        <v>749</v>
      </c>
      <c r="BJ113" s="51">
        <v>12</v>
      </c>
      <c r="BK113" s="51">
        <v>12</v>
      </c>
      <c r="BL113" s="55">
        <f t="shared" si="28"/>
        <v>100</v>
      </c>
      <c r="BM113" s="56">
        <v>57630000</v>
      </c>
      <c r="BN113" s="56">
        <v>57630000</v>
      </c>
      <c r="BO113" s="58" t="s">
        <v>750</v>
      </c>
      <c r="BP113" s="51">
        <v>810</v>
      </c>
      <c r="BQ113" s="51">
        <v>2526</v>
      </c>
      <c r="BR113" s="208">
        <v>100</v>
      </c>
      <c r="BS113" s="194">
        <v>5600000</v>
      </c>
      <c r="BT113" s="194">
        <v>5600000</v>
      </c>
      <c r="BU113" s="168">
        <f t="shared" si="17"/>
        <v>100</v>
      </c>
      <c r="BV113" s="40" t="s">
        <v>1066</v>
      </c>
      <c r="BW113" s="59">
        <v>810</v>
      </c>
      <c r="BX113" s="59"/>
      <c r="BY113" s="53">
        <v>0</v>
      </c>
      <c r="BZ113" s="244"/>
      <c r="CA113" s="244"/>
      <c r="CB113" s="93" t="s">
        <v>1144</v>
      </c>
      <c r="CC113" s="59"/>
      <c r="CD113" s="59"/>
      <c r="CE113" s="61" t="e">
        <f t="shared" si="26"/>
        <v>#DIV/0!</v>
      </c>
      <c r="CF113" s="60"/>
      <c r="CG113" s="60"/>
      <c r="CH113" s="40"/>
      <c r="CI113" s="51">
        <v>8101</v>
      </c>
      <c r="CJ113" s="51">
        <f>(U113+AG113+AM113+AS113+AY113+BE113+BK113+BQ113+BX113+CD113)</f>
        <v>3269</v>
      </c>
      <c r="CK113" s="160">
        <f t="shared" ref="CK113" si="31">CJ113/CI113*100/100</f>
        <v>0.40353042834218</v>
      </c>
      <c r="CL113" s="40" t="s">
        <v>1230</v>
      </c>
    </row>
    <row r="114" spans="1:90" ht="153.75" customHeight="1">
      <c r="A114" s="359"/>
      <c r="B114" s="275"/>
      <c r="C114" s="44">
        <v>92</v>
      </c>
      <c r="D114" s="40" t="s">
        <v>751</v>
      </c>
      <c r="E114" s="45" t="s">
        <v>26</v>
      </c>
      <c r="F114" s="45" t="s">
        <v>26</v>
      </c>
      <c r="G114" s="45" t="s">
        <v>26</v>
      </c>
      <c r="H114" s="46" t="s">
        <v>489</v>
      </c>
      <c r="I114" s="47">
        <v>5</v>
      </c>
      <c r="J114" s="48">
        <v>3</v>
      </c>
      <c r="K114" s="48">
        <v>3</v>
      </c>
      <c r="L114" s="48">
        <v>3</v>
      </c>
      <c r="M114" s="48">
        <v>3</v>
      </c>
      <c r="N114" s="48">
        <v>10</v>
      </c>
      <c r="O114" s="109">
        <v>12</v>
      </c>
      <c r="P114" s="48">
        <v>12</v>
      </c>
      <c r="Q114" s="48">
        <v>12</v>
      </c>
      <c r="R114" s="48">
        <v>12</v>
      </c>
      <c r="S114" s="49">
        <v>12</v>
      </c>
      <c r="T114" s="50">
        <v>5</v>
      </c>
      <c r="U114" s="51">
        <v>5</v>
      </c>
      <c r="V114" s="55">
        <f t="shared" si="19"/>
        <v>100</v>
      </c>
      <c r="W114" s="277"/>
      <c r="X114" s="277"/>
      <c r="Y114" s="40" t="s">
        <v>499</v>
      </c>
      <c r="Z114" s="51">
        <v>3</v>
      </c>
      <c r="AA114" s="51">
        <v>2</v>
      </c>
      <c r="AB114" s="55">
        <f t="shared" si="20"/>
        <v>66.666666666666657</v>
      </c>
      <c r="AC114" s="277"/>
      <c r="AD114" s="277"/>
      <c r="AE114" s="40" t="s">
        <v>752</v>
      </c>
      <c r="AF114" s="51">
        <v>3</v>
      </c>
      <c r="AG114" s="51">
        <v>3</v>
      </c>
      <c r="AH114" s="53">
        <f t="shared" si="21"/>
        <v>100</v>
      </c>
      <c r="AI114" s="277"/>
      <c r="AJ114" s="277"/>
      <c r="AK114" s="275"/>
      <c r="AL114" s="51">
        <v>3</v>
      </c>
      <c r="AM114" s="51">
        <v>9</v>
      </c>
      <c r="AN114" s="53">
        <f t="shared" si="22"/>
        <v>300</v>
      </c>
      <c r="AO114" s="277"/>
      <c r="AP114" s="277"/>
      <c r="AQ114" s="275"/>
      <c r="AR114" s="51">
        <v>3</v>
      </c>
      <c r="AS114" s="51">
        <v>3</v>
      </c>
      <c r="AT114" s="53">
        <f t="shared" si="23"/>
        <v>100</v>
      </c>
      <c r="AU114" s="277"/>
      <c r="AV114" s="277"/>
      <c r="AW114" s="304"/>
      <c r="AX114" s="51">
        <v>10</v>
      </c>
      <c r="AY114" s="51">
        <v>6</v>
      </c>
      <c r="AZ114" s="53">
        <f t="shared" si="24"/>
        <v>60</v>
      </c>
      <c r="BA114" s="277"/>
      <c r="BB114" s="277"/>
      <c r="BC114" s="304"/>
      <c r="BD114" s="85">
        <v>12</v>
      </c>
      <c r="BE114" s="85">
        <v>8</v>
      </c>
      <c r="BF114" s="55">
        <f t="shared" si="25"/>
        <v>66.666666666666657</v>
      </c>
      <c r="BG114" s="331"/>
      <c r="BH114" s="331"/>
      <c r="BI114" s="340"/>
      <c r="BJ114" s="51">
        <v>12</v>
      </c>
      <c r="BK114" s="51">
        <v>12</v>
      </c>
      <c r="BL114" s="53">
        <f t="shared" si="28"/>
        <v>100</v>
      </c>
      <c r="BM114" s="56">
        <v>4000000</v>
      </c>
      <c r="BN114" s="56">
        <v>4000000</v>
      </c>
      <c r="BO114" s="58" t="s">
        <v>753</v>
      </c>
      <c r="BP114" s="51">
        <v>12</v>
      </c>
      <c r="BQ114" s="111">
        <v>12</v>
      </c>
      <c r="BR114" s="52">
        <f t="shared" si="29"/>
        <v>100</v>
      </c>
      <c r="BS114" s="194">
        <v>11400000</v>
      </c>
      <c r="BT114" s="194">
        <v>11400000</v>
      </c>
      <c r="BU114" s="168">
        <f t="shared" si="17"/>
        <v>100</v>
      </c>
      <c r="BV114" s="40" t="s">
        <v>1067</v>
      </c>
      <c r="BW114" s="59">
        <v>12</v>
      </c>
      <c r="BX114" s="59"/>
      <c r="BY114" s="53">
        <f t="shared" si="27"/>
        <v>0</v>
      </c>
      <c r="BZ114" s="244"/>
      <c r="CA114" s="244"/>
      <c r="CB114" s="93" t="s">
        <v>1144</v>
      </c>
      <c r="CC114" s="59">
        <v>12</v>
      </c>
      <c r="CD114" s="59"/>
      <c r="CE114" s="61">
        <f t="shared" si="26"/>
        <v>0</v>
      </c>
      <c r="CF114" s="60"/>
      <c r="CG114" s="60"/>
      <c r="CH114" s="40"/>
      <c r="CI114" s="51">
        <v>12</v>
      </c>
      <c r="CJ114" s="51">
        <f>(U114+AG114+AM114+AS114+AY114+BE114+BK114+BQ114+BX114+CD114)</f>
        <v>58</v>
      </c>
      <c r="CK114" s="160">
        <v>1</v>
      </c>
      <c r="CL114" s="40" t="s">
        <v>1231</v>
      </c>
    </row>
    <row r="115" spans="1:90" ht="93.75" customHeight="1">
      <c r="A115" s="349" t="s">
        <v>754</v>
      </c>
      <c r="B115" s="274" t="s">
        <v>755</v>
      </c>
      <c r="C115" s="296">
        <v>93</v>
      </c>
      <c r="D115" s="274" t="s">
        <v>756</v>
      </c>
      <c r="E115" s="298"/>
      <c r="F115" s="298"/>
      <c r="G115" s="298" t="s">
        <v>26</v>
      </c>
      <c r="H115" s="46" t="s">
        <v>160</v>
      </c>
      <c r="I115" s="313">
        <v>1</v>
      </c>
      <c r="J115" s="290">
        <v>1</v>
      </c>
      <c r="K115" s="290">
        <v>1</v>
      </c>
      <c r="L115" s="290">
        <v>1</v>
      </c>
      <c r="M115" s="290">
        <v>1</v>
      </c>
      <c r="N115" s="290">
        <v>1</v>
      </c>
      <c r="O115" s="309">
        <v>1</v>
      </c>
      <c r="P115" s="290">
        <v>1</v>
      </c>
      <c r="Q115" s="290">
        <v>1</v>
      </c>
      <c r="R115" s="290">
        <v>1</v>
      </c>
      <c r="S115" s="292">
        <v>1</v>
      </c>
      <c r="T115" s="311">
        <v>1</v>
      </c>
      <c r="U115" s="280">
        <v>1</v>
      </c>
      <c r="V115" s="284">
        <f t="shared" si="19"/>
        <v>100</v>
      </c>
      <c r="W115" s="57">
        <v>44333333</v>
      </c>
      <c r="X115" s="57">
        <v>39833332</v>
      </c>
      <c r="Y115" s="40" t="s">
        <v>757</v>
      </c>
      <c r="Z115" s="280">
        <v>1</v>
      </c>
      <c r="AA115" s="280">
        <v>1</v>
      </c>
      <c r="AB115" s="278">
        <f t="shared" si="20"/>
        <v>100</v>
      </c>
      <c r="AC115" s="57">
        <v>27500000</v>
      </c>
      <c r="AD115" s="57">
        <v>11320747</v>
      </c>
      <c r="AE115" s="40" t="s">
        <v>758</v>
      </c>
      <c r="AF115" s="280">
        <v>1</v>
      </c>
      <c r="AG115" s="280">
        <v>1</v>
      </c>
      <c r="AH115" s="278">
        <f t="shared" si="21"/>
        <v>100</v>
      </c>
      <c r="AI115" s="57">
        <v>42150050</v>
      </c>
      <c r="AJ115" s="57">
        <v>41352325</v>
      </c>
      <c r="AK115" s="40" t="s">
        <v>759</v>
      </c>
      <c r="AL115" s="280">
        <v>1</v>
      </c>
      <c r="AM115" s="280">
        <v>1</v>
      </c>
      <c r="AN115" s="278">
        <f t="shared" si="22"/>
        <v>100</v>
      </c>
      <c r="AO115" s="57">
        <v>31650000</v>
      </c>
      <c r="AP115" s="57">
        <v>0</v>
      </c>
      <c r="AQ115" s="40" t="s">
        <v>760</v>
      </c>
      <c r="AR115" s="280">
        <v>1</v>
      </c>
      <c r="AS115" s="280">
        <v>2</v>
      </c>
      <c r="AT115" s="278">
        <f t="shared" si="23"/>
        <v>200</v>
      </c>
      <c r="AU115" s="57">
        <v>38000000</v>
      </c>
      <c r="AV115" s="57">
        <v>35101442</v>
      </c>
      <c r="AW115" s="40" t="s">
        <v>761</v>
      </c>
      <c r="AX115" s="280">
        <v>1</v>
      </c>
      <c r="AY115" s="280">
        <v>1</v>
      </c>
      <c r="AZ115" s="278">
        <f t="shared" si="24"/>
        <v>100</v>
      </c>
      <c r="BA115" s="57">
        <v>40000000</v>
      </c>
      <c r="BB115" s="57">
        <v>24124000</v>
      </c>
      <c r="BC115" s="40" t="s">
        <v>762</v>
      </c>
      <c r="BD115" s="305">
        <v>1</v>
      </c>
      <c r="BE115" s="305">
        <v>1</v>
      </c>
      <c r="BF115" s="278">
        <f t="shared" si="25"/>
        <v>100</v>
      </c>
      <c r="BG115" s="56">
        <v>8600000</v>
      </c>
      <c r="BH115" s="56">
        <v>8600000</v>
      </c>
      <c r="BI115" s="58" t="s">
        <v>763</v>
      </c>
      <c r="BJ115" s="280">
        <v>1</v>
      </c>
      <c r="BK115" s="280">
        <v>1</v>
      </c>
      <c r="BL115" s="278">
        <f t="shared" si="28"/>
        <v>100</v>
      </c>
      <c r="BM115" s="56">
        <v>2885000</v>
      </c>
      <c r="BN115" s="56">
        <v>2885000</v>
      </c>
      <c r="BO115" s="58" t="s">
        <v>764</v>
      </c>
      <c r="BP115" s="280">
        <v>1</v>
      </c>
      <c r="BQ115" s="280">
        <v>1</v>
      </c>
      <c r="BR115" s="278">
        <f t="shared" si="29"/>
        <v>100</v>
      </c>
      <c r="BS115" s="185">
        <v>0</v>
      </c>
      <c r="BT115" s="185">
        <v>0</v>
      </c>
      <c r="BU115" s="168">
        <v>0</v>
      </c>
      <c r="BV115" s="40" t="s">
        <v>965</v>
      </c>
      <c r="BW115" s="280">
        <v>1</v>
      </c>
      <c r="BX115" s="280">
        <v>1</v>
      </c>
      <c r="BY115" s="278">
        <f t="shared" si="27"/>
        <v>100</v>
      </c>
      <c r="BZ115" s="244"/>
      <c r="CA115" s="244"/>
      <c r="CB115" s="93" t="s">
        <v>1193</v>
      </c>
      <c r="CC115" s="280">
        <v>1</v>
      </c>
      <c r="CD115" s="280"/>
      <c r="CE115" s="282">
        <f t="shared" si="26"/>
        <v>0</v>
      </c>
      <c r="CF115" s="60"/>
      <c r="CG115" s="60"/>
      <c r="CH115" s="40"/>
      <c r="CI115" s="280">
        <v>1</v>
      </c>
      <c r="CJ115" s="290">
        <f>(U115+AG115+AM115+AS115+AY115+BE115+BK115+BQ115+BX115+CD115)/10</f>
        <v>1</v>
      </c>
      <c r="CK115" s="288">
        <v>1</v>
      </c>
      <c r="CL115" s="274" t="s">
        <v>765</v>
      </c>
    </row>
    <row r="116" spans="1:90" ht="146.25" customHeight="1">
      <c r="A116" s="350"/>
      <c r="B116" s="275"/>
      <c r="C116" s="297"/>
      <c r="D116" s="352"/>
      <c r="E116" s="353"/>
      <c r="F116" s="353"/>
      <c r="G116" s="353"/>
      <c r="H116" s="46" t="s">
        <v>170</v>
      </c>
      <c r="I116" s="354"/>
      <c r="J116" s="343"/>
      <c r="K116" s="343"/>
      <c r="L116" s="343"/>
      <c r="M116" s="343"/>
      <c r="N116" s="343"/>
      <c r="O116" s="345"/>
      <c r="P116" s="343"/>
      <c r="Q116" s="343"/>
      <c r="R116" s="343"/>
      <c r="S116" s="344"/>
      <c r="T116" s="312"/>
      <c r="U116" s="281"/>
      <c r="V116" s="285"/>
      <c r="W116" s="57"/>
      <c r="X116" s="57"/>
      <c r="Y116" s="40"/>
      <c r="Z116" s="281"/>
      <c r="AA116" s="281"/>
      <c r="AB116" s="279"/>
      <c r="AC116" s="57">
        <v>1956063594</v>
      </c>
      <c r="AD116" s="57">
        <v>1956063594</v>
      </c>
      <c r="AE116" s="40" t="s">
        <v>766</v>
      </c>
      <c r="AF116" s="281"/>
      <c r="AG116" s="281"/>
      <c r="AH116" s="279"/>
      <c r="AI116" s="57"/>
      <c r="AJ116" s="57"/>
      <c r="AK116" s="40" t="s">
        <v>767</v>
      </c>
      <c r="AL116" s="281"/>
      <c r="AM116" s="281"/>
      <c r="AN116" s="279"/>
      <c r="AO116" s="57">
        <v>0</v>
      </c>
      <c r="AP116" s="57">
        <v>0</v>
      </c>
      <c r="AQ116" s="40" t="s">
        <v>173</v>
      </c>
      <c r="AR116" s="281"/>
      <c r="AS116" s="281"/>
      <c r="AT116" s="279"/>
      <c r="AU116" s="57">
        <v>0</v>
      </c>
      <c r="AV116" s="57">
        <v>0</v>
      </c>
      <c r="AW116" s="40" t="s">
        <v>768</v>
      </c>
      <c r="AX116" s="281"/>
      <c r="AY116" s="281"/>
      <c r="AZ116" s="279"/>
      <c r="BA116" s="57">
        <v>3010569983</v>
      </c>
      <c r="BB116" s="57">
        <v>1364110617</v>
      </c>
      <c r="BC116" s="40" t="s">
        <v>769</v>
      </c>
      <c r="BD116" s="306"/>
      <c r="BE116" s="306"/>
      <c r="BF116" s="279"/>
      <c r="BG116" s="56">
        <v>3336801741</v>
      </c>
      <c r="BH116" s="56">
        <v>2492795140</v>
      </c>
      <c r="BI116" s="58" t="s">
        <v>770</v>
      </c>
      <c r="BJ116" s="281"/>
      <c r="BK116" s="281"/>
      <c r="BL116" s="279"/>
      <c r="BM116" s="56">
        <v>0</v>
      </c>
      <c r="BN116" s="56">
        <v>0</v>
      </c>
      <c r="BO116" s="58" t="s">
        <v>177</v>
      </c>
      <c r="BP116" s="346"/>
      <c r="BQ116" s="346"/>
      <c r="BR116" s="348"/>
      <c r="BS116" s="239">
        <v>9375823128</v>
      </c>
      <c r="BT116" s="239">
        <v>3200420781</v>
      </c>
      <c r="BU116" s="240">
        <f t="shared" si="17"/>
        <v>34.134824615475615</v>
      </c>
      <c r="BV116" s="40" t="s">
        <v>992</v>
      </c>
      <c r="BW116" s="346"/>
      <c r="BX116" s="281"/>
      <c r="BY116" s="348"/>
      <c r="BZ116" s="256">
        <v>4540610960</v>
      </c>
      <c r="CA116" s="256">
        <v>1652322540</v>
      </c>
      <c r="CB116" s="40" t="s">
        <v>1161</v>
      </c>
      <c r="CC116" s="281"/>
      <c r="CD116" s="281"/>
      <c r="CE116" s="283"/>
      <c r="CF116" s="60"/>
      <c r="CG116" s="60"/>
      <c r="CH116" s="40"/>
      <c r="CI116" s="346"/>
      <c r="CJ116" s="291"/>
      <c r="CK116" s="347"/>
      <c r="CL116" s="275"/>
    </row>
    <row r="117" spans="1:90" ht="107.25" customHeight="1">
      <c r="A117" s="350"/>
      <c r="B117" s="274" t="s">
        <v>771</v>
      </c>
      <c r="C117" s="296">
        <v>94</v>
      </c>
      <c r="D117" s="274" t="s">
        <v>772</v>
      </c>
      <c r="E117" s="298"/>
      <c r="F117" s="298"/>
      <c r="G117" s="298" t="s">
        <v>26</v>
      </c>
      <c r="H117" s="46" t="s">
        <v>160</v>
      </c>
      <c r="I117" s="313">
        <v>1</v>
      </c>
      <c r="J117" s="290">
        <v>1</v>
      </c>
      <c r="K117" s="290">
        <v>1</v>
      </c>
      <c r="L117" s="290">
        <v>1</v>
      </c>
      <c r="M117" s="290">
        <v>1</v>
      </c>
      <c r="N117" s="290">
        <v>1</v>
      </c>
      <c r="O117" s="309">
        <v>1</v>
      </c>
      <c r="P117" s="290">
        <v>1</v>
      </c>
      <c r="Q117" s="326">
        <v>7.0000000000000007E-2</v>
      </c>
      <c r="R117" s="326">
        <v>7.0000000000000007E-2</v>
      </c>
      <c r="S117" s="341">
        <v>7.0000000000000007E-2</v>
      </c>
      <c r="T117" s="311">
        <v>1</v>
      </c>
      <c r="U117" s="280">
        <v>1</v>
      </c>
      <c r="V117" s="284">
        <f t="shared" si="19"/>
        <v>100</v>
      </c>
      <c r="W117" s="57">
        <v>73833333</v>
      </c>
      <c r="X117" s="57">
        <v>73833333</v>
      </c>
      <c r="Y117" s="40" t="s">
        <v>773</v>
      </c>
      <c r="Z117" s="280">
        <v>1</v>
      </c>
      <c r="AA117" s="280">
        <v>1</v>
      </c>
      <c r="AB117" s="278">
        <f t="shared" si="20"/>
        <v>100</v>
      </c>
      <c r="AC117" s="57">
        <v>13750000</v>
      </c>
      <c r="AD117" s="57">
        <v>10085999</v>
      </c>
      <c r="AE117" s="40" t="s">
        <v>774</v>
      </c>
      <c r="AF117" s="280">
        <v>1</v>
      </c>
      <c r="AG117" s="280">
        <v>1</v>
      </c>
      <c r="AH117" s="278">
        <f t="shared" si="21"/>
        <v>100</v>
      </c>
      <c r="AI117" s="57">
        <v>42150050</v>
      </c>
      <c r="AJ117" s="57">
        <v>41352325</v>
      </c>
      <c r="AK117" s="40" t="s">
        <v>775</v>
      </c>
      <c r="AL117" s="280">
        <v>1</v>
      </c>
      <c r="AM117" s="280">
        <v>1</v>
      </c>
      <c r="AN117" s="278">
        <f t="shared" si="22"/>
        <v>100</v>
      </c>
      <c r="AO117" s="57">
        <v>31650000</v>
      </c>
      <c r="AP117" s="57">
        <v>0</v>
      </c>
      <c r="AQ117" s="40" t="s">
        <v>776</v>
      </c>
      <c r="AR117" s="280">
        <v>1</v>
      </c>
      <c r="AS117" s="280">
        <v>2</v>
      </c>
      <c r="AT117" s="278">
        <f t="shared" si="23"/>
        <v>200</v>
      </c>
      <c r="AU117" s="57">
        <v>38000000</v>
      </c>
      <c r="AV117" s="57">
        <v>35101442</v>
      </c>
      <c r="AW117" s="40" t="s">
        <v>761</v>
      </c>
      <c r="AX117" s="280">
        <v>1</v>
      </c>
      <c r="AY117" s="280">
        <v>1</v>
      </c>
      <c r="AZ117" s="278">
        <f t="shared" si="24"/>
        <v>100</v>
      </c>
      <c r="BA117" s="57">
        <v>40000000</v>
      </c>
      <c r="BB117" s="57">
        <v>24124000</v>
      </c>
      <c r="BC117" s="40" t="s">
        <v>777</v>
      </c>
      <c r="BD117" s="305">
        <v>1</v>
      </c>
      <c r="BE117" s="305">
        <v>1</v>
      </c>
      <c r="BF117" s="278">
        <f t="shared" si="25"/>
        <v>100</v>
      </c>
      <c r="BG117" s="56">
        <v>0</v>
      </c>
      <c r="BH117" s="56">
        <v>0</v>
      </c>
      <c r="BI117" s="339" t="s">
        <v>778</v>
      </c>
      <c r="BJ117" s="280">
        <v>1</v>
      </c>
      <c r="BK117" s="280">
        <v>1</v>
      </c>
      <c r="BL117" s="278">
        <f t="shared" si="28"/>
        <v>100</v>
      </c>
      <c r="BM117" s="56">
        <v>0</v>
      </c>
      <c r="BN117" s="56">
        <v>0</v>
      </c>
      <c r="BO117" s="58" t="s">
        <v>779</v>
      </c>
      <c r="BP117" s="335">
        <v>7.0000000000000007E-2</v>
      </c>
      <c r="BQ117" s="280">
        <v>0</v>
      </c>
      <c r="BR117" s="278">
        <f t="shared" si="29"/>
        <v>0</v>
      </c>
      <c r="BS117" s="185">
        <v>0</v>
      </c>
      <c r="BT117" s="185">
        <v>0</v>
      </c>
      <c r="BU117" s="168">
        <v>0</v>
      </c>
      <c r="BV117" s="40" t="s">
        <v>965</v>
      </c>
      <c r="BW117" s="337">
        <v>7.0000000000000007E-2</v>
      </c>
      <c r="BX117" s="280"/>
      <c r="BY117" s="278">
        <v>0</v>
      </c>
      <c r="BZ117" s="244"/>
      <c r="CA117" s="244"/>
      <c r="CB117" s="93" t="s">
        <v>1193</v>
      </c>
      <c r="CC117" s="280"/>
      <c r="CD117" s="280"/>
      <c r="CE117" s="282" t="e">
        <f t="shared" si="26"/>
        <v>#DIV/0!</v>
      </c>
      <c r="CF117" s="60"/>
      <c r="CG117" s="60"/>
      <c r="CH117" s="40"/>
      <c r="CI117" s="332">
        <v>7</v>
      </c>
      <c r="CJ117" s="333">
        <f>(+BQ117+BK117+BE117+AY117+AS117+AM117+AG117+AA117+U117+BX117)/10</f>
        <v>0.9</v>
      </c>
      <c r="CK117" s="288">
        <f>CJ117/CI117*100/100</f>
        <v>0.12857142857142859</v>
      </c>
      <c r="CL117" s="274" t="s">
        <v>1232</v>
      </c>
    </row>
    <row r="118" spans="1:90" ht="170.25" customHeight="1">
      <c r="A118" s="350"/>
      <c r="B118" s="275"/>
      <c r="C118" s="297"/>
      <c r="D118" s="275"/>
      <c r="E118" s="299"/>
      <c r="F118" s="299"/>
      <c r="G118" s="299"/>
      <c r="H118" s="46" t="s">
        <v>170</v>
      </c>
      <c r="I118" s="314"/>
      <c r="J118" s="291"/>
      <c r="K118" s="291"/>
      <c r="L118" s="291"/>
      <c r="M118" s="291"/>
      <c r="N118" s="291"/>
      <c r="O118" s="310"/>
      <c r="P118" s="291"/>
      <c r="Q118" s="310"/>
      <c r="R118" s="310"/>
      <c r="S118" s="342"/>
      <c r="T118" s="312"/>
      <c r="U118" s="281"/>
      <c r="V118" s="285"/>
      <c r="W118" s="57"/>
      <c r="X118" s="57"/>
      <c r="Y118" s="40"/>
      <c r="Z118" s="281"/>
      <c r="AA118" s="281"/>
      <c r="AB118" s="279"/>
      <c r="AC118" s="57"/>
      <c r="AD118" s="57"/>
      <c r="AE118" s="40" t="s">
        <v>780</v>
      </c>
      <c r="AF118" s="281"/>
      <c r="AG118" s="281"/>
      <c r="AH118" s="279"/>
      <c r="AI118" s="57"/>
      <c r="AJ118" s="57"/>
      <c r="AK118" s="40" t="s">
        <v>781</v>
      </c>
      <c r="AL118" s="281"/>
      <c r="AM118" s="281"/>
      <c r="AN118" s="279"/>
      <c r="AO118" s="57">
        <v>0</v>
      </c>
      <c r="AP118" s="57">
        <v>0</v>
      </c>
      <c r="AQ118" s="40" t="s">
        <v>173</v>
      </c>
      <c r="AR118" s="281"/>
      <c r="AS118" s="281"/>
      <c r="AT118" s="279"/>
      <c r="AU118" s="57">
        <v>0</v>
      </c>
      <c r="AV118" s="57">
        <v>0</v>
      </c>
      <c r="AW118" s="40" t="s">
        <v>768</v>
      </c>
      <c r="AX118" s="281"/>
      <c r="AY118" s="281"/>
      <c r="AZ118" s="279"/>
      <c r="BA118" s="57">
        <v>0</v>
      </c>
      <c r="BB118" s="57">
        <v>0</v>
      </c>
      <c r="BC118" s="40"/>
      <c r="BD118" s="306"/>
      <c r="BE118" s="306"/>
      <c r="BF118" s="279"/>
      <c r="BG118" s="56">
        <v>0</v>
      </c>
      <c r="BH118" s="56">
        <v>0</v>
      </c>
      <c r="BI118" s="340"/>
      <c r="BJ118" s="281"/>
      <c r="BK118" s="281"/>
      <c r="BL118" s="279"/>
      <c r="BM118" s="56">
        <v>0</v>
      </c>
      <c r="BN118" s="56">
        <v>0</v>
      </c>
      <c r="BO118" s="58" t="s">
        <v>177</v>
      </c>
      <c r="BP118" s="336"/>
      <c r="BQ118" s="281"/>
      <c r="BR118" s="279"/>
      <c r="BS118" s="185">
        <v>0</v>
      </c>
      <c r="BT118" s="185">
        <v>0</v>
      </c>
      <c r="BU118" s="168">
        <v>0</v>
      </c>
      <c r="BV118" s="40" t="s">
        <v>993</v>
      </c>
      <c r="BW118" s="338"/>
      <c r="BX118" s="281"/>
      <c r="BY118" s="279"/>
      <c r="BZ118" s="244"/>
      <c r="CA118" s="244"/>
      <c r="CB118" s="93" t="s">
        <v>1162</v>
      </c>
      <c r="CC118" s="281"/>
      <c r="CD118" s="281"/>
      <c r="CE118" s="283"/>
      <c r="CF118" s="60"/>
      <c r="CG118" s="60"/>
      <c r="CH118" s="40"/>
      <c r="CI118" s="327"/>
      <c r="CJ118" s="334"/>
      <c r="CK118" s="289"/>
      <c r="CL118" s="275"/>
    </row>
    <row r="119" spans="1:90" ht="170.25" customHeight="1">
      <c r="A119" s="350"/>
      <c r="B119" s="40" t="s">
        <v>782</v>
      </c>
      <c r="C119" s="44">
        <v>95</v>
      </c>
      <c r="D119" s="40" t="s">
        <v>783</v>
      </c>
      <c r="E119" s="45" t="s">
        <v>26</v>
      </c>
      <c r="F119" s="45" t="s">
        <v>26</v>
      </c>
      <c r="G119" s="45" t="s">
        <v>26</v>
      </c>
      <c r="H119" s="46" t="s">
        <v>784</v>
      </c>
      <c r="I119" s="47">
        <v>1</v>
      </c>
      <c r="J119" s="48">
        <v>1</v>
      </c>
      <c r="K119" s="48">
        <v>1</v>
      </c>
      <c r="L119" s="48">
        <v>1</v>
      </c>
      <c r="M119" s="48">
        <v>1</v>
      </c>
      <c r="N119" s="48">
        <v>1</v>
      </c>
      <c r="O119" s="109">
        <v>1</v>
      </c>
      <c r="P119" s="48">
        <v>1</v>
      </c>
      <c r="Q119" s="48">
        <v>1</v>
      </c>
      <c r="R119" s="48">
        <v>1</v>
      </c>
      <c r="S119" s="49">
        <v>1</v>
      </c>
      <c r="T119" s="50">
        <v>1</v>
      </c>
      <c r="U119" s="51">
        <v>1</v>
      </c>
      <c r="V119" s="55">
        <f t="shared" si="19"/>
        <v>100</v>
      </c>
      <c r="W119" s="57">
        <v>44333333</v>
      </c>
      <c r="X119" s="57">
        <v>39833332</v>
      </c>
      <c r="Y119" s="40" t="s">
        <v>785</v>
      </c>
      <c r="Z119" s="51">
        <v>1</v>
      </c>
      <c r="AA119" s="51">
        <v>1</v>
      </c>
      <c r="AB119" s="53">
        <f t="shared" si="20"/>
        <v>100</v>
      </c>
      <c r="AC119" s="57">
        <v>27500000</v>
      </c>
      <c r="AD119" s="57">
        <v>11320747</v>
      </c>
      <c r="AE119" s="40" t="s">
        <v>786</v>
      </c>
      <c r="AF119" s="51">
        <v>1</v>
      </c>
      <c r="AG119" s="51">
        <v>1</v>
      </c>
      <c r="AH119" s="53">
        <f t="shared" si="21"/>
        <v>100</v>
      </c>
      <c r="AI119" s="57">
        <v>42150050</v>
      </c>
      <c r="AJ119" s="57">
        <v>41352325</v>
      </c>
      <c r="AK119" s="40" t="s">
        <v>787</v>
      </c>
      <c r="AL119" s="51">
        <v>1</v>
      </c>
      <c r="AM119" s="51">
        <v>1</v>
      </c>
      <c r="AN119" s="53">
        <f t="shared" si="22"/>
        <v>100</v>
      </c>
      <c r="AO119" s="57">
        <v>31650000</v>
      </c>
      <c r="AP119" s="57">
        <v>0</v>
      </c>
      <c r="AQ119" s="40" t="s">
        <v>760</v>
      </c>
      <c r="AR119" s="51">
        <v>1</v>
      </c>
      <c r="AS119" s="51">
        <v>2</v>
      </c>
      <c r="AT119" s="53">
        <f t="shared" si="23"/>
        <v>200</v>
      </c>
      <c r="AU119" s="57">
        <v>38000000</v>
      </c>
      <c r="AV119" s="57">
        <v>35101442</v>
      </c>
      <c r="AW119" s="40" t="s">
        <v>761</v>
      </c>
      <c r="AX119" s="51">
        <v>1</v>
      </c>
      <c r="AY119" s="51">
        <v>1</v>
      </c>
      <c r="AZ119" s="53">
        <f t="shared" si="24"/>
        <v>100</v>
      </c>
      <c r="BA119" s="57">
        <v>40000000</v>
      </c>
      <c r="BB119" s="57">
        <v>24124000</v>
      </c>
      <c r="BC119" s="40" t="s">
        <v>762</v>
      </c>
      <c r="BD119" s="85">
        <v>1</v>
      </c>
      <c r="BE119" s="85">
        <v>1</v>
      </c>
      <c r="BF119" s="53">
        <f t="shared" si="25"/>
        <v>100</v>
      </c>
      <c r="BG119" s="56">
        <v>2000000</v>
      </c>
      <c r="BH119" s="56">
        <v>2000000</v>
      </c>
      <c r="BI119" s="58" t="s">
        <v>788</v>
      </c>
      <c r="BJ119" s="51">
        <v>1</v>
      </c>
      <c r="BK119" s="51">
        <v>1</v>
      </c>
      <c r="BL119" s="53">
        <f t="shared" si="28"/>
        <v>100</v>
      </c>
      <c r="BM119" s="56" t="s">
        <v>449</v>
      </c>
      <c r="BN119" s="56" t="s">
        <v>789</v>
      </c>
      <c r="BO119" s="58" t="s">
        <v>790</v>
      </c>
      <c r="BP119" s="51">
        <v>1</v>
      </c>
      <c r="BQ119" s="51">
        <v>1</v>
      </c>
      <c r="BR119" s="53">
        <f t="shared" si="29"/>
        <v>100</v>
      </c>
      <c r="BS119" s="185">
        <v>0</v>
      </c>
      <c r="BT119" s="185">
        <v>0</v>
      </c>
      <c r="BU119" s="168">
        <v>0</v>
      </c>
      <c r="BV119" s="40" t="s">
        <v>1111</v>
      </c>
      <c r="BW119" s="59">
        <v>1</v>
      </c>
      <c r="BX119" s="59">
        <v>0</v>
      </c>
      <c r="BY119" s="53">
        <f t="shared" si="27"/>
        <v>0</v>
      </c>
      <c r="BZ119" s="244"/>
      <c r="CA119" s="244"/>
      <c r="CB119" s="93" t="s">
        <v>1194</v>
      </c>
      <c r="CC119" s="59">
        <v>1</v>
      </c>
      <c r="CD119" s="59"/>
      <c r="CE119" s="61">
        <f t="shared" si="26"/>
        <v>0</v>
      </c>
      <c r="CF119" s="60"/>
      <c r="CG119" s="60"/>
      <c r="CH119" s="40"/>
      <c r="CI119" s="51">
        <v>1</v>
      </c>
      <c r="CJ119" s="51">
        <f>(U119+AG119+AM119+AS119+AY119+BE119+BK119+BQ119+BX119+CD119)/10</f>
        <v>0.9</v>
      </c>
      <c r="CK119" s="161">
        <v>1</v>
      </c>
      <c r="CL119" s="40" t="s">
        <v>791</v>
      </c>
    </row>
    <row r="120" spans="1:90" ht="201" customHeight="1">
      <c r="A120" s="350"/>
      <c r="B120" s="274" t="s">
        <v>792</v>
      </c>
      <c r="C120" s="44">
        <v>96</v>
      </c>
      <c r="D120" s="40" t="s">
        <v>793</v>
      </c>
      <c r="E120" s="45" t="s">
        <v>26</v>
      </c>
      <c r="F120" s="45" t="s">
        <v>26</v>
      </c>
      <c r="G120" s="45" t="s">
        <v>26</v>
      </c>
      <c r="H120" s="46" t="s">
        <v>170</v>
      </c>
      <c r="I120" s="112">
        <v>1</v>
      </c>
      <c r="J120" s="113">
        <v>1</v>
      </c>
      <c r="K120" s="113">
        <v>1</v>
      </c>
      <c r="L120" s="113">
        <v>1</v>
      </c>
      <c r="M120" s="113">
        <v>1</v>
      </c>
      <c r="N120" s="113">
        <v>1</v>
      </c>
      <c r="O120" s="114">
        <v>1</v>
      </c>
      <c r="P120" s="113">
        <v>1</v>
      </c>
      <c r="Q120" s="114">
        <v>1</v>
      </c>
      <c r="R120" s="114">
        <v>1</v>
      </c>
      <c r="S120" s="115">
        <v>1</v>
      </c>
      <c r="T120" s="116">
        <v>1</v>
      </c>
      <c r="U120" s="62">
        <v>1</v>
      </c>
      <c r="V120" s="55">
        <f t="shared" si="19"/>
        <v>100</v>
      </c>
      <c r="W120" s="57"/>
      <c r="X120" s="57"/>
      <c r="Y120" s="40" t="s">
        <v>794</v>
      </c>
      <c r="Z120" s="62">
        <v>1</v>
      </c>
      <c r="AA120" s="62">
        <v>1</v>
      </c>
      <c r="AB120" s="53">
        <f t="shared" si="20"/>
        <v>100</v>
      </c>
      <c r="AC120" s="57"/>
      <c r="AD120" s="57"/>
      <c r="AE120" s="40" t="s">
        <v>794</v>
      </c>
      <c r="AF120" s="62">
        <v>1</v>
      </c>
      <c r="AG120" s="62">
        <v>1</v>
      </c>
      <c r="AH120" s="53">
        <f t="shared" si="21"/>
        <v>100</v>
      </c>
      <c r="AI120" s="57"/>
      <c r="AJ120" s="57"/>
      <c r="AK120" s="40" t="s">
        <v>795</v>
      </c>
      <c r="AL120" s="62">
        <v>1</v>
      </c>
      <c r="AM120" s="62">
        <v>0</v>
      </c>
      <c r="AN120" s="53">
        <f t="shared" si="22"/>
        <v>0</v>
      </c>
      <c r="AO120" s="57">
        <v>0</v>
      </c>
      <c r="AP120" s="57">
        <v>0</v>
      </c>
      <c r="AQ120" s="40" t="s">
        <v>173</v>
      </c>
      <c r="AR120" s="62">
        <v>1</v>
      </c>
      <c r="AS120" s="62">
        <v>1</v>
      </c>
      <c r="AT120" s="53">
        <f t="shared" si="23"/>
        <v>100</v>
      </c>
      <c r="AU120" s="57">
        <v>15282295074</v>
      </c>
      <c r="AV120" s="57">
        <v>13798758920</v>
      </c>
      <c r="AW120" s="40" t="s">
        <v>796</v>
      </c>
      <c r="AX120" s="62">
        <v>1</v>
      </c>
      <c r="AY120" s="62">
        <v>1</v>
      </c>
      <c r="AZ120" s="53">
        <f t="shared" si="24"/>
        <v>100</v>
      </c>
      <c r="BA120" s="57">
        <v>14928320643</v>
      </c>
      <c r="BB120" s="57">
        <v>6462851903</v>
      </c>
      <c r="BC120" s="40" t="s">
        <v>797</v>
      </c>
      <c r="BD120" s="117">
        <v>1</v>
      </c>
      <c r="BE120" s="117">
        <v>1</v>
      </c>
      <c r="BF120" s="53">
        <f t="shared" si="25"/>
        <v>100</v>
      </c>
      <c r="BG120" s="330">
        <v>17065084397</v>
      </c>
      <c r="BH120" s="330">
        <v>12687323082</v>
      </c>
      <c r="BI120" s="58" t="s">
        <v>798</v>
      </c>
      <c r="BJ120" s="62">
        <v>1</v>
      </c>
      <c r="BK120" s="62">
        <v>1</v>
      </c>
      <c r="BL120" s="53">
        <f t="shared" si="28"/>
        <v>100</v>
      </c>
      <c r="BM120" s="56">
        <v>0</v>
      </c>
      <c r="BN120" s="56">
        <v>0</v>
      </c>
      <c r="BO120" s="58" t="s">
        <v>177</v>
      </c>
      <c r="BP120" s="117">
        <v>1</v>
      </c>
      <c r="BQ120" s="62">
        <v>1</v>
      </c>
      <c r="BR120" s="53">
        <v>100</v>
      </c>
      <c r="BS120" s="184">
        <v>15598800933</v>
      </c>
      <c r="BT120" s="184">
        <v>10698591440</v>
      </c>
      <c r="BU120" s="168">
        <f t="shared" ref="BU120:BU134" si="32">BT120/BS120*100</f>
        <v>68.585986102089578</v>
      </c>
      <c r="BV120" s="40" t="s">
        <v>994</v>
      </c>
      <c r="BW120" s="117">
        <v>1</v>
      </c>
      <c r="BX120" s="59"/>
      <c r="BY120" s="53">
        <f t="shared" si="27"/>
        <v>0</v>
      </c>
      <c r="BZ120" s="418">
        <v>18643244937</v>
      </c>
      <c r="CA120" s="418">
        <v>6530316187</v>
      </c>
      <c r="CB120" s="93" t="s">
        <v>1163</v>
      </c>
      <c r="CC120" s="117">
        <v>1</v>
      </c>
      <c r="CD120" s="59"/>
      <c r="CE120" s="61">
        <f t="shared" si="26"/>
        <v>0</v>
      </c>
      <c r="CF120" s="60"/>
      <c r="CG120" s="60"/>
      <c r="CH120" s="40"/>
      <c r="CI120" s="62">
        <v>1</v>
      </c>
      <c r="CJ120" s="102">
        <f>(U120+AG120+AM120+AS120+AY120+BE120+BK120+BQ120+BX120+CD120)/10</f>
        <v>0.7</v>
      </c>
      <c r="CK120" s="161">
        <f>CJ120/CI120</f>
        <v>0.7</v>
      </c>
      <c r="CL120" s="40" t="s">
        <v>1233</v>
      </c>
    </row>
    <row r="121" spans="1:90" ht="183.75" customHeight="1">
      <c r="A121" s="350"/>
      <c r="B121" s="275"/>
      <c r="C121" s="44">
        <v>97</v>
      </c>
      <c r="D121" s="40" t="s">
        <v>799</v>
      </c>
      <c r="E121" s="45" t="s">
        <v>26</v>
      </c>
      <c r="F121" s="45" t="s">
        <v>26</v>
      </c>
      <c r="G121" s="45" t="s">
        <v>26</v>
      </c>
      <c r="H121" s="46" t="s">
        <v>170</v>
      </c>
      <c r="I121" s="112">
        <v>1</v>
      </c>
      <c r="J121" s="113">
        <v>1</v>
      </c>
      <c r="K121" s="113">
        <v>1</v>
      </c>
      <c r="L121" s="113">
        <v>1</v>
      </c>
      <c r="M121" s="113">
        <v>1</v>
      </c>
      <c r="N121" s="113">
        <v>1</v>
      </c>
      <c r="O121" s="114">
        <v>1</v>
      </c>
      <c r="P121" s="113">
        <v>1</v>
      </c>
      <c r="Q121" s="114">
        <v>1</v>
      </c>
      <c r="R121" s="114">
        <v>1</v>
      </c>
      <c r="S121" s="115">
        <v>1</v>
      </c>
      <c r="T121" s="116">
        <v>1</v>
      </c>
      <c r="U121" s="62">
        <v>1</v>
      </c>
      <c r="V121" s="55">
        <f t="shared" si="19"/>
        <v>100</v>
      </c>
      <c r="W121" s="57"/>
      <c r="X121" s="57"/>
      <c r="Y121" s="40" t="s">
        <v>800</v>
      </c>
      <c r="Z121" s="62">
        <v>1</v>
      </c>
      <c r="AA121" s="62">
        <v>1</v>
      </c>
      <c r="AB121" s="53">
        <f t="shared" si="20"/>
        <v>100</v>
      </c>
      <c r="AC121" s="57">
        <v>10431855786</v>
      </c>
      <c r="AD121" s="57">
        <v>10431855786</v>
      </c>
      <c r="AE121" s="40" t="s">
        <v>801</v>
      </c>
      <c r="AF121" s="62">
        <v>1</v>
      </c>
      <c r="AG121" s="62">
        <v>1</v>
      </c>
      <c r="AH121" s="53">
        <f t="shared" si="21"/>
        <v>100</v>
      </c>
      <c r="AI121" s="57"/>
      <c r="AJ121" s="57"/>
      <c r="AK121" s="40" t="s">
        <v>802</v>
      </c>
      <c r="AL121" s="62">
        <v>1</v>
      </c>
      <c r="AM121" s="62">
        <v>0</v>
      </c>
      <c r="AN121" s="53">
        <f t="shared" si="22"/>
        <v>0</v>
      </c>
      <c r="AO121" s="57">
        <v>0</v>
      </c>
      <c r="AP121" s="57">
        <v>0</v>
      </c>
      <c r="AQ121" s="40" t="s">
        <v>173</v>
      </c>
      <c r="AR121" s="62">
        <v>1</v>
      </c>
      <c r="AS121" s="62">
        <v>1</v>
      </c>
      <c r="AT121" s="53">
        <f t="shared" si="23"/>
        <v>100</v>
      </c>
      <c r="AU121" s="57">
        <v>18905535382</v>
      </c>
      <c r="AV121" s="57">
        <v>17048719506</v>
      </c>
      <c r="AW121" s="40" t="s">
        <v>803</v>
      </c>
      <c r="AX121" s="62">
        <v>1</v>
      </c>
      <c r="AY121" s="62">
        <v>1</v>
      </c>
      <c r="AZ121" s="53">
        <f t="shared" si="24"/>
        <v>100</v>
      </c>
      <c r="BA121" s="57">
        <v>14928320643</v>
      </c>
      <c r="BB121" s="57">
        <v>6462851903</v>
      </c>
      <c r="BC121" s="40" t="s">
        <v>804</v>
      </c>
      <c r="BD121" s="117">
        <v>1</v>
      </c>
      <c r="BE121" s="117">
        <v>1</v>
      </c>
      <c r="BF121" s="53">
        <f t="shared" si="25"/>
        <v>100</v>
      </c>
      <c r="BG121" s="331"/>
      <c r="BH121" s="331"/>
      <c r="BI121" s="58" t="s">
        <v>805</v>
      </c>
      <c r="BJ121" s="62">
        <v>1</v>
      </c>
      <c r="BK121" s="62">
        <v>1</v>
      </c>
      <c r="BL121" s="53">
        <f t="shared" si="28"/>
        <v>100</v>
      </c>
      <c r="BM121" s="56">
        <v>0</v>
      </c>
      <c r="BN121" s="56">
        <v>0</v>
      </c>
      <c r="BO121" s="58" t="s">
        <v>177</v>
      </c>
      <c r="BP121" s="117">
        <v>1</v>
      </c>
      <c r="BQ121" s="62">
        <v>1</v>
      </c>
      <c r="BR121" s="53">
        <v>100</v>
      </c>
      <c r="BS121" s="184"/>
      <c r="BT121" s="184" t="s">
        <v>959</v>
      </c>
      <c r="BU121" s="168">
        <v>0</v>
      </c>
      <c r="BV121" s="40" t="s">
        <v>995</v>
      </c>
      <c r="BW121" s="117">
        <v>1</v>
      </c>
      <c r="BX121" s="59"/>
      <c r="BY121" s="53">
        <f t="shared" si="27"/>
        <v>0</v>
      </c>
      <c r="BZ121" s="419"/>
      <c r="CA121" s="419"/>
      <c r="CB121" s="93" t="s">
        <v>1164</v>
      </c>
      <c r="CC121" s="117">
        <v>1</v>
      </c>
      <c r="CD121" s="59"/>
      <c r="CE121" s="61">
        <f t="shared" si="26"/>
        <v>0</v>
      </c>
      <c r="CF121" s="60"/>
      <c r="CG121" s="60"/>
      <c r="CH121" s="40"/>
      <c r="CI121" s="62">
        <v>1</v>
      </c>
      <c r="CJ121" s="102">
        <f>(U121+AA121+AG121+AM121+AS121+AY121+BE121+BK121+BQ121+BX121)/10</f>
        <v>0.8</v>
      </c>
      <c r="CK121" s="161">
        <f>CJ121/CI121</f>
        <v>0.8</v>
      </c>
      <c r="CL121" s="40" t="s">
        <v>1234</v>
      </c>
    </row>
    <row r="122" spans="1:90" ht="205.5" customHeight="1">
      <c r="A122" s="350"/>
      <c r="B122" s="40" t="s">
        <v>806</v>
      </c>
      <c r="C122" s="44">
        <v>98</v>
      </c>
      <c r="D122" s="40" t="s">
        <v>807</v>
      </c>
      <c r="E122" s="45" t="s">
        <v>26</v>
      </c>
      <c r="F122" s="45" t="s">
        <v>26</v>
      </c>
      <c r="G122" s="45" t="s">
        <v>26</v>
      </c>
      <c r="H122" s="46" t="s">
        <v>489</v>
      </c>
      <c r="I122" s="47">
        <v>12</v>
      </c>
      <c r="J122" s="48">
        <v>12</v>
      </c>
      <c r="K122" s="48">
        <v>1</v>
      </c>
      <c r="L122" s="48">
        <v>1</v>
      </c>
      <c r="M122" s="48">
        <v>1</v>
      </c>
      <c r="N122" s="48">
        <v>1</v>
      </c>
      <c r="O122" s="48">
        <v>12</v>
      </c>
      <c r="P122" s="48">
        <v>1</v>
      </c>
      <c r="Q122" s="48">
        <v>1</v>
      </c>
      <c r="R122" s="48">
        <v>1</v>
      </c>
      <c r="S122" s="49">
        <v>1</v>
      </c>
      <c r="T122" s="50">
        <v>12</v>
      </c>
      <c r="U122" s="51">
        <v>10</v>
      </c>
      <c r="V122" s="55">
        <f t="shared" si="19"/>
        <v>83.333333333333343</v>
      </c>
      <c r="W122" s="57">
        <v>122659912.27</v>
      </c>
      <c r="X122" s="57">
        <v>122659912.27</v>
      </c>
      <c r="Y122" s="40" t="s">
        <v>808</v>
      </c>
      <c r="Z122" s="51">
        <v>12</v>
      </c>
      <c r="AA122" s="51">
        <v>9</v>
      </c>
      <c r="AB122" s="53">
        <f t="shared" si="20"/>
        <v>75</v>
      </c>
      <c r="AC122" s="57">
        <v>53789435.729999997</v>
      </c>
      <c r="AD122" s="57">
        <v>8910000</v>
      </c>
      <c r="AE122" s="40" t="s">
        <v>809</v>
      </c>
      <c r="AF122" s="51">
        <v>1</v>
      </c>
      <c r="AG122" s="96">
        <v>0.6</v>
      </c>
      <c r="AH122" s="53">
        <f t="shared" si="21"/>
        <v>60</v>
      </c>
      <c r="AI122" s="57">
        <v>7500000</v>
      </c>
      <c r="AJ122" s="57">
        <v>4499630</v>
      </c>
      <c r="AK122" s="40" t="s">
        <v>810</v>
      </c>
      <c r="AL122" s="51">
        <v>1</v>
      </c>
      <c r="AM122" s="51">
        <v>1</v>
      </c>
      <c r="AN122" s="53">
        <f t="shared" si="22"/>
        <v>100</v>
      </c>
      <c r="AO122" s="57">
        <v>22042000</v>
      </c>
      <c r="AP122" s="57">
        <v>21991350</v>
      </c>
      <c r="AQ122" s="40" t="s">
        <v>811</v>
      </c>
      <c r="AR122" s="51">
        <v>1</v>
      </c>
      <c r="AS122" s="51">
        <v>1</v>
      </c>
      <c r="AT122" s="53">
        <f t="shared" si="23"/>
        <v>100</v>
      </c>
      <c r="AU122" s="57">
        <v>31050000</v>
      </c>
      <c r="AV122" s="57">
        <v>28033659</v>
      </c>
      <c r="AW122" s="40" t="s">
        <v>812</v>
      </c>
      <c r="AX122" s="51">
        <v>1</v>
      </c>
      <c r="AY122" s="96">
        <v>0.92</v>
      </c>
      <c r="AZ122" s="53">
        <f t="shared" si="24"/>
        <v>92</v>
      </c>
      <c r="BA122" s="57">
        <v>10000000</v>
      </c>
      <c r="BB122" s="57">
        <v>9977333</v>
      </c>
      <c r="BC122" s="40" t="s">
        <v>813</v>
      </c>
      <c r="BD122" s="51">
        <v>12</v>
      </c>
      <c r="BE122" s="51">
        <v>12</v>
      </c>
      <c r="BF122" s="53">
        <f t="shared" si="25"/>
        <v>100</v>
      </c>
      <c r="BG122" s="56">
        <v>3500000</v>
      </c>
      <c r="BH122" s="56">
        <v>3500000</v>
      </c>
      <c r="BI122" s="58" t="s">
        <v>814</v>
      </c>
      <c r="BJ122" s="51">
        <v>1</v>
      </c>
      <c r="BK122" s="51">
        <v>1</v>
      </c>
      <c r="BL122" s="53">
        <f t="shared" si="28"/>
        <v>100</v>
      </c>
      <c r="BM122" s="56">
        <v>3000000</v>
      </c>
      <c r="BN122" s="56">
        <v>3000000</v>
      </c>
      <c r="BO122" s="58" t="s">
        <v>815</v>
      </c>
      <c r="BP122" s="51">
        <v>1</v>
      </c>
      <c r="BQ122" s="51">
        <v>1</v>
      </c>
      <c r="BR122" s="53">
        <f t="shared" si="29"/>
        <v>100</v>
      </c>
      <c r="BS122" s="194">
        <v>10000000</v>
      </c>
      <c r="BT122" s="194">
        <v>10000000</v>
      </c>
      <c r="BU122" s="168">
        <f t="shared" si="32"/>
        <v>100</v>
      </c>
      <c r="BV122" s="40" t="s">
        <v>1068</v>
      </c>
      <c r="BW122" s="59">
        <v>1</v>
      </c>
      <c r="BX122" s="59"/>
      <c r="BY122" s="53">
        <f t="shared" si="27"/>
        <v>0</v>
      </c>
      <c r="BZ122" s="244"/>
      <c r="CA122" s="244"/>
      <c r="CB122" s="93" t="s">
        <v>1147</v>
      </c>
      <c r="CC122" s="59">
        <v>1</v>
      </c>
      <c r="CD122" s="59"/>
      <c r="CE122" s="61">
        <f t="shared" si="26"/>
        <v>0</v>
      </c>
      <c r="CF122" s="60"/>
      <c r="CG122" s="60"/>
      <c r="CH122" s="40"/>
      <c r="CI122" s="51">
        <v>1</v>
      </c>
      <c r="CJ122" s="175">
        <f>(U122+AG122+AM122+AS122+AY122+BE122+BK122+BQ122+BX122+CD122)/10</f>
        <v>2.7519999999999998</v>
      </c>
      <c r="CK122" s="161">
        <v>1</v>
      </c>
      <c r="CL122" s="40" t="s">
        <v>1205</v>
      </c>
    </row>
    <row r="123" spans="1:90" ht="134.25" customHeight="1">
      <c r="A123" s="350"/>
      <c r="B123" s="40" t="s">
        <v>816</v>
      </c>
      <c r="C123" s="44">
        <v>99</v>
      </c>
      <c r="D123" s="40" t="s">
        <v>817</v>
      </c>
      <c r="E123" s="45"/>
      <c r="F123" s="45" t="s">
        <v>26</v>
      </c>
      <c r="G123" s="45" t="s">
        <v>26</v>
      </c>
      <c r="H123" s="46" t="s">
        <v>160</v>
      </c>
      <c r="I123" s="47">
        <v>3</v>
      </c>
      <c r="J123" s="48">
        <v>4</v>
      </c>
      <c r="K123" s="48">
        <v>1</v>
      </c>
      <c r="L123" s="48">
        <v>1</v>
      </c>
      <c r="M123" s="48">
        <v>1</v>
      </c>
      <c r="N123" s="48">
        <v>8</v>
      </c>
      <c r="O123" s="48">
        <v>13</v>
      </c>
      <c r="P123" s="48">
        <v>12</v>
      </c>
      <c r="Q123" s="48">
        <v>12</v>
      </c>
      <c r="R123" s="48">
        <v>12</v>
      </c>
      <c r="S123" s="49">
        <v>12</v>
      </c>
      <c r="T123" s="50">
        <v>3</v>
      </c>
      <c r="U123" s="51">
        <v>11</v>
      </c>
      <c r="V123" s="52">
        <f t="shared" si="19"/>
        <v>366.66666666666663</v>
      </c>
      <c r="W123" s="276">
        <v>44333333</v>
      </c>
      <c r="X123" s="276">
        <v>39833332</v>
      </c>
      <c r="Y123" s="97" t="s">
        <v>818</v>
      </c>
      <c r="Z123" s="51">
        <v>4</v>
      </c>
      <c r="AA123" s="51">
        <v>11</v>
      </c>
      <c r="AB123" s="53">
        <f>(AA123/Z123)*100</f>
        <v>275</v>
      </c>
      <c r="AC123" s="276">
        <v>27500000</v>
      </c>
      <c r="AD123" s="276">
        <v>11320747</v>
      </c>
      <c r="AE123" s="274" t="s">
        <v>819</v>
      </c>
      <c r="AF123" s="51">
        <v>1</v>
      </c>
      <c r="AG123" s="51">
        <v>1</v>
      </c>
      <c r="AH123" s="53">
        <f t="shared" si="21"/>
        <v>100</v>
      </c>
      <c r="AI123" s="276">
        <v>16500000</v>
      </c>
      <c r="AJ123" s="276">
        <v>16500000</v>
      </c>
      <c r="AK123" s="274" t="s">
        <v>820</v>
      </c>
      <c r="AL123" s="51">
        <v>1</v>
      </c>
      <c r="AM123" s="51">
        <v>1</v>
      </c>
      <c r="AN123" s="53">
        <f t="shared" si="22"/>
        <v>100</v>
      </c>
      <c r="AO123" s="276">
        <v>27751200</v>
      </c>
      <c r="AP123" s="276">
        <v>27751200</v>
      </c>
      <c r="AQ123" s="302" t="s">
        <v>821</v>
      </c>
      <c r="AR123" s="51">
        <v>1</v>
      </c>
      <c r="AS123" s="51">
        <v>1</v>
      </c>
      <c r="AT123" s="53">
        <f t="shared" si="23"/>
        <v>100</v>
      </c>
      <c r="AU123" s="276">
        <v>40000000</v>
      </c>
      <c r="AV123" s="276">
        <v>40000000</v>
      </c>
      <c r="AW123" s="302" t="s">
        <v>461</v>
      </c>
      <c r="AX123" s="51">
        <v>8</v>
      </c>
      <c r="AY123" s="51">
        <v>8</v>
      </c>
      <c r="AZ123" s="53">
        <f t="shared" si="24"/>
        <v>100</v>
      </c>
      <c r="BA123" s="276">
        <v>40000000</v>
      </c>
      <c r="BB123" s="276">
        <v>2160000</v>
      </c>
      <c r="BC123" s="302" t="s">
        <v>822</v>
      </c>
      <c r="BD123" s="51">
        <v>13</v>
      </c>
      <c r="BE123" s="51">
        <v>13</v>
      </c>
      <c r="BF123" s="53">
        <v>100</v>
      </c>
      <c r="BG123" s="56">
        <v>8600000</v>
      </c>
      <c r="BH123" s="56">
        <v>8600000</v>
      </c>
      <c r="BI123" s="58" t="s">
        <v>823</v>
      </c>
      <c r="BJ123" s="51">
        <v>12</v>
      </c>
      <c r="BK123" s="51">
        <v>12</v>
      </c>
      <c r="BL123" s="53">
        <f t="shared" si="28"/>
        <v>100</v>
      </c>
      <c r="BM123" s="170">
        <f>2250000*8/4</f>
        <v>4500000</v>
      </c>
      <c r="BN123" s="170">
        <f>14670000/4</f>
        <v>3667500</v>
      </c>
      <c r="BO123" s="171" t="s">
        <v>824</v>
      </c>
      <c r="BP123" s="51">
        <v>12</v>
      </c>
      <c r="BQ123" s="51">
        <v>12</v>
      </c>
      <c r="BR123" s="118">
        <f t="shared" si="29"/>
        <v>100</v>
      </c>
      <c r="BS123" s="202">
        <v>24000000</v>
      </c>
      <c r="BT123" s="202">
        <v>24000000</v>
      </c>
      <c r="BU123" s="168">
        <f t="shared" si="32"/>
        <v>100</v>
      </c>
      <c r="BV123" s="40" t="s">
        <v>825</v>
      </c>
      <c r="BW123" s="59">
        <v>12</v>
      </c>
      <c r="BX123" s="59"/>
      <c r="BY123" s="118">
        <f t="shared" si="27"/>
        <v>0</v>
      </c>
      <c r="BZ123" s="244"/>
      <c r="CA123" s="244"/>
      <c r="CB123" s="93" t="s">
        <v>1201</v>
      </c>
      <c r="CC123" s="119">
        <v>12</v>
      </c>
      <c r="CD123" s="119"/>
      <c r="CE123" s="121">
        <f t="shared" si="26"/>
        <v>0</v>
      </c>
      <c r="CF123" s="120"/>
      <c r="CG123" s="120"/>
      <c r="CH123" s="97"/>
      <c r="CI123" s="163">
        <v>12</v>
      </c>
      <c r="CJ123" s="175">
        <f>U123+AG123+AM123+AS123+AY123+BE123+BK123+BQ123+BX123+CD123</f>
        <v>59</v>
      </c>
      <c r="CK123" s="161">
        <v>1</v>
      </c>
      <c r="CL123" s="40" t="s">
        <v>826</v>
      </c>
    </row>
    <row r="124" spans="1:90" ht="131.25" customHeight="1">
      <c r="A124" s="350"/>
      <c r="B124" s="40" t="s">
        <v>827</v>
      </c>
      <c r="C124" s="44">
        <v>100</v>
      </c>
      <c r="D124" s="40" t="s">
        <v>828</v>
      </c>
      <c r="E124" s="45"/>
      <c r="F124" s="45" t="s">
        <v>26</v>
      </c>
      <c r="G124" s="45" t="s">
        <v>26</v>
      </c>
      <c r="H124" s="46" t="s">
        <v>160</v>
      </c>
      <c r="I124" s="47">
        <v>1</v>
      </c>
      <c r="J124" s="48">
        <v>1</v>
      </c>
      <c r="K124" s="48">
        <v>1</v>
      </c>
      <c r="L124" s="113">
        <v>0.02</v>
      </c>
      <c r="M124" s="113">
        <v>0.02</v>
      </c>
      <c r="N124" s="48">
        <v>1</v>
      </c>
      <c r="O124" s="48">
        <v>1</v>
      </c>
      <c r="P124" s="48">
        <v>1</v>
      </c>
      <c r="Q124" s="113">
        <v>0.05</v>
      </c>
      <c r="R124" s="113">
        <v>0.05</v>
      </c>
      <c r="S124" s="122">
        <v>0.05</v>
      </c>
      <c r="T124" s="50">
        <v>1</v>
      </c>
      <c r="U124" s="51">
        <v>1</v>
      </c>
      <c r="V124" s="55">
        <f t="shared" si="19"/>
        <v>100</v>
      </c>
      <c r="W124" s="315"/>
      <c r="X124" s="315"/>
      <c r="Y124" s="40" t="s">
        <v>829</v>
      </c>
      <c r="Z124" s="51">
        <v>1</v>
      </c>
      <c r="AA124" s="51">
        <v>1</v>
      </c>
      <c r="AB124" s="53">
        <f t="shared" si="20"/>
        <v>100</v>
      </c>
      <c r="AC124" s="315"/>
      <c r="AD124" s="315"/>
      <c r="AE124" s="275"/>
      <c r="AF124" s="51">
        <v>1</v>
      </c>
      <c r="AG124" s="51">
        <v>0</v>
      </c>
      <c r="AH124" s="53">
        <f t="shared" si="21"/>
        <v>0</v>
      </c>
      <c r="AI124" s="277"/>
      <c r="AJ124" s="277"/>
      <c r="AK124" s="275"/>
      <c r="AL124" s="62">
        <v>0.02</v>
      </c>
      <c r="AM124" s="62">
        <v>0</v>
      </c>
      <c r="AN124" s="53">
        <f t="shared" si="22"/>
        <v>0</v>
      </c>
      <c r="AO124" s="315"/>
      <c r="AP124" s="315"/>
      <c r="AQ124" s="303"/>
      <c r="AR124" s="62">
        <v>0.02</v>
      </c>
      <c r="AS124" s="62">
        <v>0.01</v>
      </c>
      <c r="AT124" s="53">
        <f t="shared" si="23"/>
        <v>50</v>
      </c>
      <c r="AU124" s="315"/>
      <c r="AV124" s="315"/>
      <c r="AW124" s="303"/>
      <c r="AX124" s="51">
        <v>1</v>
      </c>
      <c r="AY124" s="96">
        <v>0.5</v>
      </c>
      <c r="AZ124" s="53">
        <f t="shared" si="24"/>
        <v>50</v>
      </c>
      <c r="BA124" s="315"/>
      <c r="BB124" s="315"/>
      <c r="BC124" s="303"/>
      <c r="BD124" s="51">
        <v>1</v>
      </c>
      <c r="BE124" s="51">
        <v>0</v>
      </c>
      <c r="BF124" s="53">
        <f t="shared" si="25"/>
        <v>0</v>
      </c>
      <c r="BG124" s="56">
        <v>0</v>
      </c>
      <c r="BH124" s="56">
        <v>0</v>
      </c>
      <c r="BI124" s="58" t="s">
        <v>830</v>
      </c>
      <c r="BJ124" s="51">
        <v>1</v>
      </c>
      <c r="BK124" s="51">
        <v>1</v>
      </c>
      <c r="BL124" s="53">
        <f t="shared" si="28"/>
        <v>100</v>
      </c>
      <c r="BM124" s="56">
        <f>2250000*8/4</f>
        <v>4500000</v>
      </c>
      <c r="BN124" s="56">
        <f>14670000/4</f>
        <v>3667500</v>
      </c>
      <c r="BO124" s="58" t="s">
        <v>831</v>
      </c>
      <c r="BP124" s="62">
        <v>0.05</v>
      </c>
      <c r="BQ124" s="51">
        <v>0</v>
      </c>
      <c r="BR124" s="118">
        <f t="shared" si="29"/>
        <v>0</v>
      </c>
      <c r="BS124" s="202">
        <v>0</v>
      </c>
      <c r="BT124" s="202">
        <v>0</v>
      </c>
      <c r="BU124" s="168">
        <v>0</v>
      </c>
      <c r="BV124" s="40" t="s">
        <v>968</v>
      </c>
      <c r="BW124" s="260">
        <v>0.05</v>
      </c>
      <c r="BX124" s="59"/>
      <c r="BY124" s="53">
        <v>0</v>
      </c>
      <c r="BZ124" s="244"/>
      <c r="CA124" s="244"/>
      <c r="CB124" s="40" t="s">
        <v>1202</v>
      </c>
      <c r="CC124" s="59"/>
      <c r="CD124" s="59"/>
      <c r="CE124" s="61" t="e">
        <f t="shared" si="26"/>
        <v>#DIV/0!</v>
      </c>
      <c r="CF124" s="60"/>
      <c r="CG124" s="60"/>
      <c r="CH124" s="40"/>
      <c r="CI124" s="123">
        <v>1</v>
      </c>
      <c r="CJ124" s="174">
        <f>((BQ124+BK124+BE124+AS124+AM124+AG124+AA124+U124+BX124)/10)</f>
        <v>0.30099999999999999</v>
      </c>
      <c r="CK124" s="161">
        <f t="shared" ref="CK124:CK127" si="33">CJ124/CI124*100/100</f>
        <v>0.30099999999999999</v>
      </c>
      <c r="CL124" s="40" t="s">
        <v>832</v>
      </c>
    </row>
    <row r="125" spans="1:90" ht="122.25" customHeight="1">
      <c r="A125" s="350"/>
      <c r="B125" s="274" t="s">
        <v>833</v>
      </c>
      <c r="C125" s="44">
        <v>101</v>
      </c>
      <c r="D125" s="40" t="s">
        <v>834</v>
      </c>
      <c r="E125" s="45"/>
      <c r="F125" s="45" t="s">
        <v>26</v>
      </c>
      <c r="G125" s="45" t="s">
        <v>26</v>
      </c>
      <c r="H125" s="46" t="s">
        <v>160</v>
      </c>
      <c r="I125" s="47">
        <v>1</v>
      </c>
      <c r="J125" s="48">
        <v>1</v>
      </c>
      <c r="K125" s="48">
        <v>1</v>
      </c>
      <c r="L125" s="48">
        <v>1</v>
      </c>
      <c r="M125" s="48">
        <v>1</v>
      </c>
      <c r="N125" s="48">
        <v>1</v>
      </c>
      <c r="O125" s="48">
        <v>1</v>
      </c>
      <c r="P125" s="48">
        <v>1</v>
      </c>
      <c r="Q125" s="48">
        <v>1</v>
      </c>
      <c r="R125" s="48">
        <v>1</v>
      </c>
      <c r="S125" s="49">
        <v>1</v>
      </c>
      <c r="T125" s="50">
        <v>1</v>
      </c>
      <c r="U125" s="51">
        <v>1</v>
      </c>
      <c r="V125" s="55">
        <f t="shared" si="19"/>
        <v>100</v>
      </c>
      <c r="W125" s="315"/>
      <c r="X125" s="315"/>
      <c r="Y125" s="40" t="s">
        <v>835</v>
      </c>
      <c r="Z125" s="51">
        <v>1</v>
      </c>
      <c r="AA125" s="51">
        <v>1</v>
      </c>
      <c r="AB125" s="53">
        <f t="shared" si="20"/>
        <v>100</v>
      </c>
      <c r="AC125" s="315"/>
      <c r="AD125" s="315"/>
      <c r="AE125" s="40" t="s">
        <v>836</v>
      </c>
      <c r="AF125" s="51">
        <v>1</v>
      </c>
      <c r="AG125" s="51">
        <v>1</v>
      </c>
      <c r="AH125" s="53">
        <f t="shared" si="21"/>
        <v>100</v>
      </c>
      <c r="AI125" s="276">
        <v>16500000</v>
      </c>
      <c r="AJ125" s="276">
        <v>16500000</v>
      </c>
      <c r="AK125" s="274" t="s">
        <v>837</v>
      </c>
      <c r="AL125" s="51">
        <v>1</v>
      </c>
      <c r="AM125" s="51">
        <v>1</v>
      </c>
      <c r="AN125" s="53">
        <f t="shared" si="22"/>
        <v>100</v>
      </c>
      <c r="AO125" s="315"/>
      <c r="AP125" s="315"/>
      <c r="AQ125" s="303"/>
      <c r="AR125" s="51">
        <v>1</v>
      </c>
      <c r="AS125" s="51">
        <v>1</v>
      </c>
      <c r="AT125" s="53">
        <f t="shared" si="23"/>
        <v>100</v>
      </c>
      <c r="AU125" s="315"/>
      <c r="AV125" s="315"/>
      <c r="AW125" s="303"/>
      <c r="AX125" s="51">
        <v>1</v>
      </c>
      <c r="AY125" s="51">
        <v>1</v>
      </c>
      <c r="AZ125" s="53">
        <f t="shared" si="24"/>
        <v>100</v>
      </c>
      <c r="BA125" s="315"/>
      <c r="BB125" s="315"/>
      <c r="BC125" s="303"/>
      <c r="BD125" s="51">
        <v>1</v>
      </c>
      <c r="BE125" s="51">
        <v>1</v>
      </c>
      <c r="BF125" s="53">
        <f t="shared" si="25"/>
        <v>100</v>
      </c>
      <c r="BG125" s="56" t="s">
        <v>449</v>
      </c>
      <c r="BH125" s="56" t="s">
        <v>449</v>
      </c>
      <c r="BI125" s="58" t="s">
        <v>838</v>
      </c>
      <c r="BJ125" s="51">
        <v>1</v>
      </c>
      <c r="BK125" s="51">
        <v>1</v>
      </c>
      <c r="BL125" s="53">
        <f t="shared" si="28"/>
        <v>100</v>
      </c>
      <c r="BM125" s="56">
        <v>0</v>
      </c>
      <c r="BN125" s="56">
        <v>0</v>
      </c>
      <c r="BO125" s="58" t="s">
        <v>839</v>
      </c>
      <c r="BP125" s="51">
        <v>1</v>
      </c>
      <c r="BQ125" s="51">
        <v>1</v>
      </c>
      <c r="BR125" s="53">
        <f t="shared" si="29"/>
        <v>100</v>
      </c>
      <c r="BS125" s="202">
        <v>0</v>
      </c>
      <c r="BT125" s="202">
        <v>0</v>
      </c>
      <c r="BU125" s="168">
        <v>0</v>
      </c>
      <c r="BV125" s="40" t="s">
        <v>969</v>
      </c>
      <c r="BW125" s="59">
        <v>1</v>
      </c>
      <c r="BX125" s="59">
        <v>1</v>
      </c>
      <c r="BY125" s="53">
        <f t="shared" si="27"/>
        <v>100</v>
      </c>
      <c r="BZ125" s="244"/>
      <c r="CA125" s="244"/>
      <c r="CB125" s="93" t="s">
        <v>1203</v>
      </c>
      <c r="CC125" s="59">
        <v>1</v>
      </c>
      <c r="CD125" s="59"/>
      <c r="CE125" s="61">
        <f t="shared" si="26"/>
        <v>0</v>
      </c>
      <c r="CF125" s="60"/>
      <c r="CG125" s="60"/>
      <c r="CH125" s="40"/>
      <c r="CI125" s="51">
        <v>1</v>
      </c>
      <c r="CJ125" s="175">
        <f>(U125+AG125+AM125+AS125+AY125+BE125+BK125+BQ125+BX125+CD125)/10</f>
        <v>0.9</v>
      </c>
      <c r="CK125" s="161">
        <f t="shared" si="33"/>
        <v>0.9</v>
      </c>
      <c r="CL125" s="40" t="s">
        <v>840</v>
      </c>
    </row>
    <row r="126" spans="1:90" ht="173.25" customHeight="1">
      <c r="A126" s="350"/>
      <c r="B126" s="275"/>
      <c r="C126" s="44">
        <v>102</v>
      </c>
      <c r="D126" s="40" t="s">
        <v>841</v>
      </c>
      <c r="E126" s="45"/>
      <c r="F126" s="45" t="s">
        <v>26</v>
      </c>
      <c r="G126" s="45" t="s">
        <v>26</v>
      </c>
      <c r="H126" s="46" t="s">
        <v>160</v>
      </c>
      <c r="I126" s="47">
        <v>3</v>
      </c>
      <c r="J126" s="48">
        <v>4</v>
      </c>
      <c r="K126" s="48">
        <v>1</v>
      </c>
      <c r="L126" s="48">
        <v>1</v>
      </c>
      <c r="M126" s="48">
        <v>1</v>
      </c>
      <c r="N126" s="48">
        <v>8</v>
      </c>
      <c r="O126" s="48">
        <v>13</v>
      </c>
      <c r="P126" s="48">
        <v>1</v>
      </c>
      <c r="Q126" s="48">
        <v>1</v>
      </c>
      <c r="R126" s="48">
        <v>1</v>
      </c>
      <c r="S126" s="49">
        <v>1</v>
      </c>
      <c r="T126" s="50">
        <v>3</v>
      </c>
      <c r="U126" s="51">
        <v>11</v>
      </c>
      <c r="V126" s="55">
        <f t="shared" si="19"/>
        <v>366.66666666666663</v>
      </c>
      <c r="W126" s="315"/>
      <c r="X126" s="315"/>
      <c r="Y126" s="40" t="s">
        <v>842</v>
      </c>
      <c r="Z126" s="51">
        <v>4</v>
      </c>
      <c r="AA126" s="51">
        <v>11</v>
      </c>
      <c r="AB126" s="53">
        <f t="shared" si="20"/>
        <v>275</v>
      </c>
      <c r="AC126" s="315"/>
      <c r="AD126" s="315"/>
      <c r="AE126" s="40" t="s">
        <v>843</v>
      </c>
      <c r="AF126" s="51">
        <v>1</v>
      </c>
      <c r="AG126" s="51">
        <v>1</v>
      </c>
      <c r="AH126" s="53">
        <f t="shared" si="21"/>
        <v>100</v>
      </c>
      <c r="AI126" s="277"/>
      <c r="AJ126" s="277"/>
      <c r="AK126" s="275"/>
      <c r="AL126" s="51">
        <v>1</v>
      </c>
      <c r="AM126" s="51">
        <v>1</v>
      </c>
      <c r="AN126" s="53">
        <f t="shared" si="22"/>
        <v>100</v>
      </c>
      <c r="AO126" s="315"/>
      <c r="AP126" s="315"/>
      <c r="AQ126" s="303"/>
      <c r="AR126" s="51">
        <v>1</v>
      </c>
      <c r="AS126" s="51">
        <v>1</v>
      </c>
      <c r="AT126" s="53">
        <f t="shared" si="23"/>
        <v>100</v>
      </c>
      <c r="AU126" s="315"/>
      <c r="AV126" s="315"/>
      <c r="AW126" s="303"/>
      <c r="AX126" s="51">
        <v>8</v>
      </c>
      <c r="AY126" s="51">
        <v>8</v>
      </c>
      <c r="AZ126" s="53">
        <f t="shared" si="24"/>
        <v>100</v>
      </c>
      <c r="BA126" s="315"/>
      <c r="BB126" s="315"/>
      <c r="BC126" s="303"/>
      <c r="BD126" s="51">
        <v>13</v>
      </c>
      <c r="BE126" s="51">
        <v>13</v>
      </c>
      <c r="BF126" s="53">
        <f t="shared" si="25"/>
        <v>100</v>
      </c>
      <c r="BG126" s="56" t="s">
        <v>449</v>
      </c>
      <c r="BH126" s="56" t="s">
        <v>449</v>
      </c>
      <c r="BI126" s="58" t="s">
        <v>823</v>
      </c>
      <c r="BJ126" s="51">
        <v>1</v>
      </c>
      <c r="BK126" s="51">
        <v>1</v>
      </c>
      <c r="BL126" s="53">
        <f t="shared" si="28"/>
        <v>100</v>
      </c>
      <c r="BM126" s="56">
        <f>2250000*8/4</f>
        <v>4500000</v>
      </c>
      <c r="BN126" s="56">
        <f>14670000/4</f>
        <v>3667500</v>
      </c>
      <c r="BO126" s="58" t="s">
        <v>844</v>
      </c>
      <c r="BP126" s="51">
        <v>1</v>
      </c>
      <c r="BQ126" s="51">
        <v>1</v>
      </c>
      <c r="BR126" s="53">
        <v>100</v>
      </c>
      <c r="BS126" s="202">
        <v>0</v>
      </c>
      <c r="BT126" s="202">
        <v>0</v>
      </c>
      <c r="BU126" s="168">
        <v>0</v>
      </c>
      <c r="BV126" s="40" t="s">
        <v>968</v>
      </c>
      <c r="BW126" s="59">
        <v>1</v>
      </c>
      <c r="BX126" s="59"/>
      <c r="BY126" s="53">
        <f t="shared" si="27"/>
        <v>0</v>
      </c>
      <c r="BZ126" s="244"/>
      <c r="CA126" s="244"/>
      <c r="CB126" s="40" t="s">
        <v>1202</v>
      </c>
      <c r="CC126" s="59">
        <v>1</v>
      </c>
      <c r="CD126" s="59"/>
      <c r="CE126" s="61">
        <f t="shared" si="26"/>
        <v>0</v>
      </c>
      <c r="CF126" s="60"/>
      <c r="CG126" s="60"/>
      <c r="CH126" s="40"/>
      <c r="CI126" s="51">
        <v>1</v>
      </c>
      <c r="CJ126" s="175">
        <f>U126+AG126+AM126+AS126+AY126+BE126+BK126+BQ126+BX126+CD126</f>
        <v>37</v>
      </c>
      <c r="CK126" s="161">
        <v>1</v>
      </c>
      <c r="CL126" s="40" t="s">
        <v>1235</v>
      </c>
    </row>
    <row r="127" spans="1:90" ht="126.75" customHeight="1">
      <c r="A127" s="350"/>
      <c r="B127" s="274" t="s">
        <v>845</v>
      </c>
      <c r="C127" s="44">
        <v>103</v>
      </c>
      <c r="D127" s="40" t="s">
        <v>834</v>
      </c>
      <c r="E127" s="45"/>
      <c r="F127" s="45" t="s">
        <v>26</v>
      </c>
      <c r="G127" s="45" t="s">
        <v>26</v>
      </c>
      <c r="H127" s="46" t="s">
        <v>160</v>
      </c>
      <c r="I127" s="47">
        <v>1</v>
      </c>
      <c r="J127" s="48">
        <v>1</v>
      </c>
      <c r="K127" s="48">
        <v>1</v>
      </c>
      <c r="L127" s="48">
        <v>1</v>
      </c>
      <c r="M127" s="48">
        <v>1</v>
      </c>
      <c r="N127" s="48">
        <v>1</v>
      </c>
      <c r="O127" s="48">
        <v>1</v>
      </c>
      <c r="P127" s="48">
        <v>1</v>
      </c>
      <c r="Q127" s="48">
        <v>1</v>
      </c>
      <c r="R127" s="48">
        <v>1</v>
      </c>
      <c r="S127" s="49">
        <v>1</v>
      </c>
      <c r="T127" s="50">
        <v>1</v>
      </c>
      <c r="U127" s="51">
        <v>1</v>
      </c>
      <c r="V127" s="55">
        <f t="shared" si="19"/>
        <v>100</v>
      </c>
      <c r="W127" s="315"/>
      <c r="X127" s="315"/>
      <c r="Y127" s="40" t="s">
        <v>836</v>
      </c>
      <c r="Z127" s="51">
        <v>1</v>
      </c>
      <c r="AA127" s="51">
        <v>1</v>
      </c>
      <c r="AB127" s="53">
        <f t="shared" si="20"/>
        <v>100</v>
      </c>
      <c r="AC127" s="315"/>
      <c r="AD127" s="315"/>
      <c r="AE127" s="40" t="s">
        <v>836</v>
      </c>
      <c r="AF127" s="51">
        <v>1</v>
      </c>
      <c r="AG127" s="51">
        <v>1</v>
      </c>
      <c r="AH127" s="53">
        <f t="shared" si="21"/>
        <v>100</v>
      </c>
      <c r="AI127" s="276">
        <v>16500000</v>
      </c>
      <c r="AJ127" s="276">
        <v>16500000</v>
      </c>
      <c r="AK127" s="274" t="s">
        <v>846</v>
      </c>
      <c r="AL127" s="51">
        <v>1</v>
      </c>
      <c r="AM127" s="51">
        <v>1</v>
      </c>
      <c r="AN127" s="53">
        <f t="shared" si="22"/>
        <v>100</v>
      </c>
      <c r="AO127" s="315"/>
      <c r="AP127" s="315"/>
      <c r="AQ127" s="303"/>
      <c r="AR127" s="51">
        <v>1</v>
      </c>
      <c r="AS127" s="51">
        <v>1</v>
      </c>
      <c r="AT127" s="53">
        <f t="shared" si="23"/>
        <v>100</v>
      </c>
      <c r="AU127" s="315"/>
      <c r="AV127" s="315"/>
      <c r="AW127" s="303"/>
      <c r="AX127" s="51">
        <v>1</v>
      </c>
      <c r="AY127" s="51">
        <v>1</v>
      </c>
      <c r="AZ127" s="53">
        <f t="shared" si="24"/>
        <v>100</v>
      </c>
      <c r="BA127" s="315"/>
      <c r="BB127" s="315"/>
      <c r="BC127" s="303"/>
      <c r="BD127" s="51">
        <v>1</v>
      </c>
      <c r="BE127" s="51">
        <v>1</v>
      </c>
      <c r="BF127" s="53">
        <f t="shared" si="25"/>
        <v>100</v>
      </c>
      <c r="BG127" s="56" t="s">
        <v>449</v>
      </c>
      <c r="BH127" s="56" t="s">
        <v>449</v>
      </c>
      <c r="BI127" s="58" t="s">
        <v>838</v>
      </c>
      <c r="BJ127" s="51">
        <v>1</v>
      </c>
      <c r="BK127" s="51">
        <v>1</v>
      </c>
      <c r="BL127" s="53">
        <f t="shared" si="28"/>
        <v>100</v>
      </c>
      <c r="BM127" s="56">
        <v>0</v>
      </c>
      <c r="BN127" s="56">
        <v>0</v>
      </c>
      <c r="BO127" s="58" t="s">
        <v>839</v>
      </c>
      <c r="BP127" s="51">
        <v>1</v>
      </c>
      <c r="BQ127" s="51">
        <v>1</v>
      </c>
      <c r="BR127" s="53">
        <f t="shared" si="29"/>
        <v>100</v>
      </c>
      <c r="BS127" s="202">
        <v>0</v>
      </c>
      <c r="BT127" s="202">
        <v>0</v>
      </c>
      <c r="BU127" s="168">
        <v>0</v>
      </c>
      <c r="BV127" s="40" t="s">
        <v>969</v>
      </c>
      <c r="BW127" s="59">
        <v>1</v>
      </c>
      <c r="BX127" s="59">
        <v>1</v>
      </c>
      <c r="BY127" s="53">
        <f t="shared" si="27"/>
        <v>100</v>
      </c>
      <c r="BZ127" s="244"/>
      <c r="CA127" s="244"/>
      <c r="CB127" s="93" t="s">
        <v>1203</v>
      </c>
      <c r="CC127" s="59">
        <v>1</v>
      </c>
      <c r="CD127" s="59"/>
      <c r="CE127" s="61">
        <f t="shared" si="26"/>
        <v>0</v>
      </c>
      <c r="CF127" s="60"/>
      <c r="CG127" s="60"/>
      <c r="CH127" s="40"/>
      <c r="CI127" s="51">
        <v>1</v>
      </c>
      <c r="CJ127" s="175">
        <f>(U127+AG127+AM127+AS127+AY127+BE127+BK127+BQ127+BX127+CD127)/10</f>
        <v>0.9</v>
      </c>
      <c r="CK127" s="161">
        <f t="shared" si="33"/>
        <v>0.9</v>
      </c>
      <c r="CL127" s="40" t="s">
        <v>1236</v>
      </c>
    </row>
    <row r="128" spans="1:90" ht="156.75" customHeight="1">
      <c r="A128" s="350"/>
      <c r="B128" s="275"/>
      <c r="C128" s="44">
        <v>104</v>
      </c>
      <c r="D128" s="40" t="s">
        <v>847</v>
      </c>
      <c r="E128" s="45"/>
      <c r="F128" s="45" t="s">
        <v>26</v>
      </c>
      <c r="G128" s="45" t="s">
        <v>26</v>
      </c>
      <c r="H128" s="46" t="s">
        <v>160</v>
      </c>
      <c r="I128" s="47">
        <v>3</v>
      </c>
      <c r="J128" s="48">
        <v>4</v>
      </c>
      <c r="K128" s="48">
        <v>1</v>
      </c>
      <c r="L128" s="48">
        <v>1</v>
      </c>
      <c r="M128" s="48">
        <v>1</v>
      </c>
      <c r="N128" s="48">
        <v>8</v>
      </c>
      <c r="O128" s="48">
        <v>13</v>
      </c>
      <c r="P128" s="48">
        <v>1</v>
      </c>
      <c r="Q128" s="48">
        <v>1</v>
      </c>
      <c r="R128" s="48">
        <v>1</v>
      </c>
      <c r="S128" s="49">
        <v>1</v>
      </c>
      <c r="T128" s="50">
        <v>3</v>
      </c>
      <c r="U128" s="51">
        <v>11</v>
      </c>
      <c r="V128" s="55">
        <f t="shared" si="19"/>
        <v>366.66666666666663</v>
      </c>
      <c r="W128" s="315"/>
      <c r="X128" s="315"/>
      <c r="Y128" s="40" t="s">
        <v>848</v>
      </c>
      <c r="Z128" s="51">
        <v>4</v>
      </c>
      <c r="AA128" s="51">
        <v>11</v>
      </c>
      <c r="AB128" s="53">
        <f t="shared" si="20"/>
        <v>275</v>
      </c>
      <c r="AC128" s="315"/>
      <c r="AD128" s="315"/>
      <c r="AE128" s="40" t="s">
        <v>849</v>
      </c>
      <c r="AF128" s="51">
        <v>1</v>
      </c>
      <c r="AG128" s="51">
        <v>1</v>
      </c>
      <c r="AH128" s="53">
        <f t="shared" si="21"/>
        <v>100</v>
      </c>
      <c r="AI128" s="277"/>
      <c r="AJ128" s="277"/>
      <c r="AK128" s="275"/>
      <c r="AL128" s="51">
        <v>1</v>
      </c>
      <c r="AM128" s="51">
        <v>1</v>
      </c>
      <c r="AN128" s="53">
        <f t="shared" si="22"/>
        <v>100</v>
      </c>
      <c r="AO128" s="315"/>
      <c r="AP128" s="315"/>
      <c r="AQ128" s="303"/>
      <c r="AR128" s="51">
        <v>1</v>
      </c>
      <c r="AS128" s="51">
        <v>1</v>
      </c>
      <c r="AT128" s="53">
        <f t="shared" si="23"/>
        <v>100</v>
      </c>
      <c r="AU128" s="315"/>
      <c r="AV128" s="315"/>
      <c r="AW128" s="303"/>
      <c r="AX128" s="51">
        <v>8</v>
      </c>
      <c r="AY128" s="51">
        <v>8</v>
      </c>
      <c r="AZ128" s="53">
        <f t="shared" si="24"/>
        <v>100</v>
      </c>
      <c r="BA128" s="315"/>
      <c r="BB128" s="315"/>
      <c r="BC128" s="303"/>
      <c r="BD128" s="51">
        <v>13</v>
      </c>
      <c r="BE128" s="51">
        <v>13</v>
      </c>
      <c r="BF128" s="53">
        <f t="shared" si="25"/>
        <v>100</v>
      </c>
      <c r="BG128" s="56" t="s">
        <v>449</v>
      </c>
      <c r="BH128" s="56" t="s">
        <v>449</v>
      </c>
      <c r="BI128" s="58" t="s">
        <v>823</v>
      </c>
      <c r="BJ128" s="51">
        <v>1</v>
      </c>
      <c r="BK128" s="51">
        <v>1</v>
      </c>
      <c r="BL128" s="55">
        <f t="shared" si="28"/>
        <v>100</v>
      </c>
      <c r="BM128" s="56">
        <f>2250000*8/4</f>
        <v>4500000</v>
      </c>
      <c r="BN128" s="56">
        <f>14670000/4</f>
        <v>3667500</v>
      </c>
      <c r="BO128" s="58" t="s">
        <v>844</v>
      </c>
      <c r="BP128" s="51">
        <v>1</v>
      </c>
      <c r="BQ128" s="51">
        <v>1</v>
      </c>
      <c r="BR128" s="53">
        <f t="shared" si="29"/>
        <v>100</v>
      </c>
      <c r="BS128" s="202">
        <v>0</v>
      </c>
      <c r="BT128" s="202">
        <v>0</v>
      </c>
      <c r="BU128" s="168">
        <v>0</v>
      </c>
      <c r="BV128" s="40" t="s">
        <v>969</v>
      </c>
      <c r="BW128" s="59">
        <v>1</v>
      </c>
      <c r="BX128" s="59"/>
      <c r="BY128" s="53">
        <f t="shared" si="27"/>
        <v>0</v>
      </c>
      <c r="BZ128" s="244"/>
      <c r="CA128" s="244"/>
      <c r="CB128" s="93" t="s">
        <v>1203</v>
      </c>
      <c r="CC128" s="59">
        <v>12</v>
      </c>
      <c r="CD128" s="59"/>
      <c r="CE128" s="61">
        <f t="shared" si="26"/>
        <v>0</v>
      </c>
      <c r="CF128" s="60"/>
      <c r="CG128" s="60"/>
      <c r="CH128" s="40"/>
      <c r="CI128" s="51">
        <v>1</v>
      </c>
      <c r="CJ128" s="175">
        <f>(U128+AG128+AM128+AS128+AY128+BE128+BK128+BQ128+BX128+CD128)/10</f>
        <v>3.7</v>
      </c>
      <c r="CK128" s="161">
        <v>1</v>
      </c>
      <c r="CL128" s="40" t="s">
        <v>1237</v>
      </c>
    </row>
    <row r="129" spans="1:90" ht="156" customHeight="1">
      <c r="A129" s="350"/>
      <c r="B129" s="40" t="s">
        <v>850</v>
      </c>
      <c r="C129" s="103">
        <v>105</v>
      </c>
      <c r="D129" s="40" t="s">
        <v>851</v>
      </c>
      <c r="E129" s="104"/>
      <c r="F129" s="104" t="s">
        <v>26</v>
      </c>
      <c r="G129" s="104" t="s">
        <v>26</v>
      </c>
      <c r="H129" s="105" t="s">
        <v>160</v>
      </c>
      <c r="I129" s="47">
        <v>1</v>
      </c>
      <c r="J129" s="48">
        <v>1</v>
      </c>
      <c r="K129" s="48">
        <v>1</v>
      </c>
      <c r="L129" s="48">
        <v>1</v>
      </c>
      <c r="M129" s="48">
        <v>1</v>
      </c>
      <c r="N129" s="48">
        <v>1</v>
      </c>
      <c r="O129" s="48">
        <v>1</v>
      </c>
      <c r="P129" s="48">
        <v>1</v>
      </c>
      <c r="Q129" s="48">
        <v>1</v>
      </c>
      <c r="R129" s="48">
        <v>1</v>
      </c>
      <c r="S129" s="49">
        <v>1</v>
      </c>
      <c r="T129" s="50">
        <v>1</v>
      </c>
      <c r="U129" s="51">
        <v>1</v>
      </c>
      <c r="V129" s="55">
        <f t="shared" si="19"/>
        <v>100</v>
      </c>
      <c r="W129" s="328"/>
      <c r="X129" s="328"/>
      <c r="Y129" s="40" t="s">
        <v>852</v>
      </c>
      <c r="Z129" s="51">
        <v>1</v>
      </c>
      <c r="AA129" s="51">
        <v>1</v>
      </c>
      <c r="AB129" s="53">
        <f t="shared" si="20"/>
        <v>100</v>
      </c>
      <c r="AC129" s="328"/>
      <c r="AD129" s="328"/>
      <c r="AE129" s="40" t="s">
        <v>853</v>
      </c>
      <c r="AF129" s="51">
        <v>1</v>
      </c>
      <c r="AG129" s="51">
        <v>0</v>
      </c>
      <c r="AH129" s="53">
        <f t="shared" si="21"/>
        <v>0</v>
      </c>
      <c r="AI129" s="57"/>
      <c r="AJ129" s="57"/>
      <c r="AK129" s="40" t="s">
        <v>854</v>
      </c>
      <c r="AL129" s="51">
        <v>1</v>
      </c>
      <c r="AM129" s="51">
        <v>1</v>
      </c>
      <c r="AN129" s="53">
        <f t="shared" si="22"/>
        <v>100</v>
      </c>
      <c r="AO129" s="328"/>
      <c r="AP129" s="328"/>
      <c r="AQ129" s="329"/>
      <c r="AR129" s="51">
        <v>1</v>
      </c>
      <c r="AS129" s="51">
        <v>1</v>
      </c>
      <c r="AT129" s="53">
        <f t="shared" si="23"/>
        <v>100</v>
      </c>
      <c r="AU129" s="328"/>
      <c r="AV129" s="328"/>
      <c r="AW129" s="329"/>
      <c r="AX129" s="51">
        <v>1</v>
      </c>
      <c r="AY129" s="96">
        <v>0.55000000000000004</v>
      </c>
      <c r="AZ129" s="55">
        <f t="shared" si="24"/>
        <v>55.000000000000007</v>
      </c>
      <c r="BA129" s="328"/>
      <c r="BB129" s="328"/>
      <c r="BC129" s="329"/>
      <c r="BD129" s="51">
        <v>1</v>
      </c>
      <c r="BE129" s="51">
        <v>0</v>
      </c>
      <c r="BF129" s="53">
        <f t="shared" si="25"/>
        <v>0</v>
      </c>
      <c r="BG129" s="56">
        <v>0</v>
      </c>
      <c r="BH129" s="56">
        <v>0</v>
      </c>
      <c r="BI129" s="58" t="s">
        <v>830</v>
      </c>
      <c r="BJ129" s="51">
        <v>1</v>
      </c>
      <c r="BK129" s="98">
        <v>1</v>
      </c>
      <c r="BL129" s="53">
        <f t="shared" si="28"/>
        <v>100</v>
      </c>
      <c r="BM129" s="56">
        <f>2250000*8/4</f>
        <v>4500000</v>
      </c>
      <c r="BN129" s="56">
        <f>14670000/4</f>
        <v>3667500</v>
      </c>
      <c r="BO129" s="58" t="s">
        <v>831</v>
      </c>
      <c r="BP129" s="51">
        <v>1</v>
      </c>
      <c r="BQ129" s="51">
        <v>1</v>
      </c>
      <c r="BR129" s="53">
        <f t="shared" si="29"/>
        <v>100</v>
      </c>
      <c r="BS129" s="202">
        <v>0</v>
      </c>
      <c r="BT129" s="202">
        <v>0</v>
      </c>
      <c r="BU129" s="168">
        <v>0</v>
      </c>
      <c r="BV129" s="40" t="s">
        <v>970</v>
      </c>
      <c r="BW129" s="59">
        <v>1</v>
      </c>
      <c r="BX129" s="59"/>
      <c r="BY129" s="53">
        <f t="shared" si="27"/>
        <v>0</v>
      </c>
      <c r="BZ129" s="244"/>
      <c r="CA129" s="244"/>
      <c r="CB129" s="40" t="s">
        <v>1202</v>
      </c>
      <c r="CC129" s="59">
        <v>1</v>
      </c>
      <c r="CD129" s="59"/>
      <c r="CE129" s="61">
        <f t="shared" si="26"/>
        <v>0</v>
      </c>
      <c r="CF129" s="60"/>
      <c r="CG129" s="60"/>
      <c r="CH129" s="40"/>
      <c r="CI129" s="51">
        <v>1</v>
      </c>
      <c r="CJ129" s="175">
        <f>U129+AG129+AM129+AS129+AY129+BE129+BK129+BQ129+BX129+CD129</f>
        <v>5.55</v>
      </c>
      <c r="CK129" s="161">
        <v>1</v>
      </c>
      <c r="CL129" s="40" t="s">
        <v>1238</v>
      </c>
    </row>
    <row r="130" spans="1:90" ht="177.75" customHeight="1">
      <c r="A130" s="350"/>
      <c r="B130" s="40" t="s">
        <v>855</v>
      </c>
      <c r="C130" s="44">
        <v>106</v>
      </c>
      <c r="D130" s="40" t="s">
        <v>856</v>
      </c>
      <c r="E130" s="45" t="s">
        <v>26</v>
      </c>
      <c r="F130" s="45" t="s">
        <v>26</v>
      </c>
      <c r="G130" s="45" t="s">
        <v>26</v>
      </c>
      <c r="H130" s="46" t="s">
        <v>170</v>
      </c>
      <c r="I130" s="112">
        <v>1</v>
      </c>
      <c r="J130" s="113">
        <v>1</v>
      </c>
      <c r="K130" s="113">
        <v>1</v>
      </c>
      <c r="L130" s="113">
        <v>1</v>
      </c>
      <c r="M130" s="113">
        <v>1</v>
      </c>
      <c r="N130" s="113">
        <v>1</v>
      </c>
      <c r="O130" s="48">
        <v>1</v>
      </c>
      <c r="P130" s="113">
        <v>1</v>
      </c>
      <c r="Q130" s="113">
        <v>1</v>
      </c>
      <c r="R130" s="113">
        <v>1</v>
      </c>
      <c r="S130" s="122">
        <v>1</v>
      </c>
      <c r="T130" s="116">
        <v>1</v>
      </c>
      <c r="U130" s="62">
        <v>1</v>
      </c>
      <c r="V130" s="55">
        <f t="shared" si="19"/>
        <v>100</v>
      </c>
      <c r="W130" s="57"/>
      <c r="X130" s="57"/>
      <c r="Y130" s="40" t="s">
        <v>857</v>
      </c>
      <c r="Z130" s="62">
        <v>1</v>
      </c>
      <c r="AA130" s="62">
        <v>1</v>
      </c>
      <c r="AB130" s="53">
        <f t="shared" si="20"/>
        <v>100</v>
      </c>
      <c r="AC130" s="57">
        <v>159537600</v>
      </c>
      <c r="AD130" s="57">
        <v>159537600</v>
      </c>
      <c r="AE130" s="40" t="s">
        <v>858</v>
      </c>
      <c r="AF130" s="62">
        <v>1</v>
      </c>
      <c r="AG130" s="62">
        <v>1</v>
      </c>
      <c r="AH130" s="53">
        <f t="shared" si="21"/>
        <v>100</v>
      </c>
      <c r="AI130" s="57"/>
      <c r="AJ130" s="57"/>
      <c r="AK130" s="40" t="s">
        <v>859</v>
      </c>
      <c r="AL130" s="62">
        <v>1</v>
      </c>
      <c r="AM130" s="62">
        <v>0</v>
      </c>
      <c r="AN130" s="53">
        <f t="shared" si="22"/>
        <v>0</v>
      </c>
      <c r="AO130" s="57">
        <v>0</v>
      </c>
      <c r="AP130" s="57">
        <v>0</v>
      </c>
      <c r="AQ130" s="40" t="s">
        <v>173</v>
      </c>
      <c r="AR130" s="62">
        <v>1</v>
      </c>
      <c r="AS130" s="62">
        <v>1</v>
      </c>
      <c r="AT130" s="53">
        <f t="shared" si="23"/>
        <v>100</v>
      </c>
      <c r="AU130" s="57">
        <v>130200000</v>
      </c>
      <c r="AV130" s="57">
        <v>111600000</v>
      </c>
      <c r="AW130" s="40" t="s">
        <v>860</v>
      </c>
      <c r="AX130" s="62">
        <v>1</v>
      </c>
      <c r="AY130" s="62">
        <v>1</v>
      </c>
      <c r="AZ130" s="53">
        <f t="shared" si="24"/>
        <v>100</v>
      </c>
      <c r="BA130" s="57">
        <v>115272000</v>
      </c>
      <c r="BB130" s="57">
        <v>57636000</v>
      </c>
      <c r="BC130" s="40" t="s">
        <v>861</v>
      </c>
      <c r="BD130" s="51">
        <v>1</v>
      </c>
      <c r="BE130" s="51">
        <v>1</v>
      </c>
      <c r="BF130" s="53">
        <f t="shared" si="25"/>
        <v>100</v>
      </c>
      <c r="BG130" s="56">
        <v>0</v>
      </c>
      <c r="BH130" s="56">
        <v>0</v>
      </c>
      <c r="BI130" s="58" t="s">
        <v>862</v>
      </c>
      <c r="BJ130" s="62">
        <v>1</v>
      </c>
      <c r="BK130" s="62">
        <v>1</v>
      </c>
      <c r="BL130" s="53">
        <f t="shared" si="28"/>
        <v>100</v>
      </c>
      <c r="BM130" s="56">
        <v>0</v>
      </c>
      <c r="BN130" s="56">
        <v>0</v>
      </c>
      <c r="BO130" s="58" t="s">
        <v>177</v>
      </c>
      <c r="BP130" s="62">
        <v>1</v>
      </c>
      <c r="BQ130" s="51">
        <v>0</v>
      </c>
      <c r="BR130" s="53">
        <f t="shared" si="29"/>
        <v>0</v>
      </c>
      <c r="BS130" s="185">
        <v>0</v>
      </c>
      <c r="BT130" s="185">
        <v>0</v>
      </c>
      <c r="BU130" s="168">
        <v>0</v>
      </c>
      <c r="BV130" s="40" t="s">
        <v>1069</v>
      </c>
      <c r="BW130" s="261">
        <v>1</v>
      </c>
      <c r="BX130" s="59"/>
      <c r="BY130" s="53">
        <f t="shared" si="27"/>
        <v>0</v>
      </c>
      <c r="BZ130" s="244"/>
      <c r="CA130" s="244"/>
      <c r="CB130" s="93" t="s">
        <v>1165</v>
      </c>
      <c r="CC130" s="59">
        <v>1</v>
      </c>
      <c r="CD130" s="59"/>
      <c r="CE130" s="61">
        <f t="shared" si="26"/>
        <v>0</v>
      </c>
      <c r="CF130" s="60"/>
      <c r="CG130" s="60"/>
      <c r="CH130" s="40"/>
      <c r="CI130" s="62">
        <v>1</v>
      </c>
      <c r="CJ130" s="102">
        <f>(U130+AG130+AM130+AS130+AY130+BE130+BK130+BQ130+BX130+CD130)/10</f>
        <v>0.6</v>
      </c>
      <c r="CK130" s="161">
        <f t="shared" ref="CK130" si="34">CJ130/CI130*100/100</f>
        <v>0.6</v>
      </c>
      <c r="CL130" s="40" t="s">
        <v>1239</v>
      </c>
    </row>
    <row r="131" spans="1:90" ht="346.5" customHeight="1">
      <c r="A131" s="350"/>
      <c r="B131" s="274" t="s">
        <v>863</v>
      </c>
      <c r="C131" s="44">
        <v>107</v>
      </c>
      <c r="D131" s="40" t="s">
        <v>864</v>
      </c>
      <c r="E131" s="45"/>
      <c r="F131" s="45" t="s">
        <v>26</v>
      </c>
      <c r="G131" s="45" t="s">
        <v>26</v>
      </c>
      <c r="H131" s="46" t="s">
        <v>170</v>
      </c>
      <c r="I131" s="47">
        <v>1</v>
      </c>
      <c r="J131" s="48">
        <v>1</v>
      </c>
      <c r="K131" s="48">
        <v>1</v>
      </c>
      <c r="L131" s="48">
        <v>1</v>
      </c>
      <c r="M131" s="48">
        <v>1</v>
      </c>
      <c r="N131" s="113">
        <v>1</v>
      </c>
      <c r="O131" s="48">
        <v>1</v>
      </c>
      <c r="P131" s="48">
        <v>1</v>
      </c>
      <c r="Q131" s="48">
        <v>1</v>
      </c>
      <c r="R131" s="48">
        <v>1</v>
      </c>
      <c r="S131" s="49">
        <v>1</v>
      </c>
      <c r="T131" s="50">
        <v>1</v>
      </c>
      <c r="U131" s="51">
        <v>1</v>
      </c>
      <c r="V131" s="55">
        <f t="shared" si="19"/>
        <v>100</v>
      </c>
      <c r="W131" s="57"/>
      <c r="X131" s="57"/>
      <c r="Y131" s="40" t="s">
        <v>865</v>
      </c>
      <c r="Z131" s="51">
        <v>1</v>
      </c>
      <c r="AA131" s="51">
        <v>1</v>
      </c>
      <c r="AB131" s="53">
        <f t="shared" si="20"/>
        <v>100</v>
      </c>
      <c r="AC131" s="57">
        <v>98495010</v>
      </c>
      <c r="AD131" s="57">
        <v>98495010</v>
      </c>
      <c r="AE131" s="40" t="s">
        <v>865</v>
      </c>
      <c r="AF131" s="51">
        <v>1</v>
      </c>
      <c r="AG131" s="51">
        <v>1</v>
      </c>
      <c r="AH131" s="53">
        <f t="shared" si="21"/>
        <v>100</v>
      </c>
      <c r="AI131" s="57"/>
      <c r="AJ131" s="57"/>
      <c r="AK131" s="40" t="s">
        <v>866</v>
      </c>
      <c r="AL131" s="51">
        <v>1</v>
      </c>
      <c r="AM131" s="51">
        <v>0</v>
      </c>
      <c r="AN131" s="53">
        <f t="shared" si="22"/>
        <v>0</v>
      </c>
      <c r="AO131" s="57">
        <v>0</v>
      </c>
      <c r="AP131" s="57">
        <v>0</v>
      </c>
      <c r="AQ131" s="40" t="s">
        <v>173</v>
      </c>
      <c r="AR131" s="51">
        <v>1</v>
      </c>
      <c r="AS131" s="51">
        <v>1</v>
      </c>
      <c r="AT131" s="53">
        <f t="shared" si="23"/>
        <v>100</v>
      </c>
      <c r="AU131" s="57">
        <v>0</v>
      </c>
      <c r="AV131" s="57">
        <v>0</v>
      </c>
      <c r="AW131" s="40" t="s">
        <v>867</v>
      </c>
      <c r="AX131" s="62">
        <v>1</v>
      </c>
      <c r="AY131" s="51">
        <v>1</v>
      </c>
      <c r="AZ131" s="53">
        <f t="shared" si="24"/>
        <v>100</v>
      </c>
      <c r="BA131" s="57">
        <v>0</v>
      </c>
      <c r="BB131" s="57">
        <v>0</v>
      </c>
      <c r="BC131" s="40" t="s">
        <v>868</v>
      </c>
      <c r="BD131" s="51">
        <v>1</v>
      </c>
      <c r="BE131" s="51">
        <v>1</v>
      </c>
      <c r="BF131" s="53">
        <f t="shared" si="25"/>
        <v>100</v>
      </c>
      <c r="BG131" s="56">
        <v>0</v>
      </c>
      <c r="BH131" s="56">
        <v>0</v>
      </c>
      <c r="BI131" s="58" t="s">
        <v>869</v>
      </c>
      <c r="BJ131" s="51">
        <v>1</v>
      </c>
      <c r="BK131" s="51">
        <v>1</v>
      </c>
      <c r="BL131" s="53">
        <f t="shared" si="28"/>
        <v>100</v>
      </c>
      <c r="BM131" s="56">
        <v>0</v>
      </c>
      <c r="BN131" s="56">
        <v>0</v>
      </c>
      <c r="BO131" s="58" t="s">
        <v>177</v>
      </c>
      <c r="BP131" s="51">
        <v>1</v>
      </c>
      <c r="BQ131" s="51">
        <v>0</v>
      </c>
      <c r="BR131" s="53">
        <f t="shared" si="29"/>
        <v>0</v>
      </c>
      <c r="BS131" s="185">
        <v>0</v>
      </c>
      <c r="BT131" s="185">
        <v>0</v>
      </c>
      <c r="BU131" s="168">
        <v>0</v>
      </c>
      <c r="BV131" s="40" t="s">
        <v>1070</v>
      </c>
      <c r="BW131" s="59">
        <v>1</v>
      </c>
      <c r="BX131" s="59"/>
      <c r="BY131" s="53">
        <f t="shared" si="27"/>
        <v>0</v>
      </c>
      <c r="BZ131" s="244"/>
      <c r="CA131" s="244"/>
      <c r="CB131" s="93" t="s">
        <v>1166</v>
      </c>
      <c r="CC131" s="59">
        <v>1</v>
      </c>
      <c r="CD131" s="59"/>
      <c r="CE131" s="61">
        <f t="shared" si="26"/>
        <v>0</v>
      </c>
      <c r="CF131" s="60"/>
      <c r="CG131" s="60"/>
      <c r="CH131" s="40"/>
      <c r="CI131" s="51">
        <v>1</v>
      </c>
      <c r="CJ131" s="175">
        <f>(U131+AG131+AM131+AS131+AY131+BE131+BK131+BQ131+BX131+CD131)/10</f>
        <v>0.6</v>
      </c>
      <c r="CK131" s="161">
        <f>CJ131/CI131</f>
        <v>0.6</v>
      </c>
      <c r="CL131" s="40" t="s">
        <v>1240</v>
      </c>
    </row>
    <row r="132" spans="1:90" ht="83.25" customHeight="1">
      <c r="A132" s="350"/>
      <c r="B132" s="316"/>
      <c r="C132" s="296">
        <v>108</v>
      </c>
      <c r="D132" s="274" t="s">
        <v>870</v>
      </c>
      <c r="E132" s="298"/>
      <c r="F132" s="298" t="s">
        <v>26</v>
      </c>
      <c r="G132" s="298" t="s">
        <v>26</v>
      </c>
      <c r="H132" s="46" t="s">
        <v>871</v>
      </c>
      <c r="I132" s="313">
        <v>1</v>
      </c>
      <c r="J132" s="290">
        <v>1</v>
      </c>
      <c r="K132" s="290">
        <v>8</v>
      </c>
      <c r="L132" s="290">
        <v>1</v>
      </c>
      <c r="M132" s="290">
        <v>1</v>
      </c>
      <c r="N132" s="290">
        <v>1</v>
      </c>
      <c r="O132" s="290">
        <v>1</v>
      </c>
      <c r="P132" s="290">
        <v>1</v>
      </c>
      <c r="Q132" s="290">
        <v>1</v>
      </c>
      <c r="R132" s="290">
        <v>1</v>
      </c>
      <c r="S132" s="292">
        <v>1</v>
      </c>
      <c r="T132" s="311">
        <v>1</v>
      </c>
      <c r="U132" s="280">
        <v>1</v>
      </c>
      <c r="V132" s="284">
        <f t="shared" si="19"/>
        <v>100</v>
      </c>
      <c r="W132" s="57">
        <v>44333333</v>
      </c>
      <c r="X132" s="57">
        <v>39833332</v>
      </c>
      <c r="Y132" s="40" t="s">
        <v>872</v>
      </c>
      <c r="Z132" s="280">
        <v>1</v>
      </c>
      <c r="AA132" s="280">
        <v>1</v>
      </c>
      <c r="AB132" s="278">
        <f t="shared" si="20"/>
        <v>100</v>
      </c>
      <c r="AC132" s="57">
        <v>27500000</v>
      </c>
      <c r="AD132" s="57">
        <v>11320747</v>
      </c>
      <c r="AE132" s="40" t="s">
        <v>873</v>
      </c>
      <c r="AF132" s="280">
        <v>8</v>
      </c>
      <c r="AG132" s="280">
        <v>10</v>
      </c>
      <c r="AH132" s="278">
        <f t="shared" si="21"/>
        <v>125</v>
      </c>
      <c r="AI132" s="57">
        <v>23300000</v>
      </c>
      <c r="AJ132" s="57">
        <v>23300000</v>
      </c>
      <c r="AK132" s="40" t="s">
        <v>874</v>
      </c>
      <c r="AL132" s="280">
        <v>1</v>
      </c>
      <c r="AM132" s="286">
        <v>0.75</v>
      </c>
      <c r="AN132" s="278">
        <f t="shared" si="22"/>
        <v>75</v>
      </c>
      <c r="AO132" s="276">
        <v>27751200</v>
      </c>
      <c r="AP132" s="276">
        <v>27751200</v>
      </c>
      <c r="AQ132" s="274" t="s">
        <v>875</v>
      </c>
      <c r="AR132" s="280">
        <v>1</v>
      </c>
      <c r="AS132" s="280">
        <v>1</v>
      </c>
      <c r="AT132" s="278">
        <f t="shared" si="23"/>
        <v>100</v>
      </c>
      <c r="AU132" s="57">
        <v>139896000</v>
      </c>
      <c r="AV132" s="57">
        <v>139896000</v>
      </c>
      <c r="AW132" s="40" t="s">
        <v>876</v>
      </c>
      <c r="AX132" s="280">
        <v>1</v>
      </c>
      <c r="AY132" s="280">
        <v>1</v>
      </c>
      <c r="AZ132" s="278">
        <f t="shared" si="24"/>
        <v>100</v>
      </c>
      <c r="BA132" s="57">
        <v>62500000</v>
      </c>
      <c r="BB132" s="57">
        <v>20075000</v>
      </c>
      <c r="BC132" s="40" t="s">
        <v>877</v>
      </c>
      <c r="BD132" s="280">
        <v>1</v>
      </c>
      <c r="BE132" s="280">
        <v>1</v>
      </c>
      <c r="BF132" s="278">
        <f t="shared" si="25"/>
        <v>100</v>
      </c>
      <c r="BG132" s="57"/>
      <c r="BH132" s="57"/>
      <c r="BI132" s="40"/>
      <c r="BJ132" s="280">
        <v>1</v>
      </c>
      <c r="BK132" s="280">
        <v>1</v>
      </c>
      <c r="BL132" s="278">
        <f t="shared" si="28"/>
        <v>100</v>
      </c>
      <c r="BM132" s="57">
        <v>0</v>
      </c>
      <c r="BN132" s="57">
        <v>0</v>
      </c>
      <c r="BO132" s="40" t="s">
        <v>878</v>
      </c>
      <c r="BP132" s="280">
        <v>1</v>
      </c>
      <c r="BQ132" s="280">
        <v>1</v>
      </c>
      <c r="BR132" s="278">
        <f t="shared" si="29"/>
        <v>100</v>
      </c>
      <c r="BS132" s="203"/>
      <c r="BT132" s="203"/>
      <c r="BU132" s="168" t="e">
        <f t="shared" si="32"/>
        <v>#DIV/0!</v>
      </c>
      <c r="BV132" s="40" t="s">
        <v>1112</v>
      </c>
      <c r="BW132" s="280">
        <v>1</v>
      </c>
      <c r="BX132" s="286">
        <v>0.25</v>
      </c>
      <c r="BY132" s="278">
        <f t="shared" si="27"/>
        <v>25</v>
      </c>
      <c r="BZ132" s="244"/>
      <c r="CA132" s="244"/>
      <c r="CB132" s="93" t="s">
        <v>1193</v>
      </c>
      <c r="CC132" s="280">
        <v>1</v>
      </c>
      <c r="CD132" s="280"/>
      <c r="CE132" s="282">
        <f t="shared" si="26"/>
        <v>0</v>
      </c>
      <c r="CF132" s="60"/>
      <c r="CG132" s="60"/>
      <c r="CH132" s="40"/>
      <c r="CI132" s="280">
        <v>1</v>
      </c>
      <c r="CJ132" s="280">
        <f>(+BQ132+BK132+BE132+AY132+AS132+AM132+AG132+AA132+U132+BX132)/10</f>
        <v>1.8</v>
      </c>
      <c r="CK132" s="288">
        <v>1</v>
      </c>
      <c r="CL132" s="274" t="s">
        <v>879</v>
      </c>
    </row>
    <row r="133" spans="1:90" ht="237.75" customHeight="1">
      <c r="A133" s="350"/>
      <c r="B133" s="275"/>
      <c r="C133" s="297"/>
      <c r="D133" s="275"/>
      <c r="E133" s="299"/>
      <c r="F133" s="299"/>
      <c r="G133" s="299"/>
      <c r="H133" s="46" t="s">
        <v>880</v>
      </c>
      <c r="I133" s="314"/>
      <c r="J133" s="291"/>
      <c r="K133" s="291"/>
      <c r="L133" s="291"/>
      <c r="M133" s="291"/>
      <c r="N133" s="291"/>
      <c r="O133" s="291"/>
      <c r="P133" s="291"/>
      <c r="Q133" s="291"/>
      <c r="R133" s="291"/>
      <c r="S133" s="293"/>
      <c r="T133" s="312"/>
      <c r="U133" s="281"/>
      <c r="V133" s="285"/>
      <c r="W133" s="57"/>
      <c r="X133" s="57"/>
      <c r="Y133" s="40"/>
      <c r="Z133" s="281"/>
      <c r="AA133" s="281"/>
      <c r="AB133" s="279"/>
      <c r="AC133" s="57"/>
      <c r="AD133" s="57"/>
      <c r="AE133" s="40"/>
      <c r="AF133" s="281"/>
      <c r="AG133" s="281"/>
      <c r="AH133" s="279"/>
      <c r="AI133" s="57"/>
      <c r="AJ133" s="57"/>
      <c r="AK133" s="40"/>
      <c r="AL133" s="281"/>
      <c r="AM133" s="287"/>
      <c r="AN133" s="279"/>
      <c r="AO133" s="277"/>
      <c r="AP133" s="277"/>
      <c r="AQ133" s="275"/>
      <c r="AR133" s="281"/>
      <c r="AS133" s="281"/>
      <c r="AT133" s="279"/>
      <c r="AU133" s="57"/>
      <c r="AV133" s="57"/>
      <c r="AW133" s="40"/>
      <c r="AX133" s="281"/>
      <c r="AY133" s="281"/>
      <c r="AZ133" s="279"/>
      <c r="BA133" s="57"/>
      <c r="BB133" s="57"/>
      <c r="BC133" s="40"/>
      <c r="BD133" s="281"/>
      <c r="BE133" s="281"/>
      <c r="BF133" s="279"/>
      <c r="BG133" s="56">
        <v>6879999</v>
      </c>
      <c r="BH133" s="56">
        <v>6879999</v>
      </c>
      <c r="BI133" s="58" t="s">
        <v>881</v>
      </c>
      <c r="BJ133" s="281"/>
      <c r="BK133" s="281"/>
      <c r="BL133" s="279"/>
      <c r="BM133" s="56">
        <v>6600000</v>
      </c>
      <c r="BN133" s="56">
        <v>3300000</v>
      </c>
      <c r="BO133" s="58" t="s">
        <v>882</v>
      </c>
      <c r="BP133" s="281"/>
      <c r="BQ133" s="281"/>
      <c r="BR133" s="279"/>
      <c r="BS133" s="191">
        <v>15000000</v>
      </c>
      <c r="BT133" s="191">
        <v>15000000</v>
      </c>
      <c r="BU133" s="168">
        <f t="shared" si="32"/>
        <v>100</v>
      </c>
      <c r="BV133" s="40" t="s">
        <v>1030</v>
      </c>
      <c r="BW133" s="281"/>
      <c r="BX133" s="287"/>
      <c r="BY133" s="279"/>
      <c r="BZ133" s="259">
        <v>9600000</v>
      </c>
      <c r="CA133" s="259">
        <v>2400000</v>
      </c>
      <c r="CB133" s="40" t="s">
        <v>1137</v>
      </c>
      <c r="CC133" s="281"/>
      <c r="CD133" s="281"/>
      <c r="CE133" s="283"/>
      <c r="CF133" s="60"/>
      <c r="CG133" s="60"/>
      <c r="CH133" s="40"/>
      <c r="CI133" s="281"/>
      <c r="CJ133" s="281"/>
      <c r="CK133" s="289"/>
      <c r="CL133" s="275"/>
    </row>
    <row r="134" spans="1:90" ht="125.25" customHeight="1">
      <c r="A134" s="350"/>
      <c r="B134" s="274" t="s">
        <v>883</v>
      </c>
      <c r="C134" s="296">
        <v>109</v>
      </c>
      <c r="D134" s="274" t="s">
        <v>783</v>
      </c>
      <c r="E134" s="298"/>
      <c r="F134" s="298" t="s">
        <v>26</v>
      </c>
      <c r="G134" s="298" t="s">
        <v>26</v>
      </c>
      <c r="H134" s="46" t="s">
        <v>784</v>
      </c>
      <c r="I134" s="313">
        <v>1</v>
      </c>
      <c r="J134" s="290">
        <v>1</v>
      </c>
      <c r="K134" s="290">
        <v>1</v>
      </c>
      <c r="L134" s="290">
        <v>1</v>
      </c>
      <c r="M134" s="290">
        <v>1</v>
      </c>
      <c r="N134" s="290">
        <v>1</v>
      </c>
      <c r="O134" s="290">
        <v>1</v>
      </c>
      <c r="P134" s="290">
        <v>1</v>
      </c>
      <c r="Q134" s="290">
        <v>1</v>
      </c>
      <c r="R134" s="290">
        <v>1</v>
      </c>
      <c r="S134" s="292">
        <v>1</v>
      </c>
      <c r="T134" s="311">
        <v>1</v>
      </c>
      <c r="U134" s="280">
        <v>1</v>
      </c>
      <c r="V134" s="284">
        <f t="shared" ref="V134" si="35">(U134/T134)*100</f>
        <v>100</v>
      </c>
      <c r="W134" s="57">
        <v>44333333</v>
      </c>
      <c r="X134" s="57">
        <v>39833332</v>
      </c>
      <c r="Y134" s="40" t="s">
        <v>785</v>
      </c>
      <c r="Z134" s="280">
        <v>1</v>
      </c>
      <c r="AA134" s="280">
        <v>1</v>
      </c>
      <c r="AB134" s="278">
        <f t="shared" si="20"/>
        <v>100</v>
      </c>
      <c r="AC134" s="276">
        <v>27500000</v>
      </c>
      <c r="AD134" s="276">
        <v>11320747</v>
      </c>
      <c r="AE134" s="40" t="s">
        <v>786</v>
      </c>
      <c r="AF134" s="280">
        <v>1</v>
      </c>
      <c r="AG134" s="280">
        <v>1</v>
      </c>
      <c r="AH134" s="278">
        <f t="shared" si="21"/>
        <v>100</v>
      </c>
      <c r="AI134" s="57">
        <v>16500000</v>
      </c>
      <c r="AJ134" s="57">
        <v>16500000</v>
      </c>
      <c r="AK134" s="40" t="s">
        <v>884</v>
      </c>
      <c r="AL134" s="280">
        <v>1</v>
      </c>
      <c r="AM134" s="280">
        <v>1</v>
      </c>
      <c r="AN134" s="278">
        <f t="shared" si="22"/>
        <v>100</v>
      </c>
      <c r="AO134" s="57">
        <v>27751200</v>
      </c>
      <c r="AP134" s="57">
        <v>27751200</v>
      </c>
      <c r="AQ134" s="40" t="s">
        <v>885</v>
      </c>
      <c r="AR134" s="280">
        <v>1</v>
      </c>
      <c r="AS134" s="280">
        <v>1</v>
      </c>
      <c r="AT134" s="278">
        <f t="shared" si="23"/>
        <v>100</v>
      </c>
      <c r="AU134" s="57">
        <v>40000000</v>
      </c>
      <c r="AV134" s="57">
        <v>40000000</v>
      </c>
      <c r="AW134" s="40" t="s">
        <v>886</v>
      </c>
      <c r="AX134" s="280">
        <v>1</v>
      </c>
      <c r="AY134" s="280">
        <v>1</v>
      </c>
      <c r="AZ134" s="278">
        <f t="shared" si="24"/>
        <v>100</v>
      </c>
      <c r="BA134" s="57">
        <v>40000000</v>
      </c>
      <c r="BB134" s="57">
        <v>2160000</v>
      </c>
      <c r="BC134" s="40" t="s">
        <v>887</v>
      </c>
      <c r="BD134" s="280">
        <v>1</v>
      </c>
      <c r="BE134" s="280">
        <v>1</v>
      </c>
      <c r="BF134" s="278">
        <f t="shared" si="25"/>
        <v>100</v>
      </c>
      <c r="BG134" s="56">
        <f>4480000*2</f>
        <v>8960000</v>
      </c>
      <c r="BH134" s="56">
        <f>4480000*2</f>
        <v>8960000</v>
      </c>
      <c r="BI134" s="73" t="s">
        <v>888</v>
      </c>
      <c r="BJ134" s="280">
        <v>1</v>
      </c>
      <c r="BK134" s="280">
        <v>1</v>
      </c>
      <c r="BL134" s="278">
        <f t="shared" si="28"/>
        <v>100</v>
      </c>
      <c r="BM134" s="56">
        <v>4000000</v>
      </c>
      <c r="BN134" s="56">
        <v>4000000</v>
      </c>
      <c r="BO134" s="73" t="s">
        <v>889</v>
      </c>
      <c r="BP134" s="280">
        <v>1</v>
      </c>
      <c r="BQ134" s="280">
        <v>1</v>
      </c>
      <c r="BR134" s="278">
        <f t="shared" si="29"/>
        <v>100</v>
      </c>
      <c r="BS134" s="202">
        <v>5000000</v>
      </c>
      <c r="BT134" s="202">
        <v>5000000</v>
      </c>
      <c r="BU134" s="168">
        <f t="shared" si="32"/>
        <v>100</v>
      </c>
      <c r="BV134" s="40" t="s">
        <v>1113</v>
      </c>
      <c r="BW134" s="280">
        <v>1</v>
      </c>
      <c r="BX134" s="280"/>
      <c r="BY134" s="278">
        <f t="shared" si="27"/>
        <v>0</v>
      </c>
      <c r="BZ134" s="244"/>
      <c r="CA134" s="244"/>
      <c r="CB134" s="93" t="s">
        <v>1148</v>
      </c>
      <c r="CC134" s="280">
        <v>1</v>
      </c>
      <c r="CD134" s="280"/>
      <c r="CE134" s="282">
        <f t="shared" si="26"/>
        <v>0</v>
      </c>
      <c r="CF134" s="60"/>
      <c r="CG134" s="60"/>
      <c r="CH134" s="40"/>
      <c r="CI134" s="280">
        <v>1</v>
      </c>
      <c r="CJ134" s="280">
        <f>(+BQ134+BK134+BE134+AY134+AS134+AM134+AG134+AA134+U134+BX134)/10</f>
        <v>0.9</v>
      </c>
      <c r="CK134" s="288">
        <v>1</v>
      </c>
      <c r="CL134" s="274" t="s">
        <v>890</v>
      </c>
    </row>
    <row r="135" spans="1:90" ht="153" customHeight="1">
      <c r="A135" s="350"/>
      <c r="B135" s="316"/>
      <c r="C135" s="297"/>
      <c r="D135" s="275"/>
      <c r="E135" s="299"/>
      <c r="F135" s="299"/>
      <c r="G135" s="299"/>
      <c r="H135" s="46" t="s">
        <v>170</v>
      </c>
      <c r="I135" s="314"/>
      <c r="J135" s="291"/>
      <c r="K135" s="291"/>
      <c r="L135" s="291"/>
      <c r="M135" s="291"/>
      <c r="N135" s="291"/>
      <c r="O135" s="291"/>
      <c r="P135" s="291"/>
      <c r="Q135" s="291"/>
      <c r="R135" s="291"/>
      <c r="S135" s="293"/>
      <c r="T135" s="312"/>
      <c r="U135" s="281"/>
      <c r="V135" s="285"/>
      <c r="W135" s="57"/>
      <c r="X135" s="57"/>
      <c r="Y135" s="40"/>
      <c r="Z135" s="281"/>
      <c r="AA135" s="281"/>
      <c r="AB135" s="279"/>
      <c r="AC135" s="315"/>
      <c r="AD135" s="315"/>
      <c r="AE135" s="40"/>
      <c r="AF135" s="281"/>
      <c r="AG135" s="281"/>
      <c r="AH135" s="279"/>
      <c r="AI135" s="57"/>
      <c r="AJ135" s="57"/>
      <c r="AK135" s="40"/>
      <c r="AL135" s="281"/>
      <c r="AM135" s="281"/>
      <c r="AN135" s="279"/>
      <c r="AO135" s="57"/>
      <c r="AP135" s="57"/>
      <c r="AQ135" s="40"/>
      <c r="AR135" s="281"/>
      <c r="AS135" s="281"/>
      <c r="AT135" s="279"/>
      <c r="AU135" s="57"/>
      <c r="AV135" s="57"/>
      <c r="AW135" s="40"/>
      <c r="AX135" s="281"/>
      <c r="AY135" s="281"/>
      <c r="AZ135" s="279"/>
      <c r="BA135" s="57"/>
      <c r="BB135" s="57"/>
      <c r="BC135" s="40"/>
      <c r="BD135" s="281"/>
      <c r="BE135" s="281"/>
      <c r="BF135" s="279"/>
      <c r="BG135" s="56">
        <v>0</v>
      </c>
      <c r="BH135" s="56">
        <v>0</v>
      </c>
      <c r="BI135" s="73" t="s">
        <v>891</v>
      </c>
      <c r="BJ135" s="281"/>
      <c r="BK135" s="281"/>
      <c r="BL135" s="279"/>
      <c r="BM135" s="56">
        <v>0</v>
      </c>
      <c r="BN135" s="56">
        <v>0</v>
      </c>
      <c r="BO135" s="58" t="s">
        <v>177</v>
      </c>
      <c r="BP135" s="281"/>
      <c r="BQ135" s="281"/>
      <c r="BR135" s="279"/>
      <c r="BS135" s="185">
        <v>0</v>
      </c>
      <c r="BT135" s="185">
        <v>0</v>
      </c>
      <c r="BU135" s="168">
        <v>0</v>
      </c>
      <c r="BV135" s="40" t="s">
        <v>1114</v>
      </c>
      <c r="BW135" s="281"/>
      <c r="BX135" s="281"/>
      <c r="BY135" s="279"/>
      <c r="BZ135" s="244"/>
      <c r="CA135" s="244"/>
      <c r="CB135" s="93" t="s">
        <v>1167</v>
      </c>
      <c r="CC135" s="281"/>
      <c r="CD135" s="281"/>
      <c r="CE135" s="283"/>
      <c r="CF135" s="60"/>
      <c r="CG135" s="60"/>
      <c r="CH135" s="40"/>
      <c r="CI135" s="281"/>
      <c r="CJ135" s="281"/>
      <c r="CK135" s="289"/>
      <c r="CL135" s="275"/>
    </row>
    <row r="136" spans="1:90" ht="183" customHeight="1">
      <c r="A136" s="350"/>
      <c r="B136" s="316"/>
      <c r="C136" s="296">
        <v>110</v>
      </c>
      <c r="D136" s="274" t="s">
        <v>892</v>
      </c>
      <c r="E136" s="298" t="s">
        <v>26</v>
      </c>
      <c r="F136" s="298" t="s">
        <v>26</v>
      </c>
      <c r="G136" s="298" t="s">
        <v>26</v>
      </c>
      <c r="H136" s="46" t="s">
        <v>871</v>
      </c>
      <c r="I136" s="47">
        <v>2</v>
      </c>
      <c r="J136" s="48">
        <v>1</v>
      </c>
      <c r="K136" s="48">
        <v>1</v>
      </c>
      <c r="L136" s="48">
        <v>1</v>
      </c>
      <c r="M136" s="290">
        <v>1</v>
      </c>
      <c r="N136" s="290">
        <v>4</v>
      </c>
      <c r="O136" s="326">
        <v>1</v>
      </c>
      <c r="P136" s="322">
        <v>1</v>
      </c>
      <c r="Q136" s="322">
        <v>1</v>
      </c>
      <c r="R136" s="322">
        <v>1</v>
      </c>
      <c r="S136" s="324">
        <v>1</v>
      </c>
      <c r="T136" s="50">
        <v>2</v>
      </c>
      <c r="U136" s="51">
        <v>2</v>
      </c>
      <c r="V136" s="55">
        <f t="shared" si="19"/>
        <v>100</v>
      </c>
      <c r="W136" s="57">
        <v>48683333</v>
      </c>
      <c r="X136" s="57">
        <v>48683333</v>
      </c>
      <c r="Y136" s="40" t="s">
        <v>893</v>
      </c>
      <c r="Z136" s="51">
        <v>1</v>
      </c>
      <c r="AA136" s="51">
        <v>1</v>
      </c>
      <c r="AB136" s="53">
        <f t="shared" si="20"/>
        <v>100</v>
      </c>
      <c r="AC136" s="315"/>
      <c r="AD136" s="315"/>
      <c r="AE136" s="40" t="s">
        <v>894</v>
      </c>
      <c r="AF136" s="51">
        <v>1</v>
      </c>
      <c r="AG136" s="51">
        <v>0</v>
      </c>
      <c r="AH136" s="53">
        <f t="shared" si="21"/>
        <v>0</v>
      </c>
      <c r="AI136" s="57"/>
      <c r="AJ136" s="57"/>
      <c r="AK136" s="40" t="s">
        <v>895</v>
      </c>
      <c r="AL136" s="51">
        <v>1</v>
      </c>
      <c r="AM136" s="51">
        <v>0</v>
      </c>
      <c r="AN136" s="53">
        <f t="shared" si="22"/>
        <v>0</v>
      </c>
      <c r="AO136" s="57">
        <v>0</v>
      </c>
      <c r="AP136" s="57">
        <v>0</v>
      </c>
      <c r="AQ136" s="40" t="s">
        <v>896</v>
      </c>
      <c r="AR136" s="280">
        <v>1</v>
      </c>
      <c r="AS136" s="280">
        <v>1</v>
      </c>
      <c r="AT136" s="278">
        <f t="shared" si="23"/>
        <v>100</v>
      </c>
      <c r="AU136" s="57"/>
      <c r="AV136" s="57"/>
      <c r="AW136" s="40"/>
      <c r="AX136" s="280">
        <v>4</v>
      </c>
      <c r="AY136" s="286">
        <v>1.5</v>
      </c>
      <c r="AZ136" s="278">
        <f t="shared" si="24"/>
        <v>37.5</v>
      </c>
      <c r="BA136" s="57"/>
      <c r="BB136" s="57"/>
      <c r="BC136" s="40"/>
      <c r="BD136" s="319">
        <v>1</v>
      </c>
      <c r="BE136" s="320">
        <v>8.3299999999999999E-2</v>
      </c>
      <c r="BF136" s="278">
        <f t="shared" si="25"/>
        <v>8.33</v>
      </c>
      <c r="BG136" s="56">
        <v>0</v>
      </c>
      <c r="BH136" s="56">
        <v>0</v>
      </c>
      <c r="BI136" s="73" t="s">
        <v>897</v>
      </c>
      <c r="BJ136" s="317">
        <v>1</v>
      </c>
      <c r="BK136" s="317">
        <v>1</v>
      </c>
      <c r="BL136" s="278">
        <f t="shared" si="28"/>
        <v>100</v>
      </c>
      <c r="BM136" s="56">
        <v>80000000</v>
      </c>
      <c r="BN136" s="56">
        <v>0</v>
      </c>
      <c r="BO136" s="58" t="s">
        <v>898</v>
      </c>
      <c r="BP136" s="317">
        <v>1</v>
      </c>
      <c r="BQ136" s="317">
        <v>1</v>
      </c>
      <c r="BR136" s="278">
        <v>100</v>
      </c>
      <c r="BS136" s="202">
        <v>0</v>
      </c>
      <c r="BT136" s="202">
        <v>0</v>
      </c>
      <c r="BU136" s="168">
        <v>0</v>
      </c>
      <c r="BV136" s="40" t="s">
        <v>1003</v>
      </c>
      <c r="BW136" s="317">
        <v>1</v>
      </c>
      <c r="BX136" s="286">
        <v>0.1</v>
      </c>
      <c r="BY136" s="278">
        <f t="shared" si="27"/>
        <v>10</v>
      </c>
      <c r="BZ136" s="244"/>
      <c r="CA136" s="244"/>
      <c r="CB136" s="93" t="s">
        <v>1195</v>
      </c>
      <c r="CC136" s="317">
        <v>1</v>
      </c>
      <c r="CD136" s="280"/>
      <c r="CE136" s="282">
        <f t="shared" si="26"/>
        <v>0</v>
      </c>
      <c r="CF136" s="60"/>
      <c r="CG136" s="60"/>
      <c r="CH136" s="40"/>
      <c r="CI136" s="317">
        <v>1</v>
      </c>
      <c r="CJ136" s="317">
        <v>1</v>
      </c>
      <c r="CK136" s="288">
        <f>CJ136/CI136</f>
        <v>1</v>
      </c>
      <c r="CL136" s="274" t="s">
        <v>899</v>
      </c>
    </row>
    <row r="137" spans="1:90" ht="171.75" customHeight="1">
      <c r="A137" s="350"/>
      <c r="B137" s="275"/>
      <c r="C137" s="297"/>
      <c r="D137" s="275"/>
      <c r="E137" s="299"/>
      <c r="F137" s="299"/>
      <c r="G137" s="299"/>
      <c r="H137" s="46" t="s">
        <v>170</v>
      </c>
      <c r="I137" s="47"/>
      <c r="J137" s="48"/>
      <c r="K137" s="48"/>
      <c r="L137" s="48"/>
      <c r="M137" s="291"/>
      <c r="N137" s="291"/>
      <c r="O137" s="310"/>
      <c r="P137" s="323"/>
      <c r="Q137" s="323"/>
      <c r="R137" s="323"/>
      <c r="S137" s="325"/>
      <c r="T137" s="50"/>
      <c r="U137" s="51"/>
      <c r="V137" s="55"/>
      <c r="W137" s="66"/>
      <c r="X137" s="66"/>
      <c r="Y137" s="64"/>
      <c r="Z137" s="51"/>
      <c r="AA137" s="51"/>
      <c r="AB137" s="53"/>
      <c r="AC137" s="315"/>
      <c r="AD137" s="315"/>
      <c r="AE137" s="64"/>
      <c r="AF137" s="51"/>
      <c r="AG137" s="51"/>
      <c r="AH137" s="53"/>
      <c r="AI137" s="66"/>
      <c r="AJ137" s="66"/>
      <c r="AK137" s="64"/>
      <c r="AL137" s="51"/>
      <c r="AM137" s="51"/>
      <c r="AN137" s="53"/>
      <c r="AO137" s="66"/>
      <c r="AP137" s="66"/>
      <c r="AQ137" s="64"/>
      <c r="AR137" s="281"/>
      <c r="AS137" s="281"/>
      <c r="AT137" s="279"/>
      <c r="AU137" s="57">
        <v>440000000</v>
      </c>
      <c r="AV137" s="57">
        <v>438921995</v>
      </c>
      <c r="AW137" s="40" t="s">
        <v>900</v>
      </c>
      <c r="AX137" s="281"/>
      <c r="AY137" s="287"/>
      <c r="AZ137" s="279"/>
      <c r="BA137" s="57">
        <v>89400000</v>
      </c>
      <c r="BB137" s="57">
        <v>38285000</v>
      </c>
      <c r="BC137" s="40" t="s">
        <v>901</v>
      </c>
      <c r="BD137" s="306"/>
      <c r="BE137" s="321"/>
      <c r="BF137" s="279"/>
      <c r="BG137" s="56">
        <v>0</v>
      </c>
      <c r="BH137" s="56">
        <v>0</v>
      </c>
      <c r="BI137" s="73" t="s">
        <v>902</v>
      </c>
      <c r="BJ137" s="318"/>
      <c r="BK137" s="318"/>
      <c r="BL137" s="279"/>
      <c r="BM137" s="56">
        <v>0</v>
      </c>
      <c r="BN137" s="56">
        <v>0</v>
      </c>
      <c r="BO137" s="58" t="s">
        <v>177</v>
      </c>
      <c r="BP137" s="318"/>
      <c r="BQ137" s="318"/>
      <c r="BR137" s="279"/>
      <c r="BS137" s="185">
        <v>0</v>
      </c>
      <c r="BT137" s="185">
        <v>0</v>
      </c>
      <c r="BU137" s="168">
        <v>0</v>
      </c>
      <c r="BV137" s="40" t="s">
        <v>1071</v>
      </c>
      <c r="BW137" s="318"/>
      <c r="BX137" s="287"/>
      <c r="BY137" s="279"/>
      <c r="BZ137" s="244"/>
      <c r="CA137" s="244"/>
      <c r="CB137" s="93" t="s">
        <v>1168</v>
      </c>
      <c r="CC137" s="318"/>
      <c r="CD137" s="281"/>
      <c r="CE137" s="283"/>
      <c r="CF137" s="60"/>
      <c r="CG137" s="60"/>
      <c r="CH137" s="40"/>
      <c r="CI137" s="327"/>
      <c r="CJ137" s="318"/>
      <c r="CK137" s="289"/>
      <c r="CL137" s="275"/>
    </row>
    <row r="138" spans="1:90" ht="108.75" customHeight="1">
      <c r="A138" s="350"/>
      <c r="B138" s="274" t="s">
        <v>903</v>
      </c>
      <c r="C138" s="296">
        <v>111</v>
      </c>
      <c r="D138" s="274" t="s">
        <v>904</v>
      </c>
      <c r="E138" s="298"/>
      <c r="F138" s="298" t="s">
        <v>26</v>
      </c>
      <c r="G138" s="298" t="s">
        <v>26</v>
      </c>
      <c r="H138" s="46" t="s">
        <v>784</v>
      </c>
      <c r="I138" s="313">
        <v>1</v>
      </c>
      <c r="J138" s="290">
        <v>1</v>
      </c>
      <c r="K138" s="290">
        <v>1</v>
      </c>
      <c r="L138" s="290">
        <v>1</v>
      </c>
      <c r="M138" s="290">
        <v>1</v>
      </c>
      <c r="N138" s="290">
        <v>1</v>
      </c>
      <c r="O138" s="309">
        <v>1</v>
      </c>
      <c r="P138" s="290">
        <v>1</v>
      </c>
      <c r="Q138" s="290">
        <v>1</v>
      </c>
      <c r="R138" s="290">
        <v>1</v>
      </c>
      <c r="S138" s="292">
        <v>1</v>
      </c>
      <c r="T138" s="311">
        <v>1</v>
      </c>
      <c r="U138" s="280">
        <v>1</v>
      </c>
      <c r="V138" s="284">
        <f t="shared" si="19"/>
        <v>100</v>
      </c>
      <c r="W138" s="276">
        <v>44333333</v>
      </c>
      <c r="X138" s="276">
        <v>44333334</v>
      </c>
      <c r="Y138" s="274" t="s">
        <v>785</v>
      </c>
      <c r="Z138" s="280">
        <v>1</v>
      </c>
      <c r="AA138" s="280">
        <v>1</v>
      </c>
      <c r="AB138" s="278">
        <f t="shared" si="20"/>
        <v>100</v>
      </c>
      <c r="AC138" s="315"/>
      <c r="AD138" s="315"/>
      <c r="AE138" s="274" t="s">
        <v>905</v>
      </c>
      <c r="AF138" s="280">
        <v>1</v>
      </c>
      <c r="AG138" s="280">
        <v>1</v>
      </c>
      <c r="AH138" s="278">
        <f t="shared" si="21"/>
        <v>100</v>
      </c>
      <c r="AI138" s="276">
        <v>245942593</v>
      </c>
      <c r="AJ138" s="276">
        <v>245942593</v>
      </c>
      <c r="AK138" s="274" t="s">
        <v>906</v>
      </c>
      <c r="AL138" s="280">
        <v>1</v>
      </c>
      <c r="AM138" s="280">
        <v>1</v>
      </c>
      <c r="AN138" s="278">
        <f t="shared" si="22"/>
        <v>100</v>
      </c>
      <c r="AO138" s="276">
        <v>123000000</v>
      </c>
      <c r="AP138" s="276">
        <v>119734663</v>
      </c>
      <c r="AQ138" s="302" t="s">
        <v>907</v>
      </c>
      <c r="AR138" s="280">
        <v>1</v>
      </c>
      <c r="AS138" s="280">
        <v>1</v>
      </c>
      <c r="AT138" s="278">
        <f t="shared" si="23"/>
        <v>100</v>
      </c>
      <c r="AU138" s="276">
        <v>440000000</v>
      </c>
      <c r="AV138" s="276">
        <v>438921995</v>
      </c>
      <c r="AW138" s="302" t="s">
        <v>908</v>
      </c>
      <c r="AX138" s="280">
        <v>1</v>
      </c>
      <c r="AY138" s="280">
        <v>1</v>
      </c>
      <c r="AZ138" s="278">
        <f t="shared" si="24"/>
        <v>100</v>
      </c>
      <c r="BA138" s="276">
        <v>89400000</v>
      </c>
      <c r="BB138" s="276">
        <v>38285000</v>
      </c>
      <c r="BC138" s="302" t="s">
        <v>909</v>
      </c>
      <c r="BD138" s="305">
        <v>1</v>
      </c>
      <c r="BE138" s="305">
        <v>1</v>
      </c>
      <c r="BF138" s="278">
        <f t="shared" si="25"/>
        <v>100</v>
      </c>
      <c r="BG138" s="56" t="s">
        <v>449</v>
      </c>
      <c r="BH138" s="56" t="s">
        <v>449</v>
      </c>
      <c r="BI138" s="73" t="s">
        <v>888</v>
      </c>
      <c r="BJ138" s="280">
        <v>1</v>
      </c>
      <c r="BK138" s="307">
        <v>0.6</v>
      </c>
      <c r="BL138" s="278">
        <f t="shared" si="28"/>
        <v>60</v>
      </c>
      <c r="BM138" s="56">
        <v>4000000</v>
      </c>
      <c r="BN138" s="56">
        <v>4000000</v>
      </c>
      <c r="BO138" s="73" t="s">
        <v>889</v>
      </c>
      <c r="BP138" s="280">
        <v>1</v>
      </c>
      <c r="BQ138" s="280">
        <v>1</v>
      </c>
      <c r="BR138" s="278">
        <f t="shared" si="29"/>
        <v>100</v>
      </c>
      <c r="BS138" s="185">
        <v>0</v>
      </c>
      <c r="BT138" s="185">
        <v>0</v>
      </c>
      <c r="BU138" s="168">
        <v>0</v>
      </c>
      <c r="BV138" s="40" t="s">
        <v>996</v>
      </c>
      <c r="BW138" s="280">
        <v>1</v>
      </c>
      <c r="BX138" s="280"/>
      <c r="BY138" s="278">
        <f t="shared" si="27"/>
        <v>0</v>
      </c>
      <c r="BZ138" s="244"/>
      <c r="CA138" s="244"/>
      <c r="CB138" s="93" t="s">
        <v>1149</v>
      </c>
      <c r="CC138" s="280">
        <v>1</v>
      </c>
      <c r="CD138" s="280"/>
      <c r="CE138" s="282">
        <f t="shared" si="26"/>
        <v>0</v>
      </c>
      <c r="CF138" s="60"/>
      <c r="CG138" s="60"/>
      <c r="CH138" s="40"/>
      <c r="CI138" s="280">
        <v>1</v>
      </c>
      <c r="CJ138" s="286">
        <f>(+BQ138+BK138+BE138+AY138+AS138+AM138+AG138+AA138+U138+BX138)/10</f>
        <v>0.86</v>
      </c>
      <c r="CK138" s="288">
        <f>CJ138/CI138*100/100</f>
        <v>0.86</v>
      </c>
      <c r="CL138" s="274" t="s">
        <v>910</v>
      </c>
    </row>
    <row r="139" spans="1:90" ht="108.75" customHeight="1">
      <c r="A139" s="350"/>
      <c r="B139" s="275"/>
      <c r="C139" s="297"/>
      <c r="D139" s="275"/>
      <c r="E139" s="299"/>
      <c r="F139" s="299"/>
      <c r="G139" s="299"/>
      <c r="H139" s="46" t="s">
        <v>170</v>
      </c>
      <c r="I139" s="314"/>
      <c r="J139" s="291"/>
      <c r="K139" s="291"/>
      <c r="L139" s="291"/>
      <c r="M139" s="291"/>
      <c r="N139" s="291"/>
      <c r="O139" s="310"/>
      <c r="P139" s="291"/>
      <c r="Q139" s="291"/>
      <c r="R139" s="291"/>
      <c r="S139" s="293"/>
      <c r="T139" s="312"/>
      <c r="U139" s="281"/>
      <c r="V139" s="285"/>
      <c r="W139" s="315"/>
      <c r="X139" s="315"/>
      <c r="Y139" s="316"/>
      <c r="Z139" s="281"/>
      <c r="AA139" s="281"/>
      <c r="AB139" s="279"/>
      <c r="AC139" s="315"/>
      <c r="AD139" s="315"/>
      <c r="AE139" s="316"/>
      <c r="AF139" s="281"/>
      <c r="AG139" s="281"/>
      <c r="AH139" s="279"/>
      <c r="AI139" s="315"/>
      <c r="AJ139" s="315"/>
      <c r="AK139" s="316"/>
      <c r="AL139" s="281"/>
      <c r="AM139" s="281"/>
      <c r="AN139" s="279"/>
      <c r="AO139" s="315"/>
      <c r="AP139" s="315"/>
      <c r="AQ139" s="303"/>
      <c r="AR139" s="281"/>
      <c r="AS139" s="281"/>
      <c r="AT139" s="279"/>
      <c r="AU139" s="315"/>
      <c r="AV139" s="315"/>
      <c r="AW139" s="303"/>
      <c r="AX139" s="281"/>
      <c r="AY139" s="281"/>
      <c r="AZ139" s="279"/>
      <c r="BA139" s="315"/>
      <c r="BB139" s="315"/>
      <c r="BC139" s="303"/>
      <c r="BD139" s="306"/>
      <c r="BE139" s="306"/>
      <c r="BF139" s="279"/>
      <c r="BG139" s="56">
        <v>0</v>
      </c>
      <c r="BH139" s="56">
        <v>0</v>
      </c>
      <c r="BI139" s="58" t="s">
        <v>911</v>
      </c>
      <c r="BJ139" s="281"/>
      <c r="BK139" s="308"/>
      <c r="BL139" s="279"/>
      <c r="BM139" s="56">
        <v>0</v>
      </c>
      <c r="BN139" s="56">
        <v>0</v>
      </c>
      <c r="BO139" s="58" t="s">
        <v>177</v>
      </c>
      <c r="BP139" s="281"/>
      <c r="BQ139" s="281"/>
      <c r="BR139" s="279"/>
      <c r="BS139" s="185">
        <v>0</v>
      </c>
      <c r="BT139" s="185">
        <v>0</v>
      </c>
      <c r="BU139" s="168">
        <v>0</v>
      </c>
      <c r="BV139" s="40" t="s">
        <v>1114</v>
      </c>
      <c r="BW139" s="281"/>
      <c r="BX139" s="281"/>
      <c r="BY139" s="279"/>
      <c r="BZ139" s="244"/>
      <c r="CA139" s="244"/>
      <c r="CB139" s="93" t="s">
        <v>1146</v>
      </c>
      <c r="CC139" s="281"/>
      <c r="CD139" s="281"/>
      <c r="CE139" s="283"/>
      <c r="CF139" s="60"/>
      <c r="CG139" s="60"/>
      <c r="CH139" s="40"/>
      <c r="CI139" s="281"/>
      <c r="CJ139" s="287"/>
      <c r="CK139" s="289"/>
      <c r="CL139" s="275"/>
    </row>
    <row r="140" spans="1:90" ht="172.5" customHeight="1">
      <c r="A140" s="350"/>
      <c r="B140" s="40" t="s">
        <v>912</v>
      </c>
      <c r="C140" s="44">
        <v>112</v>
      </c>
      <c r="D140" s="40" t="s">
        <v>913</v>
      </c>
      <c r="E140" s="45"/>
      <c r="F140" s="45" t="s">
        <v>26</v>
      </c>
      <c r="G140" s="45" t="s">
        <v>26</v>
      </c>
      <c r="H140" s="46" t="s">
        <v>784</v>
      </c>
      <c r="I140" s="47">
        <v>1</v>
      </c>
      <c r="J140" s="48">
        <v>1</v>
      </c>
      <c r="K140" s="48">
        <v>1</v>
      </c>
      <c r="L140" s="48">
        <v>1</v>
      </c>
      <c r="M140" s="113">
        <v>1</v>
      </c>
      <c r="N140" s="48">
        <v>1</v>
      </c>
      <c r="O140" s="109">
        <v>1</v>
      </c>
      <c r="P140" s="48">
        <v>1</v>
      </c>
      <c r="Q140" s="48">
        <v>1</v>
      </c>
      <c r="R140" s="48">
        <v>1</v>
      </c>
      <c r="S140" s="49">
        <v>1</v>
      </c>
      <c r="T140" s="50">
        <v>1</v>
      </c>
      <c r="U140" s="51">
        <v>1</v>
      </c>
      <c r="V140" s="55">
        <f t="shared" si="19"/>
        <v>100</v>
      </c>
      <c r="W140" s="277"/>
      <c r="X140" s="277"/>
      <c r="Y140" s="275"/>
      <c r="Z140" s="51">
        <v>1</v>
      </c>
      <c r="AA140" s="51">
        <v>1</v>
      </c>
      <c r="AB140" s="53">
        <f t="shared" si="20"/>
        <v>100</v>
      </c>
      <c r="AC140" s="277"/>
      <c r="AD140" s="277"/>
      <c r="AE140" s="275"/>
      <c r="AF140" s="51">
        <v>1</v>
      </c>
      <c r="AG140" s="51">
        <v>1</v>
      </c>
      <c r="AH140" s="53">
        <f t="shared" si="21"/>
        <v>100</v>
      </c>
      <c r="AI140" s="277"/>
      <c r="AJ140" s="277"/>
      <c r="AK140" s="275"/>
      <c r="AL140" s="51">
        <v>1</v>
      </c>
      <c r="AM140" s="51">
        <v>1</v>
      </c>
      <c r="AN140" s="53">
        <f t="shared" si="22"/>
        <v>100</v>
      </c>
      <c r="AO140" s="277">
        <v>123000000</v>
      </c>
      <c r="AP140" s="277">
        <v>11920000</v>
      </c>
      <c r="AQ140" s="304"/>
      <c r="AR140" s="62">
        <v>1</v>
      </c>
      <c r="AS140" s="62">
        <v>1</v>
      </c>
      <c r="AT140" s="53">
        <f t="shared" si="23"/>
        <v>100</v>
      </c>
      <c r="AU140" s="277"/>
      <c r="AV140" s="277"/>
      <c r="AW140" s="304"/>
      <c r="AX140" s="51">
        <v>1</v>
      </c>
      <c r="AY140" s="51">
        <v>1</v>
      </c>
      <c r="AZ140" s="53">
        <f t="shared" si="24"/>
        <v>100</v>
      </c>
      <c r="BA140" s="277"/>
      <c r="BB140" s="277"/>
      <c r="BC140" s="304"/>
      <c r="BD140" s="85">
        <v>1</v>
      </c>
      <c r="BE140" s="85">
        <v>1</v>
      </c>
      <c r="BF140" s="53">
        <f t="shared" si="25"/>
        <v>100</v>
      </c>
      <c r="BG140" s="56" t="s">
        <v>449</v>
      </c>
      <c r="BH140" s="56" t="s">
        <v>449</v>
      </c>
      <c r="BI140" s="73" t="s">
        <v>888</v>
      </c>
      <c r="BJ140" s="51">
        <v>1</v>
      </c>
      <c r="BK140" s="98">
        <v>0.6</v>
      </c>
      <c r="BL140" s="53">
        <f t="shared" si="28"/>
        <v>60</v>
      </c>
      <c r="BM140" s="56" t="s">
        <v>449</v>
      </c>
      <c r="BN140" s="56" t="s">
        <v>789</v>
      </c>
      <c r="BO140" s="73" t="s">
        <v>914</v>
      </c>
      <c r="BP140" s="51">
        <v>1</v>
      </c>
      <c r="BQ140" s="51">
        <v>1</v>
      </c>
      <c r="BR140" s="53">
        <f t="shared" si="29"/>
        <v>100</v>
      </c>
      <c r="BS140" s="185">
        <v>0</v>
      </c>
      <c r="BT140" s="185">
        <v>0</v>
      </c>
      <c r="BU140" s="168">
        <v>0</v>
      </c>
      <c r="BV140" s="73" t="s">
        <v>1004</v>
      </c>
      <c r="BW140" s="59">
        <v>1</v>
      </c>
      <c r="BX140" s="59"/>
      <c r="BY140" s="53">
        <f t="shared" si="27"/>
        <v>0</v>
      </c>
      <c r="BZ140" s="244"/>
      <c r="CA140" s="244"/>
      <c r="CB140" s="93" t="s">
        <v>1149</v>
      </c>
      <c r="CC140" s="59">
        <v>1</v>
      </c>
      <c r="CD140" s="59"/>
      <c r="CE140" s="61">
        <f t="shared" si="26"/>
        <v>0</v>
      </c>
      <c r="CF140" s="60"/>
      <c r="CG140" s="60"/>
      <c r="CH140" s="40"/>
      <c r="CI140" s="51">
        <v>1</v>
      </c>
      <c r="CJ140" s="175">
        <f>(U140+AG140+AM140+AS140+AY140+BE140+BK140+BQ140+BX140+CD140)/10</f>
        <v>0.76</v>
      </c>
      <c r="CK140" s="161">
        <f>CJ140/CI140*100/100</f>
        <v>0.76</v>
      </c>
      <c r="CL140" s="40" t="s">
        <v>1005</v>
      </c>
    </row>
    <row r="141" spans="1:90" ht="185.25">
      <c r="A141" s="350"/>
      <c r="B141" s="274" t="s">
        <v>915</v>
      </c>
      <c r="C141" s="296">
        <v>113</v>
      </c>
      <c r="D141" s="274" t="s">
        <v>916</v>
      </c>
      <c r="E141" s="298" t="s">
        <v>26</v>
      </c>
      <c r="F141" s="298" t="s">
        <v>26</v>
      </c>
      <c r="G141" s="298" t="s">
        <v>26</v>
      </c>
      <c r="H141" s="46" t="s">
        <v>170</v>
      </c>
      <c r="I141" s="300">
        <v>1</v>
      </c>
      <c r="J141" s="290">
        <v>1</v>
      </c>
      <c r="K141" s="48">
        <v>1</v>
      </c>
      <c r="L141" s="290">
        <v>1</v>
      </c>
      <c r="M141" s="290">
        <v>1</v>
      </c>
      <c r="N141" s="290">
        <v>1</v>
      </c>
      <c r="O141" s="290">
        <v>4</v>
      </c>
      <c r="P141" s="290">
        <v>4</v>
      </c>
      <c r="Q141" s="290">
        <v>1</v>
      </c>
      <c r="R141" s="290">
        <v>1</v>
      </c>
      <c r="S141" s="292">
        <v>1</v>
      </c>
      <c r="T141" s="294">
        <v>1</v>
      </c>
      <c r="U141" s="280">
        <v>1</v>
      </c>
      <c r="V141" s="284">
        <v>100</v>
      </c>
      <c r="W141" s="57">
        <v>21930000</v>
      </c>
      <c r="X141" s="57">
        <v>21930000</v>
      </c>
      <c r="Y141" s="40" t="s">
        <v>917</v>
      </c>
      <c r="Z141" s="280">
        <v>1</v>
      </c>
      <c r="AA141" s="280">
        <v>1</v>
      </c>
      <c r="AB141" s="278">
        <f t="shared" si="20"/>
        <v>100</v>
      </c>
      <c r="AC141" s="57">
        <v>850891659</v>
      </c>
      <c r="AD141" s="57">
        <v>565597585</v>
      </c>
      <c r="AE141" s="40" t="s">
        <v>918</v>
      </c>
      <c r="AF141" s="280">
        <v>1</v>
      </c>
      <c r="AG141" s="280">
        <v>1</v>
      </c>
      <c r="AH141" s="53">
        <f t="shared" si="21"/>
        <v>100</v>
      </c>
      <c r="AI141" s="57"/>
      <c r="AJ141" s="57"/>
      <c r="AK141" s="40" t="s">
        <v>919</v>
      </c>
      <c r="AL141" s="280">
        <v>1</v>
      </c>
      <c r="AM141" s="280">
        <v>0</v>
      </c>
      <c r="AN141" s="278">
        <f t="shared" si="22"/>
        <v>0</v>
      </c>
      <c r="AO141" s="57">
        <v>0</v>
      </c>
      <c r="AP141" s="57">
        <v>0</v>
      </c>
      <c r="AQ141" s="40" t="s">
        <v>173</v>
      </c>
      <c r="AR141" s="280">
        <v>1</v>
      </c>
      <c r="AS141" s="280">
        <v>1</v>
      </c>
      <c r="AT141" s="278">
        <f t="shared" si="23"/>
        <v>100</v>
      </c>
      <c r="AU141" s="57">
        <v>0</v>
      </c>
      <c r="AV141" s="57">
        <v>0</v>
      </c>
      <c r="AW141" s="40" t="s">
        <v>920</v>
      </c>
      <c r="AX141" s="280">
        <v>1</v>
      </c>
      <c r="AY141" s="280">
        <v>1</v>
      </c>
      <c r="AZ141" s="278">
        <f t="shared" si="24"/>
        <v>100</v>
      </c>
      <c r="BA141" s="57">
        <v>0</v>
      </c>
      <c r="BB141" s="57">
        <v>0</v>
      </c>
      <c r="BC141" s="40" t="s">
        <v>921</v>
      </c>
      <c r="BD141" s="280">
        <v>4</v>
      </c>
      <c r="BE141" s="280">
        <v>4</v>
      </c>
      <c r="BF141" s="278">
        <f t="shared" si="25"/>
        <v>100</v>
      </c>
      <c r="BG141" s="56">
        <v>0</v>
      </c>
      <c r="BH141" s="56">
        <v>0</v>
      </c>
      <c r="BI141" s="58" t="s">
        <v>922</v>
      </c>
      <c r="BJ141" s="280">
        <v>4</v>
      </c>
      <c r="BK141" s="280">
        <v>4</v>
      </c>
      <c r="BL141" s="278">
        <f t="shared" si="28"/>
        <v>100</v>
      </c>
      <c r="BM141" s="56">
        <v>0</v>
      </c>
      <c r="BN141" s="56">
        <v>0</v>
      </c>
      <c r="BO141" s="58" t="s">
        <v>177</v>
      </c>
      <c r="BP141" s="280">
        <v>1</v>
      </c>
      <c r="BQ141" s="280">
        <v>0</v>
      </c>
      <c r="BR141" s="278">
        <f t="shared" si="29"/>
        <v>0</v>
      </c>
      <c r="BS141" s="185">
        <v>0</v>
      </c>
      <c r="BT141" s="185">
        <v>0</v>
      </c>
      <c r="BU141" s="168">
        <v>0</v>
      </c>
      <c r="BV141" s="40" t="s">
        <v>1115</v>
      </c>
      <c r="BW141" s="280">
        <v>1</v>
      </c>
      <c r="BX141" s="286">
        <v>0.25</v>
      </c>
      <c r="BY141" s="278">
        <f t="shared" si="27"/>
        <v>25</v>
      </c>
      <c r="BZ141" s="244"/>
      <c r="CA141" s="244"/>
      <c r="CB141" s="93" t="s">
        <v>1169</v>
      </c>
      <c r="CC141" s="280">
        <v>1</v>
      </c>
      <c r="CD141" s="280"/>
      <c r="CE141" s="282">
        <f t="shared" si="26"/>
        <v>0</v>
      </c>
      <c r="CF141" s="60"/>
      <c r="CG141" s="60"/>
      <c r="CH141" s="40"/>
      <c r="CI141" s="284">
        <v>1</v>
      </c>
      <c r="CJ141" s="284">
        <f>(U141+AG141+AM141+AS141+AY141+BE141+BK141+BQ141+BX141+CD141)/10</f>
        <v>1.2250000000000001</v>
      </c>
      <c r="CK141" s="272">
        <v>1</v>
      </c>
      <c r="CL141" s="274" t="s">
        <v>923</v>
      </c>
    </row>
    <row r="142" spans="1:90" ht="141" customHeight="1">
      <c r="A142" s="350"/>
      <c r="B142" s="275"/>
      <c r="C142" s="297"/>
      <c r="D142" s="275"/>
      <c r="E142" s="299"/>
      <c r="F142" s="299"/>
      <c r="G142" s="299"/>
      <c r="H142" s="46" t="s">
        <v>160</v>
      </c>
      <c r="I142" s="301"/>
      <c r="J142" s="291"/>
      <c r="K142" s="48">
        <v>1</v>
      </c>
      <c r="L142" s="291"/>
      <c r="M142" s="291"/>
      <c r="N142" s="291"/>
      <c r="O142" s="291"/>
      <c r="P142" s="291"/>
      <c r="Q142" s="291"/>
      <c r="R142" s="291"/>
      <c r="S142" s="293"/>
      <c r="T142" s="295"/>
      <c r="U142" s="281"/>
      <c r="V142" s="285"/>
      <c r="W142" s="57">
        <v>26163333</v>
      </c>
      <c r="X142" s="57">
        <v>26163333</v>
      </c>
      <c r="Y142" s="40" t="s">
        <v>924</v>
      </c>
      <c r="Z142" s="281"/>
      <c r="AA142" s="281"/>
      <c r="AB142" s="279"/>
      <c r="AC142" s="276">
        <v>27500000</v>
      </c>
      <c r="AD142" s="276">
        <v>11320747</v>
      </c>
      <c r="AE142" s="40" t="s">
        <v>925</v>
      </c>
      <c r="AF142" s="281"/>
      <c r="AG142" s="281"/>
      <c r="AH142" s="53" t="e">
        <f t="shared" si="21"/>
        <v>#DIV/0!</v>
      </c>
      <c r="AI142" s="57">
        <v>245942593</v>
      </c>
      <c r="AJ142" s="57">
        <v>245942593</v>
      </c>
      <c r="AK142" s="40" t="s">
        <v>926</v>
      </c>
      <c r="AL142" s="281"/>
      <c r="AM142" s="281"/>
      <c r="AN142" s="279"/>
      <c r="AO142" s="57">
        <v>0</v>
      </c>
      <c r="AP142" s="57">
        <v>0</v>
      </c>
      <c r="AQ142" s="40" t="s">
        <v>173</v>
      </c>
      <c r="AR142" s="281"/>
      <c r="AS142" s="281"/>
      <c r="AT142" s="279"/>
      <c r="AU142" s="57"/>
      <c r="AV142" s="57"/>
      <c r="AW142" s="40"/>
      <c r="AX142" s="281"/>
      <c r="AY142" s="281"/>
      <c r="AZ142" s="279"/>
      <c r="BA142" s="57"/>
      <c r="BB142" s="57"/>
      <c r="BC142" s="40"/>
      <c r="BD142" s="281"/>
      <c r="BE142" s="281"/>
      <c r="BF142" s="279"/>
      <c r="BG142" s="57"/>
      <c r="BH142" s="57"/>
      <c r="BI142" s="40"/>
      <c r="BJ142" s="281"/>
      <c r="BK142" s="281"/>
      <c r="BL142" s="279"/>
      <c r="BM142" s="56">
        <v>0</v>
      </c>
      <c r="BN142" s="56">
        <v>0</v>
      </c>
      <c r="BO142" s="40" t="s">
        <v>927</v>
      </c>
      <c r="BP142" s="281"/>
      <c r="BQ142" s="281"/>
      <c r="BR142" s="279"/>
      <c r="BS142" s="185">
        <v>0</v>
      </c>
      <c r="BT142" s="185">
        <v>0</v>
      </c>
      <c r="BU142" s="168">
        <v>0</v>
      </c>
      <c r="BV142" s="40" t="s">
        <v>1072</v>
      </c>
      <c r="BW142" s="281"/>
      <c r="BX142" s="287"/>
      <c r="BY142" s="279"/>
      <c r="BZ142" s="244"/>
      <c r="CA142" s="244"/>
      <c r="CB142" s="40" t="s">
        <v>1196</v>
      </c>
      <c r="CC142" s="281"/>
      <c r="CD142" s="281"/>
      <c r="CE142" s="283"/>
      <c r="CF142" s="60"/>
      <c r="CG142" s="60"/>
      <c r="CH142" s="40"/>
      <c r="CI142" s="285"/>
      <c r="CJ142" s="285"/>
      <c r="CK142" s="273"/>
      <c r="CL142" s="275"/>
    </row>
    <row r="143" spans="1:90" ht="142.5" customHeight="1">
      <c r="A143" s="350"/>
      <c r="B143" s="40" t="s">
        <v>928</v>
      </c>
      <c r="C143" s="44">
        <v>114</v>
      </c>
      <c r="D143" s="40" t="s">
        <v>929</v>
      </c>
      <c r="E143" s="45" t="s">
        <v>26</v>
      </c>
      <c r="F143" s="45" t="s">
        <v>26</v>
      </c>
      <c r="G143" s="45" t="s">
        <v>26</v>
      </c>
      <c r="H143" s="46" t="s">
        <v>160</v>
      </c>
      <c r="I143" s="112">
        <v>1</v>
      </c>
      <c r="J143" s="113">
        <v>1</v>
      </c>
      <c r="K143" s="113">
        <v>1</v>
      </c>
      <c r="L143" s="48">
        <v>1</v>
      </c>
      <c r="M143" s="113">
        <v>1</v>
      </c>
      <c r="N143" s="113">
        <v>1</v>
      </c>
      <c r="O143" s="114">
        <v>1</v>
      </c>
      <c r="P143" s="113">
        <v>1</v>
      </c>
      <c r="Q143" s="113">
        <v>1</v>
      </c>
      <c r="R143" s="113">
        <v>1</v>
      </c>
      <c r="S143" s="122">
        <v>1</v>
      </c>
      <c r="T143" s="116">
        <v>1</v>
      </c>
      <c r="U143" s="62">
        <v>1</v>
      </c>
      <c r="V143" s="55">
        <f t="shared" si="19"/>
        <v>100</v>
      </c>
      <c r="W143" s="57">
        <v>26163333</v>
      </c>
      <c r="X143" s="57">
        <v>26163333</v>
      </c>
      <c r="Y143" s="40" t="s">
        <v>930</v>
      </c>
      <c r="Z143" s="62">
        <v>1</v>
      </c>
      <c r="AA143" s="62">
        <v>1</v>
      </c>
      <c r="AB143" s="53">
        <f t="shared" si="20"/>
        <v>100</v>
      </c>
      <c r="AC143" s="277"/>
      <c r="AD143" s="277"/>
      <c r="AE143" s="40" t="s">
        <v>931</v>
      </c>
      <c r="AF143" s="62">
        <v>1</v>
      </c>
      <c r="AG143" s="62">
        <v>1</v>
      </c>
      <c r="AH143" s="53">
        <f t="shared" si="21"/>
        <v>100</v>
      </c>
      <c r="AI143" s="57">
        <v>245942593</v>
      </c>
      <c r="AJ143" s="57">
        <v>245942593</v>
      </c>
      <c r="AK143" s="40" t="s">
        <v>926</v>
      </c>
      <c r="AL143" s="51">
        <v>1</v>
      </c>
      <c r="AM143" s="62">
        <v>1</v>
      </c>
      <c r="AN143" s="53">
        <f t="shared" si="22"/>
        <v>100</v>
      </c>
      <c r="AO143" s="57">
        <v>123000000</v>
      </c>
      <c r="AP143" s="57">
        <v>11920000</v>
      </c>
      <c r="AQ143" s="40" t="s">
        <v>932</v>
      </c>
      <c r="AR143" s="62">
        <v>1</v>
      </c>
      <c r="AS143" s="62">
        <v>1</v>
      </c>
      <c r="AT143" s="53">
        <f t="shared" si="23"/>
        <v>100</v>
      </c>
      <c r="AU143" s="57">
        <v>440000000</v>
      </c>
      <c r="AV143" s="57">
        <v>438921995</v>
      </c>
      <c r="AW143" s="40" t="s">
        <v>693</v>
      </c>
      <c r="AX143" s="62">
        <v>1</v>
      </c>
      <c r="AY143" s="62">
        <v>1</v>
      </c>
      <c r="AZ143" s="53">
        <f t="shared" si="24"/>
        <v>100</v>
      </c>
      <c r="BA143" s="57">
        <v>89400000</v>
      </c>
      <c r="BB143" s="57">
        <v>38285000</v>
      </c>
      <c r="BC143" s="40" t="s">
        <v>694</v>
      </c>
      <c r="BD143" s="117">
        <v>1</v>
      </c>
      <c r="BE143" s="117">
        <v>1</v>
      </c>
      <c r="BF143" s="53">
        <f t="shared" si="25"/>
        <v>100</v>
      </c>
      <c r="BG143" s="56">
        <v>25333334</v>
      </c>
      <c r="BH143" s="56">
        <v>25333334</v>
      </c>
      <c r="BI143" s="58" t="s">
        <v>933</v>
      </c>
      <c r="BJ143" s="62">
        <v>1</v>
      </c>
      <c r="BK143" s="62">
        <v>0.01</v>
      </c>
      <c r="BL143" s="53">
        <v>100</v>
      </c>
      <c r="BM143" s="56">
        <v>2250000</v>
      </c>
      <c r="BN143" s="56">
        <v>2250000</v>
      </c>
      <c r="BO143" s="58" t="s">
        <v>934</v>
      </c>
      <c r="BP143" s="62">
        <v>1</v>
      </c>
      <c r="BQ143" s="62">
        <v>1</v>
      </c>
      <c r="BR143" s="53">
        <f t="shared" si="29"/>
        <v>100</v>
      </c>
      <c r="BS143" s="202">
        <v>0</v>
      </c>
      <c r="BT143" s="202">
        <v>0</v>
      </c>
      <c r="BU143" s="168">
        <v>0</v>
      </c>
      <c r="BV143" s="40" t="s">
        <v>997</v>
      </c>
      <c r="BW143" s="62">
        <v>1</v>
      </c>
      <c r="BX143" s="59"/>
      <c r="BY143" s="53">
        <f t="shared" si="27"/>
        <v>0</v>
      </c>
      <c r="BZ143" s="244"/>
      <c r="CA143" s="244"/>
      <c r="CB143" s="93" t="s">
        <v>1193</v>
      </c>
      <c r="CC143" s="62">
        <v>1</v>
      </c>
      <c r="CD143" s="59"/>
      <c r="CE143" s="61">
        <f t="shared" si="26"/>
        <v>0</v>
      </c>
      <c r="CF143" s="60"/>
      <c r="CG143" s="60"/>
      <c r="CH143" s="40"/>
      <c r="CI143" s="62">
        <v>1</v>
      </c>
      <c r="CJ143" s="62">
        <f>(AA143+AG143+AM143+AS143+AY143+BE143+BK143+BQ143+BX143)/10</f>
        <v>0.70099999999999996</v>
      </c>
      <c r="CK143" s="161">
        <f>CJ143/CI143*100/100</f>
        <v>0.70099999999999996</v>
      </c>
      <c r="CL143" s="40" t="s">
        <v>935</v>
      </c>
    </row>
    <row r="144" spans="1:90" ht="228.75" thickBot="1">
      <c r="A144" s="351"/>
      <c r="B144" s="40" t="s">
        <v>936</v>
      </c>
      <c r="C144" s="44">
        <v>115</v>
      </c>
      <c r="D144" s="40" t="s">
        <v>918</v>
      </c>
      <c r="E144" s="45" t="s">
        <v>26</v>
      </c>
      <c r="F144" s="45" t="s">
        <v>26</v>
      </c>
      <c r="G144" s="45" t="s">
        <v>26</v>
      </c>
      <c r="H144" s="46" t="s">
        <v>170</v>
      </c>
      <c r="I144" s="124">
        <v>1</v>
      </c>
      <c r="J144" s="125">
        <v>1</v>
      </c>
      <c r="K144" s="126">
        <v>1</v>
      </c>
      <c r="L144" s="126">
        <v>1</v>
      </c>
      <c r="M144" s="126">
        <v>1</v>
      </c>
      <c r="N144" s="127">
        <v>1</v>
      </c>
      <c r="O144" s="128">
        <v>1</v>
      </c>
      <c r="P144" s="125">
        <v>1</v>
      </c>
      <c r="Q144" s="126">
        <v>1</v>
      </c>
      <c r="R144" s="126">
        <v>1</v>
      </c>
      <c r="S144" s="129">
        <v>1</v>
      </c>
      <c r="T144" s="116">
        <v>1</v>
      </c>
      <c r="U144" s="130">
        <v>1</v>
      </c>
      <c r="V144" s="55">
        <f t="shared" si="19"/>
        <v>100</v>
      </c>
      <c r="W144" s="57">
        <v>470829921834</v>
      </c>
      <c r="X144" s="57">
        <v>470829921834</v>
      </c>
      <c r="Y144" s="40" t="s">
        <v>937</v>
      </c>
      <c r="Z144" s="62">
        <v>1</v>
      </c>
      <c r="AA144" s="130">
        <v>1</v>
      </c>
      <c r="AB144" s="53">
        <f t="shared" si="20"/>
        <v>100</v>
      </c>
      <c r="AC144" s="57"/>
      <c r="AD144" s="57"/>
      <c r="AE144" s="40" t="s">
        <v>937</v>
      </c>
      <c r="AF144" s="51">
        <v>1</v>
      </c>
      <c r="AG144" s="51">
        <v>1</v>
      </c>
      <c r="AH144" s="53">
        <f t="shared" si="21"/>
        <v>100</v>
      </c>
      <c r="AI144" s="57">
        <v>0</v>
      </c>
      <c r="AJ144" s="57">
        <v>0</v>
      </c>
      <c r="AK144" s="40" t="s">
        <v>938</v>
      </c>
      <c r="AL144" s="51">
        <v>1</v>
      </c>
      <c r="AM144" s="51">
        <v>0</v>
      </c>
      <c r="AN144" s="53">
        <f t="shared" si="22"/>
        <v>0</v>
      </c>
      <c r="AO144" s="57">
        <v>0</v>
      </c>
      <c r="AP144" s="57">
        <v>0</v>
      </c>
      <c r="AQ144" s="40" t="s">
        <v>173</v>
      </c>
      <c r="AR144" s="51">
        <v>1</v>
      </c>
      <c r="AS144" s="51">
        <v>1</v>
      </c>
      <c r="AT144" s="53">
        <f t="shared" si="23"/>
        <v>100</v>
      </c>
      <c r="AU144" s="57">
        <v>0</v>
      </c>
      <c r="AV144" s="57">
        <v>0</v>
      </c>
      <c r="AW144" s="40" t="s">
        <v>939</v>
      </c>
      <c r="AX144" s="130">
        <v>1</v>
      </c>
      <c r="AY144" s="130">
        <v>1</v>
      </c>
      <c r="AZ144" s="53">
        <f t="shared" si="24"/>
        <v>100</v>
      </c>
      <c r="BA144" s="57">
        <v>0</v>
      </c>
      <c r="BB144" s="57">
        <v>0</v>
      </c>
      <c r="BC144" s="40" t="s">
        <v>940</v>
      </c>
      <c r="BD144" s="85">
        <v>1</v>
      </c>
      <c r="BE144" s="85">
        <v>1</v>
      </c>
      <c r="BF144" s="53">
        <f t="shared" si="25"/>
        <v>100</v>
      </c>
      <c r="BG144" s="56">
        <v>0</v>
      </c>
      <c r="BH144" s="56">
        <v>0</v>
      </c>
      <c r="BI144" s="58" t="s">
        <v>941</v>
      </c>
      <c r="BJ144" s="62">
        <v>1</v>
      </c>
      <c r="BK144" s="51">
        <v>0</v>
      </c>
      <c r="BL144" s="53">
        <v>0</v>
      </c>
      <c r="BM144" s="56">
        <v>0</v>
      </c>
      <c r="BN144" s="56">
        <v>0</v>
      </c>
      <c r="BO144" s="58" t="s">
        <v>177</v>
      </c>
      <c r="BP144" s="51">
        <v>1</v>
      </c>
      <c r="BQ144" s="51">
        <v>0</v>
      </c>
      <c r="BR144" s="53">
        <f t="shared" si="29"/>
        <v>0</v>
      </c>
      <c r="BS144" s="185">
        <v>0</v>
      </c>
      <c r="BT144" s="185">
        <v>0</v>
      </c>
      <c r="BU144" s="168">
        <v>0</v>
      </c>
      <c r="BV144" s="40" t="s">
        <v>1073</v>
      </c>
      <c r="BW144" s="59">
        <v>1</v>
      </c>
      <c r="BX144" s="59"/>
      <c r="BY144" s="53">
        <f t="shared" si="27"/>
        <v>0</v>
      </c>
      <c r="BZ144" s="244"/>
      <c r="CA144" s="244"/>
      <c r="CB144" s="93" t="s">
        <v>1170</v>
      </c>
      <c r="CC144" s="59">
        <v>1</v>
      </c>
      <c r="CD144" s="59"/>
      <c r="CE144" s="61">
        <f t="shared" si="26"/>
        <v>0</v>
      </c>
      <c r="CF144" s="60"/>
      <c r="CG144" s="60"/>
      <c r="CH144" s="40"/>
      <c r="CI144" s="51">
        <v>1</v>
      </c>
      <c r="CJ144" s="51">
        <f>(U144+AG144+AM144+AS144+AY144+BE144+BK144+BQ144+BX144+CD144)/10</f>
        <v>0.5</v>
      </c>
      <c r="CK144" s="160">
        <v>1</v>
      </c>
      <c r="CL144" s="40" t="s">
        <v>942</v>
      </c>
    </row>
    <row r="145" spans="74:74" ht="31.5" customHeight="1"/>
    <row r="146" spans="74:74">
      <c r="BV146" s="131"/>
    </row>
  </sheetData>
  <autoFilter ref="A7:CL144" xr:uid="{00000000-0001-0000-0000-000000000000}"/>
  <mergeCells count="1377">
    <mergeCell ref="BZ120:BZ121"/>
    <mergeCell ref="CA120:CA121"/>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 ref="AK8:AK9"/>
    <mergeCell ref="AO8:AO9"/>
    <mergeCell ref="AP8:AP9"/>
    <mergeCell ref="AQ8:AQ9"/>
    <mergeCell ref="AU8:AU9"/>
    <mergeCell ref="AV8:AV9"/>
    <mergeCell ref="BB15:BB16"/>
    <mergeCell ref="A6:A7"/>
    <mergeCell ref="B6:B7"/>
    <mergeCell ref="C6:C7"/>
    <mergeCell ref="D6:D7"/>
    <mergeCell ref="E6:G6"/>
    <mergeCell ref="H6:H7"/>
    <mergeCell ref="CI6:CL6"/>
    <mergeCell ref="A8:A39"/>
    <mergeCell ref="W8:W12"/>
    <mergeCell ref="X8:X12"/>
    <mergeCell ref="Y8:Y9"/>
    <mergeCell ref="AC8:AC9"/>
    <mergeCell ref="AD8:AD9"/>
    <mergeCell ref="AE8:AE9"/>
    <mergeCell ref="AI8:AI9"/>
    <mergeCell ref="AJ8:AJ9"/>
    <mergeCell ref="AX6:BC6"/>
    <mergeCell ref="BD6:BI6"/>
    <mergeCell ref="BJ6:BO6"/>
    <mergeCell ref="BP6:BV6"/>
    <mergeCell ref="BW6:CB6"/>
    <mergeCell ref="CC6:CH6"/>
    <mergeCell ref="I6:S6"/>
    <mergeCell ref="T6:Y6"/>
    <mergeCell ref="Z6:AE6"/>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A17:AA18"/>
    <mergeCell ref="P17:P18"/>
    <mergeCell ref="Q17:Q18"/>
    <mergeCell ref="R17:R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CK17:CK18"/>
    <mergeCell ref="CL17:CL18"/>
    <mergeCell ref="B19:B20"/>
    <mergeCell ref="W19:W20"/>
    <mergeCell ref="X19:X20"/>
    <mergeCell ref="Y19:Y20"/>
    <mergeCell ref="AC19:AC20"/>
    <mergeCell ref="AD19:AD20"/>
    <mergeCell ref="AE19:AE20"/>
    <mergeCell ref="AI19:AI20"/>
    <mergeCell ref="CE17:CE18"/>
    <mergeCell ref="CF17:CF18"/>
    <mergeCell ref="CG17:CG18"/>
    <mergeCell ref="CH17:CH18"/>
    <mergeCell ref="CI17:CI18"/>
    <mergeCell ref="CJ17:CJ18"/>
    <mergeCell ref="BY17:BY18"/>
    <mergeCell ref="BZ17:BZ18"/>
    <mergeCell ref="CA17:CA18"/>
    <mergeCell ref="CB17:CB18"/>
    <mergeCell ref="CC17:CC18"/>
    <mergeCell ref="CD17:CD18"/>
    <mergeCell ref="BR17:BR18"/>
    <mergeCell ref="BS17:BS18"/>
    <mergeCell ref="BT17:BT18"/>
    <mergeCell ref="BV17:BV18"/>
    <mergeCell ref="BW17:BW18"/>
    <mergeCell ref="BX17:BX18"/>
    <mergeCell ref="BL17:BL18"/>
    <mergeCell ref="J17:J18"/>
    <mergeCell ref="K17:K18"/>
    <mergeCell ref="AC17:AC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S17:S18"/>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CI22:CI23"/>
    <mergeCell ref="CJ22:CJ23"/>
    <mergeCell ref="CK22:CK23"/>
    <mergeCell ref="CL22:CL23"/>
    <mergeCell ref="B26:B27"/>
    <mergeCell ref="C26:C27"/>
    <mergeCell ref="D26:D27"/>
    <mergeCell ref="E26:E27"/>
    <mergeCell ref="F26:F27"/>
    <mergeCell ref="G26:G27"/>
    <mergeCell ref="CC22:CC23"/>
    <mergeCell ref="CD22:CD23"/>
    <mergeCell ref="CE22:CE23"/>
    <mergeCell ref="CF22:CF23"/>
    <mergeCell ref="CG22:CG23"/>
    <mergeCell ref="CH22:CH23"/>
    <mergeCell ref="BW22:BW23"/>
    <mergeCell ref="BX22:BX23"/>
    <mergeCell ref="BY22:BY23"/>
    <mergeCell ref="BZ22:BZ23"/>
    <mergeCell ref="CA22:CA23"/>
    <mergeCell ref="CB22:CB23"/>
    <mergeCell ref="BP22:BP23"/>
    <mergeCell ref="BQ22:BQ23"/>
    <mergeCell ref="BR22:BR23"/>
    <mergeCell ref="BS22:BS23"/>
    <mergeCell ref="BT22:BT23"/>
    <mergeCell ref="BV22:BV23"/>
    <mergeCell ref="BJ22:BJ23"/>
    <mergeCell ref="BK22:BK23"/>
    <mergeCell ref="BL22:BL23"/>
    <mergeCell ref="BM22:BM23"/>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B31:B33"/>
    <mergeCell ref="C31:C33"/>
    <mergeCell ref="D31:D33"/>
    <mergeCell ref="I31:I33"/>
    <mergeCell ref="J31:J33"/>
    <mergeCell ref="K31:K33"/>
    <mergeCell ref="CI26:CI27"/>
    <mergeCell ref="CJ26:CJ27"/>
    <mergeCell ref="CK26:CK27"/>
    <mergeCell ref="CL26:CL27"/>
    <mergeCell ref="B29:B30"/>
    <mergeCell ref="Y29:Y30"/>
    <mergeCell ref="AE29:AE30"/>
    <mergeCell ref="CC26:CC27"/>
    <mergeCell ref="CD26:CD27"/>
    <mergeCell ref="CE26:CE27"/>
    <mergeCell ref="CF26:CF27"/>
    <mergeCell ref="CG26:CG27"/>
    <mergeCell ref="CH26:CH27"/>
    <mergeCell ref="BW26:BW27"/>
    <mergeCell ref="BX26:BX27"/>
    <mergeCell ref="BY26:BY27"/>
    <mergeCell ref="BZ26:BZ27"/>
    <mergeCell ref="CA26:CA27"/>
    <mergeCell ref="CB26:CB27"/>
    <mergeCell ref="BP26:BP27"/>
    <mergeCell ref="BQ26:BQ27"/>
    <mergeCell ref="BR26:BR27"/>
    <mergeCell ref="BS26:BS27"/>
    <mergeCell ref="BT26:BT27"/>
    <mergeCell ref="BV26:BV27"/>
    <mergeCell ref="BJ26:BJ27"/>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CJ31:CJ33"/>
    <mergeCell ref="CK31:CK33"/>
    <mergeCell ref="CL31:CL33"/>
    <mergeCell ref="B34:B39"/>
    <mergeCell ref="C34:C36"/>
    <mergeCell ref="D34:D36"/>
    <mergeCell ref="E34:E36"/>
    <mergeCell ref="F34:F36"/>
    <mergeCell ref="G34:G36"/>
    <mergeCell ref="I34:I36"/>
    <mergeCell ref="BX31:BX33"/>
    <mergeCell ref="BY31:BY33"/>
    <mergeCell ref="CC31:CC33"/>
    <mergeCell ref="CD31:CD33"/>
    <mergeCell ref="CE31:CE33"/>
    <mergeCell ref="CI31:CI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CL34:CL36"/>
    <mergeCell ref="C37:C39"/>
    <mergeCell ref="D37:D39"/>
    <mergeCell ref="E37:E39"/>
    <mergeCell ref="F37:F39"/>
    <mergeCell ref="G37:G39"/>
    <mergeCell ref="I37:I39"/>
    <mergeCell ref="J37:J39"/>
    <mergeCell ref="K37:K39"/>
    <mergeCell ref="L37:L39"/>
    <mergeCell ref="CC34:CC36"/>
    <mergeCell ref="CD34:CD36"/>
    <mergeCell ref="CE34:CE36"/>
    <mergeCell ref="CI34:CI36"/>
    <mergeCell ref="CJ34:CJ36"/>
    <mergeCell ref="CK34:CK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L37:CL39"/>
    <mergeCell ref="A40:A99"/>
    <mergeCell ref="B40:B42"/>
    <mergeCell ref="C40:C41"/>
    <mergeCell ref="D40:D41"/>
    <mergeCell ref="E40:E41"/>
    <mergeCell ref="F40:F41"/>
    <mergeCell ref="G40:G41"/>
    <mergeCell ref="I40:I41"/>
    <mergeCell ref="J40:J41"/>
    <mergeCell ref="CC37:CC39"/>
    <mergeCell ref="CD37:CD39"/>
    <mergeCell ref="CE37:CE39"/>
    <mergeCell ref="CI37:CI39"/>
    <mergeCell ref="CJ37:CJ39"/>
    <mergeCell ref="CK37:CK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BI46:BI47"/>
    <mergeCell ref="B52:B53"/>
    <mergeCell ref="AI52:AI53"/>
    <mergeCell ref="AJ52:AJ53"/>
    <mergeCell ref="AK52:AK53"/>
    <mergeCell ref="AQ52:AQ53"/>
    <mergeCell ref="AU52:AU53"/>
    <mergeCell ref="AV52:AV53"/>
    <mergeCell ref="AW52:AW53"/>
    <mergeCell ref="BA52:BA53"/>
    <mergeCell ref="CI40:CI41"/>
    <mergeCell ref="CJ40:CJ41"/>
    <mergeCell ref="CK40:CK41"/>
    <mergeCell ref="CL40:CL41"/>
    <mergeCell ref="B43:B51"/>
    <mergeCell ref="BI43:BI44"/>
    <mergeCell ref="AC44:AC45"/>
    <mergeCell ref="AD44:AD45"/>
    <mergeCell ref="AC46:AC50"/>
    <mergeCell ref="AD46:AD50"/>
    <mergeCell ref="BW40:BW41"/>
    <mergeCell ref="BX40:BX41"/>
    <mergeCell ref="BY40:BY41"/>
    <mergeCell ref="CC40:CC41"/>
    <mergeCell ref="CD40:CD41"/>
    <mergeCell ref="CE40:CE41"/>
    <mergeCell ref="BJ40:BJ41"/>
    <mergeCell ref="BK40:BK41"/>
    <mergeCell ref="BL40:BL41"/>
    <mergeCell ref="BP40:BP41"/>
    <mergeCell ref="BQ40:BQ41"/>
    <mergeCell ref="BR40:BR41"/>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R87:R88"/>
    <mergeCell ref="S87:S88"/>
    <mergeCell ref="T87:T88"/>
    <mergeCell ref="U87:U88"/>
    <mergeCell ref="J87:J88"/>
    <mergeCell ref="K87:K88"/>
    <mergeCell ref="L87:L88"/>
    <mergeCell ref="M87:M88"/>
    <mergeCell ref="N87:N88"/>
    <mergeCell ref="O87:O88"/>
    <mergeCell ref="CE87:CE88"/>
    <mergeCell ref="CI87:CI88"/>
    <mergeCell ref="CJ87:CJ88"/>
    <mergeCell ref="CK87:CK88"/>
    <mergeCell ref="CL87:CL88"/>
    <mergeCell ref="C89:C90"/>
    <mergeCell ref="D89:D90"/>
    <mergeCell ref="E89:E90"/>
    <mergeCell ref="F89:F90"/>
    <mergeCell ref="G89:G90"/>
    <mergeCell ref="BR87:BR88"/>
    <mergeCell ref="BW87:BW88"/>
    <mergeCell ref="BX87:BX88"/>
    <mergeCell ref="BY87:BY88"/>
    <mergeCell ref="CC87:CC88"/>
    <mergeCell ref="CD87:CD88"/>
    <mergeCell ref="BF87:BF88"/>
    <mergeCell ref="BJ87:BJ88"/>
    <mergeCell ref="BK87:BK88"/>
    <mergeCell ref="BL87:BL88"/>
    <mergeCell ref="BP87:BP88"/>
    <mergeCell ref="BQ87:BQ88"/>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CD89:CD90"/>
    <mergeCell ref="CE89:CE90"/>
    <mergeCell ref="CI89:CI90"/>
    <mergeCell ref="CJ89:CJ90"/>
    <mergeCell ref="CK89:CK90"/>
    <mergeCell ref="CL89:CL90"/>
    <mergeCell ref="BQ89:BQ90"/>
    <mergeCell ref="BR89:BR90"/>
    <mergeCell ref="BW89:BW90"/>
    <mergeCell ref="BX89:BX90"/>
    <mergeCell ref="BY89:BY90"/>
    <mergeCell ref="CC89:CC90"/>
    <mergeCell ref="BE89:BE90"/>
    <mergeCell ref="BF89:BF90"/>
    <mergeCell ref="BJ89:BJ90"/>
    <mergeCell ref="BK89:BK90"/>
    <mergeCell ref="BL89:BL90"/>
    <mergeCell ref="BP89:BP90"/>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E101:CE102"/>
    <mergeCell ref="CI101:CI102"/>
    <mergeCell ref="CJ101:CJ102"/>
    <mergeCell ref="CK101:CK102"/>
    <mergeCell ref="CL101:CL102"/>
    <mergeCell ref="B106:B109"/>
    <mergeCell ref="C107:C108"/>
    <mergeCell ref="D107:D108"/>
    <mergeCell ref="E107:E108"/>
    <mergeCell ref="F107:F108"/>
    <mergeCell ref="BR101:BR102"/>
    <mergeCell ref="BW101:BW102"/>
    <mergeCell ref="BX101:BX102"/>
    <mergeCell ref="BY101:BY102"/>
    <mergeCell ref="CC101:CC102"/>
    <mergeCell ref="CD101:CD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AW111:AW112"/>
    <mergeCell ref="BA111:BA112"/>
    <mergeCell ref="BB111:BB112"/>
    <mergeCell ref="BC111:BC112"/>
    <mergeCell ref="B113:B114"/>
    <mergeCell ref="W113:W114"/>
    <mergeCell ref="X113:X114"/>
    <mergeCell ref="AC113:AC114"/>
    <mergeCell ref="AD113:AD114"/>
    <mergeCell ref="AI113:AI114"/>
    <mergeCell ref="CJ107:CJ108"/>
    <mergeCell ref="CK107:CK108"/>
    <mergeCell ref="CL107:CL108"/>
    <mergeCell ref="B110:B112"/>
    <mergeCell ref="AQ110:AQ112"/>
    <mergeCell ref="AI111:AI112"/>
    <mergeCell ref="AJ111:AJ112"/>
    <mergeCell ref="AK111:AK112"/>
    <mergeCell ref="AU111:AU112"/>
    <mergeCell ref="AV111:AV112"/>
    <mergeCell ref="BX107:BX108"/>
    <mergeCell ref="BY107:BY108"/>
    <mergeCell ref="CC107:CC108"/>
    <mergeCell ref="CD107:CD108"/>
    <mergeCell ref="CE107:CE108"/>
    <mergeCell ref="CI107:CI108"/>
    <mergeCell ref="BK107:BK108"/>
    <mergeCell ref="BL107:BL108"/>
    <mergeCell ref="BP107:BP108"/>
    <mergeCell ref="BQ107:BQ108"/>
    <mergeCell ref="BR107:BR108"/>
    <mergeCell ref="BW107:BW108"/>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J115:J116"/>
    <mergeCell ref="K115:K116"/>
    <mergeCell ref="L115:L116"/>
    <mergeCell ref="M115:M116"/>
    <mergeCell ref="N115:N116"/>
    <mergeCell ref="O115:O116"/>
    <mergeCell ref="CE115:CE116"/>
    <mergeCell ref="CI115:CI116"/>
    <mergeCell ref="CJ115:CJ116"/>
    <mergeCell ref="CK115:CK116"/>
    <mergeCell ref="CL115:CL116"/>
    <mergeCell ref="B117:B118"/>
    <mergeCell ref="C117:C118"/>
    <mergeCell ref="D117:D118"/>
    <mergeCell ref="E117:E118"/>
    <mergeCell ref="F117:F118"/>
    <mergeCell ref="BR115:BR116"/>
    <mergeCell ref="BW115:BW116"/>
    <mergeCell ref="BX115:BX116"/>
    <mergeCell ref="BY115:BY116"/>
    <mergeCell ref="CC115:CC116"/>
    <mergeCell ref="CD115:CD116"/>
    <mergeCell ref="BF115:BF116"/>
    <mergeCell ref="BJ115:BJ116"/>
    <mergeCell ref="BK115:BK116"/>
    <mergeCell ref="BL115:BL116"/>
    <mergeCell ref="BP115:BP116"/>
    <mergeCell ref="BQ115:BQ116"/>
    <mergeCell ref="AT115:AT116"/>
    <mergeCell ref="AX115:AX116"/>
    <mergeCell ref="AY115:AY116"/>
    <mergeCell ref="AZ115:AZ116"/>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A123:BA129"/>
    <mergeCell ref="BB123:BB129"/>
    <mergeCell ref="BC123:BC129"/>
    <mergeCell ref="AI123:AI124"/>
    <mergeCell ref="AJ123:AJ124"/>
    <mergeCell ref="AK123:AK124"/>
    <mergeCell ref="AO123:AO129"/>
    <mergeCell ref="AP123:AP129"/>
    <mergeCell ref="AQ123:AQ129"/>
    <mergeCell ref="CK117:CK118"/>
    <mergeCell ref="CL117:CL118"/>
    <mergeCell ref="B120:B121"/>
    <mergeCell ref="BG120:BG121"/>
    <mergeCell ref="BH120:BH121"/>
    <mergeCell ref="W123:W129"/>
    <mergeCell ref="X123:X129"/>
    <mergeCell ref="AC123:AC129"/>
    <mergeCell ref="AD123:AD129"/>
    <mergeCell ref="AE123:AE124"/>
    <mergeCell ref="BY117:BY118"/>
    <mergeCell ref="CC117:CC118"/>
    <mergeCell ref="CD117:CD118"/>
    <mergeCell ref="CE117:CE118"/>
    <mergeCell ref="CI117:CI118"/>
    <mergeCell ref="CJ117:CJ118"/>
    <mergeCell ref="BL117:BL118"/>
    <mergeCell ref="BP117:BP118"/>
    <mergeCell ref="BQ117:BQ118"/>
    <mergeCell ref="BR117:BR118"/>
    <mergeCell ref="BW117:BW118"/>
    <mergeCell ref="BX117:BX118"/>
    <mergeCell ref="BD117:BD118"/>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P134:P135"/>
    <mergeCell ref="Q134:Q135"/>
    <mergeCell ref="R134:R135"/>
    <mergeCell ref="S134:S135"/>
    <mergeCell ref="T134:T135"/>
    <mergeCell ref="U134:U135"/>
    <mergeCell ref="J134:J135"/>
    <mergeCell ref="K134:K135"/>
    <mergeCell ref="L134:L135"/>
    <mergeCell ref="M134:M135"/>
    <mergeCell ref="N134:N135"/>
    <mergeCell ref="O134:O135"/>
    <mergeCell ref="CJ132:CJ133"/>
    <mergeCell ref="CK132:CK133"/>
    <mergeCell ref="CL132:CL133"/>
    <mergeCell ref="B134:B137"/>
    <mergeCell ref="C134:C135"/>
    <mergeCell ref="D134:D135"/>
    <mergeCell ref="E134:E135"/>
    <mergeCell ref="F134:F135"/>
    <mergeCell ref="G134:G135"/>
    <mergeCell ref="I134:I135"/>
    <mergeCell ref="BX132:BX133"/>
    <mergeCell ref="BY132:BY133"/>
    <mergeCell ref="CC132:CC133"/>
    <mergeCell ref="CD132:CD133"/>
    <mergeCell ref="CE132:CE133"/>
    <mergeCell ref="CI132:CI133"/>
    <mergeCell ref="BK132:BK133"/>
    <mergeCell ref="BL132:BL133"/>
    <mergeCell ref="BP132:BP133"/>
    <mergeCell ref="BQ132:BQ133"/>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CL134:CL135"/>
    <mergeCell ref="C136:C137"/>
    <mergeCell ref="D136:D137"/>
    <mergeCell ref="E136:E137"/>
    <mergeCell ref="F136:F137"/>
    <mergeCell ref="G136:G137"/>
    <mergeCell ref="M136:M137"/>
    <mergeCell ref="N136:N137"/>
    <mergeCell ref="O136:O137"/>
    <mergeCell ref="P136:P137"/>
    <mergeCell ref="CC134:CC135"/>
    <mergeCell ref="CD134:CD135"/>
    <mergeCell ref="CE134:CE135"/>
    <mergeCell ref="CI134:CI135"/>
    <mergeCell ref="CJ134:CJ135"/>
    <mergeCell ref="CK134:CK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I136:CI137"/>
    <mergeCell ref="CJ136:CJ137"/>
    <mergeCell ref="CL136:CL137"/>
    <mergeCell ref="B138:B139"/>
    <mergeCell ref="C138:C139"/>
    <mergeCell ref="D138:D139"/>
    <mergeCell ref="E138:E139"/>
    <mergeCell ref="F138:F139"/>
    <mergeCell ref="G138:G139"/>
    <mergeCell ref="BW136:BW137"/>
    <mergeCell ref="BX136:BX137"/>
    <mergeCell ref="BY136:BY137"/>
    <mergeCell ref="CC136:CC137"/>
    <mergeCell ref="CD136:CD137"/>
    <mergeCell ref="CE136:CE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Q138:Q139"/>
    <mergeCell ref="R138:R139"/>
    <mergeCell ref="S138:S139"/>
    <mergeCell ref="T138:T139"/>
    <mergeCell ref="I138:I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B141:B142"/>
    <mergeCell ref="C141:C142"/>
    <mergeCell ref="D141:D142"/>
    <mergeCell ref="E141:E142"/>
    <mergeCell ref="F141:F142"/>
    <mergeCell ref="G141:G142"/>
    <mergeCell ref="I141:I142"/>
    <mergeCell ref="J141:J142"/>
    <mergeCell ref="BY138:BY139"/>
    <mergeCell ref="CC138:CC139"/>
    <mergeCell ref="CD138:CD139"/>
    <mergeCell ref="CE138:CE139"/>
    <mergeCell ref="CI138:CI139"/>
    <mergeCell ref="CJ138:CJ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CI5:CL5"/>
    <mergeCell ref="CK141:CK142"/>
    <mergeCell ref="CL141:CL142"/>
    <mergeCell ref="AC142:AC143"/>
    <mergeCell ref="AD142:AD143"/>
    <mergeCell ref="BY141:BY142"/>
    <mergeCell ref="CC141:CC142"/>
    <mergeCell ref="CD141:CD142"/>
    <mergeCell ref="CE141:CE142"/>
    <mergeCell ref="CI141:CI142"/>
    <mergeCell ref="CJ141:CJ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CK138:CK139"/>
    <mergeCell ref="CL138:CL139"/>
    <mergeCell ref="CK136:CK137"/>
  </mergeCells>
  <conditionalFormatting sqref="V8:V17 V19:V22 V24:V26 V28:V32 V34:V35 V37:V38 V40 V42:V87 V89 V91:V101 AB91:AB101 AH91:AH101 AN91:AN101 AT91:AT101 AZ91:AZ101 BF91:BF101 BL91:BL101 BR91:BR101 CE91:CE101 V103:V107 V109:V115 AB109:AB115 AH109:AH115 AN109:AN115 AT109:AT115 AZ109:AZ115 BF109:BF115 BL109:BL115 BR109:BR115 CE109:CE115 V117 V119:V132 V134 V136:V138 V140:V141 V143:V144">
    <cfRule type="cellIs" dxfId="244" priority="853" operator="between">
      <formula>60</formula>
      <formula>69</formula>
    </cfRule>
    <cfRule type="cellIs" dxfId="243" priority="855" operator="between">
      <formula>0</formula>
      <formula>39</formula>
    </cfRule>
    <cfRule type="cellIs" dxfId="242" priority="852" operator="between">
      <formula>70</formula>
      <formula>79</formula>
    </cfRule>
    <cfRule type="cellIs" dxfId="241" priority="851" operator="between">
      <formula>80</formula>
      <formula>100</formula>
    </cfRule>
    <cfRule type="cellIs" dxfId="240" priority="854" operator="between">
      <formula>40</formula>
      <formula>59</formula>
    </cfRule>
  </conditionalFormatting>
  <conditionalFormatting sqref="AB8:AB17">
    <cfRule type="cellIs" dxfId="239" priority="792" operator="between">
      <formula>70</formula>
      <formula>79</formula>
    </cfRule>
    <cfRule type="cellIs" dxfId="238" priority="795" operator="between">
      <formula>0</formula>
      <formula>39</formula>
    </cfRule>
    <cfRule type="cellIs" dxfId="237" priority="793" operator="between">
      <formula>60</formula>
      <formula>69</formula>
    </cfRule>
    <cfRule type="cellIs" dxfId="236" priority="794" operator="between">
      <formula>40</formula>
      <formula>59</formula>
    </cfRule>
    <cfRule type="cellIs" dxfId="235" priority="791" operator="between">
      <formula>80</formula>
      <formula>100</formula>
    </cfRule>
  </conditionalFormatting>
  <conditionalFormatting sqref="AB19:AB22 AB24:AB26 AB28:AB32 AB34:AB35 AB37:AB38 AB40 AB42:AB87 AB89 AB103:AB107 AB117 AB119:AB132 AB134 AB136:AB138 AB140:AB141 AB143:AB144">
    <cfRule type="cellIs" dxfId="234" priority="847" operator="between">
      <formula>70</formula>
      <formula>79</formula>
    </cfRule>
    <cfRule type="cellIs" dxfId="233" priority="846" operator="between">
      <formula>80</formula>
      <formula>100</formula>
    </cfRule>
    <cfRule type="cellIs" dxfId="232" priority="850" operator="between">
      <formula>0</formula>
      <formula>39</formula>
    </cfRule>
    <cfRule type="cellIs" dxfId="231" priority="849" operator="between">
      <formula>40</formula>
      <formula>59</formula>
    </cfRule>
    <cfRule type="cellIs" dxfId="230" priority="848" operator="between">
      <formula>60</formula>
      <formula>69</formula>
    </cfRule>
  </conditionalFormatting>
  <conditionalFormatting sqref="AH8:AH17">
    <cfRule type="cellIs" dxfId="229" priority="786" operator="between">
      <formula>80</formula>
      <formula>100</formula>
    </cfRule>
    <cfRule type="cellIs" dxfId="228" priority="787" operator="between">
      <formula>70</formula>
      <formula>79</formula>
    </cfRule>
    <cfRule type="cellIs" dxfId="227" priority="790" operator="between">
      <formula>0</formula>
      <formula>39</formula>
    </cfRule>
    <cfRule type="cellIs" dxfId="226" priority="789" operator="between">
      <formula>40</formula>
      <formula>59</formula>
    </cfRule>
    <cfRule type="cellIs" dxfId="225" priority="788" operator="between">
      <formula>60</formula>
      <formula>69</formula>
    </cfRule>
  </conditionalFormatting>
  <conditionalFormatting sqref="AH19:AH22 AH24:AH26 AH28:AH31 AH34:AH35 AH37:AH38 AH40 AH42:AH87 AH89 AH103:AH107 AH117 AH134 AH136:AH138 AH140:AH144">
    <cfRule type="cellIs" dxfId="224" priority="845" operator="between">
      <formula>0</formula>
      <formula>39</formula>
    </cfRule>
    <cfRule type="cellIs" dxfId="223" priority="844" operator="between">
      <formula>40</formula>
      <formula>59</formula>
    </cfRule>
    <cfRule type="cellIs" dxfId="222" priority="843" operator="between">
      <formula>60</formula>
      <formula>69</formula>
    </cfRule>
    <cfRule type="cellIs" dxfId="221" priority="842" operator="between">
      <formula>70</formula>
      <formula>79</formula>
    </cfRule>
    <cfRule type="cellIs" dxfId="220" priority="841" operator="between">
      <formula>80</formula>
      <formula>100</formula>
    </cfRule>
  </conditionalFormatting>
  <conditionalFormatting sqref="AH119:AH132">
    <cfRule type="cellIs" dxfId="219" priority="800" operator="between">
      <formula>0</formula>
      <formula>39</formula>
    </cfRule>
    <cfRule type="cellIs" dxfId="218" priority="799" operator="between">
      <formula>40</formula>
      <formula>59</formula>
    </cfRule>
    <cfRule type="cellIs" dxfId="217" priority="798" operator="between">
      <formula>60</formula>
      <formula>69</formula>
    </cfRule>
    <cfRule type="cellIs" dxfId="216" priority="797" operator="between">
      <formula>70</formula>
      <formula>79</formula>
    </cfRule>
    <cfRule type="cellIs" dxfId="215" priority="796" operator="between">
      <formula>80</formula>
      <formula>100</formula>
    </cfRule>
  </conditionalFormatting>
  <conditionalFormatting sqref="AN8:AN17">
    <cfRule type="cellIs" dxfId="214" priority="781" operator="between">
      <formula>80</formula>
      <formula>100</formula>
    </cfRule>
    <cfRule type="cellIs" dxfId="213" priority="782" operator="between">
      <formula>70</formula>
      <formula>79</formula>
    </cfRule>
    <cfRule type="cellIs" dxfId="212" priority="783" operator="between">
      <formula>60</formula>
      <formula>69</formula>
    </cfRule>
    <cfRule type="cellIs" dxfId="211" priority="784" operator="between">
      <formula>40</formula>
      <formula>59</formula>
    </cfRule>
    <cfRule type="cellIs" dxfId="210" priority="785" operator="between">
      <formula>0</formula>
      <formula>39</formula>
    </cfRule>
  </conditionalFormatting>
  <conditionalFormatting sqref="AN19:AN22 AN24:AN26 AN28:AN31 AN34:AN35 AN37:AN38 AN40 AN42:AN87 AN89 AN103:AN107 AN117 AN119:AN132 AN134 AN136:AN138 AN140:AN141 AN143:AN144">
    <cfRule type="cellIs" dxfId="209" priority="840" operator="between">
      <formula>0</formula>
      <formula>39</formula>
    </cfRule>
    <cfRule type="cellIs" dxfId="208" priority="839" operator="between">
      <formula>40</formula>
      <formula>59</formula>
    </cfRule>
    <cfRule type="cellIs" dxfId="207" priority="838" operator="between">
      <formula>60</formula>
      <formula>69</formula>
    </cfRule>
    <cfRule type="cellIs" dxfId="206" priority="836" operator="between">
      <formula>80</formula>
      <formula>100</formula>
    </cfRule>
    <cfRule type="cellIs" dxfId="205" priority="837" operator="between">
      <formula>70</formula>
      <formula>79</formula>
    </cfRule>
  </conditionalFormatting>
  <conditionalFormatting sqref="AT8:AT17">
    <cfRule type="cellIs" dxfId="204" priority="778" operator="between">
      <formula>60</formula>
      <formula>69</formula>
    </cfRule>
    <cfRule type="cellIs" dxfId="203" priority="777" operator="between">
      <formula>70</formula>
      <formula>79</formula>
    </cfRule>
    <cfRule type="cellIs" dxfId="202" priority="776" operator="between">
      <formula>80</formula>
      <formula>100</formula>
    </cfRule>
    <cfRule type="cellIs" dxfId="201" priority="780" operator="between">
      <formula>0</formula>
      <formula>39</formula>
    </cfRule>
    <cfRule type="cellIs" dxfId="200" priority="779" operator="between">
      <formula>40</formula>
      <formula>59</formula>
    </cfRule>
  </conditionalFormatting>
  <conditionalFormatting sqref="AT19:AT22 AT24:AT26 AT28:AT31 AT34:AT35 AT37:AT38 AT40 AT42:AT87 AT89 AT103:AT107 AT117 AT119:AT132 AT134 AT136 AT138 AT140:AT141 AT143:AT144">
    <cfRule type="cellIs" dxfId="199" priority="835" operator="between">
      <formula>0</formula>
      <formula>39</formula>
    </cfRule>
    <cfRule type="cellIs" dxfId="198" priority="833" operator="between">
      <formula>60</formula>
      <formula>69</formula>
    </cfRule>
    <cfRule type="cellIs" dxfId="197" priority="834" operator="between">
      <formula>40</formula>
      <formula>59</formula>
    </cfRule>
    <cfRule type="cellIs" dxfId="196" priority="831" operator="between">
      <formula>80</formula>
      <formula>100</formula>
    </cfRule>
    <cfRule type="cellIs" dxfId="195" priority="832" operator="between">
      <formula>70</formula>
      <formula>79</formula>
    </cfRule>
  </conditionalFormatting>
  <conditionalFormatting sqref="AZ8:AZ17">
    <cfRule type="cellIs" dxfId="194" priority="775" operator="between">
      <formula>0</formula>
      <formula>39</formula>
    </cfRule>
    <cfRule type="cellIs" dxfId="193" priority="774" operator="between">
      <formula>40</formula>
      <formula>59</formula>
    </cfRule>
    <cfRule type="cellIs" dxfId="192" priority="773" operator="between">
      <formula>60</formula>
      <formula>69</formula>
    </cfRule>
    <cfRule type="cellIs" dxfId="191" priority="772" operator="between">
      <formula>70</formula>
      <formula>79</formula>
    </cfRule>
    <cfRule type="cellIs" dxfId="190" priority="771" operator="between">
      <formula>80</formula>
      <formula>100</formula>
    </cfRule>
  </conditionalFormatting>
  <conditionalFormatting sqref="AZ19:AZ22 AZ24:AZ26 AZ28:AZ31 AZ34:AZ35 AZ37:AZ38 AZ40 AZ42:AZ87 AZ89 AZ103:AZ107 AZ117 AZ119:AZ132 AZ134 AZ136 AZ138 AZ140:AZ141 AZ143:AZ144">
    <cfRule type="cellIs" dxfId="189" priority="826" operator="between">
      <formula>80</formula>
      <formula>100</formula>
    </cfRule>
    <cfRule type="cellIs" dxfId="188" priority="827" operator="between">
      <formula>70</formula>
      <formula>79</formula>
    </cfRule>
    <cfRule type="cellIs" dxfId="187" priority="829" operator="between">
      <formula>40</formula>
      <formula>59</formula>
    </cfRule>
    <cfRule type="cellIs" dxfId="186" priority="828" operator="between">
      <formula>60</formula>
      <formula>69</formula>
    </cfRule>
    <cfRule type="cellIs" dxfId="185" priority="830" operator="between">
      <formula>0</formula>
      <formula>39</formula>
    </cfRule>
  </conditionalFormatting>
  <conditionalFormatting sqref="BF8:BF17">
    <cfRule type="cellIs" dxfId="184" priority="770" operator="between">
      <formula>0</formula>
      <formula>39</formula>
    </cfRule>
    <cfRule type="cellIs" dxfId="183" priority="769" operator="between">
      <formula>40</formula>
      <formula>59</formula>
    </cfRule>
    <cfRule type="cellIs" dxfId="182" priority="768" operator="between">
      <formula>60</formula>
      <formula>69</formula>
    </cfRule>
    <cfRule type="cellIs" dxfId="181" priority="766" operator="between">
      <formula>80</formula>
      <formula>100</formula>
    </cfRule>
    <cfRule type="cellIs" dxfId="180" priority="767" operator="between">
      <formula>70</formula>
      <formula>79</formula>
    </cfRule>
  </conditionalFormatting>
  <conditionalFormatting sqref="BF19:BF22 BF24:BF26 BF28:BF31 BF34:BF35 BF37:BF38 BF40 BF42:BF87 BF89 BF103:BF107 BF117 BF119:BF132 BF134 BF136 BF138 BF140:BF141 BF143:BF144">
    <cfRule type="cellIs" dxfId="179" priority="821" operator="between">
      <formula>80</formula>
      <formula>100</formula>
    </cfRule>
    <cfRule type="cellIs" dxfId="178" priority="822" operator="between">
      <formula>70</formula>
      <formula>79</formula>
    </cfRule>
    <cfRule type="cellIs" dxfId="177" priority="823" operator="between">
      <formula>60</formula>
      <formula>69</formula>
    </cfRule>
    <cfRule type="cellIs" dxfId="176" priority="824" operator="between">
      <formula>40</formula>
      <formula>59</formula>
    </cfRule>
    <cfRule type="cellIs" dxfId="175" priority="825" operator="between">
      <formula>0</formula>
      <formula>39</formula>
    </cfRule>
  </conditionalFormatting>
  <conditionalFormatting sqref="BL8:BL17">
    <cfRule type="cellIs" dxfId="174" priority="761" operator="between">
      <formula>80</formula>
      <formula>100</formula>
    </cfRule>
    <cfRule type="cellIs" dxfId="173" priority="762" operator="between">
      <formula>70</formula>
      <formula>79</formula>
    </cfRule>
    <cfRule type="cellIs" dxfId="172" priority="765" operator="between">
      <formula>0</formula>
      <formula>39</formula>
    </cfRule>
    <cfRule type="cellIs" dxfId="171" priority="763" operator="between">
      <formula>60</formula>
      <formula>69</formula>
    </cfRule>
    <cfRule type="cellIs" dxfId="170" priority="764" operator="between">
      <formula>40</formula>
      <formula>59</formula>
    </cfRule>
  </conditionalFormatting>
  <conditionalFormatting sqref="BL19:BL22 BL24:BL26 BL28:BL31 BL34 BL37 BL40 BL42:BL87 BL89 BL103:BL107 BL117 BL119:BL132 BL134 BL136 BL138 BL140:BL141 BL143:BL144">
    <cfRule type="cellIs" dxfId="169" priority="817" operator="between">
      <formula>70</formula>
      <formula>79</formula>
    </cfRule>
    <cfRule type="cellIs" dxfId="168" priority="816" operator="between">
      <formula>80</formula>
      <formula>100</formula>
    </cfRule>
    <cfRule type="cellIs" dxfId="167" priority="818" operator="between">
      <formula>60</formula>
      <formula>69</formula>
    </cfRule>
    <cfRule type="cellIs" dxfId="166" priority="820" operator="between">
      <formula>0</formula>
      <formula>39</formula>
    </cfRule>
    <cfRule type="cellIs" dxfId="165" priority="819" operator="between">
      <formula>40</formula>
      <formula>59</formula>
    </cfRule>
  </conditionalFormatting>
  <conditionalFormatting sqref="BR8:BR17 BR19:BR22 BR24:BR26 BR28:BR31 BR34 BR37 BR40 BR42:BR87 BR89 BR103:BR107 BR117 BR119:BR132 BR134 BR136 BR138 BR140:BR141 BR143:BR144">
    <cfRule type="cellIs" dxfId="164" priority="811" operator="between">
      <formula>80</formula>
      <formula>100</formula>
    </cfRule>
    <cfRule type="cellIs" dxfId="163" priority="812" operator="between">
      <formula>70</formula>
      <formula>79</formula>
    </cfRule>
    <cfRule type="cellIs" dxfId="162" priority="813" operator="between">
      <formula>60</formula>
      <formula>69</formula>
    </cfRule>
    <cfRule type="cellIs" dxfId="161" priority="814" operator="between">
      <formula>40</formula>
      <formula>59</formula>
    </cfRule>
    <cfRule type="cellIs" dxfId="160" priority="815" operator="between">
      <formula>0</formula>
      <formula>39</formula>
    </cfRule>
  </conditionalFormatting>
  <conditionalFormatting sqref="BU8:BU17">
    <cfRule type="cellIs" dxfId="159" priority="259" operator="between">
      <formula>40</formula>
      <formula>59</formula>
    </cfRule>
    <cfRule type="cellIs" dxfId="158" priority="257" operator="between">
      <formula>70</formula>
      <formula>79</formula>
    </cfRule>
    <cfRule type="cellIs" dxfId="157" priority="258" operator="between">
      <formula>60</formula>
      <formula>69</formula>
    </cfRule>
    <cfRule type="cellIs" dxfId="156" priority="256" operator="between">
      <formula>80</formula>
      <formula>100</formula>
    </cfRule>
    <cfRule type="cellIs" dxfId="155" priority="260" operator="between">
      <formula>0</formula>
      <formula>39</formula>
    </cfRule>
  </conditionalFormatting>
  <conditionalFormatting sqref="BU19:BU22">
    <cfRule type="cellIs" dxfId="154" priority="226" operator="between">
      <formula>80</formula>
      <formula>100</formula>
    </cfRule>
    <cfRule type="cellIs" dxfId="153" priority="229" operator="between">
      <formula>40</formula>
      <formula>59</formula>
    </cfRule>
    <cfRule type="cellIs" dxfId="152" priority="228" operator="between">
      <formula>60</formula>
      <formula>69</formula>
    </cfRule>
    <cfRule type="cellIs" dxfId="151" priority="227" operator="between">
      <formula>70</formula>
      <formula>79</formula>
    </cfRule>
    <cfRule type="cellIs" dxfId="150" priority="230" operator="between">
      <formula>0</formula>
      <formula>39</formula>
    </cfRule>
  </conditionalFormatting>
  <conditionalFormatting sqref="BU24:BU26">
    <cfRule type="cellIs" dxfId="149" priority="220" operator="between">
      <formula>0</formula>
      <formula>39</formula>
    </cfRule>
    <cfRule type="cellIs" dxfId="148" priority="219" operator="between">
      <formula>40</formula>
      <formula>59</formula>
    </cfRule>
    <cfRule type="cellIs" dxfId="147" priority="218" operator="between">
      <formula>60</formula>
      <formula>69</formula>
    </cfRule>
    <cfRule type="cellIs" dxfId="146" priority="217" operator="between">
      <formula>70</formula>
      <formula>79</formula>
    </cfRule>
    <cfRule type="cellIs" dxfId="145" priority="216" operator="between">
      <formula>80</formula>
      <formula>100</formula>
    </cfRule>
  </conditionalFormatting>
  <conditionalFormatting sqref="BU28:BU37">
    <cfRule type="cellIs" dxfId="144" priority="195" operator="between">
      <formula>0</formula>
      <formula>39</formula>
    </cfRule>
    <cfRule type="cellIs" dxfId="143" priority="191" operator="between">
      <formula>80</formula>
      <formula>100</formula>
    </cfRule>
    <cfRule type="cellIs" dxfId="142" priority="192" operator="between">
      <formula>70</formula>
      <formula>79</formula>
    </cfRule>
    <cfRule type="cellIs" dxfId="141" priority="193" operator="between">
      <formula>60</formula>
      <formula>69</formula>
    </cfRule>
    <cfRule type="cellIs" dxfId="140" priority="194" operator="between">
      <formula>40</formula>
      <formula>59</formula>
    </cfRule>
  </conditionalFormatting>
  <conditionalFormatting sqref="BU40">
    <cfRule type="cellIs" dxfId="139" priority="186" operator="between">
      <formula>80</formula>
      <formula>100</formula>
    </cfRule>
    <cfRule type="cellIs" dxfId="138" priority="187" operator="between">
      <formula>70</formula>
      <formula>79</formula>
    </cfRule>
    <cfRule type="cellIs" dxfId="137" priority="189" operator="between">
      <formula>40</formula>
      <formula>59</formula>
    </cfRule>
    <cfRule type="cellIs" dxfId="136" priority="190" operator="between">
      <formula>0</formula>
      <formula>39</formula>
    </cfRule>
    <cfRule type="cellIs" dxfId="135" priority="188" operator="between">
      <formula>60</formula>
      <formula>69</formula>
    </cfRule>
  </conditionalFormatting>
  <conditionalFormatting sqref="BU42:BU144">
    <cfRule type="cellIs" dxfId="134" priority="145" operator="between">
      <formula>0</formula>
      <formula>39</formula>
    </cfRule>
    <cfRule type="cellIs" dxfId="133" priority="144" operator="between">
      <formula>40</formula>
      <formula>59</formula>
    </cfRule>
    <cfRule type="cellIs" dxfId="132" priority="141" operator="between">
      <formula>80</formula>
      <formula>100</formula>
    </cfRule>
    <cfRule type="cellIs" dxfId="131" priority="143" operator="between">
      <formula>60</formula>
      <formula>69</formula>
    </cfRule>
    <cfRule type="cellIs" dxfId="130" priority="142" operator="between">
      <formula>70</formula>
      <formula>79</formula>
    </cfRule>
  </conditionalFormatting>
  <conditionalFormatting sqref="BY8:BY16">
    <cfRule type="cellIs" dxfId="129" priority="3" operator="between">
      <formula>60</formula>
      <formula>69</formula>
    </cfRule>
    <cfRule type="cellIs" dxfId="128" priority="1" operator="between">
      <formula>80</formula>
      <formula>100</formula>
    </cfRule>
    <cfRule type="cellIs" dxfId="127" priority="2" operator="between">
      <formula>70</formula>
      <formula>79</formula>
    </cfRule>
    <cfRule type="cellIs" dxfId="126" priority="5" operator="between">
      <formula>0</formula>
      <formula>39</formula>
    </cfRule>
    <cfRule type="cellIs" dxfId="125" priority="4" operator="between">
      <formula>40</formula>
      <formula>59</formula>
    </cfRule>
  </conditionalFormatting>
  <conditionalFormatting sqref="BY19:BY22">
    <cfRule type="cellIs" dxfId="124" priority="109" operator="between">
      <formula>40</formula>
      <formula>59</formula>
    </cfRule>
    <cfRule type="cellIs" dxfId="123" priority="108" operator="between">
      <formula>60</formula>
      <formula>69</formula>
    </cfRule>
    <cfRule type="cellIs" dxfId="122" priority="107" operator="between">
      <formula>70</formula>
      <formula>79</formula>
    </cfRule>
    <cfRule type="cellIs" dxfId="121" priority="106" operator="between">
      <formula>80</formula>
      <formula>100</formula>
    </cfRule>
    <cfRule type="cellIs" dxfId="120" priority="110" operator="between">
      <formula>0</formula>
      <formula>39</formula>
    </cfRule>
  </conditionalFormatting>
  <conditionalFormatting sqref="BY24:BY26">
    <cfRule type="cellIs" dxfId="119" priority="105" operator="between">
      <formula>0</formula>
      <formula>39</formula>
    </cfRule>
    <cfRule type="cellIs" dxfId="118" priority="104" operator="between">
      <formula>40</formula>
      <formula>59</formula>
    </cfRule>
    <cfRule type="cellIs" dxfId="117" priority="103" operator="between">
      <formula>60</formula>
      <formula>69</formula>
    </cfRule>
    <cfRule type="cellIs" dxfId="116" priority="102" operator="between">
      <formula>70</formula>
      <formula>79</formula>
    </cfRule>
    <cfRule type="cellIs" dxfId="115" priority="101" operator="between">
      <formula>80</formula>
      <formula>100</formula>
    </cfRule>
  </conditionalFormatting>
  <conditionalFormatting sqref="BY28:BY31 BY34 BY37 BY40 BY42:BY87 BY89 BY103:BY107 BY117 BY119:BY132 BY134 BY136 BY138 BY140:BY141 BY143:BY144">
    <cfRule type="cellIs" dxfId="114" priority="111" operator="between">
      <formula>80</formula>
      <formula>100</formula>
    </cfRule>
    <cfRule type="cellIs" dxfId="113" priority="115" operator="between">
      <formula>0</formula>
      <formula>39</formula>
    </cfRule>
    <cfRule type="cellIs" dxfId="112" priority="113" operator="between">
      <formula>60</formula>
      <formula>69</formula>
    </cfRule>
    <cfRule type="cellIs" dxfId="111" priority="112" operator="between">
      <formula>70</formula>
      <formula>79</formula>
    </cfRule>
    <cfRule type="cellIs" dxfId="110" priority="114" operator="between">
      <formula>40</formula>
      <formula>59</formula>
    </cfRule>
  </conditionalFormatting>
  <conditionalFormatting sqref="BY91:BY101 BY109:BY115">
    <cfRule type="cellIs" dxfId="109" priority="118" operator="between">
      <formula>60</formula>
      <formula>69</formula>
    </cfRule>
    <cfRule type="cellIs" dxfId="108" priority="119" operator="between">
      <formula>40</formula>
      <formula>59</formula>
    </cfRule>
    <cfRule type="cellIs" dxfId="107" priority="120" operator="between">
      <formula>0</formula>
      <formula>39</formula>
    </cfRule>
    <cfRule type="cellIs" dxfId="106" priority="117" operator="between">
      <formula>70</formula>
      <formula>79</formula>
    </cfRule>
    <cfRule type="cellIs" dxfId="105" priority="116" operator="between">
      <formula>80</formula>
      <formula>100</formula>
    </cfRule>
  </conditionalFormatting>
  <conditionalFormatting sqref="CE8:CE16 CE28:CE31 CE34 CE37 CE40 CE42:CE87 CE89 CE103:CE107 CE117 CE119:CE132 CE134 CE136 CE138 CE140:CE141 CE143:CE144">
    <cfRule type="cellIs" dxfId="104" priority="801" operator="between">
      <formula>80</formula>
      <formula>100</formula>
    </cfRule>
    <cfRule type="cellIs" dxfId="103" priority="802" operator="between">
      <formula>70</formula>
      <formula>79</formula>
    </cfRule>
    <cfRule type="cellIs" dxfId="102" priority="803" operator="between">
      <formula>60</formula>
      <formula>69</formula>
    </cfRule>
    <cfRule type="cellIs" dxfId="101" priority="804" operator="between">
      <formula>40</formula>
      <formula>59</formula>
    </cfRule>
    <cfRule type="cellIs" dxfId="100" priority="805" operator="between">
      <formula>0</formula>
      <formula>39</formula>
    </cfRule>
  </conditionalFormatting>
  <conditionalFormatting sqref="CE19:CE22">
    <cfRule type="cellIs" dxfId="99" priority="754" operator="between">
      <formula>40</formula>
      <formula>59</formula>
    </cfRule>
    <cfRule type="cellIs" dxfId="98" priority="755" operator="between">
      <formula>0</formula>
      <formula>39</formula>
    </cfRule>
    <cfRule type="cellIs" dxfId="97" priority="753" operator="between">
      <formula>60</formula>
      <formula>69</formula>
    </cfRule>
    <cfRule type="cellIs" dxfId="96" priority="751" operator="between">
      <formula>80</formula>
      <formula>100</formula>
    </cfRule>
    <cfRule type="cellIs" dxfId="95" priority="752" operator="between">
      <formula>70</formula>
      <formula>79</formula>
    </cfRule>
  </conditionalFormatting>
  <conditionalFormatting sqref="CE24:CE26">
    <cfRule type="cellIs" dxfId="94" priority="744" operator="between">
      <formula>40</formula>
      <formula>59</formula>
    </cfRule>
    <cfRule type="cellIs" dxfId="93" priority="743" operator="between">
      <formula>60</formula>
      <formula>69</formula>
    </cfRule>
    <cfRule type="cellIs" dxfId="92" priority="742" operator="between">
      <formula>70</formula>
      <formula>79</formula>
    </cfRule>
    <cfRule type="cellIs" dxfId="91" priority="741" operator="between">
      <formula>80</formula>
      <formula>100</formula>
    </cfRule>
    <cfRule type="cellIs" dxfId="90" priority="745" operator="between">
      <formula>0</formula>
      <formula>39</formula>
    </cfRule>
  </conditionalFormatting>
  <conditionalFormatting sqref="CK8:CK17">
    <cfRule type="cellIs" dxfId="89" priority="65" operator="between">
      <formula>0</formula>
      <formula>0.39</formula>
    </cfRule>
    <cfRule type="cellIs" dxfId="88" priority="64" operator="between">
      <formula>0.4</formula>
      <formula>0.59</formula>
    </cfRule>
    <cfRule type="cellIs" dxfId="87" priority="63" operator="between">
      <formula>0.6</formula>
      <formula>0.69</formula>
    </cfRule>
    <cfRule type="cellIs" dxfId="86" priority="62" operator="between">
      <formula>0.7</formula>
      <formula>0.79</formula>
    </cfRule>
    <cfRule type="cellIs" dxfId="85" priority="61" operator="between">
      <formula>0.8</formula>
      <formula>1</formula>
    </cfRule>
  </conditionalFormatting>
  <conditionalFormatting sqref="CK19:CK22">
    <cfRule type="cellIs" dxfId="84" priority="24" operator="between">
      <formula>0.4</formula>
      <formula>0.59</formula>
    </cfRule>
    <cfRule type="cellIs" dxfId="83" priority="25" operator="between">
      <formula>0</formula>
      <formula>0.39</formula>
    </cfRule>
    <cfRule type="cellIs" dxfId="82" priority="23" operator="between">
      <formula>0.6</formula>
      <formula>0.69</formula>
    </cfRule>
    <cfRule type="cellIs" dxfId="81" priority="21" operator="between">
      <formula>0.8</formula>
      <formula>1</formula>
    </cfRule>
    <cfRule type="cellIs" dxfId="80" priority="22" operator="between">
      <formula>0.7</formula>
      <formula>0.79</formula>
    </cfRule>
  </conditionalFormatting>
  <conditionalFormatting sqref="CK24:CK26">
    <cfRule type="cellIs" dxfId="79" priority="16" operator="between">
      <formula>0.8</formula>
      <formula>1</formula>
    </cfRule>
    <cfRule type="cellIs" dxfId="78" priority="17" operator="between">
      <formula>0.7</formula>
      <formula>0.79</formula>
    </cfRule>
    <cfRule type="cellIs" dxfId="77" priority="18" operator="between">
      <formula>0.6</formula>
      <formula>0.69</formula>
    </cfRule>
    <cfRule type="cellIs" dxfId="76" priority="19" operator="between">
      <formula>0.4</formula>
      <formula>0.59</formula>
    </cfRule>
    <cfRule type="cellIs" dxfId="75" priority="20" operator="between">
      <formula>0</formula>
      <formula>0.39</formula>
    </cfRule>
  </conditionalFormatting>
  <conditionalFormatting sqref="CK28:CK31">
    <cfRule type="cellIs" dxfId="74" priority="60" operator="between">
      <formula>0</formula>
      <formula>0.39</formula>
    </cfRule>
    <cfRule type="cellIs" dxfId="73" priority="59" operator="between">
      <formula>0.4</formula>
      <formula>0.59</formula>
    </cfRule>
    <cfRule type="cellIs" dxfId="72" priority="58" operator="between">
      <formula>0.6</formula>
      <formula>0.69</formula>
    </cfRule>
    <cfRule type="cellIs" dxfId="71" priority="57" operator="between">
      <formula>0.7</formula>
      <formula>0.79</formula>
    </cfRule>
    <cfRule type="cellIs" dxfId="70" priority="56" operator="between">
      <formula>0.8</formula>
      <formula>1</formula>
    </cfRule>
  </conditionalFormatting>
  <conditionalFormatting sqref="CK34">
    <cfRule type="cellIs" dxfId="69" priority="99" operator="between">
      <formula>0.4</formula>
      <formula>0.59</formula>
    </cfRule>
    <cfRule type="cellIs" dxfId="68" priority="98" operator="between">
      <formula>0.6</formula>
      <formula>0.69</formula>
    </cfRule>
    <cfRule type="cellIs" dxfId="67" priority="97" operator="between">
      <formula>0.7</formula>
      <formula>0.79</formula>
    </cfRule>
    <cfRule type="cellIs" dxfId="66" priority="96" operator="between">
      <formula>0.8</formula>
      <formula>1</formula>
    </cfRule>
    <cfRule type="cellIs" dxfId="65" priority="100" operator="between">
      <formula>0</formula>
      <formula>0.39</formula>
    </cfRule>
  </conditionalFormatting>
  <conditionalFormatting sqref="CK37">
    <cfRule type="cellIs" dxfId="64" priority="92" operator="between">
      <formula>0.7</formula>
      <formula>0.79</formula>
    </cfRule>
    <cfRule type="cellIs" dxfId="63" priority="91" operator="between">
      <formula>0.8</formula>
      <formula>1</formula>
    </cfRule>
    <cfRule type="cellIs" dxfId="62" priority="95" operator="between">
      <formula>0</formula>
      <formula>0.39</formula>
    </cfRule>
    <cfRule type="cellIs" dxfId="61" priority="94" operator="between">
      <formula>0.4</formula>
      <formula>0.59</formula>
    </cfRule>
    <cfRule type="cellIs" dxfId="60" priority="93" operator="between">
      <formula>0.6</formula>
      <formula>0.69</formula>
    </cfRule>
  </conditionalFormatting>
  <conditionalFormatting sqref="CK40">
    <cfRule type="cellIs" dxfId="59" priority="86" operator="between">
      <formula>0.8</formula>
      <formula>1</formula>
    </cfRule>
    <cfRule type="cellIs" dxfId="58" priority="87" operator="between">
      <formula>0.7</formula>
      <formula>0.79</formula>
    </cfRule>
    <cfRule type="cellIs" dxfId="57" priority="88" operator="between">
      <formula>0.6</formula>
      <formula>0.69</formula>
    </cfRule>
    <cfRule type="cellIs" dxfId="56" priority="89" operator="between">
      <formula>0.4</formula>
      <formula>0.59</formula>
    </cfRule>
    <cfRule type="cellIs" dxfId="55" priority="90" operator="between">
      <formula>0</formula>
      <formula>0.39</formula>
    </cfRule>
  </conditionalFormatting>
  <conditionalFormatting sqref="CK42:CK87">
    <cfRule type="cellIs" dxfId="54" priority="50" operator="between">
      <formula>0</formula>
      <formula>0.39</formula>
    </cfRule>
    <cfRule type="cellIs" dxfId="53" priority="49" operator="between">
      <formula>0.4</formula>
      <formula>0.59</formula>
    </cfRule>
    <cfRule type="cellIs" dxfId="52" priority="48" operator="between">
      <formula>0.6</formula>
      <formula>0.69</formula>
    </cfRule>
    <cfRule type="cellIs" dxfId="51" priority="47" operator="between">
      <formula>0.7</formula>
      <formula>0.79</formula>
    </cfRule>
    <cfRule type="cellIs" dxfId="50" priority="46" operator="between">
      <formula>0.8</formula>
      <formula>1</formula>
    </cfRule>
  </conditionalFormatting>
  <conditionalFormatting sqref="CK89">
    <cfRule type="cellIs" dxfId="49" priority="45" operator="between">
      <formula>0</formula>
      <formula>0.39</formula>
    </cfRule>
    <cfRule type="cellIs" dxfId="48" priority="44" operator="between">
      <formula>0.4</formula>
      <formula>0.59</formula>
    </cfRule>
    <cfRule type="cellIs" dxfId="47" priority="43" operator="between">
      <formula>0.6</formula>
      <formula>0.69</formula>
    </cfRule>
    <cfRule type="cellIs" dxfId="46" priority="41" operator="between">
      <formula>0.8</formula>
      <formula>1</formula>
    </cfRule>
    <cfRule type="cellIs" dxfId="45" priority="42" operator="between">
      <formula>0.7</formula>
      <formula>0.79</formula>
    </cfRule>
  </conditionalFormatting>
  <conditionalFormatting sqref="CK91:CK101">
    <cfRule type="cellIs" dxfId="44" priority="11" operator="between">
      <formula>0.8</formula>
      <formula>1</formula>
    </cfRule>
    <cfRule type="cellIs" dxfId="43" priority="12" operator="between">
      <formula>0.7</formula>
      <formula>0.79</formula>
    </cfRule>
    <cfRule type="cellIs" dxfId="42" priority="13" operator="between">
      <formula>0.6</formula>
      <formula>0.69</formula>
    </cfRule>
    <cfRule type="cellIs" dxfId="41" priority="14" operator="between">
      <formula>0.4</formula>
      <formula>0.59</formula>
    </cfRule>
    <cfRule type="cellIs" dxfId="40" priority="15" operator="between">
      <formula>0</formula>
      <formula>0.39</formula>
    </cfRule>
  </conditionalFormatting>
  <conditionalFormatting sqref="CK103:CK107">
    <cfRule type="cellIs" dxfId="39" priority="37" operator="between">
      <formula>0.7</formula>
      <formula>0.79</formula>
    </cfRule>
    <cfRule type="cellIs" dxfId="38" priority="38" operator="between">
      <formula>0.6</formula>
      <formula>0.69</formula>
    </cfRule>
    <cfRule type="cellIs" dxfId="37" priority="39" operator="between">
      <formula>0.4</formula>
      <formula>0.59</formula>
    </cfRule>
    <cfRule type="cellIs" dxfId="36" priority="40" operator="between">
      <formula>0</formula>
      <formula>0.39</formula>
    </cfRule>
    <cfRule type="cellIs" dxfId="35" priority="36" operator="between">
      <formula>0.8</formula>
      <formula>1</formula>
    </cfRule>
  </conditionalFormatting>
  <conditionalFormatting sqref="CK109:CK115">
    <cfRule type="cellIs" dxfId="34" priority="31" operator="between">
      <formula>0.8</formula>
      <formula>1</formula>
    </cfRule>
    <cfRule type="cellIs" dxfId="33" priority="32" operator="between">
      <formula>0.7</formula>
      <formula>0.79</formula>
    </cfRule>
    <cfRule type="cellIs" dxfId="32" priority="33" operator="between">
      <formula>0.6</formula>
      <formula>0.69</formula>
    </cfRule>
    <cfRule type="cellIs" dxfId="31" priority="34" operator="between">
      <formula>0.4</formula>
      <formula>0.59</formula>
    </cfRule>
    <cfRule type="cellIs" dxfId="30" priority="35" operator="between">
      <formula>0</formula>
      <formula>0.39</formula>
    </cfRule>
  </conditionalFormatting>
  <conditionalFormatting sqref="CK117">
    <cfRule type="cellIs" dxfId="29" priority="84" operator="between">
      <formula>0.4</formula>
      <formula>0.59</formula>
    </cfRule>
    <cfRule type="cellIs" dxfId="28" priority="85" operator="between">
      <formula>0</formula>
      <formula>0.39</formula>
    </cfRule>
    <cfRule type="cellIs" dxfId="27" priority="83" operator="between">
      <formula>0.6</formula>
      <formula>0.69</formula>
    </cfRule>
    <cfRule type="cellIs" dxfId="26" priority="82" operator="between">
      <formula>0.7</formula>
      <formula>0.79</formula>
    </cfRule>
    <cfRule type="cellIs" dxfId="25" priority="81" operator="between">
      <formula>0.8</formula>
      <formula>1</formula>
    </cfRule>
  </conditionalFormatting>
  <conditionalFormatting sqref="CK119:CK132 CK134">
    <cfRule type="cellIs" dxfId="24" priority="79" operator="between">
      <formula>0.4</formula>
      <formula>0.59</formula>
    </cfRule>
    <cfRule type="cellIs" dxfId="23" priority="78" operator="between">
      <formula>0.6</formula>
      <formula>0.69</formula>
    </cfRule>
    <cfRule type="cellIs" dxfId="22" priority="76" operator="between">
      <formula>0.8</formula>
      <formula>1</formula>
    </cfRule>
    <cfRule type="cellIs" dxfId="21" priority="77" operator="between">
      <formula>0.7</formula>
      <formula>0.79</formula>
    </cfRule>
    <cfRule type="cellIs" dxfId="20" priority="80" operator="between">
      <formula>0</formula>
      <formula>0.39</formula>
    </cfRule>
  </conditionalFormatting>
  <conditionalFormatting sqref="CK136">
    <cfRule type="cellIs" dxfId="19" priority="71" operator="between">
      <formula>0.8</formula>
      <formula>1</formula>
    </cfRule>
    <cfRule type="cellIs" dxfId="18" priority="72" operator="between">
      <formula>0.7</formula>
      <formula>0.79</formula>
    </cfRule>
    <cfRule type="cellIs" dxfId="17" priority="73" operator="between">
      <formula>0.6</formula>
      <formula>0.69</formula>
    </cfRule>
    <cfRule type="cellIs" dxfId="16" priority="74" operator="between">
      <formula>0.4</formula>
      <formula>0.59</formula>
    </cfRule>
    <cfRule type="cellIs" dxfId="15" priority="75" operator="between">
      <formula>0</formula>
      <formula>0.39</formula>
    </cfRule>
  </conditionalFormatting>
  <conditionalFormatting sqref="CK138">
    <cfRule type="cellIs" dxfId="14" priority="66" operator="between">
      <formula>0.8</formula>
      <formula>1</formula>
    </cfRule>
    <cfRule type="cellIs" dxfId="13" priority="67" operator="between">
      <formula>0.7</formula>
      <formula>0.79</formula>
    </cfRule>
    <cfRule type="cellIs" dxfId="12" priority="68" operator="between">
      <formula>0.6</formula>
      <formula>0.69</formula>
    </cfRule>
    <cfRule type="cellIs" dxfId="11" priority="70" operator="between">
      <formula>0</formula>
      <formula>0.39</formula>
    </cfRule>
    <cfRule type="cellIs" dxfId="10" priority="69" operator="between">
      <formula>0.4</formula>
      <formula>0.59</formula>
    </cfRule>
  </conditionalFormatting>
  <conditionalFormatting sqref="CK140:CK141">
    <cfRule type="cellIs" dxfId="9" priority="51" operator="between">
      <formula>0.8</formula>
      <formula>1</formula>
    </cfRule>
    <cfRule type="cellIs" dxfId="8" priority="52" operator="between">
      <formula>0.7</formula>
      <formula>0.79</formula>
    </cfRule>
    <cfRule type="cellIs" dxfId="7" priority="53" operator="between">
      <formula>0.6</formula>
      <formula>0.69</formula>
    </cfRule>
    <cfRule type="cellIs" dxfId="6" priority="54" operator="between">
      <formula>0.4</formula>
      <formula>0.59</formula>
    </cfRule>
    <cfRule type="cellIs" dxfId="5" priority="55" operator="between">
      <formula>0</formula>
      <formula>0.39</formula>
    </cfRule>
  </conditionalFormatting>
  <conditionalFormatting sqref="CK143:CK144">
    <cfRule type="cellIs" dxfId="4" priority="30" operator="between">
      <formula>0</formula>
      <formula>0.39</formula>
    </cfRule>
    <cfRule type="cellIs" dxfId="3" priority="26" operator="between">
      <formula>0.8</formula>
      <formula>1</formula>
    </cfRule>
    <cfRule type="cellIs" dxfId="2" priority="27" operator="between">
      <formula>0.7</formula>
      <formula>0.79</formula>
    </cfRule>
    <cfRule type="cellIs" dxfId="1" priority="28" operator="between">
      <formula>0.6</formula>
      <formula>0.69</formula>
    </cfRule>
    <cfRule type="cellIs" dxfId="0" priority="29" operator="between">
      <formula>0.4</formula>
      <formula>0.59</formula>
    </cfRule>
  </conditionalFormatting>
  <pageMargins left="0.7" right="0.7" top="0.75" bottom="0.75" header="0.3" footer="0.3"/>
  <pageSetup paperSize="256" scale="18"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2"/>
  <sheetViews>
    <sheetView topLeftCell="A22" zoomScale="80" zoomScaleNormal="80" workbookViewId="0">
      <selection activeCell="V40" sqref="V40"/>
    </sheetView>
  </sheetViews>
  <sheetFormatPr baseColWidth="10" defaultRowHeight="15"/>
  <cols>
    <col min="2" max="2" width="13.28515625" style="132" customWidth="1"/>
    <col min="3" max="3" width="12.140625" style="132" customWidth="1"/>
    <col min="4" max="4" width="22.85546875" style="132" customWidth="1"/>
    <col min="5" max="9" width="9.5703125" customWidth="1"/>
    <col min="10" max="10" width="9.5703125" style="133" customWidth="1"/>
    <col min="22" max="23" width="45.5703125" customWidth="1"/>
  </cols>
  <sheetData>
    <row r="1" spans="2:10" ht="15.75" thickBot="1"/>
    <row r="2" spans="2:10" ht="55.9" customHeight="1" thickBot="1">
      <c r="B2" s="431" t="s">
        <v>943</v>
      </c>
      <c r="C2" s="432"/>
      <c r="D2" s="432"/>
      <c r="E2" s="432"/>
      <c r="F2" s="432"/>
      <c r="G2" s="432"/>
      <c r="H2" s="432"/>
      <c r="I2" s="432"/>
      <c r="J2" s="433"/>
    </row>
    <row r="3" spans="2:10" s="134" customFormat="1" ht="12.75" customHeight="1" thickBot="1">
      <c r="B3" s="434" t="s">
        <v>944</v>
      </c>
      <c r="C3" s="434" t="s">
        <v>945</v>
      </c>
      <c r="D3" s="436" t="s">
        <v>946</v>
      </c>
      <c r="E3" s="437" t="s">
        <v>1156</v>
      </c>
      <c r="F3" s="438"/>
      <c r="G3" s="438"/>
      <c r="H3" s="438"/>
      <c r="I3" s="438"/>
      <c r="J3" s="439"/>
    </row>
    <row r="4" spans="2:10" s="134" customFormat="1" ht="17.25" thickBot="1">
      <c r="B4" s="435"/>
      <c r="C4" s="435"/>
      <c r="D4" s="435"/>
      <c r="E4" s="217" t="s">
        <v>947</v>
      </c>
      <c r="F4" s="217" t="s">
        <v>948</v>
      </c>
      <c r="G4" s="217" t="s">
        <v>949</v>
      </c>
      <c r="H4" s="217" t="s">
        <v>950</v>
      </c>
      <c r="I4" s="217" t="s">
        <v>951</v>
      </c>
      <c r="J4" s="217" t="s">
        <v>952</v>
      </c>
    </row>
    <row r="5" spans="2:10" ht="51">
      <c r="B5" s="135" t="s">
        <v>23</v>
      </c>
      <c r="C5" s="136">
        <v>23</v>
      </c>
      <c r="D5" s="137" t="s">
        <v>953</v>
      </c>
      <c r="E5" s="216">
        <v>0</v>
      </c>
      <c r="F5" s="218">
        <v>2</v>
      </c>
      <c r="G5" s="219">
        <v>8</v>
      </c>
      <c r="H5" s="220">
        <v>2</v>
      </c>
      <c r="I5" s="221">
        <v>11</v>
      </c>
      <c r="J5" s="222">
        <f>SUM(E5:I5)</f>
        <v>23</v>
      </c>
    </row>
    <row r="6" spans="2:10" ht="65.25" customHeight="1">
      <c r="B6" s="144" t="s">
        <v>199</v>
      </c>
      <c r="C6" s="145">
        <v>57</v>
      </c>
      <c r="D6" s="146" t="s">
        <v>954</v>
      </c>
      <c r="E6" s="138">
        <v>2</v>
      </c>
      <c r="F6" s="139">
        <v>4</v>
      </c>
      <c r="G6" s="140">
        <v>1</v>
      </c>
      <c r="H6" s="141">
        <v>1</v>
      </c>
      <c r="I6" s="142">
        <v>49</v>
      </c>
      <c r="J6" s="143">
        <f>SUM(E6:I6)</f>
        <v>57</v>
      </c>
    </row>
    <row r="7" spans="2:10" ht="63.75" customHeight="1">
      <c r="B7" s="236" t="s">
        <v>649</v>
      </c>
      <c r="C7" s="145">
        <v>13</v>
      </c>
      <c r="D7" s="137" t="s">
        <v>955</v>
      </c>
      <c r="E7" s="138">
        <v>0</v>
      </c>
      <c r="F7" s="139">
        <v>1</v>
      </c>
      <c r="G7" s="140">
        <v>1</v>
      </c>
      <c r="H7" s="141">
        <v>1</v>
      </c>
      <c r="I7" s="142">
        <v>10</v>
      </c>
      <c r="J7" s="143">
        <f>SUM(E7:I7)</f>
        <v>13</v>
      </c>
    </row>
    <row r="8" spans="2:10" ht="52.5" thickBot="1">
      <c r="B8" s="147" t="s">
        <v>754</v>
      </c>
      <c r="C8" s="148">
        <v>23</v>
      </c>
      <c r="D8" s="149" t="s">
        <v>956</v>
      </c>
      <c r="E8" s="150">
        <v>2</v>
      </c>
      <c r="F8" s="151">
        <v>0</v>
      </c>
      <c r="G8" s="152">
        <v>2</v>
      </c>
      <c r="H8" s="153">
        <v>3</v>
      </c>
      <c r="I8" s="154">
        <v>16</v>
      </c>
      <c r="J8" s="155">
        <f>SUM(E8:I8)</f>
        <v>23</v>
      </c>
    </row>
    <row r="9" spans="2:10" ht="15" customHeight="1">
      <c r="B9" s="429" t="s">
        <v>957</v>
      </c>
      <c r="C9" s="430"/>
      <c r="D9" s="430"/>
      <c r="E9" s="233">
        <f t="shared" ref="E9:J9" si="0">SUM(E5:E8)</f>
        <v>4</v>
      </c>
      <c r="F9" s="223">
        <f t="shared" si="0"/>
        <v>7</v>
      </c>
      <c r="G9" s="224">
        <f t="shared" si="0"/>
        <v>12</v>
      </c>
      <c r="H9" s="225">
        <f t="shared" si="0"/>
        <v>7</v>
      </c>
      <c r="I9" s="226">
        <f t="shared" si="0"/>
        <v>86</v>
      </c>
      <c r="J9" s="227">
        <f t="shared" si="0"/>
        <v>116</v>
      </c>
    </row>
    <row r="10" spans="2:10" ht="15.75" customHeight="1" thickBot="1">
      <c r="B10" s="427" t="s">
        <v>980</v>
      </c>
      <c r="C10" s="428"/>
      <c r="D10" s="428"/>
      <c r="E10" s="234">
        <f>E9/$J$9*100</f>
        <v>3.4482758620689653</v>
      </c>
      <c r="F10" s="228">
        <f t="shared" ref="F10:J10" si="1">F9/$J$9*100</f>
        <v>6.0344827586206895</v>
      </c>
      <c r="G10" s="229">
        <f t="shared" si="1"/>
        <v>10.344827586206897</v>
      </c>
      <c r="H10" s="230">
        <f t="shared" si="1"/>
        <v>6.0344827586206895</v>
      </c>
      <c r="I10" s="231">
        <f t="shared" si="1"/>
        <v>74.137931034482762</v>
      </c>
      <c r="J10" s="232">
        <f t="shared" si="1"/>
        <v>100</v>
      </c>
    </row>
    <row r="11" spans="2:10" ht="15.75" customHeight="1">
      <c r="B11" s="156"/>
      <c r="C11" s="156"/>
      <c r="D11" s="156"/>
      <c r="E11" s="156"/>
      <c r="F11" s="156"/>
      <c r="G11" s="156"/>
      <c r="H11" s="156"/>
      <c r="I11" s="156"/>
      <c r="J11" s="156"/>
    </row>
    <row r="12" spans="2:10" ht="15" customHeight="1">
      <c r="B12" s="156"/>
      <c r="C12" s="156"/>
      <c r="D12" s="156"/>
      <c r="E12" s="156"/>
      <c r="F12" s="156"/>
      <c r="G12" s="156"/>
      <c r="H12" s="156"/>
      <c r="I12" s="156"/>
      <c r="J12" s="156"/>
    </row>
    <row r="13" spans="2:10" ht="15.75" customHeight="1">
      <c r="B13" s="156"/>
      <c r="C13" s="156"/>
      <c r="D13" s="156"/>
      <c r="E13" s="156"/>
      <c r="F13" s="156"/>
      <c r="G13" s="156"/>
      <c r="H13" s="156"/>
      <c r="I13" s="156"/>
      <c r="J13" s="156"/>
    </row>
    <row r="14" spans="2:10" ht="15.75" customHeight="1">
      <c r="B14" s="156"/>
      <c r="C14" s="156"/>
      <c r="D14" s="156"/>
      <c r="E14" s="156"/>
      <c r="F14" s="156"/>
      <c r="G14" s="156"/>
      <c r="H14" s="156"/>
      <c r="I14" s="156"/>
      <c r="J14" s="156"/>
    </row>
    <row r="36" spans="22:23" ht="15.75" thickBot="1"/>
    <row r="37" spans="22:23" ht="16.5" thickBot="1">
      <c r="V37" s="262" t="s">
        <v>1178</v>
      </c>
      <c r="W37" s="263" t="s">
        <v>1179</v>
      </c>
    </row>
    <row r="38" spans="22:23" ht="15.75" thickBot="1">
      <c r="V38" s="264" t="s">
        <v>1180</v>
      </c>
      <c r="W38" s="265" t="s">
        <v>1181</v>
      </c>
    </row>
    <row r="39" spans="22:23" ht="15.75" thickBot="1">
      <c r="V39" s="264" t="s">
        <v>1182</v>
      </c>
      <c r="W39" s="266" t="s">
        <v>1183</v>
      </c>
    </row>
    <row r="40" spans="22:23" ht="15.75" thickBot="1">
      <c r="V40" s="264" t="s">
        <v>1184</v>
      </c>
      <c r="W40" s="267" t="s">
        <v>1185</v>
      </c>
    </row>
    <row r="41" spans="22:23" ht="15.75" thickBot="1">
      <c r="V41" s="264" t="s">
        <v>1186</v>
      </c>
      <c r="W41" s="268" t="s">
        <v>1187</v>
      </c>
    </row>
    <row r="42" spans="22:23" ht="15.75" thickBot="1">
      <c r="V42" s="264" t="s">
        <v>1188</v>
      </c>
      <c r="W42" s="269" t="s">
        <v>1189</v>
      </c>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v</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Laura</cp:lastModifiedBy>
  <cp:lastPrinted>2023-09-05T02:21:23Z</cp:lastPrinted>
  <dcterms:created xsi:type="dcterms:W3CDTF">2022-08-28T20:18:06Z</dcterms:created>
  <dcterms:modified xsi:type="dcterms:W3CDTF">2023-11-29T20:58:36Z</dcterms:modified>
</cp:coreProperties>
</file>