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on 2023\SGR 2023\Proyectos aprobados\"/>
    </mc:Choice>
  </mc:AlternateContent>
  <bookViews>
    <workbookView xWindow="0" yWindow="0" windowWidth="24000" windowHeight="9345"/>
  </bookViews>
  <sheets>
    <sheet name="PROYECTOS SGR " sheetId="1" r:id="rId1"/>
  </sheets>
  <definedNames>
    <definedName name="_xlnm._FilterDatabase" localSheetId="0" hidden="1">'PROYECTOS SGR '!$A$2:$IE$162</definedName>
    <definedName name="_Hlk29926105" localSheetId="0">'PROYECTOS SGR '!$G$126</definedName>
    <definedName name="_xlnm.Print_Titles" localSheetId="0">'PROYECTOS SGR '!$3:$3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0" i="1" l="1"/>
  <c r="K160" i="1"/>
  <c r="L160" i="1"/>
  <c r="M160" i="1"/>
  <c r="N160" i="1"/>
  <c r="O160" i="1"/>
  <c r="P160" i="1"/>
  <c r="I160" i="1"/>
  <c r="I109" i="1"/>
  <c r="I148" i="1" l="1"/>
  <c r="I159" i="1" l="1"/>
  <c r="L159" i="1"/>
  <c r="I158" i="1" l="1"/>
  <c r="I156" i="1" l="1"/>
  <c r="I151" i="1" l="1"/>
  <c r="I155" i="1"/>
  <c r="I153" i="1" l="1"/>
  <c r="I99" i="1" l="1"/>
  <c r="I96" i="1"/>
  <c r="K86" i="1" l="1"/>
  <c r="K81" i="1"/>
  <c r="I82" i="1"/>
  <c r="I154" i="1" l="1"/>
  <c r="I152" i="1"/>
  <c r="I150" i="1"/>
  <c r="I149" i="1"/>
  <c r="I147" i="1"/>
  <c r="I146" i="1"/>
  <c r="I145" i="1"/>
  <c r="I144" i="1"/>
  <c r="I143" i="1"/>
  <c r="I142" i="1"/>
  <c r="I141" i="1"/>
  <c r="I140" i="1"/>
  <c r="I139" i="1"/>
  <c r="I138" i="1"/>
  <c r="I137" i="1"/>
  <c r="I136" i="1"/>
  <c r="I135" i="1"/>
  <c r="I134" i="1"/>
  <c r="I133" i="1"/>
  <c r="I132" i="1"/>
  <c r="I131" i="1"/>
  <c r="I130" i="1"/>
  <c r="U129" i="1"/>
  <c r="I129" i="1"/>
  <c r="I128" i="1"/>
  <c r="U127" i="1"/>
  <c r="I127" i="1"/>
  <c r="I126" i="1"/>
  <c r="P125" i="1"/>
  <c r="I124" i="1"/>
  <c r="I122" i="1"/>
  <c r="I121" i="1"/>
  <c r="I120" i="1"/>
  <c r="I119" i="1"/>
  <c r="I118" i="1"/>
  <c r="I116" i="1"/>
  <c r="I115" i="1"/>
  <c r="I114" i="1"/>
  <c r="I113" i="1"/>
  <c r="I112" i="1"/>
  <c r="I111" i="1"/>
  <c r="I110" i="1"/>
  <c r="I108" i="1"/>
  <c r="I107" i="1"/>
  <c r="U107" i="1" s="1"/>
  <c r="I106" i="1"/>
  <c r="U106" i="1" s="1"/>
  <c r="U160" i="1" s="1"/>
  <c r="I105" i="1"/>
  <c r="I104" i="1"/>
  <c r="K103" i="1"/>
  <c r="I103" i="1" s="1"/>
  <c r="I102" i="1"/>
  <c r="I101" i="1"/>
  <c r="I100" i="1"/>
  <c r="I98" i="1"/>
  <c r="K97" i="1"/>
  <c r="I97" i="1" s="1"/>
  <c r="I95" i="1"/>
  <c r="K94" i="1"/>
  <c r="I94" i="1" s="1"/>
  <c r="I93" i="1"/>
  <c r="I92" i="1"/>
  <c r="I91" i="1"/>
  <c r="U90" i="1"/>
  <c r="I90" i="1"/>
  <c r="I89" i="1"/>
  <c r="I88" i="1"/>
  <c r="I87" i="1"/>
  <c r="I86" i="1"/>
  <c r="I85" i="1"/>
  <c r="I84" i="1"/>
  <c r="I83" i="1"/>
  <c r="I81" i="1"/>
  <c r="K79" i="1"/>
  <c r="I79" i="1" s="1"/>
  <c r="I77" i="1"/>
  <c r="I75" i="1"/>
  <c r="K74" i="1"/>
  <c r="I74" i="1" s="1"/>
  <c r="K72" i="1"/>
  <c r="I72" i="1" s="1"/>
  <c r="I71" i="1"/>
  <c r="L70" i="1"/>
  <c r="I70" i="1" s="1"/>
  <c r="I69" i="1"/>
  <c r="I68" i="1"/>
  <c r="I67" i="1"/>
  <c r="I66" i="1"/>
  <c r="I65" i="1"/>
  <c r="I64" i="1"/>
  <c r="I63" i="1"/>
  <c r="I62" i="1"/>
  <c r="I61" i="1"/>
  <c r="I60" i="1"/>
  <c r="I59" i="1"/>
  <c r="I58" i="1"/>
  <c r="I57" i="1"/>
  <c r="I56" i="1"/>
  <c r="I55" i="1"/>
  <c r="I54" i="1"/>
  <c r="I53" i="1"/>
  <c r="I52" i="1"/>
  <c r="U51" i="1"/>
  <c r="L51" i="1"/>
  <c r="I50" i="1"/>
  <c r="I49" i="1"/>
  <c r="I48" i="1"/>
  <c r="I47" i="1"/>
  <c r="I46" i="1"/>
  <c r="I45" i="1"/>
  <c r="I44" i="1"/>
  <c r="L43" i="1"/>
  <c r="I43" i="1" s="1"/>
  <c r="U42" i="1"/>
  <c r="I42" i="1"/>
  <c r="I41" i="1"/>
  <c r="I40" i="1"/>
  <c r="I39" i="1"/>
  <c r="I38" i="1"/>
  <c r="I37" i="1"/>
  <c r="K35" i="1"/>
  <c r="I33" i="1"/>
  <c r="U32" i="1"/>
  <c r="I32" i="1"/>
  <c r="I31" i="1"/>
  <c r="I30" i="1"/>
  <c r="I25" i="1"/>
  <c r="I23" i="1"/>
  <c r="U22" i="1"/>
  <c r="I22" i="1"/>
  <c r="I21" i="1"/>
  <c r="I18" i="1"/>
  <c r="I16" i="1"/>
  <c r="I13" i="1"/>
  <c r="I12" i="1"/>
  <c r="I11" i="1"/>
  <c r="I10" i="1"/>
  <c r="I9" i="1"/>
  <c r="L8" i="1"/>
  <c r="I6" i="1"/>
  <c r="I5" i="1"/>
  <c r="I4" i="1"/>
  <c r="I51" i="1" l="1"/>
  <c r="I8" i="1"/>
  <c r="I35" i="1"/>
  <c r="I125" i="1"/>
</calcChain>
</file>

<file path=xl/sharedStrings.xml><?xml version="1.0" encoding="utf-8"?>
<sst xmlns="http://schemas.openxmlformats.org/spreadsheetml/2006/main" count="1184" uniqueCount="700">
  <si>
    <t>NOMBRE DEL PROYECTO</t>
  </si>
  <si>
    <t>OBJETIVO DEL PROYECTO</t>
  </si>
  <si>
    <t>POBLACION BENEFICIADA</t>
  </si>
  <si>
    <t>SECTOR</t>
  </si>
  <si>
    <t>ENTIDAD BENEFICIARIA (dueña recursos)</t>
  </si>
  <si>
    <t>NUMERO BPIN DE PROYECTO</t>
  </si>
  <si>
    <t>NÚMERO DEL ACTO ADMINISTRATIVO DE APROBACIÓN O DESAPROBACIÓN DEL PROYECTO OCAD</t>
  </si>
  <si>
    <t>FECHA DE EXPEDICIÓN</t>
  </si>
  <si>
    <t xml:space="preserve"> VALOR PROYECTO</t>
  </si>
  <si>
    <t>FUENTES DE FINANCIACIÓN (Pesos $)</t>
  </si>
  <si>
    <t>BENEFICIARIO</t>
  </si>
  <si>
    <t>EJECUTOR</t>
  </si>
  <si>
    <t>ACTO ADMINISTRATIVO DE INCORPORACIÓN AL PRESUPUESTO</t>
  </si>
  <si>
    <t xml:space="preserve">OBSERVACIÓN </t>
  </si>
  <si>
    <t>Asignaciones Directas</t>
  </si>
  <si>
    <t xml:space="preserve">FDR </t>
  </si>
  <si>
    <t>FCR</t>
  </si>
  <si>
    <t>CTeI</t>
  </si>
  <si>
    <t>PAZ</t>
  </si>
  <si>
    <t>FDR - Rendimientos Financieros</t>
  </si>
  <si>
    <t>Oras Fuentes</t>
  </si>
  <si>
    <t xml:space="preserve"> FECHA</t>
  </si>
  <si>
    <t xml:space="preserve"> NÚMERO </t>
  </si>
  <si>
    <t>VALOR (Pesos $)</t>
  </si>
  <si>
    <t>Adquisición de vehículos de desplazamiento rápido y elementos de protección para las instituciones bomberiles del Departamento</t>
  </si>
  <si>
    <t>Dotar 14 instituciones Bomberiles, con 14 vehículos de desplazamiento rápido (camionetas), 457 kit de dotación y 27 de línea de Fuego</t>
  </si>
  <si>
    <t>Toda la población del Departamento del Quindío 555.836</t>
  </si>
  <si>
    <t>Ambiente y desarrollo sostenible</t>
  </si>
  <si>
    <t>Departamento del Quindío</t>
  </si>
  <si>
    <t>2013000040019</t>
  </si>
  <si>
    <t xml:space="preserve">24/09/20013  </t>
  </si>
  <si>
    <t>Mejoramiento, pavimentación vía Carniceros -La Quiebra, Municipios de Córdoba y Pijao y Construcción de obras de disipación y contención en el Sector la Mina</t>
  </si>
  <si>
    <t>Pavimentación de 1,46 kilómetros de la vía carnicero la quiebra en Córdoba.</t>
  </si>
  <si>
    <t>15.833 personas ubicadas en el corredor vial Carniceros - La Quiebra y la intersección de la vía Rio Verde - Pijao con la vía Buenavista - La Mina.</t>
  </si>
  <si>
    <t>Transporte</t>
  </si>
  <si>
    <t>2013000040036</t>
  </si>
  <si>
    <t>Departamento del Quindío - Pijao</t>
  </si>
  <si>
    <t>Mejoramiento y reordenamiento físico funcional del servicio de urgencias de la ESE hospital Departamental Universitario San Juan de Dios. Todo el Departamento, Quindío, Occidente</t>
  </si>
  <si>
    <t>1.200 millones para dotación de equipo biomédico y 4.500 millones para intervenir 1780 mts2 del área de urgencias del Hospital San Juan de Dios y ampliación a 50 cubículos de observación</t>
  </si>
  <si>
    <t>Toda la población del Departamento del Quindío 555.836, incluyendo el norte del Valle y el sur de Risaralda</t>
  </si>
  <si>
    <t>2013000040037</t>
  </si>
  <si>
    <t xml:space="preserve">Mejoramiento de la red vial urbana del Departamento del Quindio </t>
  </si>
  <si>
    <t>Pavimentación y mejoramiento de 75.872 m2 de vías urbanas en los municipios del Departamento del Quindío</t>
  </si>
  <si>
    <t xml:space="preserve">Toda la población del Departamento del Quindío </t>
  </si>
  <si>
    <t>2013000040052</t>
  </si>
  <si>
    <t>Municipios: Armenia, Calarcá, Circasia, Filandia, Salento, Genova, La Tebaida, Pijao, Cordoba, y Buenavista Departamento Quindio</t>
  </si>
  <si>
    <t>Promotora de Vivienda y Desarrollo del Quindio</t>
  </si>
  <si>
    <t>Reposición y optimización de redes de acueducto y alcantarillado, construcción de pavimentos en los municipios de Circasia, Filandia, La tebaida, Montenegro y Quimbaya.</t>
  </si>
  <si>
    <t>Reposición y optimización de 5.000 metros de redes de acueducto, alcantarillado y pavimentos</t>
  </si>
  <si>
    <t>Población de los municipios de Circasia, Filandia, Quimbaya, Montenegro y la Tebaida 134.376 personas.</t>
  </si>
  <si>
    <t>Vivienda, ciudad y territorio</t>
  </si>
  <si>
    <t>2013000040051</t>
  </si>
  <si>
    <t>Municipios: Circasia, Filandia, La Tebaida, Montenegro y Quimbaya Departamento Quindío</t>
  </si>
  <si>
    <t>Empresa Sanitaria del Quindio (ESAQUIN)</t>
  </si>
  <si>
    <t>Aplicación e implementación de las buenas prácticas  agrícolas, en sector productivos del Departamento del Quindío</t>
  </si>
  <si>
    <t>Certificar 500 predios en el Departamento del Quindío, en la utilización de Buenas prácticas agrícolas, para los cultivos plátano, cítricos y aguacate</t>
  </si>
  <si>
    <t>2.359 personas de la zona rural del Departamento del Quindío</t>
  </si>
  <si>
    <t>Agricultura y desarrollo rural</t>
  </si>
  <si>
    <t>2013000040043</t>
  </si>
  <si>
    <t>Implementación del plan de acción para mantenimiento preventivo y atención de emergencias en la red vial secundaria, terciaria y urbana del departamento del Quindío.</t>
  </si>
  <si>
    <t>Mantenimiento preventivo de 495,31 de km de vías secundarias, terciarias y urbanas</t>
  </si>
  <si>
    <t xml:space="preserve">Todo el Departamento del Quindío </t>
  </si>
  <si>
    <t>2013000040049</t>
  </si>
  <si>
    <t>Mejoramiento, reparcheo de la red vial secundaria y vías urbanas de los municipios del departamento del Quindío.</t>
  </si>
  <si>
    <t>Mejoramiento y reparcheo de 343,7 km de la red vial secundaria y urbana en el Departamento del Quindío</t>
  </si>
  <si>
    <t>2013000040039</t>
  </si>
  <si>
    <t>Ampliación del servicio público de gas domiciliario por redes para los municipios de Córdoba, Buenavista, Génova y Pijao en el Departamento del Quindío</t>
  </si>
  <si>
    <t>Ampliación del Servicio público de Gas Domiciliario por Redes para los Municipios de Córdoba, Buenavista, Génova y Pijao en el Departamento del Quindío</t>
  </si>
  <si>
    <t>3.489 personas, ubicadas en el casco urbano de los municipios de Génova, Pijao, Córdoba y Buenavista</t>
  </si>
  <si>
    <t>Minas y energía</t>
  </si>
  <si>
    <t>2013000040048</t>
  </si>
  <si>
    <t>Municipios: Córdoba, Buenavista, Génova y Pijao Departamento Quindío</t>
  </si>
  <si>
    <t>Construcción colectores interceptores, para avanzar en la descontaminación de fuentes hídricas tributarias en la en la cuenca del rio la vieja Departamento del Quindío</t>
  </si>
  <si>
    <t>Construir 8.281 metros de colectores interceptores para la descontaminación de las fuentes hídricas del rio la vieja</t>
  </si>
  <si>
    <t xml:space="preserve">Todo el Departamento del Quindío y el Norte del Valle </t>
  </si>
  <si>
    <t>2013000040044</t>
  </si>
  <si>
    <t>Construcción y mejoramiento de Salones Sociales Comunales en lo Municipios de Armenia, Calarcá y Quimbaya, Quindio, Occidente</t>
  </si>
  <si>
    <t>Construir 8 salones comunales y mejorar 5  salones sociales en el departamento del quindio.</t>
  </si>
  <si>
    <t>382.413 Correspondientes a los Municipios de Armenia, Quimbaya y Calarca</t>
  </si>
  <si>
    <t>Cultura</t>
  </si>
  <si>
    <t>2013000040050</t>
  </si>
  <si>
    <t>Municipios Armenia, Calarcá y Quimbaya Departamento Quindío</t>
  </si>
  <si>
    <t>Construcción y dotación del Centro de Atención al Drogadicto en el departamento del Quindío</t>
  </si>
  <si>
    <t>Componente construcción Centro Atención a la Drogadicción 17 habitaciones  (34 camas), 3 consultorios, 2 oficinas, 5 talleres de terapia ocupacional, cancha múltiple, jardín, estación de enfermería, cuarto de paciente agitado y áreas de servicio.</t>
  </si>
  <si>
    <t>Toda la población del Departamento del Quindío 555.836, incluyendo el Norte del Valle y el sur de Risaralda</t>
  </si>
  <si>
    <t>2013000040045</t>
  </si>
  <si>
    <t>Todo el Departamento del Quindio</t>
  </si>
  <si>
    <t>Desarrollo de espacios ambientales para la PAZ como manejo de otras estrategias de conservación de la estructura ecológica principal en el departamento del Quindío, occidente</t>
  </si>
  <si>
    <t xml:space="preserve">Intervenir las microcuencas, mejoramiento e intervención del espacio público.
60.13 Hectáreas de microcuencas a intervenir
7.584 Mts. de senderos a intervenir
11 Espacios públicos intervenidos
</t>
  </si>
  <si>
    <t>2013000040047</t>
  </si>
  <si>
    <t>Corporación autonoma Regional del Quindio (CRQ)</t>
  </si>
  <si>
    <t>Fortalecimiento de la Calidad educativa en las instituciones educativas, mediante la incorporación de TICS, en el Departamento del Quindío, Occidente</t>
  </si>
  <si>
    <t xml:space="preserve">Mejorar la calidad educativa de los estudiantes de las sedes Educativas del departamento del Quindío, mediante el uso de herramientas tecnológicas dentro y fuera del aula. 
Dotación de 17950 Tablets con aplicativos referentes al Paisaje Cultural Cafetero </t>
  </si>
  <si>
    <t>Educación</t>
  </si>
  <si>
    <t>2013000040046</t>
  </si>
  <si>
    <t>Dotación de la unidad de cuidados intensivos, quirófanos y central de esterilización de la E.S.E. Hospital Departamental Universitario San Juan de Dios</t>
  </si>
  <si>
    <t>Mejorar la capacidad de respuesta de la E.S.E Hospital Departamental Universitario del Quindío San Juan de Dios, mediante la modernización de la infraestructura física y equipamiento biomédico; para la disminución de la Morbimortalidad e incapacidades</t>
  </si>
  <si>
    <t>2013000040042</t>
  </si>
  <si>
    <t>Municipio Armenia Departamento Quindío</t>
  </si>
  <si>
    <t>Reposición y optimización redes de acueducto, alcantarillado y pavimentos en el departamento del Quindío</t>
  </si>
  <si>
    <t xml:space="preserve">Mejorar las condiciones de las redes de acueducto, alcantarillado y pavimentos, mediante la optimización en tubería del alcantarillado, acueducto y colocación de pavimentos rígidos con el fin de dar bienestar a la comunidad.
3036 mts de reposición de alcantarillado
1369 mts de reposición de acueducto
2787 mts de pavimentos
</t>
  </si>
  <si>
    <t>Municipios de Buenavista, Circasia, Filandia,  Genova, la Tebaida, Montenegro,  Pijao y Quimbaya</t>
  </si>
  <si>
    <t>2014000040002</t>
  </si>
  <si>
    <t>Municipios: Buenavista, Circasia, Filandia Génova, La Tebaida Montenegro, Pijao y Quimbaya Departamento Quindío</t>
  </si>
  <si>
    <t>Rehabilitación de la malla vial urbana del Departamento del Quindío</t>
  </si>
  <si>
    <t xml:space="preserve">Rehabilitar las condiciones dela malla vial urbana de los municipios del departamento del Quindío.
37.547 mts2 de vías rehabilitadas en pavimento rígido
</t>
  </si>
  <si>
    <t xml:space="preserve">11 Municipios del Departamento </t>
  </si>
  <si>
    <t>2014000040011</t>
  </si>
  <si>
    <t>Municipios: Calarca, Circasia, Filandia, Salento, Genova, La Tebaida, Pijao, Cordoba, Buenavista, Montenegro, y Quimbaya Departamento del Quindío</t>
  </si>
  <si>
    <t>Adecuación de la casa de la cultura de Calarcá y centro Cultural del municipio de Quimbaya Quindío</t>
  </si>
  <si>
    <t xml:space="preserve">Fortalecer la institucionalidad cultural en el Departamento, mediante la adecuación y dotación de la casa de la cultura de Calarcá y el Centro Cultural del Municipio de Quimbaya Quindío, para propiciar el desarrollo humano y cultural de la población.
Área Adecuada casa cultura Calarcá: 850 mt2
Área adecuada y mejorada centro cultural Quimbaya: 1.802 m2
</t>
  </si>
  <si>
    <t xml:space="preserve">Calarca y Quimbaya </t>
  </si>
  <si>
    <t>2014000040006</t>
  </si>
  <si>
    <t>Municipios de Calarca y Quimbaya Departamento Quindío</t>
  </si>
  <si>
    <t>Apoyo y fortalecimiento para el desarrollo, formación y posicionamiento en alto rendimiento del deporte en el departamento del Quindío</t>
  </si>
  <si>
    <t xml:space="preserve">Mejorar y apoyar el desarrollo formativo y competitivo del deporte en el Departamento del Quindío
1. Crear un sistema de información deportiva.
2. Apoyar 1800 deportistas pertenecientes a las escuelas de formación.
3. 14000 Niños y niñas apoyados con el deporte escolar.
4. 4045 deportistas de ligas apoyados
</t>
  </si>
  <si>
    <t xml:space="preserve">Todo el departamento </t>
  </si>
  <si>
    <t>Deporte y recreación</t>
  </si>
  <si>
    <t>2014000040004</t>
  </si>
  <si>
    <t>INDEPORTES</t>
  </si>
  <si>
    <t>Dotación a la Policía Nacional para la prevención y reacción en seguridad del Departamento del Quindío.</t>
  </si>
  <si>
    <t>2015000040003</t>
  </si>
  <si>
    <t xml:space="preserve">Departamento del  Quindío </t>
  </si>
  <si>
    <t xml:space="preserve">Desaprobado </t>
  </si>
  <si>
    <t>Mejoramiento y reparcheo de la red vial secundaria y terciaria en el departamento del Quindío</t>
  </si>
  <si>
    <t>Realizar el mejoramiento, reparcheo de 8220 mts2 de vías secundarias y terciarias en el Departamento del Quindío</t>
  </si>
  <si>
    <t>2014000040007</t>
  </si>
  <si>
    <t>Implementación de un programa de innovación social para el fomento  de una cultura ciudadana y emprendedora en la comunidad educativa y productiva del departamento del Quindío, Occidente</t>
  </si>
  <si>
    <t>Fomentar una cultura ciudadana y emprendedora en la comunidad educativa del Departamento del Quindío a través de la apropiación social del conocimiento en CTeI, la identidad del Paisaje Cultural Cafetero y la articulación entre el aparato productivo y la comunidad académica.</t>
  </si>
  <si>
    <t>Toda la población del Departamento del Quindo 555.836</t>
  </si>
  <si>
    <t>2013000100199</t>
  </si>
  <si>
    <t xml:space="preserve">Contratado en ejecución </t>
  </si>
  <si>
    <t>Aplicación de procesos innovadores en la cadena de suministro para la industria de la guadua en Quindío.</t>
  </si>
  <si>
    <t>Aplicar procesos innovadores en la cadena de suministro de Guadua para la industria, que incremente la competitividad del sector en el Departamento del Quindío</t>
  </si>
  <si>
    <t>En el departamento del Quindío se tiene estimado que existe una población cercana a las 6500 personas que se benefician del aprovechamiento de la guadua; dentro de este grupo se identifican los descumbradores, lo corteros, los troceros, los arrieros para el transporte menor, los transportadores para el transporte mayor, hacen de comer y garitean o llevan los alimentos al corte; este grupo conforma cerca de 720 a 750 familias</t>
  </si>
  <si>
    <t>2013000100226</t>
  </si>
  <si>
    <t>Municipios Quimbaya y Montenegro Departamento Quindío</t>
  </si>
  <si>
    <t>Desarrollo sostenible del Sector curtiembre a través de la I+D+I, Quindío, Occidente</t>
  </si>
  <si>
    <t>Desarrollar capacidades técnico científicas y de innovación para el Desarrollo Sostenible del sector de curtiembres de la María en el Departamento del Quindío. Descontaminación ambiental y el desarrollo de modelo socio empresarial</t>
  </si>
  <si>
    <t xml:space="preserve">Asociación de curtidores la maria </t>
  </si>
  <si>
    <t>2013000100263</t>
  </si>
  <si>
    <t>Municipio Calarcá Departamento Quindío</t>
  </si>
  <si>
    <t>Desarrollo de capacidades de I+D+I para incrementar la competitividad en empresas y emprendiemientos del Departamento del Quindio, Occidente</t>
  </si>
  <si>
    <t xml:space="preserve">El proyecto "Desarrollo de capacidades de I+D+i para incrementar la competitividad en empresas y emprendimientos del Departamento del Quindìo,
Occidente" tiene como objetivos y estrategias los componentes de Desarrollar capacidades de I+D+i en las empresas del Departamento del Quindío,.la
incorporación de tecnologías blandas (Plataforma de open innovation, unidad de vigilancia tecnológica y salas de ideación) y la generación de escenarios
que faciliten el desarrollo y la aceleraciòn de negocios innovadores </t>
  </si>
  <si>
    <t>Todo el departamento del Quindio 555.836</t>
  </si>
  <si>
    <t>2013000100258</t>
  </si>
  <si>
    <t>Mejoramiento de los sistemas productivos para la conservación y recuperación de los recursos naturales en áreas protegidas casa distrito de conservación de suelos barbas-bremen en el Departamento del Quindío, Occidente</t>
  </si>
  <si>
    <t>Realizar la plantación de 150 Hectáreas de reconversión de sistema productivo
Mejora el uso y apropiación tecnológica que permita el desarrollo de actividades productivas ambientalmente sostenibles en áreas protegidas caso Distro de Conservación de suelo Barbas bremen</t>
  </si>
  <si>
    <t xml:space="preserve">Municipios de Circasia y Filandia </t>
  </si>
  <si>
    <t>2013000100254</t>
  </si>
  <si>
    <t>Municipios de Circasia y Filandia Departamento Quindío</t>
  </si>
  <si>
    <t>Mejoramiento de la infraestructura pública para el desarrollo turístico occidente, Quindío, todo el departamento</t>
  </si>
  <si>
    <t xml:space="preserve">Mejorar la red vial municipal está conformada por 1.640,73 Km. de vías que equivalen al 77.91 % del total de la malla vial del departamento; de ella 98.79 Km. (el 6.02%) esta pavimentada en buen estado; 141.13 Km. (el 8.60%) esta pavimentada </t>
  </si>
  <si>
    <t xml:space="preserve">Todo el departamento del Quindio </t>
  </si>
  <si>
    <t>2012000040026</t>
  </si>
  <si>
    <t>Municipios Quimbaya, Salento y Circasia Departamento Quindío</t>
  </si>
  <si>
    <t xml:space="preserve">12/12/2012   
05/04/2013     </t>
  </si>
  <si>
    <t>Construcción obras de recuperación, contención y manejo de aguas en la vía Rio Verde-Barragán cód. 40QN05 departamento del Quindío</t>
  </si>
  <si>
    <t xml:space="preserve">Rehabilitación, construcción muro contención de la vía rio Verde-Barragán Génova
en el Departamento del Quindío
</t>
  </si>
  <si>
    <t>543532 habitantes</t>
  </si>
  <si>
    <t>2012000040027</t>
  </si>
  <si>
    <t>Mantenimiento y rehabilitación de los restaurantes escolares de las instituciones educativas departamento del Quindío</t>
  </si>
  <si>
    <t>Mantenimiento y rehabilitación de 191 restaurantes escolares en el departamento del Quindío</t>
  </si>
  <si>
    <t>46228 Estudiantes de las instituciones educatias del Departamento del Quindio</t>
  </si>
  <si>
    <t>2012000040030</t>
  </si>
  <si>
    <t>Municipios de Calarcá, Circasia, Filandia, Salento, Génova, La Tebaida, Pijao, Córdoba, Buenavista y Montenegro Departamento Quindio</t>
  </si>
  <si>
    <t>Renovación de redes de acueducto y alcantarillado en el departamento del Quindío</t>
  </si>
  <si>
    <t xml:space="preserve">Optimización redes de acueducto y alcantarillado que contribuyan a la optimización y modernización de las redes en el Departamento.
</t>
  </si>
  <si>
    <t>Casco urbano de los Municipios de Génova y la Tebaida</t>
  </si>
  <si>
    <t>2012000040031</t>
  </si>
  <si>
    <t>Construcción módulos restantes del Eco-Parque Mirador Colina Iluminada occidente, Quindío, Filandia</t>
  </si>
  <si>
    <t xml:space="preserve">Mejoramiento de la competitividad turística del Departamento </t>
  </si>
  <si>
    <t>2012000040032</t>
  </si>
  <si>
    <t>Municipio Filandia Departamento Quindio</t>
  </si>
  <si>
    <t>Adecuación de infraestructura física  sedes sociales e institucionales (CBA, casa de artesano y antigua cárcel municipal) del municipio de Filandia Departamento del Quindío</t>
  </si>
  <si>
    <t xml:space="preserve">Restaurar y adecuar la Infraestructura física Institucional del CBA (Centro de Bienestar del adulto Mayor), Casa del Artesano y Antigua cárcel del municipio de Filandia
</t>
  </si>
  <si>
    <t>13310 Personas, Habitantes del Municipio de Filandia</t>
  </si>
  <si>
    <t>Inclusión social y reconciliación</t>
  </si>
  <si>
    <t>Filandia</t>
  </si>
  <si>
    <t>2013003630002</t>
  </si>
  <si>
    <t xml:space="preserve"> Municipio de Filandia </t>
  </si>
  <si>
    <t>Construcción cancha sintética de microfútbol  en el polideportivo panorama del municipio de Filandia</t>
  </si>
  <si>
    <t>Construir cancha sintética de microfútbol en el polideportivo panorama, ubicado en el municipio de Filandia, con el fin de dotar a la comunidad de unas instalaciones deportivas dignas para la práctica del deporte.</t>
  </si>
  <si>
    <t>2013003630015</t>
  </si>
  <si>
    <t>Rehabilitación  y construcción de la  red vial  vehicular  y peatonal en el  sector urbano  Municipio de Montenegro Departamento del Quindío</t>
  </si>
  <si>
    <t xml:space="preserve">Mejorar el acceso vehicular y peatonal del sector urbano, mediante la intervención de 6,022 mts2 de vías en el municipio de Montenegro Quindío, 
</t>
  </si>
  <si>
    <t xml:space="preserve">40871 personas, Habitantes del area Urbana del Municipio de Montenegro </t>
  </si>
  <si>
    <t>Montenegro</t>
  </si>
  <si>
    <t>2013003630004</t>
  </si>
  <si>
    <t>Municipio Montenegro Departamento Quindío</t>
  </si>
  <si>
    <t>090</t>
  </si>
  <si>
    <t>Rehabilitación vías urbanas del municipio de Salento, Quindío, Occidente</t>
  </si>
  <si>
    <t>Mejorar las condiciones de movilidad en el  área urbana del municipio de Salento a través de la habilitación de nuevas vías con pavimento. Intervenir 1374 Mts2</t>
  </si>
  <si>
    <t>7129 Personas, Habitantes del Municipio de Salento</t>
  </si>
  <si>
    <t>Salento</t>
  </si>
  <si>
    <t>2013003630012</t>
  </si>
  <si>
    <t>Municipio Salento Departamento Quindío</t>
  </si>
  <si>
    <t>Construcción de la cancha sintética e iluminación del estadio municipal de Circasia</t>
  </si>
  <si>
    <t xml:space="preserve">Realizar mejoramiento integral del estadio municipal de Circasia Quindío
</t>
  </si>
  <si>
    <t>29393 Personas, Habitantes del Muncipio de Circasia</t>
  </si>
  <si>
    <t>Circasia</t>
  </si>
  <si>
    <t>2013003630005</t>
  </si>
  <si>
    <t>Remodelación urbana de la  plaza central del Municipio de Córdoba</t>
  </si>
  <si>
    <t>Remodelación y modernización urbana de la plaza principal del municipio de córdoba en el departamento del Quindío</t>
  </si>
  <si>
    <t>5328 personas, Habitantes del casco urbano del Municipio de Cordoba</t>
  </si>
  <si>
    <t>2013003630010</t>
  </si>
  <si>
    <t>Municipio Córdoba Departamento Quindío</t>
  </si>
  <si>
    <t xml:space="preserve"> Municipio de Córdoba </t>
  </si>
  <si>
    <t>Fortalecimiento y conservación del patrimonio arquitectónico e histórico de la casa de la cultura Horacio Gómez Aristizabal del Municipio de Córdoba en el Quindío</t>
  </si>
  <si>
    <t>Fortalecer y conservar el patrimonio arquitectónico de la casa de la cultura a través de la ejecución de una obra física de restauración del sistema hidráulico y la reparación integral de la cubierta en el II semestre de 2013.</t>
  </si>
  <si>
    <t>5374 Personas, Habitante de la zona Urbana y Rural del Municipio de Cordoba</t>
  </si>
  <si>
    <t>2013003630007</t>
  </si>
  <si>
    <t xml:space="preserve">Rehabilitación de la red vial urbana del municipio de Pijao </t>
  </si>
  <si>
    <t xml:space="preserve">Mejorar las condiciones de la red vial urbana del municipio de Pijao Quindío, mediante la pavimentación de 1383 mts2 de vías
</t>
  </si>
  <si>
    <t xml:space="preserve">3785 Personas, Habitantes del Municipio de Pijao </t>
  </si>
  <si>
    <t>Pijao</t>
  </si>
  <si>
    <t>2013003630013</t>
  </si>
  <si>
    <t>Municipio Pijao Departamento Quindío</t>
  </si>
  <si>
    <t>Adecuación de la red vial urbana del municipio de Buenavista Q</t>
  </si>
  <si>
    <t>Facilitar la movilidad para la población de la zona urbana del Municipio, mediante el mejorando 140 mts de vías</t>
  </si>
  <si>
    <t>3086 personas, Habitantes del área urbana y rural del Municipio de Buenavista</t>
  </si>
  <si>
    <t>Buenavista</t>
  </si>
  <si>
    <t>2013003630008</t>
  </si>
  <si>
    <t>Municipio Buenavista Departamento Quindío</t>
  </si>
  <si>
    <t xml:space="preserve"> Municipio de Buenavista </t>
  </si>
  <si>
    <t>Mejoramiento de la intersección  y adecuación de  la señalización  del municipio de Buenavista.</t>
  </si>
  <si>
    <t xml:space="preserve">Brindar mejores condiciones de transitabilidad  e información vial del Municipio, mediante la intervención de 925 mts2 de vías.
</t>
  </si>
  <si>
    <t>2013003630014</t>
  </si>
  <si>
    <t xml:space="preserve">Mejoramiento de la red vial urbana sobre la calle 13 entre carrera 5ta y  la vía panamericana en el municipio de La Tebaida </t>
  </si>
  <si>
    <t xml:space="preserve">Mejorar  la vía urbana sobre la calle 13 entre la carrera 5 y la vía panamericana del Municipio de la Tebaida.
</t>
  </si>
  <si>
    <t xml:space="preserve">2500 Personas, Habitantes del casco Urbano del Municipio de la Tebaida </t>
  </si>
  <si>
    <t>La Tebaida</t>
  </si>
  <si>
    <t>2013003630011</t>
  </si>
  <si>
    <t>Municipio La Tebaida Departamento Quindío</t>
  </si>
  <si>
    <t>099</t>
  </si>
  <si>
    <t>Reposición y optimización de redes de acueducto, alcantarillado  y villa Laura del municipio de Quimbaya</t>
  </si>
  <si>
    <t xml:space="preserve">Implementación programa de reposición de 521 mts de redes de acueducto, alcantarillado 1045 mts de y  1677 mts de pavimentos en el Municipio de Quimbaya
</t>
  </si>
  <si>
    <t xml:space="preserve">750 personas, Habitantes del casco urbano y los barrios Villa Laura y Cincuentenario del Municipio de Quimbaya </t>
  </si>
  <si>
    <t>Quimbaya</t>
  </si>
  <si>
    <t>2013003630003</t>
  </si>
  <si>
    <t>Municipio Quimbaya Departamento Quindío</t>
  </si>
  <si>
    <t>Rehabilitación de la red vial urbana del municipio de Quimbaya, Quindío</t>
  </si>
  <si>
    <t xml:space="preserve">Mejorar las condiciones de la red vial urbana del municipio de Quimbaya Quindío, mediante la pavimentación de 3034 mts2 de vías.
</t>
  </si>
  <si>
    <t>24625 Personas, Habitantes de la zona urbana del Municipio de Quimbaya</t>
  </si>
  <si>
    <t>2013003630017</t>
  </si>
  <si>
    <t>Construcción del estadio municipal de futbol en el municipio de Calarcá</t>
  </si>
  <si>
    <t>Construir el estadio municipal, en un terreno de propiedad de la Gobernación del Quindío, ubicado en el municipio de Calarcá; con el fin de dotar a la comunidad de unas instalaciones deportivas dignas para la práctica del deporte</t>
  </si>
  <si>
    <t>73000 personas, Habitantes del Casco Urbano del Municipio de Calarca</t>
  </si>
  <si>
    <t>Calarcá</t>
  </si>
  <si>
    <t>2013003630016</t>
  </si>
  <si>
    <t>Construcción vivienda nueva urbanización los tejares en el municipio de Génova</t>
  </si>
  <si>
    <t>Mejorar las condiciones habitacionales a 25 familias de las más vulnerables del municipio de Génova, mediante la construcción de la Urbanización los Tejares</t>
  </si>
  <si>
    <t>25 Familias del Municipio de Génova</t>
  </si>
  <si>
    <t>Genova</t>
  </si>
  <si>
    <t>2013003630018</t>
  </si>
  <si>
    <t>Municipio Génova Departamento Quindío</t>
  </si>
  <si>
    <t>007</t>
  </si>
  <si>
    <t xml:space="preserve">Construcción de muro de contención prefabricado, para la protección de taludes en zona de patios de la urbanización villa-Alejandría  - villa teresa – villa luz y san diego 1 etapa, ubicados en el casco urbano del municipio de Córdoba.   </t>
  </si>
  <si>
    <t>Construcción de muro de contención prefabricado, para la protección de taludes en zona de patios de la urbanización villa Alejandría- Villa teresa - Villa Luz y San Diego 1 etapa ubicado en el casco urbano del municipio de Córdoba</t>
  </si>
  <si>
    <t xml:space="preserve">85 Familais del Municipio de Cordoba </t>
  </si>
  <si>
    <t>2013003630009</t>
  </si>
  <si>
    <t>Mejoramiento de las vías urbanas del municipio de Montenegro, Quindío</t>
  </si>
  <si>
    <t>Rehabilitación de 3,3 kms de vías urbanas en el Municipio de Montenegro</t>
  </si>
  <si>
    <t>2012003630004</t>
  </si>
  <si>
    <t>032</t>
  </si>
  <si>
    <t>Ampliación y adecuación de la alcaldía de Córdoba, Quindío</t>
  </si>
  <si>
    <t>Ampliar y adecuar la sede administrativa de la Alcaldía de Córdoba 252 mts2</t>
  </si>
  <si>
    <t>Defensa</t>
  </si>
  <si>
    <t>2012003630002</t>
  </si>
  <si>
    <t>Adecuación vial al Cabaña Buenavista, Quindío</t>
  </si>
  <si>
    <t>Rehabilitación de 4,4 kms de la vía  la Cabaña en el Municipio de Buenavista</t>
  </si>
  <si>
    <t>3086 personas, Habitantes del area urbana y rural del Municipio de Buenavista</t>
  </si>
  <si>
    <t>2012003630001</t>
  </si>
  <si>
    <t>Mejoramiento de las vías urbanas del municipio de Filandia, Departamento del Quindío</t>
  </si>
  <si>
    <t xml:space="preserve">Rehabilitación de 1924 mts2 de vías urbanas en el Municipio de Filandia  </t>
  </si>
  <si>
    <t>2012003630005</t>
  </si>
  <si>
    <t>Construcción de andenes y rampas de acceso para discapacitados en el Municipio de Córdoba, Quindío</t>
  </si>
  <si>
    <t>Construcción de 590 mts2 de andenes y rampas en el Municipio de Córdoba</t>
  </si>
  <si>
    <t>Córdoba</t>
  </si>
  <si>
    <t>2012003630003</t>
  </si>
  <si>
    <t>Recuperación vía Pijao- Puente Tabla, en el municipio de Pijao, Departamento del Quindío</t>
  </si>
  <si>
    <t xml:space="preserve">Rehabilitación de 1 km de la vía Pijao- Puente Tabla  </t>
  </si>
  <si>
    <t>2013003630001</t>
  </si>
  <si>
    <t>020</t>
  </si>
  <si>
    <t>Formulación del proyecto de revisión general y ajuste del esquema de ordenamiento territorial de Circasia, Quindío, occidente</t>
  </si>
  <si>
    <t>Realizar la actualización normativa y técnica del esquema de ordenamiento territorial</t>
  </si>
  <si>
    <t xml:space="preserve">29886 Personas, habitantes del Municipio de Circasia </t>
  </si>
  <si>
    <t>Municipio Circasia Departamento Quindio</t>
  </si>
  <si>
    <t xml:space="preserve">Municipio de Circasia </t>
  </si>
  <si>
    <t xml:space="preserve">Rehabilitación de la red vial urbana del Municipio de Montenegro, Quindío, Occidente </t>
  </si>
  <si>
    <t>Rehabilitar de la red vial vehicular y peatonal en el sector urbano del Municipio de Montenegro</t>
  </si>
  <si>
    <t>2015003630007</t>
  </si>
  <si>
    <t>108</t>
  </si>
  <si>
    <t>Mejoramiento de vías terciarias mediante el uso de Placa Huella en el departamento de Quindío (proyecto tipo)</t>
  </si>
  <si>
    <t>Mejorar la intercomunicación terrestre de una parte de la población rural del departamento del Quindío</t>
  </si>
  <si>
    <t>15456 Personas, habirtantes del departamento del Quindío</t>
  </si>
  <si>
    <t>Municipios de Buenavista, Calarcá, Circasia, Córdoba, Filandia, Génova, La Tebaida, Montenegro, Pijao, Quimbaya y Salento Departamento Quindio</t>
  </si>
  <si>
    <t>Construcción Puente vehicular sobre el Rio Santo Domingo, municipio de Calarcá departamento del Quindío".</t>
  </si>
  <si>
    <t>Implementación del programa integral de bilingüismo "Quindío Bilingüe y Competitivo" en el departamento del Quindío</t>
  </si>
  <si>
    <t>Mejorar el nivel de inglés de los niños, niñas y jóvenes que asisten a las instituciones educativas oficiales del departamento del Quindío.</t>
  </si>
  <si>
    <t>36756  estudiantes de la Instituciones Educativas oficiales del departamento del Quindío</t>
  </si>
  <si>
    <t>Construcción y dotación de Infraestructura deportiva en el departamento del Quindío</t>
  </si>
  <si>
    <t>Mejorar los niveles de actividad física y recreación entre la población del departamento del Quindío.</t>
  </si>
  <si>
    <t>36000 Personas, habitantes del departamento del Quindío</t>
  </si>
  <si>
    <t xml:space="preserve">Municipios de Buenavista, Córdoba, Filandia y La Tebaida Departamento del Quindío </t>
  </si>
  <si>
    <t>Mejoramiento de vías rurales, vías para la paz, en los departamentos cafeteros de cauca, caldas, Quindío, Risaralda, valle del cauca.</t>
  </si>
  <si>
    <t xml:space="preserve">Mejorar la movilidad en las vías rurales interviniendo puntos críticos, optimizando el acceso y salida de bienes y servicios, acercando a las
comunidades a los mercados, la oferta institucional y los servicios sociales del estado
</t>
  </si>
  <si>
    <t>7272  personas</t>
  </si>
  <si>
    <t>Génova y Pijao</t>
  </si>
  <si>
    <t>INSTITUTO NACIONAL DE VIAS</t>
  </si>
  <si>
    <t>Construcción y dotación de centros “CARPAZ- CIS” en el Departamento del Quindio *</t>
  </si>
  <si>
    <t>Aumentar los niveles de satisfacción de la población rural referente al acceso a bienes, trámites y servicios público/privados en el Departamento del Quindío.</t>
  </si>
  <si>
    <t>15268 Personas, habitantes del Departamento del Quindío</t>
  </si>
  <si>
    <t>Tecnologías de la información y las comunicaciones</t>
  </si>
  <si>
    <t>Municipios de Filandia, Quimbaya y Salento Departamento Quindío</t>
  </si>
  <si>
    <t>08/11/2018
14/11/2018</t>
  </si>
  <si>
    <t>Remodelación, modernización y equipamiento de áreas resultantes del reforzamiento estructural y del estudio de reordenamiento físico funcional de la E.S.E. Hospital Departamental Universitario del Quindío San Juan de Dios. Quindío</t>
  </si>
  <si>
    <t>Aumentar la capacidad Instalada de la ESE Hospital Departamental Universitario del Quindío San Juan de Dios.</t>
  </si>
  <si>
    <t>795768  personas, habitantes del Departamento del Quindío</t>
  </si>
  <si>
    <t xml:space="preserve"> 9/04/2018        
           </t>
  </si>
  <si>
    <t xml:space="preserve">Recursos propios del Departamento del Quindío </t>
  </si>
  <si>
    <t>Remodelación, y optimización de escenarios deportivos, obras de urbanismo complementarias y movilidad del campus de la universidad del Quindío</t>
  </si>
  <si>
    <t>Mejorar las condiciones para la práctica deportiva y la movilidad en el campus de la Universidad del Quindío.</t>
  </si>
  <si>
    <t>20.259  personas</t>
  </si>
  <si>
    <t>Universidad del Quindío (Entidad ejecutora)</t>
  </si>
  <si>
    <t>Estudiantes y personas que utilizan los escenarios deportivos y el campus de la  Universidad del Quindío</t>
  </si>
  <si>
    <t xml:space="preserve">
La Universidad del Quindío expidió el certificado de disponibilidad presupuestal No. 844 del 14 de julio de 2020, por valor de $1.052.599.682
</t>
  </si>
  <si>
    <t>La Universidad del Quindío expidió el certificado de disponibilidad presupuestal No. 867 del 09 de abril de 2021, por valor de $550.000.000</t>
  </si>
  <si>
    <t>La Universidad del Quindío expidió el certificado de disponibilidad presupuestal No. 1943 del 24 de noviembre de 2021, por valor de $209.442.390.36</t>
  </si>
  <si>
    <t xml:space="preserve">4/12/2018
</t>
  </si>
  <si>
    <t xml:space="preserve">829
</t>
  </si>
  <si>
    <t>Construcción de pavimento en concreto asfaltico para el desarrollo regional y la conectividad en los municipios de Montenegro, Filandia y Quimbaya en el departamento del Quindío</t>
  </si>
  <si>
    <t>Mejorar la movilidad de la población que transita en la red vial rural en el Departamento del Quindío entre las veredas Naranjal y Morelia en el Municipio de Quimbaya, y las veredas Pavas y el Paraíso en el Municipio de Filandia</t>
  </si>
  <si>
    <t xml:space="preserve">89.939 personas </t>
  </si>
  <si>
    <t>11/12/2018
19/12/2018</t>
  </si>
  <si>
    <t>Filandia, Quimbaya, Montenegro</t>
  </si>
  <si>
    <t>.007</t>
  </si>
  <si>
    <t xml:space="preserve">Decreto No.050 </t>
  </si>
  <si>
    <t xml:space="preserve">
Decreto 00327 
</t>
  </si>
  <si>
    <t xml:space="preserve">Implementación de acciones de adaptación etapa I del Plan de Gestión Integral de Cambio Climático (PIGCC) en el Departamento del Quindío </t>
  </si>
  <si>
    <t>Implementar acciones de uso sostenible en el marco del PIGCC del Quindío</t>
  </si>
  <si>
    <t>10.025 personas</t>
  </si>
  <si>
    <t xml:space="preserve">Construcción de obras de mitigación sobre el río lejos del Municipio de Pijao del Departamento del Quindío </t>
  </si>
  <si>
    <t>Mitigar el riesgo de inundación en la zona urbana del Municipio de Pijao</t>
  </si>
  <si>
    <t>3.864 personas</t>
  </si>
  <si>
    <t>Construcción de Obras de Estabilización y Conformación de la Banca Vía La Española, Rio Verde, Barragán Código 40QN04-1 Quindío</t>
  </si>
  <si>
    <t>Realizar obras de estabilización de la banca de la vía la Española, Rio Verde, Barragán</t>
  </si>
  <si>
    <t>44.282 personas</t>
  </si>
  <si>
    <t>Generación de instrumentos de valoración de la amenaza sísmica para el desarrollo de procesos de reducción del riesgo en el departamento del Quindío</t>
  </si>
  <si>
    <t>Facilitar la disponibilidad de instrumentos orientados a determinar la respuesta sísmica de los suelos en el departamento del Quindío.</t>
  </si>
  <si>
    <t xml:space="preserve">506254 personas </t>
  </si>
  <si>
    <t>Mejoramiento de la vía Circasia-Montenegro con código 29BQN03, en los municipios de Circasia y Montenegro, departamento del Quindío.</t>
  </si>
  <si>
    <t>Mejorar la movilidad de la población que transita la vía que comunica a los municipios de Circasia y Montenegro.</t>
  </si>
  <si>
    <t xml:space="preserve">72.771  personas </t>
  </si>
  <si>
    <t xml:space="preserve">Fortalecimiento de un centro de innovación y productividad agrario adecuando una infraestructura tecnológica para sofisticar el negocio cafetero del Quindío.  </t>
  </si>
  <si>
    <t xml:space="preserve">Incrementar la participación de los pequeños productores en redes de negocio global de café
</t>
  </si>
  <si>
    <t>800 personas</t>
  </si>
  <si>
    <t>Construcción de obras de estabilización y rehabilitación de la vía río verde - Pijao (cód 40QN03), estabilización de la vía Córdoba  - Carniceros (cód 40Q09), Municipios de Pijao, Buenavista y Córdoba en el Departamento del Quindío</t>
  </si>
  <si>
    <t>Rehabilitar la movilidad de la vía secundaria interviniendo puntos críticos y mejorando el acceso a la cabecera municipal.</t>
  </si>
  <si>
    <t>21497 personas</t>
  </si>
  <si>
    <t xml:space="preserve">Mejoramiento de la vía que intercomunica Pijao con la vía que conduce a los Municipios de Caicedonia en el Norte del Valle, Génova, Buenavista y Calarcá del Departamento del Quindío </t>
  </si>
  <si>
    <t xml:space="preserve">Mejorar la movilidad de la población que transita entre Pijao y los municipios de Caicedoniaen el norte del Valle, Génova, Buenavista y Calarcá del Departamento del Quindío. </t>
  </si>
  <si>
    <t>54550 personas</t>
  </si>
  <si>
    <t>Caicedonia (Valle del Cauca), Pijao, Génova, Buenavista, Calarcá (Barcelona)</t>
  </si>
  <si>
    <t>Municipio de Pijao</t>
  </si>
  <si>
    <t>Rehabilitación y mejoramiento de la vía Filandia - La India código 29QN02-1, municipio de Filandia, Departamento del Quindio</t>
  </si>
  <si>
    <t>Mejoramiento de la intercomunicación terrestre de la población que se desplaza entre el Depto del Quindio, con Ulloa valle del cauca y la arabia corregimiento de pereira, Risaralda, mediante la via que de filandia va al corregimiento de la india.</t>
  </si>
  <si>
    <t xml:space="preserve">24276 personas </t>
  </si>
  <si>
    <t>Filandia (Quindío) Pereira (Risaralda) Ulloa (valle del Cauca)</t>
  </si>
  <si>
    <t>Proyecto desaprobado mediante el Decreto No. 00109 del 04 de febrero de 2022</t>
  </si>
  <si>
    <t>Modernización de la infraestructura física de la Facultad de Ciencias Agroindustriales etapa 2 -  de la Universidad del Quindío</t>
  </si>
  <si>
    <t>Generar condiciones adecuadas para la formación en educación superior en el departamento del Quindío</t>
  </si>
  <si>
    <t>15327 personas</t>
  </si>
  <si>
    <t xml:space="preserve">Armenia </t>
  </si>
  <si>
    <t>La Universidad del Quindío expidió el certificado de disponibilidad presupuestal No. 1.339 del 03 de junio de 2022, por valor de $1.400.000.000</t>
  </si>
  <si>
    <t xml:space="preserve">Implementación de un programa de educación superior para la profesionalización de los artistas como proceso de fortalecimiento del sector artístico en el Departamento del Quindío </t>
  </si>
  <si>
    <t>Fortalecer los procesos formativos artísticos del departamento del Quindío</t>
  </si>
  <si>
    <t>16335 personas</t>
  </si>
  <si>
    <t xml:space="preserve">
Construcción obras de rehabilitación de la banca en puntos críticos de la vía que intercomunica a Génova con la vía que conduce al municipio de Caicedonia en el norte del valle y los municipios cordilleranos del departamento del Quindio.
</t>
  </si>
  <si>
    <t xml:space="preserve">Mejorar  la movilidad terrestre en la vía que intercomunica a Génova con la vía que conduce al muniicpio de Caicedonia 
</t>
  </si>
  <si>
    <t>66374 personas</t>
  </si>
  <si>
    <t xml:space="preserve">Transporte </t>
  </si>
  <si>
    <t>Valle del Cauca (Caicedonia)
Departamento del Quindío (Calarcá, Córdoba, Buenavista, Pijao, Génova)</t>
  </si>
  <si>
    <t>Estudios y diseños técnicos para la construcción de unidad pediátrica de la ESE Hospital  Departamental Universitario del Quindío San Juan de Dios Quindío</t>
  </si>
  <si>
    <t>Realizar los estudios y diseños técnicos para la construcción de una infraestructura específica para la atención de pacientes pediátricos en la ESE Hospital Departamental Universitario del Quindío San Juan de Dios</t>
  </si>
  <si>
    <t xml:space="preserve">237.875 personas </t>
  </si>
  <si>
    <t xml:space="preserve">ESE Hospital Departamental Universitario del Quindío San Juan de Dios </t>
  </si>
  <si>
    <t xml:space="preserve">Recursos propios de la ESE Hospital Departamental Universitario del Quindío San Juan de Dios </t>
  </si>
  <si>
    <t>Desarrollo experimental para la competitividad del sector cafetero del departamento del Quindio.</t>
  </si>
  <si>
    <t>Mejorar la calidad sensorial de café, ajustando a las particularidades de la caficultura del departamento del Quindio.</t>
  </si>
  <si>
    <t>900 personas</t>
  </si>
  <si>
    <t>Ciencia Técnología e Innovación</t>
  </si>
  <si>
    <t>Departamento del Quindío ( Calarcá, Circasia, Córdoba, Filandia, Génova, La Tebaida, Montenegro, Pijao, Quimbaya, Salento)</t>
  </si>
  <si>
    <t>Fortalecimiento de capacidades instaladas de Ciencia y Tecnología del Laboratorio Departamental de Salud Pública para atender problemáticas asociadas con agentes biológicos de alto riesgo para la salud humana en el Departamento del Quindío</t>
  </si>
  <si>
    <t xml:space="preserve">Mejorar las capacidades en CTeI para atender problemáticas asociadas con agentes biológicos de alto riesgo para la salud humana.
</t>
  </si>
  <si>
    <t>555.401 personas</t>
  </si>
  <si>
    <t>Departamento Quindío</t>
  </si>
  <si>
    <t>Acuerdo de requisitos con que se aprobó: No. 58 del 02 de abril de 2020</t>
  </si>
  <si>
    <t>Fortalecimiento de capacidades instaladas de Ciencia y Tecnología del Laboratorio Clínico del CIBM de la Universidad del Quindío para atender problemáticas asociadas con agentes biológicos de alto riesgo para la salud humana Departamento del Quindío.</t>
  </si>
  <si>
    <t>Mejorar las capacidades en CTeI para atender problemáticas asociadas con agentes biológicos de alto riesgo para la salud humana en el Departamento del Quindío</t>
  </si>
  <si>
    <t xml:space="preserve">Universidad del Quindío </t>
  </si>
  <si>
    <t>Fortalecimiento de la prestación de servicios de salud y las acciones de Salud Pública durante la pandemia SARS COV-2 (COVID19) en Quindío.</t>
  </si>
  <si>
    <t>Disminuir el riesgo de morbilidad y mortalidad en la población por la propagación acelerada del CORONAVIRUS - COVID 19, en la entidad territorial.</t>
  </si>
  <si>
    <t xml:space="preserve">Acuerdo de requisitos con que se aprobó: No. 58 del 02 de abril de 2020
Acuerdo Junta Directiva Empresa Social del Estado Hospital Departamental Universitario del Quindío San Juan de Dios </t>
  </si>
  <si>
    <t>Fortalecimiento de la prestación de servicios de salud y las acciones de Salud Pública durante la pandemia SARS COV-2 (COVID19) en Calarcá Quindío.</t>
  </si>
  <si>
    <t>Disminuir el riesgo de morbilidad y mortalidad en la población por la propagación acelerada del coronavirus en Calarcá - municipios cordilleranos del Quindío</t>
  </si>
  <si>
    <t xml:space="preserve">9.633 personas </t>
  </si>
  <si>
    <t>Decreto Legislativo 513 del 2 abril de 2020
Acuerdo 58 del 2 abril de 2020
Decreto Departamento del Quindío</t>
  </si>
  <si>
    <t>Fortalecimiento de la prestación de servicios de salud y las acciones de Salud Pública durante la pandemia SARS COV-2 (COVID19) en Circasia.</t>
  </si>
  <si>
    <t>Disminuir el riesgo de morbilidad y mortalidad en la población por la propagación acelerada del coronavirus en Circasia Quindío</t>
  </si>
  <si>
    <t>3.487 personas</t>
  </si>
  <si>
    <t>Desarrollo de estudios y diseños técnicos detallados para la construcción del nuevo E.S.E Hospital Sagrado Corazón de Jesús en el Municipio de Quimbaya</t>
  </si>
  <si>
    <t>Mejorar la capacidad para la prestación del servicio básico de salud en el hospital Sagrado Corazón de Jesús en el municipio de Quimbaya</t>
  </si>
  <si>
    <t xml:space="preserve">32868 personas </t>
  </si>
  <si>
    <t>Quimbaya, Montenegro y  Filandia</t>
  </si>
  <si>
    <t xml:space="preserve">Fortalecimiento de la prestación de servicios de salud y las acciones de salud pública durante la pandemia SARS COV-2 (COVID 19) en Armenia Quindío </t>
  </si>
  <si>
    <t>Disminuir el riesgo de morbilidad y mortalidad en la población por la propagación acelerada del CORONAVIRUS - COVID 19, en la entidad territorial</t>
  </si>
  <si>
    <t>36572 personas</t>
  </si>
  <si>
    <t xml:space="preserve">Departamento del Quindío </t>
  </si>
  <si>
    <t xml:space="preserve">Decreto Legislativo 513 del 2 abril de 2020
Acuerdo 58 del 2 abril de 2020
Decreto Departamento del Quindío
</t>
  </si>
  <si>
    <t>Dotación de infraestructura tecnológica para el fortalecimiento y alternancia de la educación superior pública en el departamento del Quindío</t>
  </si>
  <si>
    <t xml:space="preserve">Fortalecer el entorno digital para la implementación del modelo de alternancia académica en la Universidad del Quindío </t>
  </si>
  <si>
    <t>14292 personas</t>
  </si>
  <si>
    <t>Universidad del Quindío</t>
  </si>
  <si>
    <t>La Universidad del Quindío expidió el certificado de disponibilidad presupuestal No. 353 del 22 de enero de 2021, por valor de $178.224.000</t>
  </si>
  <si>
    <t>Desarrollo de instrumentos y herramientas para la planeación y gestión del ordenamiento territorial en diez (10) municipios del Departamento del Quindío</t>
  </si>
  <si>
    <t xml:space="preserve">Generar el conocimiento del nivel de amenaza y riesgo por movmientos de remoción en masa, inundaciones, avenidas torrenciales en el Departamento del Quindío </t>
  </si>
  <si>
    <t>540.751  personas</t>
  </si>
  <si>
    <t>Quimbaya, Calarcá, Montenegro, La Tebaida, Génova, Filandia, Córdoba, Circasia, Buenavista, Armenia</t>
  </si>
  <si>
    <t>Fortalecimiento de la calidad educativa mediante el mejoramiento de ambientes interactivos para la gestión del aprendizaje del siglo XXI en los municipios no certificados del departamento del Quindío</t>
  </si>
  <si>
    <t xml:space="preserve">Fortalecer el entorno digital en las instituciones educativas oficiales de los municipios no certificados del Departamento del Quindío </t>
  </si>
  <si>
    <t>13.356 estudiantes y docentes</t>
  </si>
  <si>
    <t>13167 Estudiantes, 189 docentes  de 21 sedes de instituciones educativas</t>
  </si>
  <si>
    <t xml:space="preserve">Fundación Universidad del Valle </t>
  </si>
  <si>
    <t xml:space="preserve">Estudios y diseños para la construcción de la infraestructura deportiva y recreativa en el Departamento del Quindío </t>
  </si>
  <si>
    <t xml:space="preserve">Aumentar la infraestructura para el desarrollo de actividades deportivas y recreativas en el Departamento del Quindío.
</t>
  </si>
  <si>
    <t>Formación de capital humano de alto nivel Corte 2
Universidad del Quindío Nacional</t>
  </si>
  <si>
    <t>Incrementar las capacidades del talento humano en investigación de calidad e impacto</t>
  </si>
  <si>
    <t xml:space="preserve">305.354 personas </t>
  </si>
  <si>
    <t>Departamento del Quindío
Departamento de Meta
Departamento de Tolima 
Departamento de Nariño</t>
  </si>
  <si>
    <t xml:space="preserve">Incremento de la cobertura en energía eléctrica en las zonas no interconectadas del Departamento del Quindío </t>
  </si>
  <si>
    <t>Aumentar la cobertura del servicio de energía eléctrica en las zonas no interconectadas de los municipios de Génova, Pijao, Córdoba, Calarcá y Salento en el Departamento del Quindío</t>
  </si>
  <si>
    <t xml:space="preserve">215 personas </t>
  </si>
  <si>
    <t>Génova, Pijao, Córdoba, Calarcá, Salento</t>
  </si>
  <si>
    <t xml:space="preserve">Empresa de Energía del Quindío - EDEQ  S.A E.S.P </t>
  </si>
  <si>
    <t xml:space="preserve">Autorización No. 1131 </t>
  </si>
  <si>
    <t xml:space="preserve">Estudios y diseños técnicos, legales y ambientales para la descontaminación de los afluentes hidricos en la cuenca del río la vieja en el Departamento del Quindío </t>
  </si>
  <si>
    <t xml:space="preserve">Disminuir el nivel de contaminación por vertimientos de aguas residuales no tratadas en los afluentes hídricos de la cuenca del río la vieja en el Departamento del Quindío </t>
  </si>
  <si>
    <t xml:space="preserve">562.117 personas </t>
  </si>
  <si>
    <t xml:space="preserve">Empresas Públicas de Armenia E.S.P. </t>
  </si>
  <si>
    <t>Acuerdo No.18</t>
  </si>
  <si>
    <t xml:space="preserve">Fortalecimiento del ecosistema de emprendimiento mediante el acompañamiento técnico y servicio de apoyo financiero para emprendedores en el Departamento del Quindío </t>
  </si>
  <si>
    <t>Fortalecer los espacios para el acompañamiento y seguimiento integral de los procesos de emprendimiento e innovación empresarial en el
departamento del Quindío</t>
  </si>
  <si>
    <t>13.088 personas</t>
  </si>
  <si>
    <t>Trabajo</t>
  </si>
  <si>
    <t xml:space="preserve">Mejoramiento de la vía pijao-guacas-génova (etapa II) código 40QN09 municipios de Pijao y Génova en el Departamento del Quindío  </t>
  </si>
  <si>
    <t>Mejorar la intercomunicación terrestre entre los municipios de Pijao y Génova pasando por guacas, en el departamento de Quindío</t>
  </si>
  <si>
    <t xml:space="preserve">12.718 personas </t>
  </si>
  <si>
    <t>Empresa para el Desarrollo Territorial, PROYECTA</t>
  </si>
  <si>
    <t xml:space="preserve">Resolución No. 154 </t>
  </si>
  <si>
    <t>Resolución No.129</t>
  </si>
  <si>
    <t xml:space="preserve">Mejoramiento de las vías terciarias mediante el uso de placa huella en los municipios del departamento del Quindío </t>
  </si>
  <si>
    <t>Mejorar la intercomunicación terrestre de la población en la zona rural del Departamento del Quindío</t>
  </si>
  <si>
    <t xml:space="preserve">Resolución No.011 </t>
  </si>
  <si>
    <t>Formación de alto nivel para el agro y la agroindustria en el departamento del Quindío</t>
  </si>
  <si>
    <t>Incrementar la formación de capital humano de alto nivel en el agro y la agroindustria para una Colombia productiva, sostenible y equitativa
en el Departamento del Quindío</t>
  </si>
  <si>
    <t xml:space="preserve">5 personas </t>
  </si>
  <si>
    <t>Nacional</t>
  </si>
  <si>
    <t>Resolución No. 8857</t>
  </si>
  <si>
    <t>CDP  Universidad del Quindío</t>
  </si>
  <si>
    <t xml:space="preserve">Construcción de obras de rehabilitación de la banca en puntos criticos de la vía que intercomunica a Barragán y Génova en el Departamento del Quindío </t>
  </si>
  <si>
    <t>Mejorar la movilidad terrestre en la vía que intercomunica a Génova con la vía que conduce al municipio de Caicedonia.</t>
  </si>
  <si>
    <t xml:space="preserve">21.979 personas </t>
  </si>
  <si>
    <t xml:space="preserve">Génova, Pijao, Buenavista y Córdoba </t>
  </si>
  <si>
    <t>Resolución No. 039</t>
  </si>
  <si>
    <t>Fortalecimiento de capacidades que promuevan el turismo cultural y científico liderado por mujeres caficultoras en el departamento del Quindío</t>
  </si>
  <si>
    <t xml:space="preserve">Fortalecer las capacidades para promover el turismo cultural y científico liderado por mujeres caficultoras en el departamento del Quindío.
</t>
  </si>
  <si>
    <t xml:space="preserve">191 personas </t>
  </si>
  <si>
    <t>Resolución No.9098</t>
  </si>
  <si>
    <t>Mejoramiento y rehabilitación de la vía Filandia - La India (código 29QN02-1) en el departamento del Quindío</t>
  </si>
  <si>
    <t xml:space="preserve">12.570 personas </t>
  </si>
  <si>
    <t xml:space="preserve">Filandia </t>
  </si>
  <si>
    <t>Resolución No. 052</t>
  </si>
  <si>
    <t>Mejoramiento de capacidades de CTEI en las cadenas agroindustriales de plátano lácteos cafés especiales frutales de clima frío cítricos y cuero mediante prospectiva tecnológica tecnologías convergentes y modelos de innovación en el Quindío</t>
  </si>
  <si>
    <t xml:space="preserve">Aumentar el nivel de desempeño en ciencia, tecnología e innovación de las cadenas Agroindustriales de plátano, lácteos, cafés especiales,cítricos, frutales de clima frío y cuero, en el Departamento del Quindío. </t>
  </si>
  <si>
    <t xml:space="preserve">3.900 personas </t>
  </si>
  <si>
    <t xml:space="preserve">Armenia, Calarcá, Salento, Filandia, Motenegro, Quimbaya, Buenavista, Pijao, Córdoba </t>
  </si>
  <si>
    <t>Corporación Universitaria Empresarial Alexander Von Humboldt</t>
  </si>
  <si>
    <t xml:space="preserve">Acuerdo del Consejo Superior Universitario No.008 </t>
  </si>
  <si>
    <t>Aumentar la implementación de nuevas tecnologías y CTeI en unidades productivas de acuicultura en el Departamento del Quindío.</t>
  </si>
  <si>
    <t xml:space="preserve">376 personas </t>
  </si>
  <si>
    <t xml:space="preserve">Estudios y diseños para la construcción del edificio de investigaciones y colecciones de Ciencias Naturales de la Universidad del Quindío </t>
  </si>
  <si>
    <t>Generar condiciones adecuadas para el desarrollo de procesos de investigación y para la preservación y manejo de colecciones biológicas en la Universidad del Quindío.</t>
  </si>
  <si>
    <t>18.514 personas</t>
  </si>
  <si>
    <t xml:space="preserve">Resolución No. 9737 </t>
  </si>
  <si>
    <t xml:space="preserve">Construcción del coliseo multideporte para el desarrollo deportivo en el Departamento del Quindío </t>
  </si>
  <si>
    <t>Incrementar el nivel de practica deportiva en el Departamento del Quindío.</t>
  </si>
  <si>
    <t xml:space="preserve">569.569 personas </t>
  </si>
  <si>
    <t xml:space="preserve"> </t>
  </si>
  <si>
    <r>
      <rPr>
        <b/>
        <sz val="18"/>
        <rFont val="Calibri"/>
        <family val="2"/>
        <scheme val="minor"/>
      </rPr>
      <t xml:space="preserve">
*OBSERVACIONES:</t>
    </r>
    <r>
      <rPr>
        <sz val="18"/>
        <rFont val="Calibri"/>
        <family val="2"/>
        <scheme val="minor"/>
      </rPr>
      <t xml:space="preserve">
- Proyecto  identificado con código BPIN 2015003630003  desaprobado en OCAD Municipal de Circasia Acuerdo 04 del 10 de mayo de 2017, pendiente Acto Administrativo mediante el se reducen los recursos del Presupuesto Municipal de Circasia 
</t>
    </r>
  </si>
  <si>
    <t>PROYECTOS CERRADOS</t>
  </si>
  <si>
    <t>PROYECTOS OCAD QUINDIO 2012</t>
  </si>
  <si>
    <t xml:space="preserve">PROYECTOS DESAPROBADOS </t>
  </si>
  <si>
    <t>PROYECTOS OCAD PAZ</t>
  </si>
  <si>
    <t xml:space="preserve">PROYECTOS EJECUTADOS - DEPARTAMENTO DEL QUINDÍO </t>
  </si>
  <si>
    <t xml:space="preserve">PROYECTOS EJECUTADOS - OTRAS ENTIDADES </t>
  </si>
  <si>
    <t xml:space="preserve">Construcción del complejo acuático para el desarrollo deportivo en el Departamento del Quindío </t>
  </si>
  <si>
    <t>Mejoramiento de la intercomunicación terrestre de la población que se desplaza entre el Depto del Quindío, con Ulloa valle del cauca y la arabia corregimiento de Pereira, Risaralda, mediante la vía que de Filandia va al corregimiento de la india.</t>
  </si>
  <si>
    <t xml:space="preserve">577.543 personas </t>
  </si>
  <si>
    <t xml:space="preserve">Terminado </t>
  </si>
  <si>
    <t xml:space="preserve">Acuerdo No.004 </t>
  </si>
  <si>
    <t xml:space="preserve">Acuerdo No.005 </t>
  </si>
  <si>
    <t xml:space="preserve">Acuerdo No.12 </t>
  </si>
  <si>
    <t>Acuerdo No.015</t>
  </si>
  <si>
    <t xml:space="preserve">Desaprobado
Acuerdo No. 038 </t>
  </si>
  <si>
    <t>Acuerdo No.008</t>
  </si>
  <si>
    <t xml:space="preserve">Acuerdo No.11 </t>
  </si>
  <si>
    <t xml:space="preserve">Acuerdo No.15 </t>
  </si>
  <si>
    <t>Acuerdo No.25</t>
  </si>
  <si>
    <t>Acuerdo No.27</t>
  </si>
  <si>
    <t xml:space="preserve">Acuerdo No.05 </t>
  </si>
  <si>
    <t xml:space="preserve">Acuerdo No.06 </t>
  </si>
  <si>
    <t>Acuerdo No.01</t>
  </si>
  <si>
    <t xml:space="preserve">Acuerdo No.013 </t>
  </si>
  <si>
    <t xml:space="preserve">Acuerdo No.38 </t>
  </si>
  <si>
    <t>Acuerdo No.39</t>
  </si>
  <si>
    <t>Acuerdo No.40</t>
  </si>
  <si>
    <t>Acuerdo No.03</t>
  </si>
  <si>
    <t>Acuerdo No.41</t>
  </si>
  <si>
    <t xml:space="preserve">Desaprobado Acuerdo No. 48 y  Acuerdo No.49 </t>
  </si>
  <si>
    <t xml:space="preserve">Acuerdo No.45 </t>
  </si>
  <si>
    <t xml:space="preserve">Acuerdo No.63 </t>
  </si>
  <si>
    <t xml:space="preserve">Decreto No.00278
</t>
  </si>
  <si>
    <t>Decreto No.00724</t>
  </si>
  <si>
    <t>Decreto No.00426</t>
  </si>
  <si>
    <t xml:space="preserve">Acuerdo No.47 </t>
  </si>
  <si>
    <t>Acuerdo No.74</t>
  </si>
  <si>
    <t>Decreto No.00278</t>
  </si>
  <si>
    <t>Decreto No.00685</t>
  </si>
  <si>
    <t>Decreto No.00653</t>
  </si>
  <si>
    <t>Acuerdo No.50
Acuerdo No.51 (Acuerdo aclaratorio)</t>
  </si>
  <si>
    <t xml:space="preserve">
Decreto No.00327 </t>
  </si>
  <si>
    <t>Acuerdo No.50</t>
  </si>
  <si>
    <t xml:space="preserve">Acuerdo No.52 
Acuerdo No.54
</t>
  </si>
  <si>
    <t xml:space="preserve">Acuerdo No. 52
Acuerdo No.53
</t>
  </si>
  <si>
    <t>3/01/2019
18/01/2019</t>
  </si>
  <si>
    <t>3/01/2019
07/02/2019</t>
  </si>
  <si>
    <t>Decreto No. 624 
Decreto No. 689  (Aclaratorio)</t>
  </si>
  <si>
    <t>25/08/2022
15/09/2022</t>
  </si>
  <si>
    <t>Decreto No.330</t>
  </si>
  <si>
    <t>Decreto No.0728</t>
  </si>
  <si>
    <t xml:space="preserve">
Acuerdo No.56
</t>
  </si>
  <si>
    <t xml:space="preserve">
17/05/2019
</t>
  </si>
  <si>
    <t>Acuerdo No.58</t>
  </si>
  <si>
    <t>Acuerdo No.78</t>
  </si>
  <si>
    <t>Acuerdo No.10</t>
  </si>
  <si>
    <t>Acuerdo No.59</t>
  </si>
  <si>
    <t>Decreto No.00079</t>
  </si>
  <si>
    <t>Acuerdo No.60</t>
  </si>
  <si>
    <t>Acuerdo No.61</t>
  </si>
  <si>
    <t xml:space="preserve">Acuerdo No.82 </t>
  </si>
  <si>
    <t>Decreto No.00109</t>
  </si>
  <si>
    <t>Decreto No.440</t>
  </si>
  <si>
    <t>Acuerdo No.63</t>
  </si>
  <si>
    <t>Acuerdo No.80</t>
  </si>
  <si>
    <t xml:space="preserve">Decreto No.00426 </t>
  </si>
  <si>
    <t xml:space="preserve">Acuerdo No.087  </t>
  </si>
  <si>
    <t xml:space="preserve">Acuerdo No.93 </t>
  </si>
  <si>
    <t>Acuerdo No.69</t>
  </si>
  <si>
    <t>Decreto No.412</t>
  </si>
  <si>
    <t>Decreto No.631</t>
  </si>
  <si>
    <t>Decreto No.00147</t>
  </si>
  <si>
    <t xml:space="preserve">Acuerdo No.04 </t>
  </si>
  <si>
    <t>Decreto No.00337</t>
  </si>
  <si>
    <t>Decreto No.00388</t>
  </si>
  <si>
    <t>Decreto No.0525</t>
  </si>
  <si>
    <t>Decreto No.0535</t>
  </si>
  <si>
    <t>Decreto No.0577</t>
  </si>
  <si>
    <t>Decreto No.00518</t>
  </si>
  <si>
    <t>Acuerdo No.13</t>
  </si>
  <si>
    <t>Decreto No. 110</t>
  </si>
  <si>
    <t>Decreto No.237</t>
  </si>
  <si>
    <t xml:space="preserve">Decreto No.250 </t>
  </si>
  <si>
    <t>Acuerdo No.17</t>
  </si>
  <si>
    <t>Acuerdo No.20</t>
  </si>
  <si>
    <t>Decreto No.496</t>
  </si>
  <si>
    <t>Decreto No.096</t>
  </si>
  <si>
    <t xml:space="preserve">Decreto No.257 </t>
  </si>
  <si>
    <r>
      <t>Decreto No.275</t>
    </r>
    <r>
      <rPr>
        <sz val="18"/>
        <rFont val="Calibri"/>
        <family val="2"/>
        <scheme val="minor"/>
      </rPr>
      <t xml:space="preserve"> (Modifica el Decreto 257 del 09 de marzo de 2023)</t>
    </r>
  </si>
  <si>
    <t>30/09/2013
 07/11/2014</t>
  </si>
  <si>
    <t>10/10/2014  
05/03/2015</t>
  </si>
  <si>
    <t>10/10/2014 
28/10/2015
15/12/2015</t>
  </si>
  <si>
    <t>05/10/2013   
07/11/2014</t>
  </si>
  <si>
    <t>090
091</t>
  </si>
  <si>
    <t>05/10/2013  
15/12/2015</t>
  </si>
  <si>
    <t>90
110</t>
  </si>
  <si>
    <t>05/10/2013        
07/11/2014</t>
  </si>
  <si>
    <t>05/10/2013       
 07/11/2014</t>
  </si>
  <si>
    <t>11/06/2013       
  07/11/2014</t>
  </si>
  <si>
    <t>032
091</t>
  </si>
  <si>
    <t>28/12/2018
13/02/2019</t>
  </si>
  <si>
    <t>906
097</t>
  </si>
  <si>
    <t>Acuerdo No.001 
Acuerdo No.002</t>
  </si>
  <si>
    <t>02/11/2012   
15/02/2013</t>
  </si>
  <si>
    <t>02/11/2012  
 15/02/2013</t>
  </si>
  <si>
    <t xml:space="preserve">Acuerdo No.011  
 Desaprobado
Acuerdo No.4  </t>
  </si>
  <si>
    <t>30/09/2015
10/05/2017</t>
  </si>
  <si>
    <t>Acuerdo No.35
Acuerdo No.38
Acuerdo No.39</t>
  </si>
  <si>
    <t>29/12/2016
28/06/2017
14/08/2017</t>
  </si>
  <si>
    <t xml:space="preserve">
Acuerdo No.12 
 Desaprobado </t>
  </si>
  <si>
    <t xml:space="preserve"> 095               
014
042</t>
  </si>
  <si>
    <t xml:space="preserve">  075
 026</t>
  </si>
  <si>
    <t xml:space="preserve"> 075 
 089  
109</t>
  </si>
  <si>
    <t xml:space="preserve"> 088  
 091</t>
  </si>
  <si>
    <t>Sin contratar</t>
  </si>
  <si>
    <t xml:space="preserve">Mejoramiento de la calidad educativa a través de ambientes de aprendizaje y estrategias didácticas para la educación del siglo XXI en el departamento del Quindío
</t>
  </si>
  <si>
    <t>Fortalecer el entorno digital escolar en las sedes educativas oficiales de los municipios no certificados del departamento del Quindío</t>
  </si>
  <si>
    <t>13.569 personas</t>
  </si>
  <si>
    <t xml:space="preserve">Buenavista, Calarcá, Circasia, Filandia, La Tebaida, Montenegro, Quimbaya </t>
  </si>
  <si>
    <t>Decreto No.319</t>
  </si>
  <si>
    <t>Salud y Protección Social</t>
  </si>
  <si>
    <t>2015003630003</t>
  </si>
  <si>
    <t xml:space="preserve">Departamento del  Quindío - Secretaría del Interior </t>
  </si>
  <si>
    <t>Departamento del  Quindío - Secretaría de Aguas e Infraestructura</t>
  </si>
  <si>
    <t xml:space="preserve">Departamento del  Quindío - Secretaría de Agricultura, Desarrollo Rural y Medio Ambiente  </t>
  </si>
  <si>
    <t xml:space="preserve">Departamento del  Quindío - Secretaría de Aguas e Infraestructura </t>
  </si>
  <si>
    <t xml:space="preserve">Departamento del  Quindío - Secretaría de Educación </t>
  </si>
  <si>
    <t>Departamento del  Quindío - Secretaría de Salud (Interventoría)</t>
  </si>
  <si>
    <t xml:space="preserve">Departamento del  Quindío - Secretaría de Educación  </t>
  </si>
  <si>
    <t xml:space="preserve">Departamento del  Quindío - Secretaría de Agricultura, Desarrollo Rural y Medio Ambiente </t>
  </si>
  <si>
    <t xml:space="preserve">Departamento del  Quindío - Secretaría de Turismo, Industria y Comecio  </t>
  </si>
  <si>
    <t xml:space="preserve">Departamento del Quindío (Interventoria) - Secretaría de Aguas e Infraestructura </t>
  </si>
  <si>
    <t>Municipio de Filandia  (Entidad ejecutora)</t>
  </si>
  <si>
    <t>Departamento del Quindío (Interventoria) - Secretaría de Aguas e Infraestructura</t>
  </si>
  <si>
    <t xml:space="preserve">Departamento del Quindío - Secretaría de Agricultura, Desarrollo Rural y Medio Ambiente </t>
  </si>
  <si>
    <t>Departamento del Quindío - Secretaría de Aguas e Infraestructura</t>
  </si>
  <si>
    <t xml:space="preserve">Departamento del Quindío - Secretaría de Cultura </t>
  </si>
  <si>
    <t xml:space="preserve">Derpartamento del Quindio - Secretaría de Agricultura, Desarrollo Rural y Medio Ambiente </t>
  </si>
  <si>
    <t xml:space="preserve">Departamento Quindío - Secretaría de las Tecnologías de la Información y las Comunicaciones </t>
  </si>
  <si>
    <t xml:space="preserve">Departamento Quindío - Secretaría de Salud </t>
  </si>
  <si>
    <t xml:space="preserve">Departamento del Quindío - Secretaría de Aguas e Infraestructura </t>
  </si>
  <si>
    <t xml:space="preserve">Departamento del Quindío - Secretaría de Planeación </t>
  </si>
  <si>
    <t xml:space="preserve">Departamento del Quindío - Secretaría de Turismo, Industria y Comecio </t>
  </si>
  <si>
    <t>Cerrado</t>
  </si>
  <si>
    <t>Terminado</t>
  </si>
  <si>
    <t>Desaprobado</t>
  </si>
  <si>
    <t>Contratado en ejecución</t>
  </si>
  <si>
    <t>Para Cierre</t>
  </si>
  <si>
    <t>Resolución No. 901  del  12 de mayo  de 2017</t>
  </si>
  <si>
    <t>Resolución No. 001030  del  07 de junio  de 2017</t>
  </si>
  <si>
    <t>Resolución No. 09682  del  25 de noviembre de 2019</t>
  </si>
  <si>
    <t>Resolución No.832 del 10 de noviembre de 2020</t>
  </si>
  <si>
    <t>Resolución No. 00398  del  15 de febrero de 2018</t>
  </si>
  <si>
    <t>Resolución No. 3427  del  29  de junio de 2021</t>
  </si>
  <si>
    <t>Resolución No. 002123  del  09 de noviembre de 2017</t>
  </si>
  <si>
    <t>Resolución No.0476 del 21 de junio de 2021</t>
  </si>
  <si>
    <t>Resolución No. 000907  del  15 de mayo  de 2017</t>
  </si>
  <si>
    <t>Resolución No. 003652  del  28 de diciembre  de 2018</t>
  </si>
  <si>
    <t>Resolución No.1736 del 15 de junio de 2018</t>
  </si>
  <si>
    <t>Resolución No. 3627  del  14 de agosto  de 2020</t>
  </si>
  <si>
    <t>Resolución No. 11967 del 31 de octubre de 2022</t>
  </si>
  <si>
    <t>Resolución No.226 del 11 de marzo de 2021</t>
  </si>
  <si>
    <t>Resolución No.107 del 03 de mayo de 2019</t>
  </si>
  <si>
    <t>Resolución No.002339 del  12  de diciembre  de 2017</t>
  </si>
  <si>
    <t>Resolución No. S.A.60.07.04-05551  del  24  de septiembre  de 2021</t>
  </si>
  <si>
    <t>Resolución No. S.A.60.07.04-07473 del  16  de diciembre  de 2021</t>
  </si>
  <si>
    <t>Resolución No. 8400  del  11  de octubre  de 2019</t>
  </si>
  <si>
    <t>Resolución No. 000434 del 27 de febrero de 2017</t>
  </si>
  <si>
    <t>Resolución No.29  del 11 de abril de 2016</t>
  </si>
  <si>
    <t>Resolución No.21  del 23 de marzo de 2017</t>
  </si>
  <si>
    <t>Resolución No.065 del 09 de septiembre de 2016</t>
  </si>
  <si>
    <t>Resolución No.S.A.60.04-00819 del 23 de febrero de 2021</t>
  </si>
  <si>
    <t>Resolución No.S.A.60.04-02079 del 27 de abril de 2021</t>
  </si>
  <si>
    <t>Resolución No.3227 del 05 de mayo de 2022</t>
  </si>
  <si>
    <t>Resolución No.10395 del 19 de diciembre de 2022</t>
  </si>
  <si>
    <t>Resolución No.1059 del 05 de octubre de 2021</t>
  </si>
  <si>
    <t>Resolución No.S.A.60.07.04-01533 del 28 de febrero de 2022</t>
  </si>
  <si>
    <t>Resolución No.S.A.60.07.04-01535 del 28 de febrero de 2022</t>
  </si>
  <si>
    <t>Resolución No.10372 del 15 de iciembre de 2022</t>
  </si>
  <si>
    <t>Acto de Cierre de proyecto No.27 del 07 de julio de 2022</t>
  </si>
  <si>
    <t xml:space="preserve">ACTO ADMINISTRATIVO DE CIERRE </t>
  </si>
  <si>
    <t xml:space="preserve">Modernización del laboratorio de salud pública Departamental Quindío </t>
  </si>
  <si>
    <t>Decreto No. 332</t>
  </si>
  <si>
    <t>Mejorar la capacidad instalada del laboratorio de salud publica en la realización de las actividades de inspección, vigilancia y control IVC</t>
  </si>
  <si>
    <t>Resolución No. 041</t>
  </si>
  <si>
    <t>Resolución No. 035</t>
  </si>
  <si>
    <t>Resolución No. 036</t>
  </si>
  <si>
    <t xml:space="preserve">*Decreto 275 ( Modifica el Decreto 257 del 09 de marzo de 2023 en el artículo primero  PRIORIZAR, APROBAR Y DESIGNAR en lo correspondiente a la designación de la instancia pública encargada de la contratación de la interventoría). </t>
  </si>
  <si>
    <t>Decreto No.073</t>
  </si>
  <si>
    <t>Decreto No. 406</t>
  </si>
  <si>
    <t>Acto de incorporación de recursos No.010</t>
  </si>
  <si>
    <t>Decreto No.00380</t>
  </si>
  <si>
    <t>LISTADO PROYECTOS SISTEMA GENERAL DE REGALIAS VIGENCIA 2012 A JUNIO 30 DE 2023</t>
  </si>
  <si>
    <t xml:space="preserve">ESTADO DEL PROYECTO 
(15 de junio de 2023)
Gesproy-SGR </t>
  </si>
  <si>
    <t xml:space="preserve">Contratado sin Acta de Inicio </t>
  </si>
  <si>
    <t>Fortalecimiento de la acuicultura a través de la implementación de nuevas tecnologías para el control sistematizado y maximizando la productividad con enfoque de bioeconomía y sostenibilidad en el departamento del Quindío</t>
  </si>
  <si>
    <t xml:space="preserve">Pendiente Acto Administrativo de incorporación de recursos por parte de la Universidad del Quindío </t>
  </si>
  <si>
    <t>Resolución No. 050</t>
  </si>
  <si>
    <t>Decreto No. 524</t>
  </si>
  <si>
    <t>"Acta de Cierre proyecto BPIN 2019000040053". 20230430009889 del 29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</si>
</sst>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3" formatCode="_-* #,##0.00_-;\-* #,##0.00_-;_-* &quot;-&quot;??_-;_-@_-"/>
    <numFmt numFmtId="164" formatCode="_(* #,##0.00_);_(* \(#,##0.00\);_(* &quot;-&quot;??_);_(@_)"/>
    <numFmt numFmtId="165" formatCode="_-* #,##0_-;\-* #,##0_-;_-* &quot;-&quot;??_-;_-@_-"/>
    <numFmt numFmtId="166" formatCode="d/mm/yyyy;@"/>
    <numFmt numFmtId="167" formatCode="_(&quot;$&quot;\ * #,##0.00_);_(&quot;$&quot;\ * \(#,##0.00\);_(&quot;$&quot;\ * &quot;-&quot;??_);_(@_)"/>
    <numFmt numFmtId="168" formatCode="#,##0.000"/>
    <numFmt numFmtId="169" formatCode="_-* #,##0.00_-;\-* #,##0.00_-;_-* &quot;-&quot;_-;_-@_-"/>
    <numFmt numFmtId="170" formatCode="_(* #,##0.000_);_(* \(#,##0.000\);_(* &quot;-&quot;???_);_(@_)"/>
  </numFmts>
  <fonts count="16" x14ac:knownFonts="1">
    <font>
      <sz val="11"/>
      <color theme="1"/>
      <name val="Calibri"/>
      <family val="2"/>
      <scheme val="minor"/>
    </font>
    <font>
      <sz val="11"/>
      <color theme="1"/>
      <name val="Calibri"/>
      <family val="2"/>
      <scheme val="minor"/>
    </font>
    <font>
      <sz val="11"/>
      <name val="Calibri"/>
      <family val="2"/>
    </font>
    <font>
      <b/>
      <sz val="18"/>
      <name val="Calibri"/>
      <family val="2"/>
      <scheme val="minor"/>
    </font>
    <font>
      <sz val="11"/>
      <color rgb="FF000000"/>
      <name val="Calibri"/>
      <family val="2"/>
    </font>
    <font>
      <sz val="18"/>
      <name val="Calibri"/>
      <family val="2"/>
      <scheme val="minor"/>
    </font>
    <font>
      <sz val="18"/>
      <name val="Segoe UI"/>
      <family val="2"/>
    </font>
    <font>
      <sz val="11"/>
      <name val="Calibri"/>
      <family val="2"/>
      <scheme val="minor"/>
    </font>
    <font>
      <sz val="18"/>
      <name val="Arial"/>
      <family val="2"/>
    </font>
    <font>
      <sz val="18"/>
      <name val="Tahoma"/>
      <family val="2"/>
    </font>
    <font>
      <sz val="18"/>
      <name val="Calibri"/>
      <family val="2"/>
    </font>
    <font>
      <sz val="20"/>
      <name val="Calibri"/>
      <family val="2"/>
      <scheme val="minor"/>
    </font>
    <font>
      <sz val="20"/>
      <name val="Segoe UI"/>
      <family val="2"/>
    </font>
    <font>
      <b/>
      <sz val="16"/>
      <name val="Calibri"/>
      <family val="2"/>
      <scheme val="minor"/>
    </font>
    <font>
      <sz val="8"/>
      <name val="Arial"/>
      <family val="2"/>
    </font>
    <font>
      <sz val="18"/>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59999389629810485"/>
        <bgColor indexed="64"/>
      </patternFill>
    </fill>
  </fills>
  <borders count="11">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2" fillId="0" borderId="0"/>
    <xf numFmtId="43" fontId="4" fillId="0" borderId="0">
      <protection locked="0"/>
    </xf>
    <xf numFmtId="9"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540">
    <xf numFmtId="0" fontId="0" fillId="0" borderId="0" xfId="0"/>
    <xf numFmtId="0" fontId="5" fillId="0" borderId="0" xfId="4" applyFont="1" applyAlignment="1">
      <alignment horizontal="center" vertical="center" wrapText="1"/>
    </xf>
    <xf numFmtId="4" fontId="5" fillId="0" borderId="4" xfId="4" applyNumberFormat="1" applyFont="1" applyBorder="1" applyAlignment="1">
      <alignment horizontal="justify" vertical="center" wrapText="1"/>
    </xf>
    <xf numFmtId="0" fontId="5" fillId="0" borderId="0" xfId="4" applyFont="1" applyAlignment="1">
      <alignment wrapText="1"/>
    </xf>
    <xf numFmtId="0" fontId="5" fillId="0" borderId="0" xfId="4" applyFont="1"/>
    <xf numFmtId="0" fontId="9" fillId="0" borderId="0" xfId="4" applyFont="1" applyAlignment="1">
      <alignment wrapText="1"/>
    </xf>
    <xf numFmtId="0" fontId="10" fillId="0" borderId="0" xfId="4" applyFont="1"/>
    <xf numFmtId="0" fontId="5" fillId="0" borderId="0" xfId="4" applyFont="1" applyAlignment="1">
      <alignment vertical="center" wrapText="1"/>
    </xf>
    <xf numFmtId="4" fontId="3" fillId="0" borderId="4" xfId="4" applyNumberFormat="1" applyFont="1" applyBorder="1" applyAlignment="1">
      <alignment horizontal="right" vertical="center" wrapText="1"/>
    </xf>
    <xf numFmtId="170" fontId="5" fillId="0" borderId="0" xfId="4" applyNumberFormat="1" applyFont="1" applyAlignment="1">
      <alignment vertical="center" wrapText="1"/>
    </xf>
    <xf numFmtId="0" fontId="14" fillId="0" borderId="4" xfId="0" applyFont="1" applyBorder="1" applyAlignment="1">
      <alignment horizontal="justify" vertical="center" wrapText="1"/>
    </xf>
    <xf numFmtId="0" fontId="5" fillId="0" borderId="4" xfId="4" applyFont="1" applyBorder="1" applyAlignment="1">
      <alignment horizontal="center" wrapText="1"/>
    </xf>
    <xf numFmtId="168" fontId="3" fillId="0" borderId="4" xfId="4" applyNumberFormat="1" applyFont="1" applyBorder="1" applyAlignment="1">
      <alignment horizontal="justify" vertical="center" wrapText="1"/>
    </xf>
    <xf numFmtId="168" fontId="3" fillId="0" borderId="4" xfId="4" applyNumberFormat="1" applyFont="1" applyBorder="1" applyAlignment="1">
      <alignment horizontal="center" vertical="center" wrapText="1"/>
    </xf>
    <xf numFmtId="0" fontId="14" fillId="0" borderId="0" xfId="0" applyFont="1" applyAlignment="1">
      <alignment horizontal="justify" vertical="center" wrapText="1"/>
    </xf>
    <xf numFmtId="0" fontId="5" fillId="0" borderId="0" xfId="4" applyFont="1" applyAlignment="1">
      <alignment horizontal="center" wrapText="1"/>
    </xf>
    <xf numFmtId="4" fontId="5" fillId="0" borderId="0" xfId="4" applyNumberFormat="1" applyFont="1" applyAlignment="1">
      <alignment horizontal="right" wrapText="1"/>
    </xf>
    <xf numFmtId="4" fontId="5" fillId="3" borderId="4" xfId="4" applyNumberFormat="1" applyFont="1" applyFill="1" applyBorder="1" applyAlignment="1">
      <alignment horizontal="justify" vertical="center" wrapText="1"/>
    </xf>
    <xf numFmtId="9" fontId="3" fillId="3" borderId="4" xfId="6" applyFont="1" applyFill="1" applyBorder="1" applyAlignment="1">
      <alignment horizontal="center" vertical="center" wrapText="1"/>
    </xf>
    <xf numFmtId="4" fontId="6" fillId="3" borderId="4" xfId="0" applyNumberFormat="1" applyFont="1" applyFill="1" applyBorder="1" applyAlignment="1">
      <alignment horizontal="right" vertical="center"/>
    </xf>
    <xf numFmtId="14" fontId="8" fillId="3" borderId="0" xfId="3" applyNumberFormat="1" applyFont="1" applyFill="1" applyBorder="1" applyAlignment="1">
      <alignment horizontal="center" vertical="center" wrapText="1"/>
    </xf>
    <xf numFmtId="0" fontId="5" fillId="3" borderId="4" xfId="4" applyFont="1" applyFill="1" applyBorder="1" applyAlignment="1">
      <alignment horizontal="center" vertical="center" wrapText="1"/>
    </xf>
    <xf numFmtId="4" fontId="5" fillId="3" borderId="4" xfId="4" applyNumberFormat="1" applyFont="1" applyFill="1" applyBorder="1" applyAlignment="1">
      <alignment horizontal="right" vertical="center" wrapText="1"/>
    </xf>
    <xf numFmtId="4" fontId="3" fillId="0" borderId="4" xfId="4" applyNumberFormat="1" applyFont="1" applyBorder="1" applyAlignment="1">
      <alignment horizontal="justify" vertical="center" wrapText="1"/>
    </xf>
    <xf numFmtId="4" fontId="3" fillId="0" borderId="0" xfId="4" applyNumberFormat="1" applyFont="1" applyAlignment="1">
      <alignment horizontal="justify" vertical="center" wrapText="1"/>
    </xf>
    <xf numFmtId="4" fontId="5" fillId="3" borderId="3" xfId="5" applyNumberFormat="1" applyFont="1" applyFill="1" applyBorder="1" applyAlignment="1">
      <alignment horizontal="right"/>
      <protection locked="0"/>
    </xf>
    <xf numFmtId="165" fontId="5" fillId="3" borderId="3" xfId="5" applyNumberFormat="1" applyFont="1" applyFill="1" applyBorder="1" applyAlignment="1" applyProtection="1">
      <alignment horizontal="justify" vertical="center" wrapText="1"/>
    </xf>
    <xf numFmtId="166" fontId="5" fillId="3" borderId="7" xfId="5" applyNumberFormat="1" applyFont="1" applyFill="1" applyBorder="1" applyAlignment="1" applyProtection="1">
      <alignment horizontal="center" vertical="center" wrapText="1"/>
    </xf>
    <xf numFmtId="0" fontId="5" fillId="3" borderId="8" xfId="5" applyNumberFormat="1" applyFont="1" applyFill="1" applyBorder="1" applyAlignment="1" applyProtection="1">
      <alignment horizontal="center" vertical="center" wrapText="1"/>
    </xf>
    <xf numFmtId="4" fontId="6" fillId="3" borderId="7" xfId="1" applyNumberFormat="1" applyFont="1" applyFill="1" applyBorder="1" applyAlignment="1">
      <alignment horizontal="right" vertical="center" wrapText="1"/>
    </xf>
    <xf numFmtId="4" fontId="6" fillId="3" borderId="7" xfId="1" applyNumberFormat="1" applyFont="1" applyFill="1" applyBorder="1" applyAlignment="1">
      <alignment horizontal="justify" vertical="center" wrapText="1"/>
    </xf>
    <xf numFmtId="49" fontId="5" fillId="3" borderId="4" xfId="4" applyNumberFormat="1" applyFont="1" applyFill="1" applyBorder="1" applyAlignment="1">
      <alignment horizontal="center" vertical="center" wrapText="1"/>
    </xf>
    <xf numFmtId="49" fontId="3" fillId="3" borderId="4" xfId="6" applyNumberFormat="1" applyFont="1" applyFill="1" applyBorder="1" applyAlignment="1" applyProtection="1">
      <alignment horizontal="center" vertical="center" wrapText="1"/>
    </xf>
    <xf numFmtId="14" fontId="5" fillId="3" borderId="4" xfId="5" applyNumberFormat="1" applyFont="1" applyFill="1" applyBorder="1" applyAlignment="1" applyProtection="1">
      <alignment horizontal="center" vertical="center" wrapText="1"/>
    </xf>
    <xf numFmtId="4" fontId="5" fillId="3" borderId="4" xfId="1" applyNumberFormat="1" applyFont="1" applyFill="1" applyBorder="1" applyAlignment="1">
      <alignment horizontal="right" vertical="center" wrapText="1"/>
    </xf>
    <xf numFmtId="4" fontId="5" fillId="3" borderId="4" xfId="5" applyNumberFormat="1" applyFont="1" applyFill="1" applyBorder="1" applyAlignment="1">
      <alignment horizontal="right"/>
      <protection locked="0"/>
    </xf>
    <xf numFmtId="4" fontId="5" fillId="3" borderId="4" xfId="5" applyNumberFormat="1" applyFont="1" applyFill="1" applyBorder="1" applyAlignment="1" applyProtection="1">
      <alignment horizontal="right" vertical="center" wrapText="1"/>
    </xf>
    <xf numFmtId="166" fontId="5" fillId="3" borderId="4" xfId="5" applyNumberFormat="1" applyFont="1" applyFill="1" applyBorder="1" applyAlignment="1" applyProtection="1">
      <alignment horizontal="center" vertical="center" wrapText="1"/>
    </xf>
    <xf numFmtId="0" fontId="5" fillId="3" borderId="4" xfId="5" applyNumberFormat="1" applyFont="1" applyFill="1" applyBorder="1" applyAlignment="1" applyProtection="1">
      <alignment horizontal="center" vertical="center" wrapText="1"/>
    </xf>
    <xf numFmtId="4" fontId="6" fillId="3" borderId="4" xfId="1" applyNumberFormat="1" applyFont="1" applyFill="1" applyBorder="1" applyAlignment="1">
      <alignment horizontal="right" vertical="center"/>
    </xf>
    <xf numFmtId="4" fontId="6" fillId="3" borderId="4" xfId="1" applyNumberFormat="1" applyFont="1" applyFill="1" applyBorder="1" applyAlignment="1">
      <alignment horizontal="justify" vertical="center" wrapText="1"/>
    </xf>
    <xf numFmtId="4" fontId="6" fillId="3" borderId="4" xfId="1" applyNumberFormat="1" applyFont="1" applyFill="1" applyBorder="1" applyAlignment="1">
      <alignment horizontal="right" vertical="center" wrapText="1"/>
    </xf>
    <xf numFmtId="165" fontId="5" fillId="3" borderId="4" xfId="4" applyNumberFormat="1" applyFont="1" applyFill="1" applyBorder="1" applyAlignment="1">
      <alignment horizontal="justify" vertical="center" wrapText="1"/>
    </xf>
    <xf numFmtId="4" fontId="5" fillId="3" borderId="4" xfId="1" applyNumberFormat="1" applyFont="1" applyFill="1" applyBorder="1" applyAlignment="1" applyProtection="1">
      <alignment horizontal="right" vertical="center" wrapText="1"/>
    </xf>
    <xf numFmtId="4" fontId="5" fillId="3" borderId="4" xfId="1" applyNumberFormat="1" applyFont="1" applyFill="1" applyBorder="1" applyAlignment="1" applyProtection="1">
      <alignment horizontal="justify" vertical="center" wrapText="1"/>
    </xf>
    <xf numFmtId="166" fontId="5" fillId="3" borderId="3" xfId="5" applyNumberFormat="1" applyFont="1" applyFill="1" applyBorder="1" applyAlignment="1" applyProtection="1">
      <alignment horizontal="center" vertical="center" wrapText="1"/>
    </xf>
    <xf numFmtId="0" fontId="5" fillId="3" borderId="9" xfId="5" applyNumberFormat="1" applyFont="1" applyFill="1" applyBorder="1" applyAlignment="1" applyProtection="1">
      <alignment horizontal="center" vertical="center" wrapText="1"/>
    </xf>
    <xf numFmtId="4" fontId="5" fillId="3" borderId="3" xfId="1" applyNumberFormat="1" applyFont="1" applyFill="1" applyBorder="1" applyAlignment="1" applyProtection="1">
      <alignment horizontal="right" vertical="center" wrapText="1"/>
    </xf>
    <xf numFmtId="4" fontId="5" fillId="3" borderId="4" xfId="5" applyNumberFormat="1" applyFont="1" applyFill="1" applyBorder="1" applyAlignment="1" applyProtection="1">
      <alignment horizontal="justify" vertical="center" wrapText="1"/>
    </xf>
    <xf numFmtId="0" fontId="5" fillId="3" borderId="3" xfId="5" applyNumberFormat="1" applyFont="1" applyFill="1" applyBorder="1" applyAlignment="1" applyProtection="1">
      <alignment horizontal="center" vertical="center" wrapText="1"/>
    </xf>
    <xf numFmtId="4" fontId="6" fillId="3" borderId="7" xfId="0" applyNumberFormat="1" applyFont="1" applyFill="1" applyBorder="1" applyAlignment="1">
      <alignment horizontal="right" vertical="center"/>
    </xf>
    <xf numFmtId="49" fontId="3" fillId="3" borderId="4" xfId="6" applyNumberFormat="1" applyFont="1" applyFill="1" applyBorder="1" applyAlignment="1">
      <alignment horizontal="center" vertical="center" wrapText="1"/>
    </xf>
    <xf numFmtId="14" fontId="5" fillId="3" borderId="4" xfId="4" applyNumberFormat="1" applyFont="1" applyFill="1" applyBorder="1" applyAlignment="1">
      <alignment horizontal="center" vertical="center" wrapText="1"/>
    </xf>
    <xf numFmtId="4" fontId="5" fillId="3" borderId="4" xfId="5" applyNumberFormat="1" applyFont="1" applyFill="1" applyBorder="1" applyAlignment="1">
      <alignment horizontal="right" vertical="center"/>
      <protection locked="0"/>
    </xf>
    <xf numFmtId="0" fontId="5" fillId="3" borderId="0" xfId="4" applyFont="1" applyFill="1" applyAlignment="1">
      <alignment horizontal="justify" vertical="center" wrapText="1"/>
    </xf>
    <xf numFmtId="4" fontId="5" fillId="3" borderId="4" xfId="7" applyNumberFormat="1" applyFont="1" applyFill="1" applyBorder="1" applyAlignment="1">
      <alignment horizontal="right" vertical="center" wrapText="1"/>
    </xf>
    <xf numFmtId="166" fontId="5" fillId="3" borderId="4" xfId="4" applyNumberFormat="1" applyFont="1" applyFill="1" applyBorder="1" applyAlignment="1">
      <alignment horizontal="center" vertical="center" wrapText="1"/>
    </xf>
    <xf numFmtId="4" fontId="5" fillId="3" borderId="4" xfId="1" applyNumberFormat="1" applyFont="1" applyFill="1" applyBorder="1" applyAlignment="1">
      <alignment horizontal="justify" vertical="center" wrapText="1"/>
    </xf>
    <xf numFmtId="1" fontId="5" fillId="3" borderId="4" xfId="4" applyNumberFormat="1" applyFont="1" applyFill="1" applyBorder="1" applyAlignment="1">
      <alignment horizontal="center" vertical="center" wrapText="1"/>
    </xf>
    <xf numFmtId="0" fontId="3" fillId="3" borderId="4" xfId="4" applyFont="1" applyFill="1" applyBorder="1" applyAlignment="1">
      <alignment horizontal="center" vertical="center" wrapText="1"/>
    </xf>
    <xf numFmtId="4" fontId="11" fillId="3" borderId="4" xfId="4" applyNumberFormat="1" applyFont="1" applyFill="1" applyBorder="1" applyAlignment="1">
      <alignment horizontal="right" vertical="center" wrapText="1"/>
    </xf>
    <xf numFmtId="4" fontId="12" fillId="3" borderId="10" xfId="0" applyNumberFormat="1" applyFont="1" applyFill="1" applyBorder="1" applyAlignment="1">
      <alignment horizontal="right" vertical="center"/>
    </xf>
    <xf numFmtId="0" fontId="5" fillId="3" borderId="4" xfId="0" applyFont="1" applyFill="1" applyBorder="1" applyAlignment="1">
      <alignment horizontal="justify" vertical="center" wrapText="1"/>
    </xf>
    <xf numFmtId="14" fontId="5" fillId="3" borderId="4" xfId="2" applyNumberFormat="1" applyFont="1" applyFill="1" applyBorder="1" applyAlignment="1">
      <alignment horizontal="center" vertical="center" wrapText="1"/>
    </xf>
    <xf numFmtId="4" fontId="3" fillId="3" borderId="4" xfId="4" applyNumberFormat="1" applyFont="1" applyFill="1" applyBorder="1" applyAlignment="1">
      <alignment horizontal="right" vertical="center" wrapText="1"/>
    </xf>
    <xf numFmtId="168" fontId="5" fillId="3" borderId="4" xfId="4" applyNumberFormat="1" applyFont="1" applyFill="1" applyBorder="1" applyAlignment="1">
      <alignment horizontal="justify" vertical="center" wrapText="1"/>
    </xf>
    <xf numFmtId="4" fontId="5" fillId="4" borderId="4" xfId="4" applyNumberFormat="1" applyFont="1" applyFill="1" applyBorder="1" applyAlignment="1">
      <alignment horizontal="justify" vertical="center" wrapText="1"/>
    </xf>
    <xf numFmtId="49" fontId="5" fillId="4" borderId="4" xfId="4" applyNumberFormat="1" applyFont="1" applyFill="1" applyBorder="1" applyAlignment="1">
      <alignment horizontal="center" vertical="center" wrapText="1"/>
    </xf>
    <xf numFmtId="49" fontId="3" fillId="4" borderId="4" xfId="6" applyNumberFormat="1" applyFont="1" applyFill="1" applyBorder="1" applyAlignment="1" applyProtection="1">
      <alignment horizontal="center" vertical="center" wrapText="1"/>
    </xf>
    <xf numFmtId="14" fontId="5" fillId="4" borderId="4" xfId="5" applyNumberFormat="1" applyFont="1" applyFill="1" applyBorder="1" applyAlignment="1" applyProtection="1">
      <alignment horizontal="center" vertical="center" wrapText="1"/>
    </xf>
    <xf numFmtId="4" fontId="5" fillId="4" borderId="4" xfId="1" applyNumberFormat="1" applyFont="1" applyFill="1" applyBorder="1" applyAlignment="1">
      <alignment horizontal="right" vertical="center" wrapText="1"/>
    </xf>
    <xf numFmtId="4" fontId="5" fillId="4" borderId="4" xfId="5" applyNumberFormat="1" applyFont="1" applyFill="1" applyBorder="1" applyAlignment="1" applyProtection="1">
      <alignment horizontal="right" vertical="center" wrapText="1"/>
    </xf>
    <xf numFmtId="165" fontId="5" fillId="4" borderId="4" xfId="4" applyNumberFormat="1" applyFont="1" applyFill="1" applyBorder="1" applyAlignment="1">
      <alignment horizontal="justify" vertical="center" wrapText="1"/>
    </xf>
    <xf numFmtId="166" fontId="5" fillId="4" borderId="4" xfId="5" applyNumberFormat="1" applyFont="1" applyFill="1" applyBorder="1" applyAlignment="1" applyProtection="1">
      <alignment horizontal="center" vertical="center" wrapText="1"/>
    </xf>
    <xf numFmtId="0" fontId="5" fillId="4" borderId="4" xfId="5" applyNumberFormat="1" applyFont="1" applyFill="1" applyBorder="1" applyAlignment="1" applyProtection="1">
      <alignment horizontal="center" vertical="center" wrapText="1"/>
    </xf>
    <xf numFmtId="4" fontId="5" fillId="4" borderId="6" xfId="1" applyNumberFormat="1" applyFont="1" applyFill="1" applyBorder="1" applyAlignment="1" applyProtection="1">
      <alignment horizontal="right" vertical="center" wrapText="1"/>
    </xf>
    <xf numFmtId="4" fontId="5" fillId="4" borderId="4" xfId="4" applyNumberFormat="1" applyFont="1" applyFill="1" applyBorder="1" applyAlignment="1">
      <alignment horizontal="right" vertical="center" wrapText="1"/>
    </xf>
    <xf numFmtId="0" fontId="5" fillId="4" borderId="3" xfId="5" applyNumberFormat="1" applyFont="1" applyFill="1" applyBorder="1" applyAlignment="1" applyProtection="1">
      <alignment horizontal="center" vertical="center" wrapText="1"/>
    </xf>
    <xf numFmtId="4" fontId="5" fillId="4" borderId="3" xfId="1" applyNumberFormat="1" applyFont="1" applyFill="1" applyBorder="1" applyAlignment="1" applyProtection="1">
      <alignment horizontal="right" vertical="center" wrapText="1"/>
    </xf>
    <xf numFmtId="4" fontId="5" fillId="4" borderId="7" xfId="1" applyNumberFormat="1" applyFont="1" applyFill="1" applyBorder="1" applyAlignment="1" applyProtection="1">
      <alignment horizontal="right" vertical="center" wrapText="1"/>
    </xf>
    <xf numFmtId="0" fontId="5" fillId="4" borderId="6" xfId="5" applyNumberFormat="1" applyFont="1" applyFill="1" applyBorder="1" applyAlignment="1" applyProtection="1">
      <alignment horizontal="center" vertical="center" wrapText="1"/>
    </xf>
    <xf numFmtId="4" fontId="5" fillId="4" borderId="4" xfId="5" applyNumberFormat="1" applyFont="1" applyFill="1" applyBorder="1" applyAlignment="1" applyProtection="1">
      <alignment horizontal="justify" vertical="center" wrapText="1"/>
    </xf>
    <xf numFmtId="49" fontId="3" fillId="4" borderId="4" xfId="6" applyNumberFormat="1" applyFont="1" applyFill="1" applyBorder="1" applyAlignment="1">
      <alignment horizontal="center" vertical="center" wrapText="1"/>
    </xf>
    <xf numFmtId="4" fontId="5" fillId="4" borderId="4" xfId="7" applyNumberFormat="1" applyFont="1" applyFill="1" applyBorder="1" applyAlignment="1">
      <alignment horizontal="right" vertical="center" wrapText="1"/>
    </xf>
    <xf numFmtId="4" fontId="5" fillId="4" borderId="4" xfId="7" applyNumberFormat="1" applyFont="1" applyFill="1" applyBorder="1" applyAlignment="1">
      <alignment horizontal="justify" vertical="center" wrapText="1"/>
    </xf>
    <xf numFmtId="0" fontId="5" fillId="4" borderId="4" xfId="4" applyFont="1" applyFill="1" applyBorder="1" applyAlignment="1">
      <alignment horizontal="center" vertical="center" wrapText="1"/>
    </xf>
    <xf numFmtId="49" fontId="3" fillId="5" borderId="4" xfId="6" applyNumberFormat="1" applyFont="1" applyFill="1" applyBorder="1" applyAlignment="1">
      <alignment horizontal="center" vertical="center" wrapText="1"/>
    </xf>
    <xf numFmtId="14" fontId="5" fillId="5" borderId="4" xfId="5" applyNumberFormat="1" applyFont="1" applyFill="1" applyBorder="1" applyAlignment="1" applyProtection="1">
      <alignment horizontal="center" vertical="center" wrapText="1"/>
    </xf>
    <xf numFmtId="166" fontId="5" fillId="5" borderId="4" xfId="5" applyNumberFormat="1" applyFont="1" applyFill="1" applyBorder="1" applyAlignment="1" applyProtection="1">
      <alignment horizontal="center" vertical="center" wrapText="1"/>
    </xf>
    <xf numFmtId="0" fontId="5" fillId="5" borderId="4" xfId="4" applyFont="1" applyFill="1" applyBorder="1" applyAlignment="1">
      <alignment horizontal="center" vertical="center" wrapText="1"/>
    </xf>
    <xf numFmtId="4" fontId="6" fillId="5" borderId="4" xfId="0" applyNumberFormat="1" applyFont="1" applyFill="1" applyBorder="1" applyAlignment="1">
      <alignment horizontal="right" vertical="center"/>
    </xf>
    <xf numFmtId="14" fontId="5" fillId="4" borderId="4" xfId="4" applyNumberFormat="1" applyFont="1" applyFill="1" applyBorder="1" applyAlignment="1">
      <alignment horizontal="center" vertical="center" wrapText="1"/>
    </xf>
    <xf numFmtId="4" fontId="5" fillId="4" borderId="4" xfId="5" applyNumberFormat="1" applyFont="1" applyFill="1" applyBorder="1" applyAlignment="1">
      <alignment horizontal="right" vertical="center"/>
      <protection locked="0"/>
    </xf>
    <xf numFmtId="9" fontId="3" fillId="4" borderId="4" xfId="6" applyFont="1" applyFill="1" applyBorder="1" applyAlignment="1">
      <alignment horizontal="center" vertical="center" wrapText="1"/>
    </xf>
    <xf numFmtId="9" fontId="3" fillId="4" borderId="4" xfId="6" applyFont="1" applyFill="1" applyBorder="1" applyAlignment="1" applyProtection="1">
      <alignment horizontal="center" vertical="center" wrapText="1"/>
    </xf>
    <xf numFmtId="9" fontId="5" fillId="4" borderId="4" xfId="8" applyFont="1" applyFill="1" applyBorder="1" applyAlignment="1">
      <alignment horizontal="justify" vertical="center" wrapText="1"/>
    </xf>
    <xf numFmtId="1" fontId="5" fillId="4" borderId="4" xfId="5" applyNumberFormat="1" applyFont="1" applyFill="1" applyBorder="1" applyAlignment="1" applyProtection="1">
      <alignment horizontal="center" vertical="center" wrapText="1"/>
    </xf>
    <xf numFmtId="9" fontId="3" fillId="4" borderId="4" xfId="8" applyFont="1" applyFill="1" applyBorder="1" applyAlignment="1" applyProtection="1">
      <alignment horizontal="center" vertical="center" wrapText="1"/>
    </xf>
    <xf numFmtId="4" fontId="5" fillId="4" borderId="4" xfId="1" applyNumberFormat="1" applyFont="1" applyFill="1" applyBorder="1" applyAlignment="1" applyProtection="1">
      <alignment horizontal="right" vertical="center" wrapText="1"/>
    </xf>
    <xf numFmtId="4" fontId="5" fillId="4" borderId="4" xfId="1" applyNumberFormat="1" applyFont="1" applyFill="1" applyBorder="1" applyAlignment="1" applyProtection="1">
      <alignment horizontal="justify" vertical="center" wrapText="1"/>
    </xf>
    <xf numFmtId="4" fontId="5" fillId="4" borderId="4" xfId="4" applyNumberFormat="1" applyFont="1" applyFill="1" applyBorder="1" applyAlignment="1">
      <alignment horizontal="right"/>
    </xf>
    <xf numFmtId="4" fontId="5" fillId="4" borderId="4" xfId="4" applyNumberFormat="1" applyFont="1" applyFill="1" applyBorder="1" applyAlignment="1">
      <alignment horizontal="right" vertical="center"/>
    </xf>
    <xf numFmtId="4" fontId="10" fillId="4" borderId="4" xfId="4" applyNumberFormat="1" applyFont="1" applyFill="1" applyBorder="1" applyAlignment="1">
      <alignment horizontal="right"/>
    </xf>
    <xf numFmtId="4" fontId="10" fillId="4" borderId="4" xfId="4" applyNumberFormat="1" applyFont="1" applyFill="1" applyBorder="1" applyAlignment="1">
      <alignment horizontal="right" vertical="center"/>
    </xf>
    <xf numFmtId="4" fontId="9" fillId="4" borderId="4" xfId="4" applyNumberFormat="1" applyFont="1" applyFill="1" applyBorder="1" applyAlignment="1">
      <alignment horizontal="right" vertical="center" wrapText="1"/>
    </xf>
    <xf numFmtId="0" fontId="9" fillId="4" borderId="4" xfId="4" applyFont="1" applyFill="1" applyBorder="1" applyAlignment="1">
      <alignment horizontal="center" vertical="center" wrapText="1"/>
    </xf>
    <xf numFmtId="4" fontId="9" fillId="4" borderId="4" xfId="4" applyNumberFormat="1" applyFont="1" applyFill="1" applyBorder="1" applyAlignment="1">
      <alignment horizontal="justify" vertical="center" wrapText="1"/>
    </xf>
    <xf numFmtId="0" fontId="9" fillId="4" borderId="4" xfId="4" applyFont="1" applyFill="1" applyBorder="1" applyAlignment="1">
      <alignment horizontal="justify" vertical="center" wrapText="1"/>
    </xf>
    <xf numFmtId="0" fontId="5" fillId="6" borderId="4" xfId="0" applyFont="1" applyFill="1" applyBorder="1" applyAlignment="1">
      <alignment horizontal="justify" vertical="center" wrapText="1"/>
    </xf>
    <xf numFmtId="0" fontId="5" fillId="6" borderId="4" xfId="4" applyFont="1" applyFill="1" applyBorder="1" applyAlignment="1">
      <alignment horizontal="justify" vertical="center" wrapText="1"/>
    </xf>
    <xf numFmtId="1" fontId="5" fillId="6" borderId="4" xfId="4" applyNumberFormat="1" applyFont="1" applyFill="1" applyBorder="1" applyAlignment="1">
      <alignment horizontal="center" vertical="center" wrapText="1"/>
    </xf>
    <xf numFmtId="0" fontId="3" fillId="6" borderId="4" xfId="4" applyFont="1" applyFill="1" applyBorder="1" applyAlignment="1">
      <alignment horizontal="center" vertical="center" wrapText="1"/>
    </xf>
    <xf numFmtId="14" fontId="5" fillId="6" borderId="4" xfId="4" applyNumberFormat="1" applyFont="1" applyFill="1" applyBorder="1" applyAlignment="1">
      <alignment horizontal="center" vertical="center" wrapText="1"/>
    </xf>
    <xf numFmtId="4" fontId="5" fillId="6" borderId="4" xfId="4" applyNumberFormat="1" applyFont="1" applyFill="1" applyBorder="1" applyAlignment="1">
      <alignment horizontal="right" vertical="center" wrapText="1"/>
    </xf>
    <xf numFmtId="4" fontId="11" fillId="6" borderId="4" xfId="4" applyNumberFormat="1" applyFont="1" applyFill="1" applyBorder="1" applyAlignment="1">
      <alignment horizontal="right" vertical="center" wrapText="1"/>
    </xf>
    <xf numFmtId="4" fontId="5" fillId="6" borderId="4" xfId="4" applyNumberFormat="1" applyFont="1" applyFill="1" applyBorder="1" applyAlignment="1">
      <alignment horizontal="justify" vertical="center" wrapText="1"/>
    </xf>
    <xf numFmtId="166" fontId="5" fillId="6" borderId="4" xfId="4" applyNumberFormat="1" applyFont="1" applyFill="1" applyBorder="1" applyAlignment="1">
      <alignment horizontal="center" vertical="center" wrapText="1"/>
    </xf>
    <xf numFmtId="0" fontId="3" fillId="5" borderId="3" xfId="4" applyFont="1" applyFill="1" applyBorder="1" applyAlignment="1">
      <alignment horizontal="center" vertical="center" wrapText="1"/>
    </xf>
    <xf numFmtId="14" fontId="5" fillId="5" borderId="3" xfId="4" applyNumberFormat="1" applyFont="1" applyFill="1" applyBorder="1" applyAlignment="1">
      <alignment horizontal="center" vertical="center" wrapText="1"/>
    </xf>
    <xf numFmtId="166" fontId="5" fillId="5" borderId="3" xfId="4" applyNumberFormat="1" applyFont="1" applyFill="1" applyBorder="1" applyAlignment="1">
      <alignment horizontal="center" vertical="center" wrapText="1"/>
    </xf>
    <xf numFmtId="0" fontId="3" fillId="5" borderId="4" xfId="4" applyFont="1" applyFill="1" applyBorder="1" applyAlignment="1">
      <alignment horizontal="center" vertical="center" wrapText="1"/>
    </xf>
    <xf numFmtId="14" fontId="5" fillId="5" borderId="4" xfId="4" applyNumberFormat="1" applyFont="1" applyFill="1" applyBorder="1" applyAlignment="1">
      <alignment horizontal="center" vertical="center" wrapText="1"/>
    </xf>
    <xf numFmtId="4" fontId="5" fillId="5" borderId="4" xfId="4" applyNumberFormat="1" applyFont="1" applyFill="1" applyBorder="1" applyAlignment="1">
      <alignment horizontal="justify" vertical="center" wrapText="1"/>
    </xf>
    <xf numFmtId="1" fontId="5" fillId="5" borderId="4" xfId="4" applyNumberFormat="1" applyFont="1" applyFill="1" applyBorder="1" applyAlignment="1">
      <alignment horizontal="center" vertical="center" wrapText="1"/>
    </xf>
    <xf numFmtId="4" fontId="11" fillId="5" borderId="4" xfId="4" applyNumberFormat="1" applyFont="1" applyFill="1" applyBorder="1" applyAlignment="1">
      <alignment horizontal="right" vertical="center" wrapText="1"/>
    </xf>
    <xf numFmtId="4" fontId="12" fillId="5" borderId="10" xfId="0" applyNumberFormat="1" applyFont="1" applyFill="1" applyBorder="1" applyAlignment="1">
      <alignment horizontal="right" vertical="center"/>
    </xf>
    <xf numFmtId="4" fontId="5" fillId="5" borderId="4" xfId="4" applyNumberFormat="1" applyFont="1" applyFill="1" applyBorder="1" applyAlignment="1">
      <alignment horizontal="right" vertical="center" wrapText="1"/>
    </xf>
    <xf numFmtId="166" fontId="5" fillId="5" borderId="4" xfId="4" applyNumberFormat="1" applyFont="1" applyFill="1" applyBorder="1" applyAlignment="1">
      <alignment horizontal="center" vertical="center" wrapText="1"/>
    </xf>
    <xf numFmtId="4" fontId="5" fillId="5" borderId="4" xfId="1" applyNumberFormat="1" applyFont="1" applyFill="1" applyBorder="1" applyAlignment="1">
      <alignment horizontal="right" vertical="center" wrapText="1"/>
    </xf>
    <xf numFmtId="4" fontId="5" fillId="5" borderId="4" xfId="1" applyNumberFormat="1" applyFont="1" applyFill="1" applyBorder="1" applyAlignment="1">
      <alignment horizontal="justify" vertical="center" wrapText="1"/>
    </xf>
    <xf numFmtId="0" fontId="3" fillId="5" borderId="6" xfId="4" applyFont="1" applyFill="1" applyBorder="1" applyAlignment="1">
      <alignment horizontal="center" vertical="center" wrapText="1"/>
    </xf>
    <xf numFmtId="14" fontId="5" fillId="5" borderId="6" xfId="4" applyNumberFormat="1" applyFont="1" applyFill="1" applyBorder="1" applyAlignment="1">
      <alignment horizontal="center" vertical="center" wrapText="1"/>
    </xf>
    <xf numFmtId="3" fontId="5" fillId="5" borderId="4" xfId="4" applyNumberFormat="1" applyFont="1" applyFill="1" applyBorder="1" applyAlignment="1">
      <alignment horizontal="center" vertical="center" wrapText="1"/>
    </xf>
    <xf numFmtId="0" fontId="5" fillId="7" borderId="0" xfId="4" applyFont="1" applyFill="1" applyAlignment="1">
      <alignment horizontal="justify" vertical="center" wrapText="1"/>
    </xf>
    <xf numFmtId="4" fontId="5" fillId="7" borderId="4" xfId="4" applyNumberFormat="1" applyFont="1" applyFill="1" applyBorder="1" applyAlignment="1">
      <alignment horizontal="justify" vertical="center" wrapText="1"/>
    </xf>
    <xf numFmtId="49" fontId="3" fillId="7" borderId="4" xfId="6" applyNumberFormat="1" applyFont="1" applyFill="1" applyBorder="1" applyAlignment="1">
      <alignment horizontal="center" vertical="center" wrapText="1"/>
    </xf>
    <xf numFmtId="14" fontId="5" fillId="7" borderId="4" xfId="4" applyNumberFormat="1" applyFont="1" applyFill="1" applyBorder="1" applyAlignment="1">
      <alignment horizontal="center" vertical="center" wrapText="1"/>
    </xf>
    <xf numFmtId="4" fontId="5" fillId="7" borderId="4" xfId="1" applyNumberFormat="1" applyFont="1" applyFill="1" applyBorder="1" applyAlignment="1">
      <alignment horizontal="right" vertical="center" wrapText="1"/>
    </xf>
    <xf numFmtId="4" fontId="5" fillId="7" borderId="4" xfId="4" applyNumberFormat="1" applyFont="1" applyFill="1" applyBorder="1" applyAlignment="1">
      <alignment horizontal="right" vertical="center" wrapText="1"/>
    </xf>
    <xf numFmtId="4" fontId="5" fillId="7" borderId="4" xfId="5" applyNumberFormat="1" applyFont="1" applyFill="1" applyBorder="1" applyAlignment="1" applyProtection="1">
      <alignment horizontal="right" vertical="center" wrapText="1"/>
    </xf>
    <xf numFmtId="4" fontId="6" fillId="7" borderId="0" xfId="0" applyNumberFormat="1" applyFont="1" applyFill="1" applyAlignment="1">
      <alignment horizontal="right" vertical="center"/>
    </xf>
    <xf numFmtId="165" fontId="5" fillId="7" borderId="4" xfId="4" applyNumberFormat="1" applyFont="1" applyFill="1" applyBorder="1" applyAlignment="1">
      <alignment horizontal="justify" vertical="center" wrapText="1"/>
    </xf>
    <xf numFmtId="166" fontId="5" fillId="7" borderId="4" xfId="5" applyNumberFormat="1" applyFont="1" applyFill="1" applyBorder="1" applyAlignment="1" applyProtection="1">
      <alignment horizontal="center" vertical="center" wrapText="1"/>
    </xf>
    <xf numFmtId="0" fontId="6" fillId="7" borderId="0" xfId="0" applyFont="1" applyFill="1" applyAlignment="1">
      <alignment horizontal="center" vertical="center" wrapText="1"/>
    </xf>
    <xf numFmtId="14" fontId="5" fillId="7" borderId="3" xfId="4" applyNumberFormat="1" applyFont="1" applyFill="1" applyBorder="1" applyAlignment="1">
      <alignment horizontal="center" wrapText="1"/>
    </xf>
    <xf numFmtId="166" fontId="5" fillId="7" borderId="4" xfId="4" applyNumberFormat="1" applyFont="1" applyFill="1" applyBorder="1" applyAlignment="1">
      <alignment horizontal="center" vertical="center" wrapText="1"/>
    </xf>
    <xf numFmtId="0" fontId="5" fillId="7" borderId="4" xfId="4" applyFont="1" applyFill="1" applyBorder="1" applyAlignment="1">
      <alignment horizontal="center" vertical="center" wrapText="1"/>
    </xf>
    <xf numFmtId="14" fontId="5" fillId="7" borderId="6" xfId="4" applyNumberFormat="1" applyFont="1" applyFill="1" applyBorder="1" applyAlignment="1">
      <alignment horizontal="center" vertical="top" wrapText="1"/>
    </xf>
    <xf numFmtId="0" fontId="13" fillId="7" borderId="4" xfId="4" applyFont="1" applyFill="1" applyBorder="1" applyAlignment="1">
      <alignment horizontal="center" vertical="center" wrapText="1"/>
    </xf>
    <xf numFmtId="166" fontId="5" fillId="7" borderId="3" xfId="4" applyNumberFormat="1" applyFont="1" applyFill="1" applyBorder="1" applyAlignment="1">
      <alignment horizontal="center" vertical="center" wrapText="1"/>
    </xf>
    <xf numFmtId="0" fontId="13" fillId="7" borderId="3" xfId="4" applyFont="1" applyFill="1" applyBorder="1" applyAlignment="1">
      <alignment horizontal="center" vertical="center" wrapText="1"/>
    </xf>
    <xf numFmtId="14" fontId="5" fillId="7" borderId="7" xfId="4" applyNumberFormat="1" applyFont="1" applyFill="1" applyBorder="1" applyAlignment="1">
      <alignment horizontal="center" vertical="center" wrapText="1"/>
    </xf>
    <xf numFmtId="4" fontId="11" fillId="7" borderId="7" xfId="4" applyNumberFormat="1" applyFont="1" applyFill="1" applyBorder="1" applyAlignment="1">
      <alignment horizontal="right" vertical="center" wrapText="1"/>
    </xf>
    <xf numFmtId="4" fontId="5" fillId="7" borderId="7" xfId="4" applyNumberFormat="1" applyFont="1" applyFill="1" applyBorder="1" applyAlignment="1">
      <alignment horizontal="right" vertical="center" wrapText="1"/>
    </xf>
    <xf numFmtId="4" fontId="11" fillId="7" borderId="4" xfId="4" applyNumberFormat="1" applyFont="1" applyFill="1" applyBorder="1" applyAlignment="1">
      <alignment horizontal="right" vertical="center" wrapText="1"/>
    </xf>
    <xf numFmtId="14" fontId="5" fillId="7" borderId="3" xfId="4" applyNumberFormat="1" applyFont="1" applyFill="1" applyBorder="1" applyAlignment="1">
      <alignment horizontal="center" vertical="center" wrapText="1"/>
    </xf>
    <xf numFmtId="0" fontId="3" fillId="7" borderId="4" xfId="4" applyFont="1" applyFill="1" applyBorder="1" applyAlignment="1">
      <alignment horizontal="center" vertical="center" wrapText="1"/>
    </xf>
    <xf numFmtId="164" fontId="5" fillId="7" borderId="3" xfId="1" applyFont="1" applyFill="1" applyBorder="1" applyAlignment="1">
      <alignment horizontal="right" vertical="center" wrapText="1"/>
    </xf>
    <xf numFmtId="166" fontId="5" fillId="7" borderId="6" xfId="4" applyNumberFormat="1" applyFont="1" applyFill="1" applyBorder="1" applyAlignment="1">
      <alignment horizontal="center" vertical="center" wrapText="1"/>
    </xf>
    <xf numFmtId="0" fontId="3" fillId="7" borderId="6" xfId="4" applyFont="1" applyFill="1" applyBorder="1" applyAlignment="1">
      <alignment horizontal="center" vertical="center" wrapText="1"/>
    </xf>
    <xf numFmtId="14" fontId="5" fillId="7" borderId="6" xfId="4" applyNumberFormat="1" applyFont="1" applyFill="1" applyBorder="1" applyAlignment="1">
      <alignment horizontal="center" vertical="center" wrapText="1"/>
    </xf>
    <xf numFmtId="0" fontId="5" fillId="7" borderId="4" xfId="0" applyFont="1" applyFill="1" applyBorder="1" applyAlignment="1">
      <alignment horizontal="justify" vertical="center" wrapText="1" readingOrder="1"/>
    </xf>
    <xf numFmtId="1" fontId="5" fillId="7" borderId="4" xfId="4" applyNumberFormat="1" applyFont="1" applyFill="1" applyBorder="1" applyAlignment="1">
      <alignment horizontal="center" vertical="center" wrapText="1"/>
    </xf>
    <xf numFmtId="3" fontId="5" fillId="7" borderId="4" xfId="4" applyNumberFormat="1" applyFont="1" applyFill="1" applyBorder="1" applyAlignment="1">
      <alignment horizontal="center" vertical="center" wrapText="1"/>
    </xf>
    <xf numFmtId="0" fontId="5" fillId="7" borderId="4" xfId="0" applyFont="1" applyFill="1" applyBorder="1" applyAlignment="1">
      <alignment horizontal="justify" vertical="center" wrapText="1"/>
    </xf>
    <xf numFmtId="14" fontId="5" fillId="7" borderId="4" xfId="2" applyNumberFormat="1" applyFont="1" applyFill="1" applyBorder="1" applyAlignment="1">
      <alignment horizontal="center" vertical="center" wrapText="1"/>
    </xf>
    <xf numFmtId="168" fontId="5" fillId="7" borderId="4" xfId="4" applyNumberFormat="1" applyFont="1" applyFill="1" applyBorder="1" applyAlignment="1">
      <alignment horizontal="justify" vertical="center" wrapText="1"/>
    </xf>
    <xf numFmtId="0" fontId="5" fillId="8" borderId="4" xfId="4" applyFont="1" applyFill="1" applyBorder="1" applyAlignment="1">
      <alignment horizontal="center" vertical="center" wrapText="1"/>
    </xf>
    <xf numFmtId="0" fontId="13" fillId="8" borderId="3" xfId="4" applyFont="1" applyFill="1" applyBorder="1" applyAlignment="1">
      <alignment horizontal="center" vertical="center" wrapText="1"/>
    </xf>
    <xf numFmtId="14" fontId="5" fillId="8" borderId="3" xfId="4" applyNumberFormat="1" applyFont="1" applyFill="1" applyBorder="1" applyAlignment="1">
      <alignment horizontal="center" vertical="center" wrapText="1"/>
    </xf>
    <xf numFmtId="4" fontId="11" fillId="8" borderId="3" xfId="4" applyNumberFormat="1" applyFont="1" applyFill="1" applyBorder="1" applyAlignment="1">
      <alignment horizontal="right" vertical="center" wrapText="1"/>
    </xf>
    <xf numFmtId="4" fontId="5" fillId="8" borderId="3" xfId="1" applyNumberFormat="1" applyFont="1" applyFill="1" applyBorder="1" applyAlignment="1">
      <alignment horizontal="right" vertical="center" wrapText="1"/>
    </xf>
    <xf numFmtId="0" fontId="3" fillId="8" borderId="4" xfId="4" applyFont="1" applyFill="1" applyBorder="1" applyAlignment="1">
      <alignment horizontal="center" vertical="center" wrapText="1"/>
    </xf>
    <xf numFmtId="14" fontId="5" fillId="8" borderId="4" xfId="4" applyNumberFormat="1" applyFont="1" applyFill="1" applyBorder="1" applyAlignment="1">
      <alignment horizontal="center" vertical="center" wrapText="1"/>
    </xf>
    <xf numFmtId="164" fontId="5" fillId="8" borderId="3" xfId="1" applyFont="1" applyFill="1" applyBorder="1" applyAlignment="1">
      <alignment horizontal="right" vertical="center" wrapText="1"/>
    </xf>
    <xf numFmtId="4" fontId="11" fillId="8" borderId="4" xfId="4" applyNumberFormat="1" applyFont="1" applyFill="1" applyBorder="1" applyAlignment="1">
      <alignment horizontal="right" vertical="center" wrapText="1"/>
    </xf>
    <xf numFmtId="4" fontId="5" fillId="8" borderId="4" xfId="4" applyNumberFormat="1" applyFont="1" applyFill="1" applyBorder="1" applyAlignment="1">
      <alignment horizontal="right" vertical="center" wrapText="1"/>
    </xf>
    <xf numFmtId="0" fontId="3" fillId="8" borderId="6" xfId="4" applyFont="1" applyFill="1" applyBorder="1" applyAlignment="1">
      <alignment horizontal="center" vertical="center" wrapText="1"/>
    </xf>
    <xf numFmtId="14" fontId="5" fillId="8" borderId="6" xfId="4" applyNumberFormat="1" applyFont="1" applyFill="1" applyBorder="1" applyAlignment="1">
      <alignment horizontal="center" vertical="center" wrapText="1"/>
    </xf>
    <xf numFmtId="4" fontId="5" fillId="8" borderId="4" xfId="1" applyNumberFormat="1" applyFont="1" applyFill="1" applyBorder="1" applyAlignment="1">
      <alignment horizontal="justify" vertical="center" wrapText="1"/>
    </xf>
    <xf numFmtId="166" fontId="5" fillId="8" borderId="4" xfId="4" applyNumberFormat="1" applyFont="1" applyFill="1" applyBorder="1" applyAlignment="1">
      <alignment horizontal="center" vertical="center" wrapText="1"/>
    </xf>
    <xf numFmtId="4" fontId="5" fillId="8" borderId="4" xfId="4" applyNumberFormat="1" applyFont="1" applyFill="1" applyBorder="1" applyAlignment="1">
      <alignment horizontal="justify" vertical="center" wrapText="1"/>
    </xf>
    <xf numFmtId="1" fontId="5" fillId="8" borderId="4" xfId="4" applyNumberFormat="1" applyFont="1" applyFill="1" applyBorder="1" applyAlignment="1">
      <alignment horizontal="center" vertical="center" wrapText="1"/>
    </xf>
    <xf numFmtId="166" fontId="5" fillId="8" borderId="4" xfId="4" applyNumberFormat="1" applyFont="1" applyFill="1" applyBorder="1" applyAlignment="1">
      <alignment horizontal="justify" vertical="center" wrapText="1"/>
    </xf>
    <xf numFmtId="0" fontId="5" fillId="8" borderId="4" xfId="0" applyFont="1" applyFill="1" applyBorder="1" applyAlignment="1">
      <alignment horizontal="justify" vertical="center" wrapText="1"/>
    </xf>
    <xf numFmtId="14" fontId="5" fillId="8" borderId="4" xfId="2" applyNumberFormat="1" applyFont="1" applyFill="1" applyBorder="1" applyAlignment="1">
      <alignment horizontal="center" vertical="center" wrapText="1"/>
    </xf>
    <xf numFmtId="4" fontId="3" fillId="8" borderId="4" xfId="4" applyNumberFormat="1" applyFont="1" applyFill="1" applyBorder="1" applyAlignment="1">
      <alignment horizontal="right" vertical="center" wrapText="1"/>
    </xf>
    <xf numFmtId="168" fontId="5" fillId="8" borderId="4" xfId="4" applyNumberFormat="1" applyFont="1" applyFill="1" applyBorder="1" applyAlignment="1">
      <alignment horizontal="justify" vertical="center" wrapText="1"/>
    </xf>
    <xf numFmtId="49" fontId="5" fillId="8" borderId="4" xfId="4" quotePrefix="1" applyNumberFormat="1" applyFont="1" applyFill="1" applyBorder="1" applyAlignment="1">
      <alignment horizontal="center" vertical="center" wrapText="1"/>
    </xf>
    <xf numFmtId="49" fontId="5" fillId="8" borderId="4" xfId="4" applyNumberFormat="1" applyFont="1" applyFill="1" applyBorder="1" applyAlignment="1">
      <alignment horizontal="center" vertical="center" wrapText="1"/>
    </xf>
    <xf numFmtId="4" fontId="5" fillId="8" borderId="4" xfId="4" applyNumberFormat="1" applyFont="1" applyFill="1" applyBorder="1" applyAlignment="1">
      <alignment horizontal="right" wrapText="1"/>
    </xf>
    <xf numFmtId="0" fontId="3" fillId="4" borderId="4" xfId="4" applyFont="1" applyFill="1" applyBorder="1" applyAlignment="1">
      <alignment horizontal="justify" vertical="center" wrapText="1"/>
    </xf>
    <xf numFmtId="0" fontId="3" fillId="5" borderId="4" xfId="4" applyFont="1" applyFill="1" applyBorder="1" applyAlignment="1">
      <alignment horizontal="justify" vertical="center" wrapText="1"/>
    </xf>
    <xf numFmtId="0" fontId="3" fillId="6" borderId="4" xfId="4" applyFont="1" applyFill="1" applyBorder="1" applyAlignment="1">
      <alignment horizontal="justify" vertical="center" wrapText="1"/>
    </xf>
    <xf numFmtId="0" fontId="3" fillId="7" borderId="4" xfId="4" applyFont="1" applyFill="1" applyBorder="1" applyAlignment="1">
      <alignment horizontal="justify" vertical="center" wrapText="1"/>
    </xf>
    <xf numFmtId="0" fontId="3" fillId="8" borderId="4" xfId="4" applyFont="1" applyFill="1" applyBorder="1" applyAlignment="1">
      <alignment horizontal="justify" vertical="center" wrapText="1"/>
    </xf>
    <xf numFmtId="0" fontId="5" fillId="8" borderId="4" xfId="4" applyFont="1" applyFill="1" applyBorder="1" applyAlignment="1">
      <alignment horizontal="justify" vertical="center" wrapText="1"/>
    </xf>
    <xf numFmtId="0" fontId="3" fillId="0" borderId="0" xfId="4" applyFont="1" applyAlignment="1">
      <alignment horizontal="justify" vertical="center" wrapText="1"/>
    </xf>
    <xf numFmtId="0" fontId="7" fillId="0" borderId="0" xfId="0" applyFont="1" applyAlignment="1">
      <alignment horizontal="justify" vertical="center" wrapText="1"/>
    </xf>
    <xf numFmtId="0" fontId="3" fillId="0" borderId="0" xfId="4" applyFont="1" applyAlignment="1">
      <alignment horizontal="center" wrapText="1"/>
    </xf>
    <xf numFmtId="0" fontId="3" fillId="0" borderId="0" xfId="4" applyFont="1" applyAlignment="1">
      <alignment horizontal="center" vertical="center" wrapText="1"/>
    </xf>
    <xf numFmtId="4" fontId="3" fillId="2" borderId="4" xfId="5" applyNumberFormat="1" applyFont="1" applyFill="1" applyBorder="1" applyAlignment="1">
      <alignment horizontal="center" vertical="center" wrapText="1"/>
      <protection locked="0"/>
    </xf>
    <xf numFmtId="0" fontId="3" fillId="2" borderId="4" xfId="0"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0" fontId="3" fillId="0" borderId="0" xfId="4" applyFont="1" applyAlignment="1" applyProtection="1">
      <alignment horizontal="center" vertical="center" wrapText="1"/>
      <protection locked="0"/>
    </xf>
    <xf numFmtId="4" fontId="5" fillId="0" borderId="0" xfId="4" applyNumberFormat="1" applyFont="1" applyAlignment="1">
      <alignment horizontal="justify" vertical="center" wrapText="1"/>
    </xf>
    <xf numFmtId="49" fontId="5" fillId="3" borderId="3" xfId="4" applyNumberFormat="1" applyFont="1" applyFill="1" applyBorder="1" applyAlignment="1">
      <alignment horizontal="center" vertical="center"/>
    </xf>
    <xf numFmtId="49" fontId="5" fillId="7" borderId="4" xfId="4" applyNumberFormat="1" applyFont="1" applyFill="1" applyBorder="1" applyAlignment="1">
      <alignment horizontal="center" vertical="center" wrapText="1"/>
    </xf>
    <xf numFmtId="0" fontId="5" fillId="5" borderId="3" xfId="4" applyFont="1" applyFill="1" applyBorder="1" applyAlignment="1">
      <alignment horizontal="center" vertical="center" wrapText="1"/>
    </xf>
    <xf numFmtId="0" fontId="5" fillId="7" borderId="3" xfId="4" applyFont="1" applyFill="1" applyBorder="1" applyAlignment="1">
      <alignment horizontal="center" vertical="center" wrapText="1"/>
    </xf>
    <xf numFmtId="0" fontId="5" fillId="7" borderId="6" xfId="4" applyFont="1" applyFill="1" applyBorder="1" applyAlignment="1">
      <alignment horizontal="center" vertical="center" wrapText="1"/>
    </xf>
    <xf numFmtId="0" fontId="5" fillId="8" borderId="3" xfId="4" applyFont="1" applyFill="1" applyBorder="1" applyAlignment="1">
      <alignment horizontal="center" vertical="center" wrapText="1"/>
    </xf>
    <xf numFmtId="0" fontId="5" fillId="8" borderId="6" xfId="4" applyFont="1" applyFill="1" applyBorder="1" applyAlignment="1">
      <alignment horizontal="center" vertical="center" wrapText="1"/>
    </xf>
    <xf numFmtId="170" fontId="5" fillId="0" borderId="0" xfId="4" applyNumberFormat="1" applyFont="1" applyFill="1" applyAlignment="1">
      <alignment vertical="center" wrapText="1"/>
    </xf>
    <xf numFmtId="4" fontId="9" fillId="4" borderId="3" xfId="4" applyNumberFormat="1" applyFont="1" applyFill="1" applyBorder="1" applyAlignment="1">
      <alignment horizontal="justify" vertical="center" wrapText="1"/>
    </xf>
    <xf numFmtId="4" fontId="11" fillId="5" borderId="4" xfId="4" applyNumberFormat="1" applyFont="1" applyFill="1" applyBorder="1" applyAlignment="1">
      <alignment horizontal="justify" vertical="center" wrapText="1"/>
    </xf>
    <xf numFmtId="0" fontId="3" fillId="3" borderId="4" xfId="4" applyFont="1" applyFill="1" applyBorder="1" applyAlignment="1">
      <alignment horizontal="justify" vertical="center" wrapText="1"/>
    </xf>
    <xf numFmtId="169" fontId="5" fillId="3" borderId="4" xfId="2" applyNumberFormat="1" applyFont="1" applyFill="1" applyBorder="1" applyAlignment="1">
      <alignment horizontal="right" vertical="center" wrapText="1"/>
    </xf>
    <xf numFmtId="169" fontId="5" fillId="8" borderId="4" xfId="2" applyNumberFormat="1" applyFont="1" applyFill="1" applyBorder="1" applyAlignment="1">
      <alignment horizontal="right" vertical="center" wrapText="1"/>
    </xf>
    <xf numFmtId="169" fontId="5" fillId="7" borderId="4" xfId="2" applyNumberFormat="1" applyFont="1" applyFill="1" applyBorder="1" applyAlignment="1">
      <alignment horizontal="right" vertical="center" wrapText="1"/>
    </xf>
    <xf numFmtId="4" fontId="3" fillId="0" borderId="0" xfId="4" applyNumberFormat="1" applyFont="1" applyAlignment="1">
      <alignment horizontal="right" vertical="center" wrapText="1"/>
    </xf>
    <xf numFmtId="4" fontId="5" fillId="0" borderId="0" xfId="4" applyNumberFormat="1" applyFont="1" applyAlignment="1">
      <alignment horizontal="right" vertical="center" wrapText="1"/>
    </xf>
    <xf numFmtId="4" fontId="5" fillId="8" borderId="4" xfId="1" applyNumberFormat="1" applyFont="1" applyFill="1" applyBorder="1" applyAlignment="1">
      <alignment horizontal="right" vertical="center" wrapText="1"/>
    </xf>
    <xf numFmtId="4" fontId="5" fillId="8" borderId="3"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4" fontId="5" fillId="8" borderId="3" xfId="4"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168" fontId="5" fillId="8" borderId="6" xfId="4" applyNumberFormat="1" applyFont="1" applyFill="1" applyBorder="1" applyAlignment="1">
      <alignment horizontal="justify" vertical="center" wrapText="1"/>
    </xf>
    <xf numFmtId="166" fontId="5" fillId="8" borderId="3" xfId="4" applyNumberFormat="1" applyFont="1" applyFill="1" applyBorder="1" applyAlignment="1">
      <alignment horizontal="center" vertical="center" wrapText="1"/>
    </xf>
    <xf numFmtId="166" fontId="5" fillId="8" borderId="6" xfId="4" applyNumberFormat="1" applyFont="1" applyFill="1" applyBorder="1" applyAlignment="1">
      <alignment horizontal="center" vertical="center" wrapText="1"/>
    </xf>
    <xf numFmtId="1" fontId="5" fillId="8" borderId="3" xfId="4" applyNumberFormat="1" applyFont="1" applyFill="1" applyBorder="1" applyAlignment="1">
      <alignment horizontal="center" vertical="center" wrapText="1"/>
    </xf>
    <xf numFmtId="1" fontId="5" fillId="8" borderId="6" xfId="4" applyNumberFormat="1" applyFont="1" applyFill="1" applyBorder="1" applyAlignment="1">
      <alignment horizontal="center" vertical="center" wrapText="1"/>
    </xf>
    <xf numFmtId="49" fontId="3" fillId="3" borderId="3" xfId="6" applyNumberFormat="1" applyFont="1" applyFill="1" applyBorder="1" applyAlignment="1" applyProtection="1">
      <alignment horizontal="center" vertical="center" wrapText="1"/>
    </xf>
    <xf numFmtId="14" fontId="5" fillId="3" borderId="3" xfId="5" applyNumberFormat="1" applyFont="1" applyFill="1" applyBorder="1" applyAlignment="1" applyProtection="1">
      <alignment horizontal="center" vertical="center" wrapText="1"/>
    </xf>
    <xf numFmtId="4" fontId="5" fillId="3" borderId="3" xfId="1" applyNumberFormat="1" applyFont="1" applyFill="1" applyBorder="1" applyAlignment="1">
      <alignment horizontal="right" vertical="center" wrapText="1"/>
    </xf>
    <xf numFmtId="0" fontId="5" fillId="3" borderId="4" xfId="4" applyFont="1" applyFill="1" applyBorder="1" applyAlignment="1">
      <alignment horizontal="justify" vertical="center" wrapText="1"/>
    </xf>
    <xf numFmtId="4" fontId="5" fillId="3" borderId="3" xfId="4" applyNumberFormat="1" applyFont="1" applyFill="1" applyBorder="1" applyAlignment="1">
      <alignment horizontal="justify" vertical="center" wrapText="1"/>
    </xf>
    <xf numFmtId="0" fontId="5" fillId="8" borderId="6" xfId="0" applyFont="1" applyFill="1" applyBorder="1" applyAlignment="1">
      <alignment horizontal="justify" vertical="center" wrapText="1"/>
    </xf>
    <xf numFmtId="0" fontId="5" fillId="8" borderId="6" xfId="4" applyFont="1" applyFill="1" applyBorder="1" applyAlignment="1">
      <alignment horizontal="justify" vertical="center" wrapText="1"/>
    </xf>
    <xf numFmtId="169" fontId="5" fillId="8" borderId="6" xfId="2" applyNumberFormat="1" applyFont="1" applyFill="1" applyBorder="1" applyAlignment="1">
      <alignment horizontal="right" vertical="center" wrapText="1"/>
    </xf>
    <xf numFmtId="49" fontId="5" fillId="3" borderId="3" xfId="4" applyNumberFormat="1" applyFont="1" applyFill="1" applyBorder="1" applyAlignment="1">
      <alignment horizontal="center" vertical="center" wrapText="1"/>
    </xf>
    <xf numFmtId="0" fontId="5" fillId="8" borderId="7" xfId="4" applyFont="1" applyFill="1" applyBorder="1" applyAlignment="1">
      <alignment horizontal="justify" vertical="center" wrapText="1"/>
    </xf>
    <xf numFmtId="0" fontId="5" fillId="7" borderId="7" xfId="4" applyFont="1" applyFill="1" applyBorder="1" applyAlignment="1">
      <alignment horizontal="justify" vertical="center" wrapText="1"/>
    </xf>
    <xf numFmtId="0" fontId="5" fillId="7" borderId="6" xfId="4" applyFont="1" applyFill="1" applyBorder="1" applyAlignment="1">
      <alignment horizontal="justify" vertical="center" wrapText="1"/>
    </xf>
    <xf numFmtId="4" fontId="5" fillId="3" borderId="3" xfId="5" applyNumberFormat="1" applyFont="1" applyFill="1" applyBorder="1" applyAlignment="1" applyProtection="1">
      <alignment horizontal="right" vertical="center" wrapText="1"/>
    </xf>
    <xf numFmtId="165" fontId="5" fillId="3" borderId="3" xfId="4" applyNumberFormat="1" applyFont="1" applyFill="1" applyBorder="1" applyAlignment="1">
      <alignment horizontal="justify" vertical="center" wrapText="1"/>
    </xf>
    <xf numFmtId="4" fontId="5" fillId="3" borderId="3" xfId="4" applyNumberFormat="1" applyFont="1" applyFill="1" applyBorder="1" applyAlignment="1">
      <alignment horizontal="right" vertical="center" wrapText="1"/>
    </xf>
    <xf numFmtId="4" fontId="5" fillId="4" borderId="3" xfId="5" applyNumberFormat="1" applyFont="1" applyFill="1" applyBorder="1" applyAlignment="1" applyProtection="1">
      <alignment horizontal="right" vertical="center" wrapText="1"/>
    </xf>
    <xf numFmtId="165" fontId="5" fillId="4" borderId="3" xfId="4" applyNumberFormat="1" applyFont="1" applyFill="1" applyBorder="1" applyAlignment="1">
      <alignment horizontal="justify" vertical="center" wrapText="1"/>
    </xf>
    <xf numFmtId="14" fontId="5" fillId="4" borderId="3" xfId="5" applyNumberFormat="1" applyFont="1" applyFill="1" applyBorder="1" applyAlignment="1" applyProtection="1">
      <alignment horizontal="center" vertical="center" wrapText="1"/>
    </xf>
    <xf numFmtId="4" fontId="5" fillId="4" borderId="3" xfId="1" applyNumberFormat="1" applyFont="1" applyFill="1" applyBorder="1" applyAlignment="1">
      <alignment horizontal="right" vertical="center" wrapText="1"/>
    </xf>
    <xf numFmtId="4" fontId="5" fillId="4" borderId="3" xfId="4" applyNumberFormat="1" applyFont="1" applyFill="1" applyBorder="1" applyAlignment="1">
      <alignment horizontal="justify" vertical="center" wrapText="1"/>
    </xf>
    <xf numFmtId="49" fontId="5" fillId="4" borderId="3" xfId="4" applyNumberFormat="1" applyFont="1" applyFill="1" applyBorder="1" applyAlignment="1">
      <alignment horizontal="center" vertical="center" wrapText="1"/>
    </xf>
    <xf numFmtId="0" fontId="5" fillId="4" borderId="4" xfId="4" applyFont="1" applyFill="1" applyBorder="1" applyAlignment="1">
      <alignment horizontal="justify" vertical="center" wrapText="1"/>
    </xf>
    <xf numFmtId="4" fontId="5" fillId="7" borderId="3" xfId="4" applyNumberFormat="1" applyFont="1" applyFill="1" applyBorder="1" applyAlignment="1">
      <alignment horizontal="right" vertical="center" wrapText="1"/>
    </xf>
    <xf numFmtId="0" fontId="5" fillId="5" borderId="4" xfId="4" applyFont="1" applyFill="1" applyBorder="1" applyAlignment="1">
      <alignment horizontal="justify" vertical="center" wrapText="1"/>
    </xf>
    <xf numFmtId="4" fontId="5" fillId="5" borderId="3" xfId="4" applyNumberFormat="1" applyFont="1" applyFill="1" applyBorder="1" applyAlignment="1">
      <alignment horizontal="justify" vertical="center" wrapText="1"/>
    </xf>
    <xf numFmtId="0" fontId="5" fillId="5" borderId="6" xfId="0" applyFont="1" applyFill="1" applyBorder="1" applyAlignment="1">
      <alignment horizontal="justify" vertical="center" wrapText="1"/>
    </xf>
    <xf numFmtId="4" fontId="5" fillId="5" borderId="3" xfId="1" applyNumberFormat="1" applyFont="1" applyFill="1" applyBorder="1" applyAlignment="1">
      <alignment horizontal="right" vertical="center" wrapText="1"/>
    </xf>
    <xf numFmtId="4" fontId="5" fillId="7" borderId="3" xfId="1" applyNumberFormat="1" applyFont="1" applyFill="1" applyBorder="1" applyAlignment="1">
      <alignment horizontal="right" vertical="center" wrapText="1"/>
    </xf>
    <xf numFmtId="4" fontId="5" fillId="7" borderId="6" xfId="1" applyNumberFormat="1" applyFont="1" applyFill="1" applyBorder="1" applyAlignment="1">
      <alignment horizontal="right" vertical="center" wrapText="1"/>
    </xf>
    <xf numFmtId="0" fontId="5" fillId="7" borderId="4" xfId="4" applyFont="1" applyFill="1" applyBorder="1" applyAlignment="1">
      <alignment horizontal="justify" vertical="center" wrapText="1"/>
    </xf>
    <xf numFmtId="4" fontId="5" fillId="7" borderId="3" xfId="4" applyNumberFormat="1" applyFont="1" applyFill="1" applyBorder="1" applyAlignment="1">
      <alignment horizontal="justify" vertical="center" wrapText="1"/>
    </xf>
    <xf numFmtId="1" fontId="5" fillId="7" borderId="3" xfId="4" applyNumberFormat="1" applyFont="1" applyFill="1" applyBorder="1" applyAlignment="1">
      <alignment horizontal="center" vertical="center" wrapText="1"/>
    </xf>
    <xf numFmtId="1" fontId="5" fillId="7" borderId="6" xfId="4" applyNumberFormat="1" applyFont="1" applyFill="1" applyBorder="1" applyAlignment="1">
      <alignment horizontal="center" vertical="center" wrapText="1"/>
    </xf>
    <xf numFmtId="4" fontId="11" fillId="7" borderId="3" xfId="4" applyNumberFormat="1" applyFont="1" applyFill="1" applyBorder="1" applyAlignment="1">
      <alignment horizontal="right" vertical="center" wrapText="1"/>
    </xf>
    <xf numFmtId="4" fontId="5" fillId="5" borderId="3" xfId="4" applyNumberFormat="1" applyFont="1" applyFill="1" applyBorder="1" applyAlignment="1">
      <alignment horizontal="right" vertical="center" wrapText="1"/>
    </xf>
    <xf numFmtId="4" fontId="5" fillId="5" borderId="6" xfId="4" applyNumberFormat="1" applyFont="1" applyFill="1" applyBorder="1" applyAlignment="1">
      <alignment horizontal="right" vertical="center" wrapText="1"/>
    </xf>
    <xf numFmtId="0" fontId="5" fillId="0" borderId="0" xfId="4" applyFont="1" applyAlignment="1">
      <alignment horizontal="justify" vertical="center" wrapText="1"/>
    </xf>
    <xf numFmtId="0" fontId="3" fillId="7" borderId="3" xfId="4" applyFont="1" applyFill="1" applyBorder="1" applyAlignment="1">
      <alignment horizontal="center" vertical="center" wrapText="1"/>
    </xf>
    <xf numFmtId="0" fontId="5" fillId="0" borderId="4" xfId="4" applyFont="1" applyBorder="1" applyAlignment="1">
      <alignment horizontal="center" vertical="center" wrapText="1"/>
    </xf>
    <xf numFmtId="0" fontId="5" fillId="4" borderId="0" xfId="4" applyFont="1" applyFill="1" applyAlignment="1">
      <alignment horizontal="justify" vertical="center" wrapText="1"/>
    </xf>
    <xf numFmtId="4" fontId="5" fillId="8" borderId="3" xfId="4"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4" fontId="5" fillId="7" borderId="3" xfId="1" applyNumberFormat="1" applyFont="1" applyFill="1" applyBorder="1" applyAlignment="1">
      <alignment horizontal="justify" vertical="center" wrapText="1"/>
    </xf>
    <xf numFmtId="4" fontId="5" fillId="7" borderId="6" xfId="1" applyNumberFormat="1" applyFont="1" applyFill="1" applyBorder="1" applyAlignment="1">
      <alignment horizontal="justify" vertical="center" wrapText="1"/>
    </xf>
    <xf numFmtId="4" fontId="5" fillId="7" borderId="3" xfId="4" applyNumberFormat="1"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4" fontId="5" fillId="5" borderId="3" xfId="4" applyNumberFormat="1" applyFont="1" applyFill="1" applyBorder="1" applyAlignment="1">
      <alignment horizontal="justify" vertical="center" wrapText="1"/>
    </xf>
    <xf numFmtId="4" fontId="5" fillId="5" borderId="6" xfId="4" applyNumberFormat="1" applyFont="1" applyFill="1" applyBorder="1" applyAlignment="1">
      <alignment horizontal="justify" vertical="center" wrapText="1"/>
    </xf>
    <xf numFmtId="4" fontId="5" fillId="5" borderId="3" xfId="1" applyNumberFormat="1" applyFont="1" applyFill="1" applyBorder="1" applyAlignment="1">
      <alignment horizontal="justify" vertical="center" wrapText="1"/>
    </xf>
    <xf numFmtId="4" fontId="5" fillId="5" borderId="6" xfId="1" applyNumberFormat="1" applyFont="1" applyFill="1" applyBorder="1" applyAlignment="1">
      <alignment horizontal="justify" vertical="center" wrapText="1"/>
    </xf>
    <xf numFmtId="4" fontId="5" fillId="5" borderId="7" xfId="4" applyNumberFormat="1" applyFont="1" applyFill="1" applyBorder="1" applyAlignment="1">
      <alignment horizontal="justify" vertical="center" wrapText="1"/>
    </xf>
    <xf numFmtId="4" fontId="5" fillId="7" borderId="7" xfId="1" applyNumberFormat="1" applyFont="1" applyFill="1" applyBorder="1" applyAlignment="1">
      <alignment horizontal="justify" vertical="center" wrapText="1"/>
    </xf>
    <xf numFmtId="4" fontId="5" fillId="8" borderId="3" xfId="1" applyNumberFormat="1" applyFont="1" applyFill="1" applyBorder="1" applyAlignment="1">
      <alignment horizontal="justify" vertical="center" wrapText="1"/>
    </xf>
    <xf numFmtId="4" fontId="5" fillId="8" borderId="7" xfId="1" applyNumberFormat="1" applyFont="1" applyFill="1" applyBorder="1" applyAlignment="1">
      <alignment horizontal="justify" vertical="center" wrapText="1"/>
    </xf>
    <xf numFmtId="4" fontId="5" fillId="8" borderId="6" xfId="1" applyNumberFormat="1" applyFont="1" applyFill="1" applyBorder="1" applyAlignment="1">
      <alignment horizontal="justify" vertical="center" wrapText="1"/>
    </xf>
    <xf numFmtId="4" fontId="5" fillId="3" borderId="3" xfId="1" applyNumberFormat="1" applyFont="1" applyFill="1" applyBorder="1" applyAlignment="1" applyProtection="1">
      <alignment horizontal="justify" vertical="center" wrapText="1"/>
    </xf>
    <xf numFmtId="4" fontId="5" fillId="4" borderId="3" xfId="1" applyNumberFormat="1" applyFont="1" applyFill="1" applyBorder="1" applyAlignment="1" applyProtection="1">
      <alignment horizontal="justify" vertical="center" wrapText="1"/>
    </xf>
    <xf numFmtId="4" fontId="5" fillId="4" borderId="6" xfId="1" applyNumberFormat="1" applyFont="1" applyFill="1" applyBorder="1" applyAlignment="1" applyProtection="1">
      <alignment horizontal="justify" vertical="center" wrapText="1"/>
    </xf>
    <xf numFmtId="4" fontId="5" fillId="4" borderId="7" xfId="1" applyNumberFormat="1" applyFont="1" applyFill="1" applyBorder="1" applyAlignment="1" applyProtection="1">
      <alignment horizontal="justify" vertical="center" wrapText="1"/>
    </xf>
    <xf numFmtId="4" fontId="5" fillId="7" borderId="6" xfId="4" applyNumberFormat="1" applyFont="1" applyFill="1" applyBorder="1" applyAlignment="1">
      <alignment horizontal="justify" vertical="center" wrapText="1"/>
    </xf>
    <xf numFmtId="0" fontId="5" fillId="7" borderId="6" xfId="4" applyFont="1" applyFill="1" applyBorder="1" applyAlignment="1">
      <alignment horizontal="justify" vertical="center" wrapText="1"/>
    </xf>
    <xf numFmtId="168" fontId="5" fillId="7" borderId="6" xfId="4" applyNumberFormat="1" applyFont="1" applyFill="1" applyBorder="1" applyAlignment="1">
      <alignment horizontal="justify" vertical="center" wrapText="1"/>
    </xf>
    <xf numFmtId="1" fontId="5" fillId="7" borderId="6" xfId="4" applyNumberFormat="1" applyFont="1" applyFill="1" applyBorder="1" applyAlignment="1">
      <alignment horizontal="center" vertical="center" wrapText="1"/>
    </xf>
    <xf numFmtId="0" fontId="5" fillId="7" borderId="6" xfId="0" applyFont="1" applyFill="1" applyBorder="1" applyAlignment="1">
      <alignment horizontal="justify" vertical="center" wrapText="1"/>
    </xf>
    <xf numFmtId="170" fontId="15" fillId="0" borderId="0" xfId="4" applyNumberFormat="1" applyFont="1" applyAlignment="1">
      <alignment vertical="center" wrapText="1"/>
    </xf>
    <xf numFmtId="0" fontId="15" fillId="0" borderId="0" xfId="4" applyFont="1" applyAlignment="1">
      <alignment vertical="center" wrapText="1"/>
    </xf>
    <xf numFmtId="0" fontId="15" fillId="0" borderId="0" xfId="4" applyFont="1" applyAlignment="1">
      <alignment horizontal="justify" vertical="center" wrapText="1"/>
    </xf>
    <xf numFmtId="169" fontId="5" fillId="7" borderId="6" xfId="2" applyNumberFormat="1" applyFont="1" applyFill="1" applyBorder="1" applyAlignment="1">
      <alignment horizontal="right" vertical="center" wrapText="1"/>
    </xf>
    <xf numFmtId="4" fontId="15" fillId="7" borderId="6" xfId="4" applyNumberFormat="1" applyFont="1" applyFill="1" applyBorder="1" applyAlignment="1">
      <alignment horizontal="right" vertical="center" wrapText="1"/>
    </xf>
    <xf numFmtId="4" fontId="15" fillId="7" borderId="6" xfId="4" applyNumberFormat="1" applyFont="1" applyFill="1" applyBorder="1" applyAlignment="1">
      <alignment horizontal="justify" vertical="center" wrapText="1"/>
    </xf>
    <xf numFmtId="4" fontId="5" fillId="8" borderId="3"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4" fontId="5" fillId="3" borderId="3" xfId="5" applyNumberFormat="1" applyFont="1" applyFill="1" applyBorder="1" applyAlignment="1" applyProtection="1">
      <alignment horizontal="right" vertical="center" wrapText="1"/>
    </xf>
    <xf numFmtId="4" fontId="5" fillId="3" borderId="7" xfId="5" applyNumberFormat="1" applyFont="1" applyFill="1" applyBorder="1" applyAlignment="1" applyProtection="1">
      <alignment horizontal="right" vertical="center" wrapText="1"/>
    </xf>
    <xf numFmtId="4" fontId="5" fillId="3" borderId="6" xfId="5" applyNumberFormat="1" applyFont="1" applyFill="1" applyBorder="1" applyAlignment="1" applyProtection="1">
      <alignment horizontal="right" vertical="center" wrapText="1"/>
    </xf>
    <xf numFmtId="4" fontId="5" fillId="3" borderId="3" xfId="4" applyNumberFormat="1" applyFont="1" applyFill="1" applyBorder="1" applyAlignment="1">
      <alignment horizontal="right" vertical="center" wrapText="1"/>
    </xf>
    <xf numFmtId="4" fontId="5" fillId="3" borderId="6" xfId="4" applyNumberFormat="1" applyFont="1" applyFill="1" applyBorder="1" applyAlignment="1">
      <alignment horizontal="right" vertical="center" wrapText="1"/>
    </xf>
    <xf numFmtId="4" fontId="5" fillId="4" borderId="3" xfId="4" applyNumberFormat="1" applyFont="1" applyFill="1" applyBorder="1" applyAlignment="1">
      <alignment horizontal="right" vertical="center" wrapText="1"/>
    </xf>
    <xf numFmtId="4" fontId="5" fillId="4" borderId="3" xfId="5" applyNumberFormat="1" applyFont="1" applyFill="1" applyBorder="1" applyAlignment="1" applyProtection="1">
      <alignment horizontal="right" vertical="center" wrapText="1"/>
    </xf>
    <xf numFmtId="4" fontId="5" fillId="4" borderId="6" xfId="5" applyNumberFormat="1" applyFont="1" applyFill="1" applyBorder="1" applyAlignment="1" applyProtection="1">
      <alignment horizontal="right" vertical="center" wrapText="1"/>
    </xf>
    <xf numFmtId="4" fontId="5" fillId="4" borderId="7" xfId="5" applyNumberFormat="1" applyFont="1" applyFill="1" applyBorder="1" applyAlignment="1" applyProtection="1">
      <alignment horizontal="right" vertical="center" wrapText="1"/>
    </xf>
    <xf numFmtId="4" fontId="5" fillId="5" borderId="3" xfId="5" applyNumberFormat="1" applyFont="1" applyFill="1" applyBorder="1" applyAlignment="1" applyProtection="1">
      <alignment horizontal="right" vertical="center" wrapText="1"/>
    </xf>
    <xf numFmtId="4" fontId="5" fillId="5" borderId="6" xfId="5" applyNumberFormat="1" applyFont="1" applyFill="1" applyBorder="1" applyAlignment="1" applyProtection="1">
      <alignment horizontal="right" vertical="center" wrapText="1"/>
    </xf>
    <xf numFmtId="4" fontId="5" fillId="7" borderId="3" xfId="4" applyNumberFormat="1" applyFont="1" applyFill="1" applyBorder="1" applyAlignment="1">
      <alignment horizontal="right" vertical="center" wrapText="1"/>
    </xf>
    <xf numFmtId="4" fontId="5" fillId="7" borderId="6" xfId="4" applyNumberFormat="1" applyFont="1" applyFill="1" applyBorder="1" applyAlignment="1">
      <alignment horizontal="right" vertical="center" wrapText="1"/>
    </xf>
    <xf numFmtId="4" fontId="5" fillId="5" borderId="3" xfId="1" applyNumberFormat="1" applyFont="1" applyFill="1" applyBorder="1" applyAlignment="1">
      <alignment horizontal="right" vertical="center" wrapText="1"/>
    </xf>
    <xf numFmtId="4" fontId="5" fillId="7" borderId="3" xfId="1" applyNumberFormat="1" applyFont="1" applyFill="1" applyBorder="1" applyAlignment="1">
      <alignment horizontal="right" vertical="center" wrapText="1"/>
    </xf>
    <xf numFmtId="4" fontId="5" fillId="5" borderId="3" xfId="4" applyNumberFormat="1" applyFont="1" applyFill="1" applyBorder="1" applyAlignment="1">
      <alignment horizontal="right" vertical="center" wrapText="1"/>
    </xf>
    <xf numFmtId="4" fontId="5" fillId="5" borderId="6" xfId="4" applyNumberFormat="1" applyFont="1" applyFill="1" applyBorder="1" applyAlignment="1">
      <alignment horizontal="right" vertical="center" wrapText="1"/>
    </xf>
    <xf numFmtId="4" fontId="5" fillId="6" borderId="4" xfId="1" applyNumberFormat="1" applyFont="1" applyFill="1" applyBorder="1" applyAlignment="1">
      <alignment horizontal="right" vertical="center" wrapText="1"/>
    </xf>
    <xf numFmtId="4" fontId="3" fillId="7" borderId="4" xfId="4" applyNumberFormat="1" applyFont="1" applyFill="1" applyBorder="1" applyAlignment="1">
      <alignment horizontal="right" vertical="center" wrapText="1"/>
    </xf>
    <xf numFmtId="4" fontId="3" fillId="8" borderId="6" xfId="4" applyNumberFormat="1" applyFont="1" applyFill="1" applyBorder="1" applyAlignment="1">
      <alignment horizontal="right" vertical="center" wrapText="1"/>
    </xf>
    <xf numFmtId="4" fontId="3" fillId="7" borderId="6" xfId="4" applyNumberFormat="1" applyFont="1" applyFill="1" applyBorder="1" applyAlignment="1">
      <alignment horizontal="right" vertical="center" wrapText="1"/>
    </xf>
    <xf numFmtId="4" fontId="5" fillId="8" borderId="6" xfId="4" applyNumberFormat="1" applyFont="1" applyFill="1" applyBorder="1" applyAlignment="1">
      <alignment horizontal="justify" vertical="center" wrapText="1"/>
    </xf>
    <xf numFmtId="4" fontId="5" fillId="4" borderId="6" xfId="1" applyNumberFormat="1" applyFont="1" applyFill="1" applyBorder="1" applyAlignment="1" applyProtection="1">
      <alignment horizontal="justify" vertical="center" wrapText="1"/>
    </xf>
    <xf numFmtId="4" fontId="5" fillId="7" borderId="6" xfId="4" applyNumberFormat="1" applyFont="1" applyFill="1" applyBorder="1" applyAlignment="1">
      <alignment horizontal="justify" vertical="center" wrapText="1"/>
    </xf>
    <xf numFmtId="0" fontId="5" fillId="0" borderId="0" xfId="4" applyFont="1" applyAlignment="1">
      <alignment horizontal="justify" vertical="center" wrapText="1"/>
    </xf>
    <xf numFmtId="4" fontId="5" fillId="3" borderId="3" xfId="1" applyNumberFormat="1" applyFont="1" applyFill="1" applyBorder="1" applyAlignment="1" applyProtection="1">
      <alignment horizontal="justify" vertical="center" wrapText="1"/>
    </xf>
    <xf numFmtId="4" fontId="5" fillId="7" borderId="3" xfId="1"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1" fontId="5" fillId="7" borderId="6" xfId="4" applyNumberFormat="1" applyFont="1" applyFill="1" applyBorder="1" applyAlignment="1">
      <alignment horizontal="center" vertical="center" wrapText="1"/>
    </xf>
    <xf numFmtId="4" fontId="5" fillId="7" borderId="6" xfId="4" applyNumberFormat="1" applyFont="1" applyFill="1" applyBorder="1" applyAlignment="1">
      <alignment horizontal="right" vertical="center" wrapText="1"/>
    </xf>
    <xf numFmtId="4" fontId="15" fillId="8" borderId="4" xfId="4" applyNumberFormat="1" applyFont="1" applyFill="1" applyBorder="1" applyAlignment="1">
      <alignment horizontal="justify" vertical="center" wrapText="1"/>
    </xf>
    <xf numFmtId="4" fontId="5" fillId="7" borderId="3" xfId="1" applyNumberFormat="1" applyFont="1" applyFill="1" applyBorder="1" applyAlignment="1">
      <alignment horizontal="right" vertical="center" wrapText="1"/>
    </xf>
    <xf numFmtId="0" fontId="5" fillId="0" borderId="0" xfId="4" applyFont="1" applyAlignment="1">
      <alignment horizontal="justify" vertical="center" wrapText="1"/>
    </xf>
    <xf numFmtId="4" fontId="5" fillId="7" borderId="7" xfId="1" applyNumberFormat="1" applyFont="1" applyFill="1" applyBorder="1" applyAlignment="1">
      <alignment horizontal="justify" vertical="center" wrapText="1"/>
    </xf>
    <xf numFmtId="0" fontId="5" fillId="7" borderId="3" xfId="4" applyFont="1" applyFill="1" applyBorder="1" applyAlignment="1">
      <alignment horizontal="justify" vertical="center" wrapText="1"/>
    </xf>
    <xf numFmtId="0" fontId="5" fillId="7" borderId="6" xfId="4" applyFont="1" applyFill="1" applyBorder="1" applyAlignment="1">
      <alignment horizontal="justify" vertical="center" wrapText="1"/>
    </xf>
    <xf numFmtId="4" fontId="5" fillId="7" borderId="3" xfId="1" applyNumberFormat="1" applyFont="1" applyFill="1" applyBorder="1" applyAlignment="1">
      <alignment horizontal="justify" vertical="center" wrapText="1"/>
    </xf>
    <xf numFmtId="4" fontId="5" fillId="7" borderId="7" xfId="1" applyNumberFormat="1" applyFont="1" applyFill="1" applyBorder="1" applyAlignment="1">
      <alignment horizontal="justify" vertical="center" wrapText="1"/>
    </xf>
    <xf numFmtId="4" fontId="5" fillId="7" borderId="6" xfId="1" applyNumberFormat="1" applyFont="1" applyFill="1" applyBorder="1" applyAlignment="1">
      <alignment horizontal="justify" vertical="center" wrapText="1"/>
    </xf>
    <xf numFmtId="0" fontId="5" fillId="5" borderId="3" xfId="4" applyFont="1" applyFill="1" applyBorder="1" applyAlignment="1">
      <alignment horizontal="justify" vertical="center" wrapText="1"/>
    </xf>
    <xf numFmtId="0" fontId="5" fillId="5" borderId="7" xfId="4" applyFont="1" applyFill="1" applyBorder="1" applyAlignment="1">
      <alignment horizontal="justify" vertical="center" wrapText="1"/>
    </xf>
    <xf numFmtId="0" fontId="5" fillId="5" borderId="6" xfId="4" applyFont="1" applyFill="1" applyBorder="1" applyAlignment="1">
      <alignment horizontal="justify" vertical="center" wrapText="1"/>
    </xf>
    <xf numFmtId="4" fontId="5" fillId="8" borderId="3" xfId="4"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4" fontId="5" fillId="3" borderId="3" xfId="5" applyNumberFormat="1" applyFont="1" applyFill="1" applyBorder="1" applyAlignment="1" applyProtection="1">
      <alignment horizontal="justify" vertical="center" wrapText="1"/>
    </xf>
    <xf numFmtId="4" fontId="5" fillId="3" borderId="7" xfId="5" applyNumberFormat="1" applyFont="1" applyFill="1" applyBorder="1" applyAlignment="1" applyProtection="1">
      <alignment horizontal="justify" vertical="center" wrapText="1"/>
    </xf>
    <xf numFmtId="4" fontId="5" fillId="3" borderId="6" xfId="5" applyNumberFormat="1" applyFont="1" applyFill="1" applyBorder="1" applyAlignment="1" applyProtection="1">
      <alignment horizontal="justify" vertical="center" wrapText="1"/>
    </xf>
    <xf numFmtId="0" fontId="5" fillId="3" borderId="3" xfId="4" applyFont="1" applyFill="1" applyBorder="1" applyAlignment="1">
      <alignment horizontal="justify" vertical="center" wrapText="1"/>
    </xf>
    <xf numFmtId="0" fontId="5" fillId="3" borderId="7" xfId="4" applyFont="1" applyFill="1" applyBorder="1" applyAlignment="1">
      <alignment horizontal="justify" vertical="center" wrapText="1"/>
    </xf>
    <xf numFmtId="0" fontId="5" fillId="3" borderId="6" xfId="4" applyFont="1" applyFill="1" applyBorder="1" applyAlignment="1">
      <alignment horizontal="justify" vertical="center" wrapText="1"/>
    </xf>
    <xf numFmtId="4" fontId="5" fillId="7" borderId="3" xfId="4" applyNumberFormat="1"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4" fontId="5" fillId="5" borderId="3" xfId="4" applyNumberFormat="1" applyFont="1" applyFill="1" applyBorder="1" applyAlignment="1">
      <alignment horizontal="justify" vertical="center" wrapText="1"/>
    </xf>
    <xf numFmtId="4" fontId="5" fillId="5" borderId="6" xfId="4" applyNumberFormat="1" applyFont="1" applyFill="1" applyBorder="1" applyAlignment="1">
      <alignment horizontal="justify" vertical="center" wrapText="1"/>
    </xf>
    <xf numFmtId="4" fontId="5" fillId="5" borderId="3" xfId="1" applyNumberFormat="1" applyFont="1" applyFill="1" applyBorder="1" applyAlignment="1">
      <alignment horizontal="justify" vertical="center" wrapText="1"/>
    </xf>
    <xf numFmtId="4" fontId="5" fillId="5" borderId="6" xfId="1" applyNumberFormat="1" applyFont="1" applyFill="1" applyBorder="1" applyAlignment="1">
      <alignment horizontal="justify" vertical="center" wrapText="1"/>
    </xf>
    <xf numFmtId="4" fontId="5" fillId="5" borderId="7" xfId="4" applyNumberFormat="1" applyFont="1" applyFill="1" applyBorder="1" applyAlignment="1">
      <alignment horizontal="justify" vertical="center" wrapText="1"/>
    </xf>
    <xf numFmtId="4" fontId="5" fillId="8" borderId="3" xfId="1" applyNumberFormat="1" applyFont="1" applyFill="1" applyBorder="1" applyAlignment="1">
      <alignment horizontal="justify" vertical="center" wrapText="1"/>
    </xf>
    <xf numFmtId="4" fontId="5" fillId="8" borderId="7" xfId="1" applyNumberFormat="1" applyFont="1" applyFill="1" applyBorder="1" applyAlignment="1">
      <alignment horizontal="justify" vertical="center" wrapText="1"/>
    </xf>
    <xf numFmtId="4" fontId="5" fillId="8" borderId="6" xfId="1" applyNumberFormat="1" applyFont="1" applyFill="1" applyBorder="1" applyAlignment="1">
      <alignment horizontal="justify" vertical="center" wrapText="1"/>
    </xf>
    <xf numFmtId="1" fontId="5" fillId="7" borderId="3" xfId="4" applyNumberFormat="1" applyFont="1" applyFill="1" applyBorder="1" applyAlignment="1">
      <alignment horizontal="center" vertical="center" wrapText="1"/>
    </xf>
    <xf numFmtId="1" fontId="5" fillId="7" borderId="6" xfId="4" applyNumberFormat="1" applyFont="1" applyFill="1" applyBorder="1" applyAlignment="1">
      <alignment horizontal="center" vertical="center" wrapText="1"/>
    </xf>
    <xf numFmtId="0" fontId="5" fillId="7" borderId="7" xfId="4" applyFont="1" applyFill="1" applyBorder="1" applyAlignment="1">
      <alignment horizontal="justify" vertical="center" wrapText="1"/>
    </xf>
    <xf numFmtId="4" fontId="5" fillId="7" borderId="7" xfId="4" applyNumberFormat="1" applyFont="1" applyFill="1" applyBorder="1" applyAlignment="1">
      <alignment horizontal="justify" vertical="center" wrapText="1"/>
    </xf>
    <xf numFmtId="1" fontId="5" fillId="7" borderId="7" xfId="4" applyNumberFormat="1" applyFont="1" applyFill="1" applyBorder="1" applyAlignment="1">
      <alignment horizontal="center" vertical="center" wrapText="1"/>
    </xf>
    <xf numFmtId="0" fontId="5" fillId="8" borderId="3" xfId="4" applyFont="1" applyFill="1" applyBorder="1" applyAlignment="1">
      <alignment horizontal="justify" vertical="center" wrapText="1"/>
    </xf>
    <xf numFmtId="0" fontId="5" fillId="8" borderId="7" xfId="4" applyFont="1" applyFill="1" applyBorder="1" applyAlignment="1">
      <alignment horizontal="justify" vertical="center" wrapText="1"/>
    </xf>
    <xf numFmtId="0" fontId="5" fillId="8" borderId="6" xfId="4" applyFont="1" applyFill="1" applyBorder="1" applyAlignment="1">
      <alignment horizontal="justify" vertical="center" wrapText="1"/>
    </xf>
    <xf numFmtId="4" fontId="5" fillId="8" borderId="7" xfId="4" applyNumberFormat="1" applyFont="1" applyFill="1" applyBorder="1" applyAlignment="1">
      <alignment horizontal="justify" vertical="center" wrapText="1"/>
    </xf>
    <xf numFmtId="0" fontId="5" fillId="7" borderId="3" xfId="4" applyFont="1" applyFill="1" applyBorder="1" applyAlignment="1">
      <alignment horizontal="left" vertical="center" wrapText="1"/>
    </xf>
    <xf numFmtId="0" fontId="5" fillId="7" borderId="7" xfId="4" applyFont="1" applyFill="1" applyBorder="1" applyAlignment="1">
      <alignment horizontal="left" vertical="center" wrapText="1"/>
    </xf>
    <xf numFmtId="0" fontId="5" fillId="7" borderId="6" xfId="4" applyFont="1" applyFill="1" applyBorder="1" applyAlignment="1">
      <alignment horizontal="left" vertical="center" wrapText="1"/>
    </xf>
    <xf numFmtId="0" fontId="5" fillId="7" borderId="3" xfId="4" applyFont="1" applyFill="1" applyBorder="1" applyAlignment="1">
      <alignment horizontal="center" vertical="center" wrapText="1"/>
    </xf>
    <xf numFmtId="0" fontId="5" fillId="7" borderId="7" xfId="4" applyFont="1" applyFill="1" applyBorder="1" applyAlignment="1">
      <alignment horizontal="center" vertical="center" wrapText="1"/>
    </xf>
    <xf numFmtId="0" fontId="5" fillId="7" borderId="6" xfId="4" applyFont="1" applyFill="1" applyBorder="1" applyAlignment="1">
      <alignment horizontal="center" vertical="center" wrapText="1"/>
    </xf>
    <xf numFmtId="4" fontId="5" fillId="7" borderId="3" xfId="4" applyNumberFormat="1" applyFont="1" applyFill="1" applyBorder="1" applyAlignment="1">
      <alignment horizontal="center" vertical="center" wrapText="1"/>
    </xf>
    <xf numFmtId="4" fontId="5" fillId="7" borderId="7" xfId="4" applyNumberFormat="1" applyFont="1" applyFill="1" applyBorder="1" applyAlignment="1">
      <alignment horizontal="center" vertical="center" wrapText="1"/>
    </xf>
    <xf numFmtId="4" fontId="5" fillId="7" borderId="6" xfId="4" applyNumberFormat="1" applyFont="1" applyFill="1" applyBorder="1" applyAlignment="1">
      <alignment horizontal="center" vertical="center" wrapText="1"/>
    </xf>
    <xf numFmtId="0" fontId="5" fillId="8" borderId="3" xfId="0" applyFont="1" applyFill="1" applyBorder="1" applyAlignment="1">
      <alignment horizontal="justify" vertical="center" wrapText="1" readingOrder="1"/>
    </xf>
    <xf numFmtId="0" fontId="5" fillId="8" borderId="6" xfId="0" applyFont="1" applyFill="1" applyBorder="1" applyAlignment="1">
      <alignment horizontal="justify" vertical="center" wrapText="1" readingOrder="1"/>
    </xf>
    <xf numFmtId="1" fontId="5" fillId="8" borderId="3" xfId="4" applyNumberFormat="1" applyFont="1" applyFill="1" applyBorder="1" applyAlignment="1">
      <alignment horizontal="center" vertical="center" wrapText="1"/>
    </xf>
    <xf numFmtId="1" fontId="5" fillId="8" borderId="6" xfId="4" applyNumberFormat="1" applyFont="1" applyFill="1" applyBorder="1" applyAlignment="1">
      <alignment horizontal="center" vertical="center" wrapText="1"/>
    </xf>
    <xf numFmtId="0" fontId="5" fillId="5" borderId="3" xfId="0" applyFont="1" applyFill="1" applyBorder="1" applyAlignment="1">
      <alignment horizontal="justify" vertical="center" wrapText="1" readingOrder="1"/>
    </xf>
    <xf numFmtId="0" fontId="5" fillId="5" borderId="7" xfId="0" applyFont="1" applyFill="1" applyBorder="1" applyAlignment="1">
      <alignment horizontal="justify" vertical="center" wrapText="1" readingOrder="1"/>
    </xf>
    <xf numFmtId="0" fontId="5" fillId="5" borderId="6" xfId="0" applyFont="1" applyFill="1" applyBorder="1" applyAlignment="1">
      <alignment horizontal="justify" vertical="center" wrapText="1" readingOrder="1"/>
    </xf>
    <xf numFmtId="1" fontId="5" fillId="5" borderId="3" xfId="4" applyNumberFormat="1" applyFont="1" applyFill="1" applyBorder="1" applyAlignment="1">
      <alignment horizontal="center" vertical="center" wrapText="1"/>
    </xf>
    <xf numFmtId="1" fontId="5" fillId="5" borderId="7" xfId="4" applyNumberFormat="1" applyFont="1" applyFill="1" applyBorder="1" applyAlignment="1">
      <alignment horizontal="center" vertical="center" wrapText="1"/>
    </xf>
    <xf numFmtId="1" fontId="5" fillId="5" borderId="6" xfId="4" applyNumberFormat="1" applyFont="1" applyFill="1" applyBorder="1" applyAlignment="1">
      <alignment horizontal="center" vertical="center" wrapText="1"/>
    </xf>
    <xf numFmtId="4" fontId="5" fillId="3" borderId="3" xfId="1" applyNumberFormat="1" applyFont="1" applyFill="1" applyBorder="1" applyAlignment="1" applyProtection="1">
      <alignment horizontal="justify" vertical="center" wrapText="1"/>
    </xf>
    <xf numFmtId="4" fontId="5" fillId="3" borderId="7" xfId="1" applyNumberFormat="1" applyFont="1" applyFill="1" applyBorder="1" applyAlignment="1" applyProtection="1">
      <alignment horizontal="justify" vertical="center" wrapText="1"/>
    </xf>
    <xf numFmtId="4" fontId="5" fillId="3" borderId="6" xfId="1" applyNumberFormat="1" applyFont="1" applyFill="1" applyBorder="1" applyAlignment="1" applyProtection="1">
      <alignment horizontal="justify" vertical="center" wrapText="1"/>
    </xf>
    <xf numFmtId="4" fontId="5" fillId="4" borderId="3" xfId="1" applyNumberFormat="1" applyFont="1" applyFill="1" applyBorder="1" applyAlignment="1" applyProtection="1">
      <alignment horizontal="justify" vertical="center" wrapText="1"/>
    </xf>
    <xf numFmtId="4" fontId="5" fillId="4" borderId="6" xfId="1" applyNumberFormat="1" applyFont="1" applyFill="1" applyBorder="1" applyAlignment="1" applyProtection="1">
      <alignment horizontal="justify" vertical="center" wrapText="1"/>
    </xf>
    <xf numFmtId="165" fontId="5" fillId="5" borderId="3" xfId="4" applyNumberFormat="1" applyFont="1" applyFill="1" applyBorder="1" applyAlignment="1">
      <alignment horizontal="justify" vertical="center" wrapText="1"/>
    </xf>
    <xf numFmtId="165" fontId="5" fillId="5" borderId="6" xfId="4" applyNumberFormat="1" applyFont="1" applyFill="1" applyBorder="1" applyAlignment="1">
      <alignment horizontal="justify" vertical="center" wrapText="1"/>
    </xf>
    <xf numFmtId="165" fontId="5" fillId="3" borderId="3" xfId="4" applyNumberFormat="1" applyFont="1" applyFill="1" applyBorder="1" applyAlignment="1">
      <alignment horizontal="justify" vertical="center" wrapText="1"/>
    </xf>
    <xf numFmtId="165" fontId="5" fillId="3" borderId="7" xfId="4" applyNumberFormat="1" applyFont="1" applyFill="1" applyBorder="1" applyAlignment="1">
      <alignment horizontal="justify" vertical="center" wrapText="1"/>
    </xf>
    <xf numFmtId="165" fontId="5" fillId="3" borderId="6" xfId="4" applyNumberFormat="1" applyFont="1" applyFill="1" applyBorder="1" applyAlignment="1">
      <alignment horizontal="justify" vertical="center" wrapText="1"/>
    </xf>
    <xf numFmtId="4" fontId="5" fillId="3" borderId="3" xfId="1" applyNumberFormat="1" applyFont="1" applyFill="1" applyBorder="1" applyAlignment="1">
      <alignment horizontal="justify" vertical="center" wrapText="1"/>
    </xf>
    <xf numFmtId="4" fontId="5" fillId="3" borderId="6" xfId="1" applyNumberFormat="1" applyFont="1" applyFill="1" applyBorder="1" applyAlignment="1">
      <alignment horizontal="justify" vertical="center" wrapText="1"/>
    </xf>
    <xf numFmtId="4" fontId="5" fillId="4" borderId="3" xfId="4" applyNumberFormat="1" applyFont="1" applyFill="1" applyBorder="1" applyAlignment="1">
      <alignment horizontal="left" vertical="center" wrapText="1"/>
    </xf>
    <xf numFmtId="4" fontId="5" fillId="4" borderId="6" xfId="4" applyNumberFormat="1" applyFont="1" applyFill="1" applyBorder="1" applyAlignment="1">
      <alignment horizontal="left" vertical="center" wrapText="1"/>
    </xf>
    <xf numFmtId="0" fontId="5" fillId="4" borderId="3" xfId="4" applyFont="1" applyFill="1" applyBorder="1" applyAlignment="1">
      <alignment horizontal="center" vertical="center" wrapText="1"/>
    </xf>
    <xf numFmtId="0" fontId="5" fillId="4" borderId="6" xfId="4" applyFont="1" applyFill="1" applyBorder="1" applyAlignment="1">
      <alignment horizontal="center" vertical="center" wrapText="1"/>
    </xf>
    <xf numFmtId="4" fontId="5" fillId="7" borderId="3" xfId="1" applyNumberFormat="1" applyFont="1" applyFill="1" applyBorder="1" applyAlignment="1">
      <alignment horizontal="right" vertical="center" wrapText="1"/>
    </xf>
    <xf numFmtId="4" fontId="5" fillId="7" borderId="6" xfId="1" applyNumberFormat="1" applyFont="1" applyFill="1" applyBorder="1" applyAlignment="1">
      <alignment horizontal="right" vertical="center" wrapText="1"/>
    </xf>
    <xf numFmtId="0" fontId="5" fillId="0" borderId="0" xfId="4" applyFont="1" applyAlignment="1">
      <alignment horizontal="justify" vertical="center" wrapText="1"/>
    </xf>
    <xf numFmtId="0" fontId="5" fillId="8" borderId="3" xfId="0" applyFont="1" applyFill="1" applyBorder="1" applyAlignment="1">
      <alignment horizontal="justify" vertical="center" wrapText="1"/>
    </xf>
    <xf numFmtId="0" fontId="5" fillId="8" borderId="6" xfId="0" applyFont="1" applyFill="1" applyBorder="1" applyAlignment="1">
      <alignment horizontal="justify" vertical="center" wrapText="1"/>
    </xf>
    <xf numFmtId="168" fontId="5" fillId="8" borderId="3" xfId="4" applyNumberFormat="1" applyFont="1" applyFill="1" applyBorder="1" applyAlignment="1">
      <alignment horizontal="justify" vertical="center" wrapText="1"/>
    </xf>
    <xf numFmtId="168" fontId="5" fillId="8" borderId="6" xfId="4" applyNumberFormat="1" applyFont="1" applyFill="1" applyBorder="1" applyAlignment="1">
      <alignment horizontal="justify" vertical="center" wrapText="1"/>
    </xf>
    <xf numFmtId="4" fontId="5" fillId="8" borderId="3"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0" fontId="5" fillId="8" borderId="3" xfId="4" applyFont="1" applyFill="1" applyBorder="1" applyAlignment="1">
      <alignment horizontal="left" vertical="center" wrapText="1"/>
    </xf>
    <xf numFmtId="0" fontId="5" fillId="8" borderId="6" xfId="4" applyFont="1" applyFill="1" applyBorder="1" applyAlignment="1">
      <alignment horizontal="left" vertical="center" wrapText="1"/>
    </xf>
    <xf numFmtId="4" fontId="5" fillId="8" borderId="3" xfId="4" applyNumberFormat="1" applyFont="1" applyFill="1" applyBorder="1" applyAlignment="1">
      <alignment horizontal="left" vertical="center" wrapText="1"/>
    </xf>
    <xf numFmtId="4" fontId="5" fillId="8" borderId="6" xfId="4" applyNumberFormat="1" applyFont="1" applyFill="1" applyBorder="1" applyAlignment="1">
      <alignment horizontal="left" vertical="center" wrapText="1"/>
    </xf>
    <xf numFmtId="0" fontId="5" fillId="7" borderId="3" xfId="0" applyFont="1" applyFill="1" applyBorder="1" applyAlignment="1">
      <alignment horizontal="justify" vertical="center" wrapText="1"/>
    </xf>
    <xf numFmtId="0" fontId="5" fillId="7" borderId="6" xfId="0" applyFont="1" applyFill="1" applyBorder="1" applyAlignment="1">
      <alignment horizontal="justify" vertical="center" wrapText="1"/>
    </xf>
    <xf numFmtId="1" fontId="5" fillId="8" borderId="7" xfId="4" applyNumberFormat="1" applyFont="1" applyFill="1" applyBorder="1" applyAlignment="1">
      <alignment horizontal="center" vertical="center" wrapText="1"/>
    </xf>
    <xf numFmtId="4" fontId="5" fillId="5" borderId="3" xfId="4" applyNumberFormat="1" applyFont="1" applyFill="1" applyBorder="1" applyAlignment="1">
      <alignment horizontal="right" vertical="center" wrapText="1"/>
    </xf>
    <xf numFmtId="4" fontId="5" fillId="5" borderId="6" xfId="4" applyNumberFormat="1" applyFont="1" applyFill="1" applyBorder="1" applyAlignment="1">
      <alignment horizontal="right" vertical="center" wrapText="1"/>
    </xf>
    <xf numFmtId="4" fontId="11" fillId="5" borderId="3" xfId="4" applyNumberFormat="1" applyFont="1" applyFill="1" applyBorder="1" applyAlignment="1">
      <alignment horizontal="right" vertical="center" wrapText="1"/>
    </xf>
    <xf numFmtId="4" fontId="11" fillId="5" borderId="6" xfId="4" applyNumberFormat="1" applyFont="1" applyFill="1" applyBorder="1" applyAlignment="1">
      <alignment horizontal="right" vertical="center" wrapText="1"/>
    </xf>
    <xf numFmtId="4" fontId="12" fillId="5" borderId="3" xfId="0" applyNumberFormat="1" applyFont="1" applyFill="1" applyBorder="1" applyAlignment="1">
      <alignment horizontal="right" vertical="center"/>
    </xf>
    <xf numFmtId="4" fontId="12" fillId="5" borderId="6" xfId="0" applyNumberFormat="1" applyFont="1" applyFill="1" applyBorder="1" applyAlignment="1">
      <alignment horizontal="right" vertical="center"/>
    </xf>
    <xf numFmtId="4" fontId="11" fillId="7" borderId="3" xfId="4" applyNumberFormat="1" applyFont="1" applyFill="1" applyBorder="1" applyAlignment="1">
      <alignment horizontal="right" vertical="center" wrapText="1"/>
    </xf>
    <xf numFmtId="4" fontId="11" fillId="7" borderId="6" xfId="4" applyNumberFormat="1" applyFont="1" applyFill="1" applyBorder="1" applyAlignment="1">
      <alignment horizontal="right" vertical="center" wrapText="1"/>
    </xf>
    <xf numFmtId="4" fontId="12" fillId="7" borderId="3" xfId="0" applyNumberFormat="1" applyFont="1" applyFill="1" applyBorder="1" applyAlignment="1">
      <alignment horizontal="right" vertical="center"/>
    </xf>
    <xf numFmtId="4" fontId="12" fillId="7" borderId="6" xfId="0" applyNumberFormat="1" applyFont="1" applyFill="1" applyBorder="1" applyAlignment="1">
      <alignment horizontal="right" vertical="center"/>
    </xf>
    <xf numFmtId="4" fontId="5" fillId="3" borderId="3" xfId="4" applyNumberFormat="1" applyFont="1" applyFill="1" applyBorder="1" applyAlignment="1">
      <alignment horizontal="right" vertical="center" wrapText="1"/>
    </xf>
    <xf numFmtId="4" fontId="5" fillId="3" borderId="6" xfId="4" applyNumberFormat="1" applyFont="1" applyFill="1" applyBorder="1" applyAlignment="1">
      <alignment horizontal="right" vertical="center" wrapText="1"/>
    </xf>
    <xf numFmtId="0" fontId="5" fillId="3" borderId="4" xfId="4" applyFont="1" applyFill="1" applyBorder="1" applyAlignment="1">
      <alignment horizontal="justify" vertical="center" wrapText="1"/>
    </xf>
    <xf numFmtId="4" fontId="5" fillId="3" borderId="3" xfId="4" applyNumberFormat="1" applyFont="1" applyFill="1" applyBorder="1" applyAlignment="1">
      <alignment horizontal="justify" vertical="center" wrapText="1"/>
    </xf>
    <xf numFmtId="4" fontId="5" fillId="3" borderId="6" xfId="4" applyNumberFormat="1" applyFont="1" applyFill="1" applyBorder="1" applyAlignment="1">
      <alignment horizontal="justify" vertical="center" wrapText="1"/>
    </xf>
    <xf numFmtId="0" fontId="3" fillId="3" borderId="3" xfId="4" applyFont="1" applyFill="1" applyBorder="1" applyAlignment="1">
      <alignment horizontal="center" vertical="center" wrapText="1"/>
    </xf>
    <xf numFmtId="0" fontId="3" fillId="3" borderId="6" xfId="4" applyFont="1" applyFill="1" applyBorder="1" applyAlignment="1">
      <alignment horizontal="center" vertical="center" wrapText="1"/>
    </xf>
    <xf numFmtId="14" fontId="5" fillId="3" borderId="3" xfId="4" applyNumberFormat="1" applyFont="1" applyFill="1" applyBorder="1" applyAlignment="1">
      <alignment horizontal="center" vertical="center" wrapText="1"/>
    </xf>
    <xf numFmtId="14" fontId="5" fillId="3" borderId="6" xfId="4" applyNumberFormat="1" applyFont="1" applyFill="1" applyBorder="1" applyAlignment="1">
      <alignment horizontal="center" vertical="center" wrapText="1"/>
    </xf>
    <xf numFmtId="4" fontId="5" fillId="7" borderId="3" xfId="4" applyNumberFormat="1" applyFont="1" applyFill="1" applyBorder="1" applyAlignment="1">
      <alignment horizontal="right" vertical="center" wrapText="1"/>
    </xf>
    <xf numFmtId="4" fontId="5" fillId="7" borderId="6" xfId="4" applyNumberFormat="1" applyFont="1" applyFill="1" applyBorder="1" applyAlignment="1">
      <alignment horizontal="right" vertical="center" wrapText="1"/>
    </xf>
    <xf numFmtId="4" fontId="5" fillId="5" borderId="3" xfId="5" applyNumberFormat="1" applyFont="1" applyFill="1" applyBorder="1" applyAlignment="1" applyProtection="1">
      <alignment horizontal="right" vertical="center" wrapText="1"/>
    </xf>
    <xf numFmtId="4" fontId="5" fillId="5" borderId="6" xfId="5" applyNumberFormat="1" applyFont="1" applyFill="1" applyBorder="1" applyAlignment="1" applyProtection="1">
      <alignment horizontal="right" vertical="center" wrapText="1"/>
    </xf>
    <xf numFmtId="0" fontId="5" fillId="5" borderId="4" xfId="4" applyFont="1" applyFill="1" applyBorder="1" applyAlignment="1">
      <alignment horizontal="justify" vertical="center" wrapText="1"/>
    </xf>
    <xf numFmtId="0" fontId="5" fillId="5" borderId="6" xfId="0" applyFont="1" applyFill="1" applyBorder="1" applyAlignment="1">
      <alignment horizontal="justify" vertical="center" wrapText="1"/>
    </xf>
    <xf numFmtId="0" fontId="7" fillId="5" borderId="6" xfId="0" applyFont="1" applyFill="1" applyBorder="1" applyAlignment="1">
      <alignment horizontal="justify" vertical="center" wrapText="1"/>
    </xf>
    <xf numFmtId="49" fontId="5" fillId="5" borderId="3" xfId="4" applyNumberFormat="1" applyFont="1" applyFill="1" applyBorder="1" applyAlignment="1">
      <alignment horizontal="center" vertical="center" wrapText="1"/>
    </xf>
    <xf numFmtId="49" fontId="5" fillId="5" borderId="6" xfId="4" applyNumberFormat="1" applyFont="1" applyFill="1" applyBorder="1" applyAlignment="1">
      <alignment horizontal="center" vertical="center" wrapText="1"/>
    </xf>
    <xf numFmtId="4" fontId="5" fillId="5" borderId="3" xfId="1" applyNumberFormat="1" applyFont="1" applyFill="1" applyBorder="1" applyAlignment="1">
      <alignment horizontal="right" vertical="center" wrapText="1"/>
    </xf>
    <xf numFmtId="4" fontId="5" fillId="5" borderId="6" xfId="1" applyNumberFormat="1" applyFont="1" applyFill="1" applyBorder="1" applyAlignment="1">
      <alignment horizontal="right" vertical="center" wrapText="1"/>
    </xf>
    <xf numFmtId="1" fontId="5" fillId="3" borderId="3" xfId="4" applyNumberFormat="1" applyFont="1" applyFill="1" applyBorder="1" applyAlignment="1">
      <alignment horizontal="center" vertical="center" wrapText="1"/>
    </xf>
    <xf numFmtId="1" fontId="5" fillId="3" borderId="6" xfId="4" applyNumberFormat="1" applyFont="1" applyFill="1" applyBorder="1" applyAlignment="1">
      <alignment horizontal="center" vertical="center" wrapText="1"/>
    </xf>
    <xf numFmtId="0" fontId="5" fillId="7" borderId="4" xfId="4" applyFont="1" applyFill="1" applyBorder="1" applyAlignment="1">
      <alignment horizontal="justify" vertical="center" wrapText="1"/>
    </xf>
    <xf numFmtId="4" fontId="5" fillId="3" borderId="3" xfId="5" applyNumberFormat="1" applyFont="1" applyFill="1" applyBorder="1" applyAlignment="1" applyProtection="1">
      <alignment horizontal="right" vertical="center" wrapText="1"/>
    </xf>
    <xf numFmtId="4" fontId="5" fillId="3" borderId="7" xfId="5" applyNumberFormat="1" applyFont="1" applyFill="1" applyBorder="1" applyAlignment="1" applyProtection="1">
      <alignment horizontal="right" vertical="center" wrapText="1"/>
    </xf>
    <xf numFmtId="4" fontId="5" fillId="3" borderId="6" xfId="5" applyNumberFormat="1" applyFont="1" applyFill="1" applyBorder="1" applyAlignment="1" applyProtection="1">
      <alignment horizontal="right" vertical="center" wrapText="1"/>
    </xf>
    <xf numFmtId="0" fontId="5" fillId="4" borderId="4" xfId="4" applyFont="1" applyFill="1" applyBorder="1" applyAlignment="1">
      <alignment horizontal="justify" vertical="center" wrapText="1"/>
    </xf>
    <xf numFmtId="4" fontId="5" fillId="4" borderId="3" xfId="4" applyNumberFormat="1" applyFont="1" applyFill="1" applyBorder="1" applyAlignment="1">
      <alignment horizontal="justify" vertical="center" wrapText="1"/>
    </xf>
    <xf numFmtId="4" fontId="5" fillId="4" borderId="7" xfId="4" applyNumberFormat="1" applyFont="1" applyFill="1" applyBorder="1" applyAlignment="1">
      <alignment horizontal="justify" vertical="center" wrapText="1"/>
    </xf>
    <xf numFmtId="49" fontId="5" fillId="4" borderId="3" xfId="4" applyNumberFormat="1" applyFont="1" applyFill="1" applyBorder="1" applyAlignment="1">
      <alignment horizontal="center" vertical="center" wrapText="1"/>
    </xf>
    <xf numFmtId="49" fontId="5" fillId="4" borderId="7" xfId="4" applyNumberFormat="1" applyFont="1" applyFill="1" applyBorder="1" applyAlignment="1">
      <alignment horizontal="center" vertical="center" wrapText="1"/>
    </xf>
    <xf numFmtId="49" fontId="3" fillId="3" borderId="3" xfId="6" applyNumberFormat="1" applyFont="1" applyFill="1" applyBorder="1" applyAlignment="1">
      <alignment horizontal="center" vertical="center" wrapText="1"/>
    </xf>
    <xf numFmtId="49" fontId="3" fillId="3" borderId="7" xfId="6" applyNumberFormat="1" applyFont="1" applyFill="1" applyBorder="1" applyAlignment="1">
      <alignment horizontal="center" vertical="center" wrapText="1"/>
    </xf>
    <xf numFmtId="49" fontId="3" fillId="3" borderId="6" xfId="6" applyNumberFormat="1" applyFont="1" applyFill="1" applyBorder="1" applyAlignment="1">
      <alignment horizontal="center" vertical="center" wrapText="1"/>
    </xf>
    <xf numFmtId="14" fontId="5" fillId="3" borderId="3" xfId="5" applyNumberFormat="1" applyFont="1" applyFill="1" applyBorder="1" applyAlignment="1" applyProtection="1">
      <alignment horizontal="center" vertical="center" wrapText="1"/>
    </xf>
    <xf numFmtId="14" fontId="5" fillId="3" borderId="7" xfId="5" applyNumberFormat="1" applyFont="1" applyFill="1" applyBorder="1" applyAlignment="1" applyProtection="1">
      <alignment horizontal="center" vertical="center" wrapText="1"/>
    </xf>
    <xf numFmtId="14" fontId="5" fillId="3" borderId="6" xfId="5" applyNumberFormat="1" applyFont="1" applyFill="1" applyBorder="1" applyAlignment="1" applyProtection="1">
      <alignment horizontal="center" vertical="center" wrapText="1"/>
    </xf>
    <xf numFmtId="4" fontId="5" fillId="3" borderId="3" xfId="1" applyNumberFormat="1" applyFont="1" applyFill="1" applyBorder="1" applyAlignment="1">
      <alignment horizontal="right" vertical="center" wrapText="1"/>
    </xf>
    <xf numFmtId="4" fontId="5" fillId="3" borderId="7" xfId="1" applyNumberFormat="1" applyFont="1" applyFill="1" applyBorder="1" applyAlignment="1">
      <alignment horizontal="right" vertical="center" wrapText="1"/>
    </xf>
    <xf numFmtId="4" fontId="5" fillId="3" borderId="6" xfId="1" applyNumberFormat="1" applyFont="1" applyFill="1" applyBorder="1" applyAlignment="1">
      <alignment horizontal="right" vertical="center" wrapText="1"/>
    </xf>
    <xf numFmtId="4" fontId="5" fillId="3" borderId="3" xfId="7" applyNumberFormat="1" applyFont="1" applyFill="1" applyBorder="1" applyAlignment="1">
      <alignment horizontal="right" vertical="center" wrapText="1"/>
    </xf>
    <xf numFmtId="4" fontId="5" fillId="3" borderId="7" xfId="7" applyNumberFormat="1" applyFont="1" applyFill="1" applyBorder="1" applyAlignment="1">
      <alignment horizontal="right" vertical="center" wrapText="1"/>
    </xf>
    <xf numFmtId="4" fontId="5" fillId="3" borderId="6" xfId="7" applyNumberFormat="1" applyFont="1" applyFill="1" applyBorder="1" applyAlignment="1">
      <alignment horizontal="right" vertical="center" wrapText="1"/>
    </xf>
    <xf numFmtId="4" fontId="5" fillId="4" borderId="3" xfId="5" applyNumberFormat="1" applyFont="1" applyFill="1" applyBorder="1" applyAlignment="1" applyProtection="1">
      <alignment horizontal="right" vertical="center" wrapText="1"/>
    </xf>
    <xf numFmtId="4" fontId="5" fillId="4" borderId="7" xfId="5" applyNumberFormat="1" applyFont="1" applyFill="1" applyBorder="1" applyAlignment="1" applyProtection="1">
      <alignment horizontal="right" vertical="center" wrapText="1"/>
    </xf>
    <xf numFmtId="0" fontId="5" fillId="4" borderId="3" xfId="4" applyFont="1" applyFill="1" applyBorder="1" applyAlignment="1">
      <alignment horizontal="justify" vertical="center" wrapText="1"/>
    </xf>
    <xf numFmtId="0" fontId="5" fillId="4" borderId="6" xfId="4" applyFont="1" applyFill="1" applyBorder="1" applyAlignment="1">
      <alignment horizontal="justify" vertical="center" wrapText="1"/>
    </xf>
    <xf numFmtId="165" fontId="5" fillId="4" borderId="3" xfId="4" applyNumberFormat="1" applyFont="1" applyFill="1" applyBorder="1" applyAlignment="1">
      <alignment horizontal="justify" vertical="center" wrapText="1"/>
    </xf>
    <xf numFmtId="165" fontId="5" fillId="4" borderId="7" xfId="4" applyNumberFormat="1" applyFont="1" applyFill="1" applyBorder="1" applyAlignment="1">
      <alignment horizontal="justify" vertical="center" wrapText="1"/>
    </xf>
    <xf numFmtId="4" fontId="5" fillId="4" borderId="3" xfId="7" applyNumberFormat="1" applyFont="1" applyFill="1" applyBorder="1" applyAlignment="1">
      <alignment horizontal="right" vertical="center" wrapText="1"/>
    </xf>
    <xf numFmtId="4" fontId="5" fillId="4" borderId="7" xfId="7" applyNumberFormat="1" applyFont="1" applyFill="1" applyBorder="1" applyAlignment="1">
      <alignment horizontal="right" vertical="center" wrapText="1"/>
    </xf>
    <xf numFmtId="49" fontId="3" fillId="3" borderId="3" xfId="6" applyNumberFormat="1" applyFont="1" applyFill="1" applyBorder="1" applyAlignment="1" applyProtection="1">
      <alignment horizontal="center" vertical="center" wrapText="1"/>
    </xf>
    <xf numFmtId="49" fontId="3" fillId="3" borderId="6" xfId="6" applyNumberFormat="1" applyFont="1" applyFill="1" applyBorder="1" applyAlignment="1" applyProtection="1">
      <alignment horizontal="center" vertical="center" wrapText="1"/>
    </xf>
    <xf numFmtId="49" fontId="3" fillId="4" borderId="3" xfId="6" applyNumberFormat="1" applyFont="1" applyFill="1" applyBorder="1" applyAlignment="1">
      <alignment horizontal="center" vertical="center" wrapText="1"/>
    </xf>
    <xf numFmtId="49" fontId="3" fillId="4" borderId="7" xfId="6" applyNumberFormat="1" applyFont="1" applyFill="1" applyBorder="1" applyAlignment="1">
      <alignment horizontal="center" vertical="center" wrapText="1"/>
    </xf>
    <xf numFmtId="14" fontId="5" fillId="4" borderId="3" xfId="5" applyNumberFormat="1" applyFont="1" applyFill="1" applyBorder="1" applyAlignment="1" applyProtection="1">
      <alignment horizontal="center" vertical="center" wrapText="1"/>
    </xf>
    <xf numFmtId="14" fontId="5" fillId="4" borderId="7" xfId="5" applyNumberFormat="1" applyFont="1" applyFill="1" applyBorder="1" applyAlignment="1" applyProtection="1">
      <alignment horizontal="center" vertical="center" wrapText="1"/>
    </xf>
    <xf numFmtId="4" fontId="5" fillId="4" borderId="3" xfId="1" applyNumberFormat="1" applyFont="1" applyFill="1" applyBorder="1" applyAlignment="1">
      <alignment horizontal="right" vertical="center" wrapText="1"/>
    </xf>
    <xf numFmtId="4" fontId="5" fillId="4" borderId="7" xfId="1" applyNumberFormat="1" applyFont="1" applyFill="1" applyBorder="1" applyAlignment="1">
      <alignment horizontal="right" vertical="center" wrapText="1"/>
    </xf>
    <xf numFmtId="49" fontId="5" fillId="3" borderId="3" xfId="4" applyNumberFormat="1" applyFont="1" applyFill="1" applyBorder="1" applyAlignment="1">
      <alignment horizontal="center" vertical="center" wrapText="1"/>
    </xf>
    <xf numFmtId="49" fontId="5" fillId="3" borderId="6" xfId="4" applyNumberFormat="1" applyFont="1" applyFill="1" applyBorder="1" applyAlignment="1">
      <alignment horizontal="center" vertical="center" wrapText="1"/>
    </xf>
    <xf numFmtId="4" fontId="5" fillId="3" borderId="7" xfId="4" applyNumberFormat="1" applyFont="1" applyFill="1" applyBorder="1" applyAlignment="1">
      <alignment horizontal="justify" vertical="center" wrapText="1"/>
    </xf>
    <xf numFmtId="49" fontId="5" fillId="3" borderId="7" xfId="4" applyNumberFormat="1" applyFont="1" applyFill="1" applyBorder="1" applyAlignment="1">
      <alignment horizontal="center" vertical="center" wrapText="1"/>
    </xf>
    <xf numFmtId="4" fontId="5" fillId="4" borderId="6" xfId="4" applyNumberFormat="1" applyFont="1" applyFill="1" applyBorder="1" applyAlignment="1">
      <alignment horizontal="justify" vertical="center" wrapText="1"/>
    </xf>
    <xf numFmtId="49" fontId="5" fillId="4" borderId="6" xfId="4" applyNumberFormat="1" applyFont="1" applyFill="1" applyBorder="1" applyAlignment="1">
      <alignment horizontal="center" vertical="center" wrapText="1"/>
    </xf>
    <xf numFmtId="49" fontId="3" fillId="4" borderId="3" xfId="6" applyNumberFormat="1" applyFont="1" applyFill="1" applyBorder="1" applyAlignment="1" applyProtection="1">
      <alignment horizontal="center" vertical="center" wrapText="1"/>
    </xf>
    <xf numFmtId="49" fontId="3" fillId="4" borderId="7" xfId="6" applyNumberFormat="1" applyFont="1" applyFill="1" applyBorder="1" applyAlignment="1" applyProtection="1">
      <alignment horizontal="center" vertical="center" wrapText="1"/>
    </xf>
    <xf numFmtId="49" fontId="3" fillId="4" borderId="6" xfId="6" applyNumberFormat="1" applyFont="1" applyFill="1" applyBorder="1" applyAlignment="1" applyProtection="1">
      <alignment horizontal="center" vertical="center" wrapText="1"/>
    </xf>
    <xf numFmtId="14" fontId="5" fillId="4" borderId="6" xfId="5" applyNumberFormat="1" applyFont="1" applyFill="1" applyBorder="1" applyAlignment="1" applyProtection="1">
      <alignment horizontal="center" vertical="center" wrapText="1"/>
    </xf>
    <xf numFmtId="4" fontId="5" fillId="4" borderId="6" xfId="1" applyNumberFormat="1" applyFont="1" applyFill="1" applyBorder="1" applyAlignment="1">
      <alignment horizontal="right" vertical="center" wrapText="1"/>
    </xf>
    <xf numFmtId="4" fontId="5" fillId="4" borderId="3" xfId="4" applyNumberFormat="1" applyFont="1" applyFill="1" applyBorder="1" applyAlignment="1">
      <alignment horizontal="right" vertical="center" wrapText="1"/>
    </xf>
    <xf numFmtId="4" fontId="5" fillId="4" borderId="7" xfId="4" applyNumberFormat="1" applyFont="1" applyFill="1" applyBorder="1" applyAlignment="1">
      <alignment horizontal="right" vertical="center" wrapText="1"/>
    </xf>
    <xf numFmtId="4" fontId="5" fillId="4" borderId="6" xfId="4" applyNumberFormat="1" applyFont="1" applyFill="1" applyBorder="1" applyAlignment="1">
      <alignment horizontal="right" vertical="center" wrapText="1"/>
    </xf>
    <xf numFmtId="0" fontId="5" fillId="4" borderId="7" xfId="4" applyFont="1" applyFill="1" applyBorder="1" applyAlignment="1">
      <alignment horizontal="justify" vertical="center" wrapText="1"/>
    </xf>
    <xf numFmtId="0" fontId="3" fillId="2" borderId="4" xfId="4" applyFont="1" applyFill="1" applyBorder="1" applyAlignment="1">
      <alignment horizontal="center" vertical="center" wrapText="1"/>
    </xf>
    <xf numFmtId="4" fontId="5" fillId="4" borderId="6" xfId="5" applyNumberFormat="1" applyFont="1" applyFill="1" applyBorder="1" applyAlignment="1" applyProtection="1">
      <alignment horizontal="right" vertical="center" wrapText="1"/>
    </xf>
    <xf numFmtId="165" fontId="5" fillId="4" borderId="6" xfId="4" applyNumberFormat="1" applyFont="1" applyFill="1" applyBorder="1" applyAlignment="1">
      <alignment horizontal="justify" vertical="center" wrapText="1"/>
    </xf>
    <xf numFmtId="4" fontId="5" fillId="4" borderId="7" xfId="1" applyNumberFormat="1" applyFont="1" applyFill="1" applyBorder="1" applyAlignment="1" applyProtection="1">
      <alignment horizontal="justify" vertical="center" wrapText="1"/>
    </xf>
    <xf numFmtId="4" fontId="6" fillId="3" borderId="3" xfId="1" applyNumberFormat="1" applyFont="1" applyFill="1" applyBorder="1" applyAlignment="1">
      <alignment horizontal="justify" vertical="center" wrapText="1"/>
    </xf>
    <xf numFmtId="4" fontId="6" fillId="3" borderId="6" xfId="1" applyNumberFormat="1" applyFont="1" applyFill="1" applyBorder="1" applyAlignment="1">
      <alignment horizontal="justify" vertical="center" wrapText="1"/>
    </xf>
    <xf numFmtId="0" fontId="3" fillId="2" borderId="3" xfId="4" applyFont="1" applyFill="1" applyBorder="1" applyAlignment="1">
      <alignment horizontal="center" vertical="center" wrapText="1"/>
    </xf>
    <xf numFmtId="0" fontId="3" fillId="2" borderId="6" xfId="4" applyFont="1" applyFill="1" applyBorder="1" applyAlignment="1">
      <alignment horizontal="center" vertical="center" wrapText="1"/>
    </xf>
    <xf numFmtId="0" fontId="5" fillId="0" borderId="1" xfId="4" applyFont="1" applyBorder="1" applyAlignment="1">
      <alignment horizontal="justify" vertical="center" wrapText="1"/>
    </xf>
    <xf numFmtId="0" fontId="3" fillId="0" borderId="1" xfId="4" applyFont="1" applyBorder="1" applyAlignment="1">
      <alignment horizontal="center" vertical="center" wrapText="1"/>
    </xf>
    <xf numFmtId="0" fontId="3" fillId="2" borderId="2" xfId="4" applyFont="1" applyFill="1" applyBorder="1" applyAlignment="1">
      <alignment horizontal="center" vertical="center" wrapText="1"/>
    </xf>
    <xf numFmtId="0" fontId="3" fillId="2" borderId="5" xfId="4" applyFont="1" applyFill="1" applyBorder="1" applyAlignment="1">
      <alignment horizontal="center" vertical="center" wrapText="1"/>
    </xf>
    <xf numFmtId="4" fontId="3" fillId="2" borderId="3" xfId="4" applyNumberFormat="1" applyFont="1" applyFill="1" applyBorder="1" applyAlignment="1" applyProtection="1">
      <alignment horizontal="center" vertical="center" wrapText="1"/>
      <protection locked="0"/>
    </xf>
    <xf numFmtId="4" fontId="3" fillId="2" borderId="6" xfId="4" applyNumberFormat="1" applyFont="1" applyFill="1" applyBorder="1" applyAlignment="1" applyProtection="1">
      <alignment horizontal="center" vertical="center" wrapText="1"/>
      <protection locked="0"/>
    </xf>
    <xf numFmtId="4" fontId="3" fillId="2" borderId="4" xfId="4" applyNumberFormat="1" applyFont="1" applyFill="1" applyBorder="1" applyAlignment="1">
      <alignment horizontal="center" vertical="center" wrapText="1"/>
    </xf>
    <xf numFmtId="49" fontId="3" fillId="3" borderId="7" xfId="6" applyNumberFormat="1" applyFont="1" applyFill="1" applyBorder="1" applyAlignment="1" applyProtection="1">
      <alignment horizontal="center" vertical="center" wrapText="1"/>
    </xf>
    <xf numFmtId="169" fontId="5" fillId="8" borderId="3" xfId="2" applyNumberFormat="1" applyFont="1" applyFill="1" applyBorder="1" applyAlignment="1">
      <alignment horizontal="right" vertical="center" wrapText="1"/>
    </xf>
    <xf numFmtId="169" fontId="5" fillId="8" borderId="6" xfId="2" applyNumberFormat="1" applyFont="1" applyFill="1" applyBorder="1" applyAlignment="1">
      <alignment horizontal="right" vertical="center" wrapText="1"/>
    </xf>
    <xf numFmtId="4" fontId="5" fillId="7" borderId="3" xfId="1" applyNumberFormat="1" applyFont="1" applyFill="1" applyBorder="1" applyAlignment="1">
      <alignment horizontal="left" vertical="center" wrapText="1"/>
    </xf>
    <xf numFmtId="4" fontId="5" fillId="7" borderId="7" xfId="1" applyNumberFormat="1" applyFont="1" applyFill="1" applyBorder="1" applyAlignment="1">
      <alignment horizontal="left" vertical="center" wrapText="1"/>
    </xf>
    <xf numFmtId="4" fontId="5" fillId="7" borderId="6" xfId="1" applyNumberFormat="1" applyFont="1" applyFill="1" applyBorder="1" applyAlignment="1">
      <alignment horizontal="left" vertical="center" wrapText="1"/>
    </xf>
    <xf numFmtId="4" fontId="5" fillId="7" borderId="3" xfId="1" applyNumberFormat="1" applyFont="1" applyFill="1" applyBorder="1" applyAlignment="1">
      <alignment horizontal="center" vertical="center" wrapText="1"/>
    </xf>
    <xf numFmtId="4" fontId="5" fillId="7" borderId="7" xfId="1" applyNumberFormat="1" applyFont="1" applyFill="1" applyBorder="1" applyAlignment="1">
      <alignment horizontal="center" vertical="center" wrapText="1"/>
    </xf>
    <xf numFmtId="4" fontId="5" fillId="7" borderId="6" xfId="1" applyNumberFormat="1" applyFont="1" applyFill="1" applyBorder="1" applyAlignment="1">
      <alignment horizontal="center" vertical="center" wrapText="1"/>
    </xf>
    <xf numFmtId="4" fontId="5" fillId="8" borderId="3" xfId="4" applyNumberFormat="1" applyFont="1" applyFill="1" applyBorder="1" applyAlignment="1">
      <alignment horizontal="center" vertical="center" wrapText="1"/>
    </xf>
    <xf numFmtId="4" fontId="5" fillId="8" borderId="6" xfId="4" applyNumberFormat="1" applyFont="1" applyFill="1" applyBorder="1" applyAlignment="1">
      <alignment horizontal="center" vertical="center" wrapText="1"/>
    </xf>
    <xf numFmtId="4" fontId="3" fillId="8" borderId="3" xfId="4" applyNumberFormat="1" applyFont="1" applyFill="1" applyBorder="1" applyAlignment="1">
      <alignment horizontal="right" vertical="center" wrapText="1"/>
    </xf>
    <xf numFmtId="4" fontId="3" fillId="8" borderId="6" xfId="4" applyNumberFormat="1" applyFont="1" applyFill="1" applyBorder="1" applyAlignment="1">
      <alignment horizontal="right" vertical="center" wrapText="1"/>
    </xf>
    <xf numFmtId="166" fontId="5" fillId="8" borderId="3" xfId="4" applyNumberFormat="1" applyFont="1" applyFill="1" applyBorder="1" applyAlignment="1">
      <alignment horizontal="center" vertical="center" wrapText="1"/>
    </xf>
    <xf numFmtId="166" fontId="5" fillId="8" borderId="6" xfId="4" applyNumberFormat="1" applyFont="1" applyFill="1" applyBorder="1" applyAlignment="1">
      <alignment horizontal="center" vertical="center" wrapText="1"/>
    </xf>
    <xf numFmtId="168" fontId="5" fillId="7" borderId="3" xfId="4" applyNumberFormat="1" applyFont="1" applyFill="1" applyBorder="1" applyAlignment="1">
      <alignment horizontal="justify" vertical="center" wrapText="1"/>
    </xf>
    <xf numFmtId="168" fontId="5" fillId="7" borderId="6" xfId="4" applyNumberFormat="1" applyFont="1" applyFill="1" applyBorder="1" applyAlignment="1">
      <alignment horizontal="justify" vertical="center" wrapText="1"/>
    </xf>
  </cellXfs>
  <cellStyles count="9">
    <cellStyle name="Millares" xfId="1" builtinId="3"/>
    <cellStyle name="Millares [0]" xfId="2" builtinId="6"/>
    <cellStyle name="Millares 2" xfId="5"/>
    <cellStyle name="Moneda" xfId="3" builtinId="4"/>
    <cellStyle name="Moneda 2" xfId="7"/>
    <cellStyle name="Normal" xfId="0" builtinId="0"/>
    <cellStyle name="Normal 2" xfId="4"/>
    <cellStyle name="Porcentaje 2" xfId="6"/>
    <cellStyle name="Porcentual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10</xdr:row>
      <xdr:rowOff>0</xdr:rowOff>
    </xdr:from>
    <xdr:to>
      <xdr:col>23</xdr:col>
      <xdr:colOff>304800</xdr:colOff>
      <xdr:row>10</xdr:row>
      <xdr:rowOff>304800</xdr:rowOff>
    </xdr:to>
    <xdr:sp macro="" textlink="">
      <xdr:nvSpPr>
        <xdr:cNvPr id="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B990CAD-7DD3-446C-9547-35A71A153A0D}"/>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10</xdr:row>
      <xdr:rowOff>0</xdr:rowOff>
    </xdr:from>
    <xdr:to>
      <xdr:col>23</xdr:col>
      <xdr:colOff>304800</xdr:colOff>
      <xdr:row>10</xdr:row>
      <xdr:rowOff>304800</xdr:rowOff>
    </xdr:to>
    <xdr:sp macro="" textlink="">
      <xdr:nvSpPr>
        <xdr:cNvPr id="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B37D5AE-415A-4B66-90A7-118F3116D0E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10</xdr:row>
      <xdr:rowOff>0</xdr:rowOff>
    </xdr:from>
    <xdr:to>
      <xdr:col>23</xdr:col>
      <xdr:colOff>304800</xdr:colOff>
      <xdr:row>10</xdr:row>
      <xdr:rowOff>304800</xdr:rowOff>
    </xdr:to>
    <xdr:sp macro="" textlink="">
      <xdr:nvSpPr>
        <xdr:cNvPr id="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50AB1B3-B6D1-4222-B005-DE8A4727AB9F}"/>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10</xdr:row>
      <xdr:rowOff>0</xdr:rowOff>
    </xdr:from>
    <xdr:to>
      <xdr:col>23</xdr:col>
      <xdr:colOff>304800</xdr:colOff>
      <xdr:row>10</xdr:row>
      <xdr:rowOff>304800</xdr:rowOff>
    </xdr:to>
    <xdr:sp macro="" textlink="">
      <xdr:nvSpPr>
        <xdr:cNvPr id="5" name="AutoShape 7" descr="0464-1.jpg">
          <a:extLst>
            <a:ext uri="{FF2B5EF4-FFF2-40B4-BE49-F238E27FC236}">
              <a16:creationId xmlns:a16="http://schemas.microsoft.com/office/drawing/2014/main" id="{474892F7-43AF-49B3-B3E6-FBC2D56D68E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10</xdr:row>
      <xdr:rowOff>0</xdr:rowOff>
    </xdr:from>
    <xdr:to>
      <xdr:col>23</xdr:col>
      <xdr:colOff>304800</xdr:colOff>
      <xdr:row>10</xdr:row>
      <xdr:rowOff>304800</xdr:rowOff>
    </xdr:to>
    <xdr:sp macro="" textlink="">
      <xdr:nvSpPr>
        <xdr:cNvPr id="6" name="AutoShape 8" descr="0464-1.jpg">
          <a:extLst>
            <a:ext uri="{FF2B5EF4-FFF2-40B4-BE49-F238E27FC236}">
              <a16:creationId xmlns:a16="http://schemas.microsoft.com/office/drawing/2014/main" id="{387261BD-38D7-491B-B768-6C67AC47B3F9}"/>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11</xdr:row>
      <xdr:rowOff>0</xdr:rowOff>
    </xdr:from>
    <xdr:to>
      <xdr:col>23</xdr:col>
      <xdr:colOff>304800</xdr:colOff>
      <xdr:row>11</xdr:row>
      <xdr:rowOff>304800</xdr:rowOff>
    </xdr:to>
    <xdr:sp macro="" textlink="">
      <xdr:nvSpPr>
        <xdr:cNvPr id="7" name="AutoShape 10" descr="Imágenes integradas 1">
          <a:extLst>
            <a:ext uri="{FF2B5EF4-FFF2-40B4-BE49-F238E27FC236}">
              <a16:creationId xmlns:a16="http://schemas.microsoft.com/office/drawing/2014/main" id="{04A19BA9-74E8-46A6-85DC-8050389D47B0}"/>
            </a:ext>
          </a:extLst>
        </xdr:cNvPr>
        <xdr:cNvSpPr>
          <a:spLocks noChangeAspect="1" noChangeArrowheads="1"/>
        </xdr:cNvSpPr>
      </xdr:nvSpPr>
      <xdr:spPr bwMode="auto">
        <a:xfrm>
          <a:off x="76171425" y="1973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1809750</xdr:rowOff>
    </xdr:from>
    <xdr:to>
      <xdr:col>9</xdr:col>
      <xdr:colOff>304800</xdr:colOff>
      <xdr:row>42</xdr:row>
      <xdr:rowOff>2114550</xdr:rowOff>
    </xdr:to>
    <xdr:sp macro="" textlink="">
      <xdr:nvSpPr>
        <xdr:cNvPr id="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3A512FC-FDD5-4AA2-BC5D-04CA28E9C824}"/>
            </a:ext>
          </a:extLst>
        </xdr:cNvPr>
        <xdr:cNvSpPr>
          <a:spLocks noChangeAspect="1" noChangeArrowheads="1"/>
        </xdr:cNvSpPr>
      </xdr:nvSpPr>
      <xdr:spPr bwMode="auto">
        <a:xfrm>
          <a:off x="37766625" y="82019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118AB6B-85AC-441B-BC57-D3C820BB16F9}"/>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5CF0B03-DE63-479D-9898-ED8FEE3FE902}"/>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1" name="AutoShape 7" descr="0464-1.jpg">
          <a:extLst>
            <a:ext uri="{FF2B5EF4-FFF2-40B4-BE49-F238E27FC236}">
              <a16:creationId xmlns:a16="http://schemas.microsoft.com/office/drawing/2014/main" id="{CD31D895-D7D4-4E84-9BA9-CDADC9B23F47}"/>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2" name="AutoShape 8" descr="0464-1.jpg">
          <a:extLst>
            <a:ext uri="{FF2B5EF4-FFF2-40B4-BE49-F238E27FC236}">
              <a16:creationId xmlns:a16="http://schemas.microsoft.com/office/drawing/2014/main" id="{8185CA9D-5DFE-4A37-AA61-CB9914F1517C}"/>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3" name="AutoShape 10" descr="Imágenes integradas 1">
          <a:extLst>
            <a:ext uri="{FF2B5EF4-FFF2-40B4-BE49-F238E27FC236}">
              <a16:creationId xmlns:a16="http://schemas.microsoft.com/office/drawing/2014/main" id="{DC217821-522D-4C3B-8155-A57AA08DC5C8}"/>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44</xdr:row>
      <xdr:rowOff>0</xdr:rowOff>
    </xdr:from>
    <xdr:ext cx="304800" cy="304800"/>
    <xdr:sp macro="" textlink="">
      <xdr:nvSpPr>
        <xdr:cNvPr id="1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CF1D250-5A05-4BFC-8C43-460800FE714A}"/>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744509E-86F6-4C0B-978C-4E88A3DAFD19}"/>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B9EE8BF-D8F1-429B-8148-48CC494316BA}"/>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7" name="AutoShape 7" descr="0464-1.jpg">
          <a:extLst>
            <a:ext uri="{FF2B5EF4-FFF2-40B4-BE49-F238E27FC236}">
              <a16:creationId xmlns:a16="http://schemas.microsoft.com/office/drawing/2014/main" id="{8CE0E8E5-4E17-4A26-94B3-64DA15BAFE1C}"/>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8" name="AutoShape 8" descr="0464-1.jpg">
          <a:extLst>
            <a:ext uri="{FF2B5EF4-FFF2-40B4-BE49-F238E27FC236}">
              <a16:creationId xmlns:a16="http://schemas.microsoft.com/office/drawing/2014/main" id="{9D9A78C9-DEA8-42FD-9297-0B254478143C}"/>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9" name="AutoShape 10" descr="Imágenes integradas 1">
          <a:extLst>
            <a:ext uri="{FF2B5EF4-FFF2-40B4-BE49-F238E27FC236}">
              <a16:creationId xmlns:a16="http://schemas.microsoft.com/office/drawing/2014/main" id="{A51FE3E1-352F-4989-B5B3-C16180F8F74F}"/>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23</xdr:col>
      <xdr:colOff>0</xdr:colOff>
      <xdr:row>10</xdr:row>
      <xdr:rowOff>0</xdr:rowOff>
    </xdr:from>
    <xdr:to>
      <xdr:col>23</xdr:col>
      <xdr:colOff>304800</xdr:colOff>
      <xdr:row>10</xdr:row>
      <xdr:rowOff>304800</xdr:rowOff>
    </xdr:to>
    <xdr:sp macro="" textlink="">
      <xdr:nvSpPr>
        <xdr:cNvPr id="2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66F218B-7760-406A-B1A3-3E424FEDFF89}"/>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10</xdr:row>
      <xdr:rowOff>0</xdr:rowOff>
    </xdr:from>
    <xdr:to>
      <xdr:col>23</xdr:col>
      <xdr:colOff>304800</xdr:colOff>
      <xdr:row>10</xdr:row>
      <xdr:rowOff>304800</xdr:rowOff>
    </xdr:to>
    <xdr:sp macro="" textlink="">
      <xdr:nvSpPr>
        <xdr:cNvPr id="2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ECD04BF-BAB5-4101-9317-62AAFB336E0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10</xdr:row>
      <xdr:rowOff>0</xdr:rowOff>
    </xdr:from>
    <xdr:to>
      <xdr:col>23</xdr:col>
      <xdr:colOff>304800</xdr:colOff>
      <xdr:row>10</xdr:row>
      <xdr:rowOff>304800</xdr:rowOff>
    </xdr:to>
    <xdr:sp macro="" textlink="">
      <xdr:nvSpPr>
        <xdr:cNvPr id="2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9A512FD-ADE9-4217-B995-72B17ABC1805}"/>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10</xdr:row>
      <xdr:rowOff>0</xdr:rowOff>
    </xdr:from>
    <xdr:to>
      <xdr:col>23</xdr:col>
      <xdr:colOff>304800</xdr:colOff>
      <xdr:row>10</xdr:row>
      <xdr:rowOff>304800</xdr:rowOff>
    </xdr:to>
    <xdr:sp macro="" textlink="">
      <xdr:nvSpPr>
        <xdr:cNvPr id="23" name="AutoShape 7" descr="0464-1.jpg">
          <a:extLst>
            <a:ext uri="{FF2B5EF4-FFF2-40B4-BE49-F238E27FC236}">
              <a16:creationId xmlns:a16="http://schemas.microsoft.com/office/drawing/2014/main" id="{1217157F-8C02-4CC8-B338-E3F281070B67}"/>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10</xdr:row>
      <xdr:rowOff>0</xdr:rowOff>
    </xdr:from>
    <xdr:to>
      <xdr:col>23</xdr:col>
      <xdr:colOff>304800</xdr:colOff>
      <xdr:row>10</xdr:row>
      <xdr:rowOff>304800</xdr:rowOff>
    </xdr:to>
    <xdr:sp macro="" textlink="">
      <xdr:nvSpPr>
        <xdr:cNvPr id="24" name="AutoShape 8" descr="0464-1.jpg">
          <a:extLst>
            <a:ext uri="{FF2B5EF4-FFF2-40B4-BE49-F238E27FC236}">
              <a16:creationId xmlns:a16="http://schemas.microsoft.com/office/drawing/2014/main" id="{DB9843CA-4CAB-45E7-BFB9-F73FCD3F81A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11</xdr:row>
      <xdr:rowOff>0</xdr:rowOff>
    </xdr:from>
    <xdr:to>
      <xdr:col>23</xdr:col>
      <xdr:colOff>304800</xdr:colOff>
      <xdr:row>11</xdr:row>
      <xdr:rowOff>304800</xdr:rowOff>
    </xdr:to>
    <xdr:sp macro="" textlink="">
      <xdr:nvSpPr>
        <xdr:cNvPr id="25" name="AutoShape 10" descr="Imágenes integradas 1">
          <a:extLst>
            <a:ext uri="{FF2B5EF4-FFF2-40B4-BE49-F238E27FC236}">
              <a16:creationId xmlns:a16="http://schemas.microsoft.com/office/drawing/2014/main" id="{CB6B97A1-37F9-4BB6-896F-635BB294C877}"/>
            </a:ext>
          </a:extLst>
        </xdr:cNvPr>
        <xdr:cNvSpPr>
          <a:spLocks noChangeAspect="1" noChangeArrowheads="1"/>
        </xdr:cNvSpPr>
      </xdr:nvSpPr>
      <xdr:spPr bwMode="auto">
        <a:xfrm>
          <a:off x="76171425" y="1973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15F182C-FD0F-483D-B314-E0C2C9B92FB0}"/>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69B6524-4E99-42B8-9C45-85844C6B1209}"/>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7E263F0-A107-4ADB-A674-027815A383E4}"/>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9" name="AutoShape 7" descr="0464-1.jpg">
          <a:extLst>
            <a:ext uri="{FF2B5EF4-FFF2-40B4-BE49-F238E27FC236}">
              <a16:creationId xmlns:a16="http://schemas.microsoft.com/office/drawing/2014/main" id="{A0273E89-E42B-4367-8619-8B76242AA3CE}"/>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30" name="AutoShape 8" descr="0464-1.jpg">
          <a:extLst>
            <a:ext uri="{FF2B5EF4-FFF2-40B4-BE49-F238E27FC236}">
              <a16:creationId xmlns:a16="http://schemas.microsoft.com/office/drawing/2014/main" id="{573E60C1-FAA6-4BE6-90CF-4E32933887B8}"/>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31" name="AutoShape 10" descr="Imágenes integradas 1">
          <a:extLst>
            <a:ext uri="{FF2B5EF4-FFF2-40B4-BE49-F238E27FC236}">
              <a16:creationId xmlns:a16="http://schemas.microsoft.com/office/drawing/2014/main" id="{17AC208A-074E-4950-839F-3B95CCDAD62A}"/>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71</xdr:row>
      <xdr:rowOff>0</xdr:rowOff>
    </xdr:from>
    <xdr:ext cx="304800" cy="304800"/>
    <xdr:sp macro="" textlink="">
      <xdr:nvSpPr>
        <xdr:cNvPr id="3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09DD182-ED09-439C-9ABE-31C4B45CF68D}"/>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B4813AE-2E2D-4458-9417-47D6DA6B4825}"/>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349F0E2-096F-4C85-A446-8954E2171347}"/>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5" name="AutoShape 7" descr="0464-1.jpg">
          <a:extLst>
            <a:ext uri="{FF2B5EF4-FFF2-40B4-BE49-F238E27FC236}">
              <a16:creationId xmlns:a16="http://schemas.microsoft.com/office/drawing/2014/main" id="{071F3BCE-AE1A-4DA1-BB67-1ADBB934E8E1}"/>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6" name="AutoShape 8" descr="0464-1.jpg">
          <a:extLst>
            <a:ext uri="{FF2B5EF4-FFF2-40B4-BE49-F238E27FC236}">
              <a16:creationId xmlns:a16="http://schemas.microsoft.com/office/drawing/2014/main" id="{D952C4C5-6AA4-42B3-919B-A0AADF1FA66B}"/>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7" name="AutoShape 10" descr="Imágenes integradas 1">
          <a:extLst>
            <a:ext uri="{FF2B5EF4-FFF2-40B4-BE49-F238E27FC236}">
              <a16:creationId xmlns:a16="http://schemas.microsoft.com/office/drawing/2014/main" id="{C9010BDF-77DD-4210-B10C-BE858927BF1E}"/>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3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8D7924A-2BA9-46B9-9A91-62C19C568D6D}"/>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3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0EC271D-0E66-4BC9-96E2-B9AAC04CD7C4}"/>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E6C8F26-B546-4567-8144-E6E9463CF183}"/>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1" name="AutoShape 7" descr="0464-1.jpg">
          <a:extLst>
            <a:ext uri="{FF2B5EF4-FFF2-40B4-BE49-F238E27FC236}">
              <a16:creationId xmlns:a16="http://schemas.microsoft.com/office/drawing/2014/main" id="{85E99BA7-BDFB-4CC0-A612-2A63488BA2B4}"/>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2" name="AutoShape 8" descr="0464-1.jpg">
          <a:extLst>
            <a:ext uri="{FF2B5EF4-FFF2-40B4-BE49-F238E27FC236}">
              <a16:creationId xmlns:a16="http://schemas.microsoft.com/office/drawing/2014/main" id="{F0C69603-938F-4AF8-B5FA-17AFB430F4CD}"/>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3" name="AutoShape 10" descr="Imágenes integradas 1">
          <a:extLst>
            <a:ext uri="{FF2B5EF4-FFF2-40B4-BE49-F238E27FC236}">
              <a16:creationId xmlns:a16="http://schemas.microsoft.com/office/drawing/2014/main" id="{1A0052DE-3413-495B-8D6B-329FF7FB820E}"/>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E2D8B48-E788-401C-A82D-80C2402444AB}"/>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C9F7DCB-7FFA-4A23-9CD6-566374E6FFCD}"/>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AE45A7C-B92E-46CB-B972-A8BE3FE90413}"/>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7" name="AutoShape 7" descr="0464-1.jpg">
          <a:extLst>
            <a:ext uri="{FF2B5EF4-FFF2-40B4-BE49-F238E27FC236}">
              <a16:creationId xmlns:a16="http://schemas.microsoft.com/office/drawing/2014/main" id="{A35565B5-E475-492E-846F-016D0F9A6980}"/>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8" name="AutoShape 8" descr="0464-1.jpg">
          <a:extLst>
            <a:ext uri="{FF2B5EF4-FFF2-40B4-BE49-F238E27FC236}">
              <a16:creationId xmlns:a16="http://schemas.microsoft.com/office/drawing/2014/main" id="{A4A8D164-7B6C-4693-A8B0-47286BBA0A12}"/>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9" name="AutoShape 10" descr="Imágenes integradas 1">
          <a:extLst>
            <a:ext uri="{FF2B5EF4-FFF2-40B4-BE49-F238E27FC236}">
              <a16:creationId xmlns:a16="http://schemas.microsoft.com/office/drawing/2014/main" id="{F5BF270E-7224-4133-BE98-F12B4341C069}"/>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1FEF98D-BA70-4CCD-B670-DDD114288A3A}"/>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C04A4D1-E17C-494E-A019-3319C932F83C}"/>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78789CC-6D58-48BF-932D-55CEC9886AC5}"/>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3" name="AutoShape 7" descr="0464-1.jpg">
          <a:extLst>
            <a:ext uri="{FF2B5EF4-FFF2-40B4-BE49-F238E27FC236}">
              <a16:creationId xmlns:a16="http://schemas.microsoft.com/office/drawing/2014/main" id="{39770FBC-41AD-4D5A-A2CD-F1FB3C3041DF}"/>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4" name="AutoShape 8" descr="0464-1.jpg">
          <a:extLst>
            <a:ext uri="{FF2B5EF4-FFF2-40B4-BE49-F238E27FC236}">
              <a16:creationId xmlns:a16="http://schemas.microsoft.com/office/drawing/2014/main" id="{69756494-8372-43F8-BBFC-622F4096AC03}"/>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5" name="AutoShape 10" descr="Imágenes integradas 1">
          <a:extLst>
            <a:ext uri="{FF2B5EF4-FFF2-40B4-BE49-F238E27FC236}">
              <a16:creationId xmlns:a16="http://schemas.microsoft.com/office/drawing/2014/main" id="{0F682148-9D25-4CEF-8F1F-BBFE33738752}"/>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52B9478-2543-4E28-B5E0-94CD256CFF69}"/>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1B4D582-656E-4B7D-A481-D29A370640DE}"/>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30E406F-A05D-439B-92FE-3475B1675022}"/>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9" name="AutoShape 7" descr="0464-1.jpg">
          <a:extLst>
            <a:ext uri="{FF2B5EF4-FFF2-40B4-BE49-F238E27FC236}">
              <a16:creationId xmlns:a16="http://schemas.microsoft.com/office/drawing/2014/main" id="{C25364C0-CF89-4DAD-A6DC-E4D480267516}"/>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60" name="AutoShape 8" descr="0464-1.jpg">
          <a:extLst>
            <a:ext uri="{FF2B5EF4-FFF2-40B4-BE49-F238E27FC236}">
              <a16:creationId xmlns:a16="http://schemas.microsoft.com/office/drawing/2014/main" id="{E88E7CCA-0E75-4947-8251-229810E42C71}"/>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61" name="AutoShape 10" descr="Imágenes integradas 1">
          <a:extLst>
            <a:ext uri="{FF2B5EF4-FFF2-40B4-BE49-F238E27FC236}">
              <a16:creationId xmlns:a16="http://schemas.microsoft.com/office/drawing/2014/main" id="{00EDFBFC-2CD5-4BF1-80BA-2744328B2CC8}"/>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6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E5ACB93-A7BC-4995-9B17-DC5FDA82F7FE}"/>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6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F72B519-C112-4235-90CD-1AE83CCA8FE4}"/>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6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E9E270C-F653-4A97-AC46-BE1C3A44AD1A}"/>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65" name="AutoShape 7" descr="0464-1.jpg">
          <a:extLst>
            <a:ext uri="{FF2B5EF4-FFF2-40B4-BE49-F238E27FC236}">
              <a16:creationId xmlns:a16="http://schemas.microsoft.com/office/drawing/2014/main" id="{F23CAB85-89FC-4425-87F4-70739B0BDF0A}"/>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66" name="AutoShape 8" descr="0464-1.jpg">
          <a:extLst>
            <a:ext uri="{FF2B5EF4-FFF2-40B4-BE49-F238E27FC236}">
              <a16:creationId xmlns:a16="http://schemas.microsoft.com/office/drawing/2014/main" id="{5A8B5DBF-2835-4B2A-9EBA-1BBAF05E9EB9}"/>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67" name="AutoShape 10" descr="Imágenes integradas 1">
          <a:extLst>
            <a:ext uri="{FF2B5EF4-FFF2-40B4-BE49-F238E27FC236}">
              <a16:creationId xmlns:a16="http://schemas.microsoft.com/office/drawing/2014/main" id="{19D0B3DA-D33B-4146-B5DC-C517612F8DBE}"/>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6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1E05C4C-A2A1-404E-BCE8-F085A0EE3F8E}"/>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6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C448A27-055C-492E-A36A-9BEBF1F3E4C8}"/>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7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774DD88-DF92-4FD7-B79A-6047E6A8A4F5}"/>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71" name="AutoShape 7" descr="0464-1.jpg">
          <a:extLst>
            <a:ext uri="{FF2B5EF4-FFF2-40B4-BE49-F238E27FC236}">
              <a16:creationId xmlns:a16="http://schemas.microsoft.com/office/drawing/2014/main" id="{A784E064-D9DA-42EB-8939-7A757BDD5567}"/>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72" name="AutoShape 8" descr="0464-1.jpg">
          <a:extLst>
            <a:ext uri="{FF2B5EF4-FFF2-40B4-BE49-F238E27FC236}">
              <a16:creationId xmlns:a16="http://schemas.microsoft.com/office/drawing/2014/main" id="{07D91D02-CE9E-4BFF-AEC5-F8FEB391AAC6}"/>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71</xdr:row>
      <xdr:rowOff>0</xdr:rowOff>
    </xdr:from>
    <xdr:ext cx="304800" cy="304800"/>
    <xdr:sp macro="" textlink="">
      <xdr:nvSpPr>
        <xdr:cNvPr id="73" name="AutoShape 10" descr="Imágenes integradas 1">
          <a:extLst>
            <a:ext uri="{FF2B5EF4-FFF2-40B4-BE49-F238E27FC236}">
              <a16:creationId xmlns:a16="http://schemas.microsoft.com/office/drawing/2014/main" id="{5212B10A-D827-40A6-8E46-C27A9F43CEB0}"/>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7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61B09BF-DB65-4011-9EEC-CB4D02492FBD}"/>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7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4765F7C-4DAB-44E0-ADCB-9278B742B9AE}"/>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7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EAA1B2D-33B9-4D2B-9359-A6FED2990D7F}"/>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77" name="AutoShape 7" descr="0464-1.jpg">
          <a:extLst>
            <a:ext uri="{FF2B5EF4-FFF2-40B4-BE49-F238E27FC236}">
              <a16:creationId xmlns:a16="http://schemas.microsoft.com/office/drawing/2014/main" id="{DD685927-87EA-4D19-9758-F4C4FDDD15BB}"/>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78" name="AutoShape 8" descr="0464-1.jpg">
          <a:extLst>
            <a:ext uri="{FF2B5EF4-FFF2-40B4-BE49-F238E27FC236}">
              <a16:creationId xmlns:a16="http://schemas.microsoft.com/office/drawing/2014/main" id="{642944DC-A7C0-45CD-8C05-60D1068B8EA2}"/>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79" name="AutoShape 10" descr="Imágenes integradas 1">
          <a:extLst>
            <a:ext uri="{FF2B5EF4-FFF2-40B4-BE49-F238E27FC236}">
              <a16:creationId xmlns:a16="http://schemas.microsoft.com/office/drawing/2014/main" id="{79D46105-FD55-4711-90BF-B277A5C397A3}"/>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8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659160B-85AE-4A2F-A09C-C8A4CB416DD2}"/>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8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44F50E2-88CD-4719-9E07-79058852A540}"/>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8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E51DF73-1EBF-4B89-BB38-CBA74E310CE8}"/>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83" name="AutoShape 7" descr="0464-1.jpg">
          <a:extLst>
            <a:ext uri="{FF2B5EF4-FFF2-40B4-BE49-F238E27FC236}">
              <a16:creationId xmlns:a16="http://schemas.microsoft.com/office/drawing/2014/main" id="{85428295-04CB-43D2-B216-947C41974CDF}"/>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84" name="AutoShape 8" descr="0464-1.jpg">
          <a:extLst>
            <a:ext uri="{FF2B5EF4-FFF2-40B4-BE49-F238E27FC236}">
              <a16:creationId xmlns:a16="http://schemas.microsoft.com/office/drawing/2014/main" id="{A13073A6-CAAE-47D1-B40E-784A714155FF}"/>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71</xdr:row>
      <xdr:rowOff>0</xdr:rowOff>
    </xdr:from>
    <xdr:ext cx="304800" cy="304800"/>
    <xdr:sp macro="" textlink="">
      <xdr:nvSpPr>
        <xdr:cNvPr id="85" name="AutoShape 10" descr="Imágenes integradas 1">
          <a:extLst>
            <a:ext uri="{FF2B5EF4-FFF2-40B4-BE49-F238E27FC236}">
              <a16:creationId xmlns:a16="http://schemas.microsoft.com/office/drawing/2014/main" id="{59791CE0-109A-4D16-B5CB-1A09F4D0EC96}"/>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DBD78EA-56A9-407B-B301-A7AFD6ECF91D}"/>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E0AB4B6-7E0A-432E-A4F9-8026EBB4B8F0}"/>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F2C760E-0AAE-4F9E-B4FF-4D46F036E1D6}"/>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9" name="AutoShape 7" descr="0464-1.jpg">
          <a:extLst>
            <a:ext uri="{FF2B5EF4-FFF2-40B4-BE49-F238E27FC236}">
              <a16:creationId xmlns:a16="http://schemas.microsoft.com/office/drawing/2014/main" id="{7FDAD4DC-F8E3-4654-9846-99EAD2EC0504}"/>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0" name="AutoShape 8" descr="0464-1.jpg">
          <a:extLst>
            <a:ext uri="{FF2B5EF4-FFF2-40B4-BE49-F238E27FC236}">
              <a16:creationId xmlns:a16="http://schemas.microsoft.com/office/drawing/2014/main" id="{76BE9070-07AD-4697-80AB-971431B4E7E3}"/>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1" name="AutoShape 10" descr="Imágenes integradas 1">
          <a:extLst>
            <a:ext uri="{FF2B5EF4-FFF2-40B4-BE49-F238E27FC236}">
              <a16:creationId xmlns:a16="http://schemas.microsoft.com/office/drawing/2014/main" id="{B3CDA031-AFCB-4F6F-9F9A-1C7FEE0C9D0D}"/>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F041EA0-BBA8-45BC-BAAE-67E96F30271A}"/>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7776801-27C9-4F7F-B144-F9FC45242DA3}"/>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79FC593-B7C7-4FFE-88DA-65275F73B045}"/>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5" name="AutoShape 7" descr="0464-1.jpg">
          <a:extLst>
            <a:ext uri="{FF2B5EF4-FFF2-40B4-BE49-F238E27FC236}">
              <a16:creationId xmlns:a16="http://schemas.microsoft.com/office/drawing/2014/main" id="{39BBE5E8-A65A-4C6D-AA7D-AFFE296D218C}"/>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6" name="AutoShape 8" descr="0464-1.jpg">
          <a:extLst>
            <a:ext uri="{FF2B5EF4-FFF2-40B4-BE49-F238E27FC236}">
              <a16:creationId xmlns:a16="http://schemas.microsoft.com/office/drawing/2014/main" id="{177A8FED-A7DF-40F9-8CC4-75B6D755C2CE}"/>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7" name="AutoShape 10" descr="Imágenes integradas 1">
          <a:extLst>
            <a:ext uri="{FF2B5EF4-FFF2-40B4-BE49-F238E27FC236}">
              <a16:creationId xmlns:a16="http://schemas.microsoft.com/office/drawing/2014/main" id="{314FFB65-90EB-4B44-BBCA-9B7706F68237}"/>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9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13E8D13-454A-4A56-856D-A744A00974DF}"/>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9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A858FC5-0AB5-44AA-91D2-71F641ACE3A5}"/>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73F2A12-51E6-4876-85C3-53A5AD7F32F8}"/>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1" name="AutoShape 7" descr="0464-1.jpg">
          <a:extLst>
            <a:ext uri="{FF2B5EF4-FFF2-40B4-BE49-F238E27FC236}">
              <a16:creationId xmlns:a16="http://schemas.microsoft.com/office/drawing/2014/main" id="{B6BB20BB-79C2-4367-BF7D-F2B19BACA273}"/>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2" name="AutoShape 8" descr="0464-1.jpg">
          <a:extLst>
            <a:ext uri="{FF2B5EF4-FFF2-40B4-BE49-F238E27FC236}">
              <a16:creationId xmlns:a16="http://schemas.microsoft.com/office/drawing/2014/main" id="{EBE0FAFF-88A6-4F13-8D33-76F39BED55DF}"/>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3" name="AutoShape 10" descr="Imágenes integradas 1">
          <a:extLst>
            <a:ext uri="{FF2B5EF4-FFF2-40B4-BE49-F238E27FC236}">
              <a16:creationId xmlns:a16="http://schemas.microsoft.com/office/drawing/2014/main" id="{BE2DA10A-3340-4EDA-8F64-D9C58750A972}"/>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E9D6E76-655A-461F-B162-00BAD1835C2F}"/>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A5CF385-9121-42E0-A073-ED293BB245EC}"/>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6B6062-8B03-449B-9FB4-6C7E9D998A36}"/>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7" name="AutoShape 7" descr="0464-1.jpg">
          <a:extLst>
            <a:ext uri="{FF2B5EF4-FFF2-40B4-BE49-F238E27FC236}">
              <a16:creationId xmlns:a16="http://schemas.microsoft.com/office/drawing/2014/main" id="{34E50D1E-5ACE-46D1-B14E-7201D58280C5}"/>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8" name="AutoShape 8" descr="0464-1.jpg">
          <a:extLst>
            <a:ext uri="{FF2B5EF4-FFF2-40B4-BE49-F238E27FC236}">
              <a16:creationId xmlns:a16="http://schemas.microsoft.com/office/drawing/2014/main" id="{724F49F4-A213-4FB9-8BD7-8CE415A5A670}"/>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9" name="AutoShape 10" descr="Imágenes integradas 1">
          <a:extLst>
            <a:ext uri="{FF2B5EF4-FFF2-40B4-BE49-F238E27FC236}">
              <a16:creationId xmlns:a16="http://schemas.microsoft.com/office/drawing/2014/main" id="{773D4865-C3D0-4338-8DCA-E03BB28A3B9C}"/>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B298700-EE1D-4BC6-A598-DBFC0E071A0A}"/>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9D587BF-72D2-4C10-AB75-427F3C4E215F}"/>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0E5674A-A06E-43C3-A78D-8ED593C98C02}"/>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3" name="AutoShape 7" descr="0464-1.jpg">
          <a:extLst>
            <a:ext uri="{FF2B5EF4-FFF2-40B4-BE49-F238E27FC236}">
              <a16:creationId xmlns:a16="http://schemas.microsoft.com/office/drawing/2014/main" id="{57C7FAB9-9B41-4F1E-8FF3-538DA198AA4E}"/>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4" name="AutoShape 8" descr="0464-1.jpg">
          <a:extLst>
            <a:ext uri="{FF2B5EF4-FFF2-40B4-BE49-F238E27FC236}">
              <a16:creationId xmlns:a16="http://schemas.microsoft.com/office/drawing/2014/main" id="{C8130DF5-944E-49BD-B3B1-4DB4EA8C286F}"/>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5" name="AutoShape 10" descr="Imágenes integradas 1">
          <a:extLst>
            <a:ext uri="{FF2B5EF4-FFF2-40B4-BE49-F238E27FC236}">
              <a16:creationId xmlns:a16="http://schemas.microsoft.com/office/drawing/2014/main" id="{09596346-7770-4517-81FA-5FAA3BCA4282}"/>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01CB15-DCDF-44FF-B1C7-17067145345D}"/>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FB36BE0-50D0-4267-B421-12BC532FED0E}"/>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2EDB837-BB62-4E79-8140-130770C6C94D}"/>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9" name="AutoShape 7" descr="0464-1.jpg">
          <a:extLst>
            <a:ext uri="{FF2B5EF4-FFF2-40B4-BE49-F238E27FC236}">
              <a16:creationId xmlns:a16="http://schemas.microsoft.com/office/drawing/2014/main" id="{F3ABFA25-1956-4929-867F-82C429504A9C}"/>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20" name="AutoShape 8" descr="0464-1.jpg">
          <a:extLst>
            <a:ext uri="{FF2B5EF4-FFF2-40B4-BE49-F238E27FC236}">
              <a16:creationId xmlns:a16="http://schemas.microsoft.com/office/drawing/2014/main" id="{7A1D7EB8-FADD-4E35-8C36-CBCF013E5C8C}"/>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21" name="AutoShape 10" descr="Imágenes integradas 1">
          <a:extLst>
            <a:ext uri="{FF2B5EF4-FFF2-40B4-BE49-F238E27FC236}">
              <a16:creationId xmlns:a16="http://schemas.microsoft.com/office/drawing/2014/main" id="{24419926-8A44-4E92-BD8B-170B99384520}"/>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732B0FC-84AC-4CED-96DC-213D385A0781}"/>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DEFB242-C46F-48BB-805E-AD90874C592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9C98FD7-B1DF-42EE-8DD9-7563DC64F1CE}"/>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5" name="AutoShape 7" descr="0464-1.jpg">
          <a:extLst>
            <a:ext uri="{FF2B5EF4-FFF2-40B4-BE49-F238E27FC236}">
              <a16:creationId xmlns:a16="http://schemas.microsoft.com/office/drawing/2014/main" id="{8E0E09C1-227B-48A8-9B53-F9A549E92FDE}"/>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6" name="AutoShape 8" descr="0464-1.jpg">
          <a:extLst>
            <a:ext uri="{FF2B5EF4-FFF2-40B4-BE49-F238E27FC236}">
              <a16:creationId xmlns:a16="http://schemas.microsoft.com/office/drawing/2014/main" id="{A8A3FD8F-AC67-4D6F-A36B-6804DF76DD98}"/>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7" name="AutoShape 10" descr="Imágenes integradas 1">
          <a:extLst>
            <a:ext uri="{FF2B5EF4-FFF2-40B4-BE49-F238E27FC236}">
              <a16:creationId xmlns:a16="http://schemas.microsoft.com/office/drawing/2014/main" id="{4332DD51-8D38-4EC9-B442-BAA59285E06D}"/>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B5839B0-7C0F-48C8-B0EE-FE730E4B303B}"/>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1B6201D-1FFA-4154-BE1B-B9FD2CF7EEFA}"/>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3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833FA49-2921-4A41-936E-6B604EA1A2D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31" name="AutoShape 7" descr="0464-1.jpg">
          <a:extLst>
            <a:ext uri="{FF2B5EF4-FFF2-40B4-BE49-F238E27FC236}">
              <a16:creationId xmlns:a16="http://schemas.microsoft.com/office/drawing/2014/main" id="{E599DDC3-AC1F-4CBB-9158-960023985BE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32" name="AutoShape 8" descr="0464-1.jpg">
          <a:extLst>
            <a:ext uri="{FF2B5EF4-FFF2-40B4-BE49-F238E27FC236}">
              <a16:creationId xmlns:a16="http://schemas.microsoft.com/office/drawing/2014/main" id="{3B21462C-3B25-4DB1-9BBF-0C6C455AD80B}"/>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33" name="AutoShape 10" descr="Imágenes integradas 1">
          <a:extLst>
            <a:ext uri="{FF2B5EF4-FFF2-40B4-BE49-F238E27FC236}">
              <a16:creationId xmlns:a16="http://schemas.microsoft.com/office/drawing/2014/main" id="{1550C6EC-902E-453C-879A-67F99B7E754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3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520437D-D56F-42BF-A85F-B1A8868E626E}"/>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3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A1ED225-1983-4D38-A248-C9019180A4C7}"/>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3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3A50789-9FE5-449D-915B-93D21EA43C9F}"/>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37" name="AutoShape 7" descr="0464-1.jpg">
          <a:extLst>
            <a:ext uri="{FF2B5EF4-FFF2-40B4-BE49-F238E27FC236}">
              <a16:creationId xmlns:a16="http://schemas.microsoft.com/office/drawing/2014/main" id="{120DC45A-1FD3-43A9-AACC-3F4F8DE19C96}"/>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38" name="AutoShape 8" descr="0464-1.jpg">
          <a:extLst>
            <a:ext uri="{FF2B5EF4-FFF2-40B4-BE49-F238E27FC236}">
              <a16:creationId xmlns:a16="http://schemas.microsoft.com/office/drawing/2014/main" id="{1A2754A1-54D1-4BCF-B82E-C9D3ED97ED1A}"/>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39" name="AutoShape 10" descr="Imágenes integradas 1">
          <a:extLst>
            <a:ext uri="{FF2B5EF4-FFF2-40B4-BE49-F238E27FC236}">
              <a16:creationId xmlns:a16="http://schemas.microsoft.com/office/drawing/2014/main" id="{5BA70837-793F-4EE8-A2E8-90F7E5C16520}"/>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4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E56D636-66C2-4007-80DA-7FE78E665174}"/>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4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E76D2F-C041-4836-9BA3-37EE77F250BE}"/>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4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D616E7E-8086-48F8-908B-9627E030C2A7}"/>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43" name="AutoShape 7" descr="0464-1.jpg">
          <a:extLst>
            <a:ext uri="{FF2B5EF4-FFF2-40B4-BE49-F238E27FC236}">
              <a16:creationId xmlns:a16="http://schemas.microsoft.com/office/drawing/2014/main" id="{63E3254A-719B-431E-AE3B-AA4DD3A7EDEA}"/>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44" name="AutoShape 8" descr="0464-1.jpg">
          <a:extLst>
            <a:ext uri="{FF2B5EF4-FFF2-40B4-BE49-F238E27FC236}">
              <a16:creationId xmlns:a16="http://schemas.microsoft.com/office/drawing/2014/main" id="{B584215D-5D8C-4063-9A24-D56673493046}"/>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45</xdr:row>
      <xdr:rowOff>0</xdr:rowOff>
    </xdr:from>
    <xdr:ext cx="304800" cy="304800"/>
    <xdr:sp macro="" textlink="">
      <xdr:nvSpPr>
        <xdr:cNvPr id="145" name="AutoShape 10" descr="Imágenes integradas 1">
          <a:extLst>
            <a:ext uri="{FF2B5EF4-FFF2-40B4-BE49-F238E27FC236}">
              <a16:creationId xmlns:a16="http://schemas.microsoft.com/office/drawing/2014/main" id="{B7B97420-B431-4CB5-B199-FF762044ED99}"/>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D9E2EDC-8C9D-483F-AD12-9FF3C437CB11}"/>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0A34B75-C6AC-42E9-A38E-6B22FAE994DC}"/>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4BD2712-B443-461A-8F59-42305B8D4A7E}"/>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9" name="AutoShape 7" descr="0464-1.jpg">
          <a:extLst>
            <a:ext uri="{FF2B5EF4-FFF2-40B4-BE49-F238E27FC236}">
              <a16:creationId xmlns:a16="http://schemas.microsoft.com/office/drawing/2014/main" id="{1BA90B25-8457-42F6-AA1F-A3AF69A5D295}"/>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0" name="AutoShape 8" descr="0464-1.jpg">
          <a:extLst>
            <a:ext uri="{FF2B5EF4-FFF2-40B4-BE49-F238E27FC236}">
              <a16:creationId xmlns:a16="http://schemas.microsoft.com/office/drawing/2014/main" id="{1DFA394C-81D1-4A0F-B6AB-BF545233CCE9}"/>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1" name="AutoShape 10" descr="Imágenes integradas 1">
          <a:extLst>
            <a:ext uri="{FF2B5EF4-FFF2-40B4-BE49-F238E27FC236}">
              <a16:creationId xmlns:a16="http://schemas.microsoft.com/office/drawing/2014/main" id="{7920EE23-C781-4D5D-A261-8C56DB3C80A2}"/>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07B4F95-1DB1-4327-82BF-7BA711945B56}"/>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6F87383-B300-4091-8998-01E38828C30E}"/>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6E22993-EB31-4D3B-B570-E61E508ED34D}"/>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5" name="AutoShape 7" descr="0464-1.jpg">
          <a:extLst>
            <a:ext uri="{FF2B5EF4-FFF2-40B4-BE49-F238E27FC236}">
              <a16:creationId xmlns:a16="http://schemas.microsoft.com/office/drawing/2014/main" id="{1765C2C0-DE0F-42A6-AF6F-59E9246D844B}"/>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6" name="AutoShape 8" descr="0464-1.jpg">
          <a:extLst>
            <a:ext uri="{FF2B5EF4-FFF2-40B4-BE49-F238E27FC236}">
              <a16:creationId xmlns:a16="http://schemas.microsoft.com/office/drawing/2014/main" id="{D915698E-CC68-44B5-91C5-5E02597B0C24}"/>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7" name="AutoShape 10" descr="Imágenes integradas 1">
          <a:extLst>
            <a:ext uri="{FF2B5EF4-FFF2-40B4-BE49-F238E27FC236}">
              <a16:creationId xmlns:a16="http://schemas.microsoft.com/office/drawing/2014/main" id="{430237C4-5599-49CA-901E-D72940612E59}"/>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5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9BC0EC1-BB7E-4BAA-AF32-D03A1BA4F136}"/>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5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7435FA7-869D-4D30-813B-57B68B12AE1D}"/>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2EA9F17-49F0-4948-BF20-A9116EABAC8A}"/>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1" name="AutoShape 7" descr="0464-1.jpg">
          <a:extLst>
            <a:ext uri="{FF2B5EF4-FFF2-40B4-BE49-F238E27FC236}">
              <a16:creationId xmlns:a16="http://schemas.microsoft.com/office/drawing/2014/main" id="{A8025146-D6CF-495F-880B-2C3D89E93C4F}"/>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2" name="AutoShape 8" descr="0464-1.jpg">
          <a:extLst>
            <a:ext uri="{FF2B5EF4-FFF2-40B4-BE49-F238E27FC236}">
              <a16:creationId xmlns:a16="http://schemas.microsoft.com/office/drawing/2014/main" id="{06E8490A-DEAF-4B3C-9E1D-E9DF9EB8C637}"/>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3" name="AutoShape 10" descr="Imágenes integradas 1">
          <a:extLst>
            <a:ext uri="{FF2B5EF4-FFF2-40B4-BE49-F238E27FC236}">
              <a16:creationId xmlns:a16="http://schemas.microsoft.com/office/drawing/2014/main" id="{FCF70022-4F47-4EDA-B037-DA9D914BBF96}"/>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935B4F5-885E-4274-870F-C60E10B7536E}"/>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A26CBA3-D89D-45FA-B77B-D5D3A9109E9A}"/>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7558237-EB22-4763-A98B-E8A3C9D6C2B3}"/>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7" name="AutoShape 7" descr="0464-1.jpg">
          <a:extLst>
            <a:ext uri="{FF2B5EF4-FFF2-40B4-BE49-F238E27FC236}">
              <a16:creationId xmlns:a16="http://schemas.microsoft.com/office/drawing/2014/main" id="{60BE6CFB-274A-4C5F-8C69-DF3AFDF14CA0}"/>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8" name="AutoShape 8" descr="0464-1.jpg">
          <a:extLst>
            <a:ext uri="{FF2B5EF4-FFF2-40B4-BE49-F238E27FC236}">
              <a16:creationId xmlns:a16="http://schemas.microsoft.com/office/drawing/2014/main" id="{1165B5BF-DB61-4501-A5D1-46AAC5E5E453}"/>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9" name="AutoShape 10" descr="Imágenes integradas 1">
          <a:extLst>
            <a:ext uri="{FF2B5EF4-FFF2-40B4-BE49-F238E27FC236}">
              <a16:creationId xmlns:a16="http://schemas.microsoft.com/office/drawing/2014/main" id="{6F020F82-E3D4-4ABD-B8DE-48C3B190D8B9}"/>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B498C34-78DA-423A-81D4-2F87A0D35C31}"/>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14FFD12-FEFC-453B-8F88-A6A56585DF40}"/>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E687821-EC3C-4026-89F6-E2B5D0E1F9BD}"/>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3" name="AutoShape 7" descr="0464-1.jpg">
          <a:extLst>
            <a:ext uri="{FF2B5EF4-FFF2-40B4-BE49-F238E27FC236}">
              <a16:creationId xmlns:a16="http://schemas.microsoft.com/office/drawing/2014/main" id="{AA52C6CF-C706-49CF-944C-BD3D78CDFF0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4" name="AutoShape 8" descr="0464-1.jpg">
          <a:extLst>
            <a:ext uri="{FF2B5EF4-FFF2-40B4-BE49-F238E27FC236}">
              <a16:creationId xmlns:a16="http://schemas.microsoft.com/office/drawing/2014/main" id="{E0E2E799-D3A7-42B6-9669-148C2991186D}"/>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5" name="AutoShape 10" descr="Imágenes integradas 1">
          <a:extLst>
            <a:ext uri="{FF2B5EF4-FFF2-40B4-BE49-F238E27FC236}">
              <a16:creationId xmlns:a16="http://schemas.microsoft.com/office/drawing/2014/main" id="{98702934-A911-44F0-8279-1CDD25723A9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7D51066-89E0-4AA3-A699-A5CE338DA9C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DBEDBC9-0FA5-4428-A834-0208C6E0563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2AC2C7B-D418-4273-AF01-60F128AF57C6}"/>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9" name="AutoShape 7" descr="0464-1.jpg">
          <a:extLst>
            <a:ext uri="{FF2B5EF4-FFF2-40B4-BE49-F238E27FC236}">
              <a16:creationId xmlns:a16="http://schemas.microsoft.com/office/drawing/2014/main" id="{E7A01830-641D-4164-9C53-4890F1907BA7}"/>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80" name="AutoShape 8" descr="0464-1.jpg">
          <a:extLst>
            <a:ext uri="{FF2B5EF4-FFF2-40B4-BE49-F238E27FC236}">
              <a16:creationId xmlns:a16="http://schemas.microsoft.com/office/drawing/2014/main" id="{AF5E73F9-E252-4F17-90EF-D70FDE6DC434}"/>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81" name="AutoShape 10" descr="Imágenes integradas 1">
          <a:extLst>
            <a:ext uri="{FF2B5EF4-FFF2-40B4-BE49-F238E27FC236}">
              <a16:creationId xmlns:a16="http://schemas.microsoft.com/office/drawing/2014/main" id="{D668C6D8-6623-4BB5-93C5-E3FFAB8EB41F}"/>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8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CEEF823-967F-459B-8604-5B3842B39635}"/>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8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1AF0E1D-8146-4482-BA43-35021645C152}"/>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8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34107C3-9AEC-4711-8D9B-8049FB117576}"/>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85" name="AutoShape 7" descr="0464-1.jpg">
          <a:extLst>
            <a:ext uri="{FF2B5EF4-FFF2-40B4-BE49-F238E27FC236}">
              <a16:creationId xmlns:a16="http://schemas.microsoft.com/office/drawing/2014/main" id="{8C5CB767-9A9F-4CDB-A064-FE09C35FF7C3}"/>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86" name="AutoShape 8" descr="0464-1.jpg">
          <a:extLst>
            <a:ext uri="{FF2B5EF4-FFF2-40B4-BE49-F238E27FC236}">
              <a16:creationId xmlns:a16="http://schemas.microsoft.com/office/drawing/2014/main" id="{A48B316B-A198-4497-B61B-8963A0362369}"/>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87" name="AutoShape 10" descr="Imágenes integradas 1">
          <a:extLst>
            <a:ext uri="{FF2B5EF4-FFF2-40B4-BE49-F238E27FC236}">
              <a16:creationId xmlns:a16="http://schemas.microsoft.com/office/drawing/2014/main" id="{43498043-D475-4432-985C-C02053118CD2}"/>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8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A2F4D66-FCA5-4892-BCE3-85ADBE30F97A}"/>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8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4C447A8-272E-47BC-8381-8D87D98B6021}"/>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9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20D441F-21A7-4533-844E-AEE8569A2A3C}"/>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91" name="AutoShape 7" descr="0464-1.jpg">
          <a:extLst>
            <a:ext uri="{FF2B5EF4-FFF2-40B4-BE49-F238E27FC236}">
              <a16:creationId xmlns:a16="http://schemas.microsoft.com/office/drawing/2014/main" id="{499A2483-0178-4DE5-8F6A-1DDF3F3FC333}"/>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92" name="AutoShape 8" descr="0464-1.jpg">
          <a:extLst>
            <a:ext uri="{FF2B5EF4-FFF2-40B4-BE49-F238E27FC236}">
              <a16:creationId xmlns:a16="http://schemas.microsoft.com/office/drawing/2014/main" id="{6093BFFA-79B7-459C-AD51-CBA90F9F73F6}"/>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73</xdr:row>
      <xdr:rowOff>0</xdr:rowOff>
    </xdr:from>
    <xdr:ext cx="304800" cy="304800"/>
    <xdr:sp macro="" textlink="">
      <xdr:nvSpPr>
        <xdr:cNvPr id="193" name="AutoShape 10" descr="Imágenes integradas 1">
          <a:extLst>
            <a:ext uri="{FF2B5EF4-FFF2-40B4-BE49-F238E27FC236}">
              <a16:creationId xmlns:a16="http://schemas.microsoft.com/office/drawing/2014/main" id="{91A6AA37-3917-406C-858A-110DA12494C6}"/>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19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CB6405E-D1D1-4328-8383-7E7B32D00C4B}"/>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19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A333F82-8156-4A2D-8E98-422FD0ECA6B1}"/>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19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63EC171-011B-4528-8429-2520DC70C87B}"/>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197" name="AutoShape 7" descr="0464-1.jpg">
          <a:extLst>
            <a:ext uri="{FF2B5EF4-FFF2-40B4-BE49-F238E27FC236}">
              <a16:creationId xmlns:a16="http://schemas.microsoft.com/office/drawing/2014/main" id="{EAA8D673-E0A5-4475-BFB5-2D4B1BCD8918}"/>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198" name="AutoShape 8" descr="0464-1.jpg">
          <a:extLst>
            <a:ext uri="{FF2B5EF4-FFF2-40B4-BE49-F238E27FC236}">
              <a16:creationId xmlns:a16="http://schemas.microsoft.com/office/drawing/2014/main" id="{07A08A67-D469-453D-B8E4-8B4DE0D7E3F5}"/>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199" name="AutoShape 10" descr="Imágenes integradas 1">
          <a:extLst>
            <a:ext uri="{FF2B5EF4-FFF2-40B4-BE49-F238E27FC236}">
              <a16:creationId xmlns:a16="http://schemas.microsoft.com/office/drawing/2014/main" id="{6882C549-9C38-49D4-B2DA-BFCF8CA63EFA}"/>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20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EB31AB5-4762-4093-8998-1FD2950E3143}"/>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20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C58705B-CEBC-4251-AD25-C9D2DA7E4B34}"/>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20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164C5E4-727B-4C33-A475-BBC09DD8C035}"/>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203" name="AutoShape 7" descr="0464-1.jpg">
          <a:extLst>
            <a:ext uri="{FF2B5EF4-FFF2-40B4-BE49-F238E27FC236}">
              <a16:creationId xmlns:a16="http://schemas.microsoft.com/office/drawing/2014/main" id="{EF43CD27-AE16-4BC8-9DED-953766B4C907}"/>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204" name="AutoShape 8" descr="0464-1.jpg">
          <a:extLst>
            <a:ext uri="{FF2B5EF4-FFF2-40B4-BE49-F238E27FC236}">
              <a16:creationId xmlns:a16="http://schemas.microsoft.com/office/drawing/2014/main" id="{E99BA35E-D7F5-49F2-B29D-DA9FEEAC5A56}"/>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73</xdr:row>
      <xdr:rowOff>0</xdr:rowOff>
    </xdr:from>
    <xdr:ext cx="304800" cy="304800"/>
    <xdr:sp macro="" textlink="">
      <xdr:nvSpPr>
        <xdr:cNvPr id="205" name="AutoShape 10" descr="Imágenes integradas 1">
          <a:extLst>
            <a:ext uri="{FF2B5EF4-FFF2-40B4-BE49-F238E27FC236}">
              <a16:creationId xmlns:a16="http://schemas.microsoft.com/office/drawing/2014/main" id="{9AF5E768-E185-45ED-937F-80652342F1DB}"/>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390526</xdr:colOff>
      <xdr:row>0</xdr:row>
      <xdr:rowOff>214310</xdr:rowOff>
    </xdr:from>
    <xdr:to>
      <xdr:col>0</xdr:col>
      <xdr:colOff>4057650</xdr:colOff>
      <xdr:row>0</xdr:row>
      <xdr:rowOff>1738311</xdr:rowOff>
    </xdr:to>
    <xdr:pic>
      <xdr:nvPicPr>
        <xdr:cNvPr id="206" name="Imagen 205">
          <a:extLst>
            <a:ext uri="{FF2B5EF4-FFF2-40B4-BE49-F238E27FC236}">
              <a16:creationId xmlns:a16="http://schemas.microsoft.com/office/drawing/2014/main" id="{686DA3ED-B59C-446F-9643-85DC734C71F3}"/>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3961"/>
        <a:stretch/>
      </xdr:blipFill>
      <xdr:spPr bwMode="auto">
        <a:xfrm>
          <a:off x="390526" y="214310"/>
          <a:ext cx="3667124" cy="152400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23</xdr:col>
      <xdr:colOff>1419224</xdr:colOff>
      <xdr:row>0</xdr:row>
      <xdr:rowOff>133350</xdr:rowOff>
    </xdr:from>
    <xdr:to>
      <xdr:col>23</xdr:col>
      <xdr:colOff>5395911</xdr:colOff>
      <xdr:row>0</xdr:row>
      <xdr:rowOff>1860926</xdr:rowOff>
    </xdr:to>
    <xdr:pic>
      <xdr:nvPicPr>
        <xdr:cNvPr id="207" name="Imagen 206">
          <a:extLst>
            <a:ext uri="{FF2B5EF4-FFF2-40B4-BE49-F238E27FC236}">
              <a16:creationId xmlns:a16="http://schemas.microsoft.com/office/drawing/2014/main" id="{C64EFD21-057A-413E-9B8B-A7FDA77EDF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2112"/>
        <a:stretch/>
      </xdr:blipFill>
      <xdr:spPr>
        <a:xfrm>
          <a:off x="87372824" y="133350"/>
          <a:ext cx="3976687" cy="17275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179"/>
  <sheetViews>
    <sheetView showGridLines="0" tabSelected="1" zoomScale="50" zoomScaleNormal="50" zoomScaleSheetLayoutView="40" workbookViewId="0">
      <selection sqref="A1:C1"/>
    </sheetView>
  </sheetViews>
  <sheetFormatPr baseColWidth="10" defaultColWidth="70.7109375" defaultRowHeight="23.25" x14ac:dyDescent="0.35"/>
  <cols>
    <col min="1" max="1" width="106.85546875" style="268" customWidth="1"/>
    <col min="2" max="2" width="82.5703125" style="268" customWidth="1"/>
    <col min="3" max="3" width="86" style="268" customWidth="1"/>
    <col min="4" max="4" width="59.140625" style="268" customWidth="1"/>
    <col min="5" max="5" width="53.7109375" style="268" customWidth="1"/>
    <col min="6" max="6" width="48.28515625" style="15" customWidth="1"/>
    <col min="7" max="7" width="55.28515625" style="1" customWidth="1"/>
    <col min="8" max="8" width="48.5703125" style="15" customWidth="1"/>
    <col min="9" max="9" width="53.7109375" style="16" customWidth="1"/>
    <col min="10" max="10" width="47.85546875" style="16" customWidth="1"/>
    <col min="11" max="11" width="46.42578125" style="16" customWidth="1"/>
    <col min="12" max="12" width="45" style="16" customWidth="1"/>
    <col min="13" max="13" width="48.85546875" style="16" customWidth="1"/>
    <col min="14" max="14" width="42" style="16" customWidth="1"/>
    <col min="15" max="15" width="41.5703125" style="16" customWidth="1"/>
    <col min="16" max="16" width="51.28515625" style="16" customWidth="1"/>
    <col min="17" max="17" width="66.42578125" style="268" customWidth="1"/>
    <col min="18" max="18" width="72.7109375" style="268" customWidth="1"/>
    <col min="19" max="19" width="44.5703125" style="15" customWidth="1"/>
    <col min="20" max="20" width="49.5703125" style="1" customWidth="1"/>
    <col min="21" max="21" width="44.85546875" style="16" customWidth="1"/>
    <col min="22" max="22" width="69.42578125" style="205" customWidth="1"/>
    <col min="23" max="23" width="70.28515625" style="205" customWidth="1"/>
    <col min="24" max="24" width="81.5703125" style="268" customWidth="1"/>
    <col min="25" max="239" width="70.7109375" style="3"/>
    <col min="240" max="16384" width="70.7109375" style="268"/>
  </cols>
  <sheetData>
    <row r="1" spans="1:239" ht="163.5" customHeight="1" x14ac:dyDescent="0.25">
      <c r="A1" s="516"/>
      <c r="B1" s="516"/>
      <c r="C1" s="516"/>
      <c r="D1" s="517" t="s">
        <v>692</v>
      </c>
      <c r="E1" s="517"/>
      <c r="F1" s="517"/>
      <c r="G1" s="517"/>
      <c r="H1" s="517"/>
      <c r="I1" s="517"/>
      <c r="J1" s="517"/>
      <c r="K1" s="517"/>
      <c r="L1" s="517"/>
      <c r="M1" s="517"/>
      <c r="N1" s="517"/>
      <c r="O1" s="517"/>
      <c r="P1" s="517"/>
      <c r="Q1" s="517"/>
      <c r="R1" s="517"/>
      <c r="S1" s="517"/>
      <c r="T1" s="517"/>
      <c r="U1" s="517"/>
      <c r="V1" s="197"/>
      <c r="W1" s="197"/>
      <c r="X1" s="19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268"/>
      <c r="BK1" s="268"/>
      <c r="BL1" s="268"/>
      <c r="BM1" s="268"/>
      <c r="BN1" s="268"/>
      <c r="BO1" s="268"/>
      <c r="BP1" s="268"/>
      <c r="BQ1" s="268"/>
      <c r="BR1" s="268"/>
      <c r="BS1" s="268"/>
      <c r="BT1" s="268"/>
      <c r="BU1" s="268"/>
      <c r="BV1" s="268"/>
      <c r="BW1" s="268"/>
      <c r="BX1" s="268"/>
      <c r="BY1" s="268"/>
      <c r="BZ1" s="268"/>
      <c r="CA1" s="268"/>
      <c r="CB1" s="268"/>
      <c r="CC1" s="268"/>
      <c r="CD1" s="268"/>
      <c r="CE1" s="268"/>
      <c r="CF1" s="268"/>
      <c r="CG1" s="268"/>
      <c r="CH1" s="268"/>
      <c r="CI1" s="268"/>
      <c r="CJ1" s="268"/>
      <c r="CK1" s="268"/>
      <c r="CL1" s="268"/>
      <c r="CM1" s="268"/>
      <c r="CN1" s="268"/>
      <c r="CO1" s="268"/>
      <c r="CP1" s="268"/>
      <c r="CQ1" s="268"/>
      <c r="CR1" s="268"/>
      <c r="CS1" s="268"/>
      <c r="CT1" s="268"/>
      <c r="CU1" s="268"/>
      <c r="CV1" s="268"/>
      <c r="CW1" s="268"/>
      <c r="CX1" s="268"/>
      <c r="CY1" s="268"/>
      <c r="CZ1" s="268"/>
      <c r="DA1" s="268"/>
      <c r="DB1" s="268"/>
      <c r="DC1" s="268"/>
      <c r="DD1" s="268"/>
      <c r="DE1" s="268"/>
      <c r="DF1" s="268"/>
      <c r="DG1" s="268"/>
      <c r="DH1" s="268"/>
      <c r="DI1" s="268"/>
      <c r="DJ1" s="268"/>
      <c r="DK1" s="268"/>
      <c r="DL1" s="268"/>
      <c r="DM1" s="268"/>
      <c r="DN1" s="268"/>
      <c r="DO1" s="268"/>
      <c r="DP1" s="268"/>
      <c r="DQ1" s="268"/>
      <c r="DR1" s="268"/>
      <c r="DS1" s="268"/>
      <c r="DT1" s="268"/>
      <c r="DU1" s="268"/>
      <c r="DV1" s="268"/>
      <c r="DW1" s="268"/>
      <c r="DX1" s="268"/>
      <c r="DY1" s="268"/>
      <c r="DZ1" s="268"/>
      <c r="EA1" s="268"/>
      <c r="EB1" s="268"/>
      <c r="EC1" s="268"/>
      <c r="ED1" s="268"/>
      <c r="EE1" s="268"/>
      <c r="EF1" s="268"/>
      <c r="EG1" s="268"/>
      <c r="EH1" s="268"/>
      <c r="EI1" s="268"/>
      <c r="EJ1" s="268"/>
      <c r="EK1" s="268"/>
      <c r="EL1" s="268"/>
      <c r="EM1" s="268"/>
      <c r="EN1" s="268"/>
      <c r="EO1" s="268"/>
      <c r="EP1" s="268"/>
      <c r="EQ1" s="268"/>
      <c r="ER1" s="268"/>
      <c r="ES1" s="268"/>
      <c r="ET1" s="268"/>
      <c r="EU1" s="268"/>
      <c r="EV1" s="268"/>
      <c r="EW1" s="268"/>
      <c r="EX1" s="268"/>
      <c r="EY1" s="268"/>
      <c r="EZ1" s="268"/>
      <c r="FA1" s="268"/>
      <c r="FB1" s="268"/>
      <c r="FC1" s="268"/>
      <c r="FD1" s="268"/>
      <c r="FE1" s="268"/>
      <c r="FF1" s="268"/>
      <c r="FG1" s="268"/>
      <c r="FH1" s="268"/>
      <c r="FI1" s="268"/>
      <c r="FJ1" s="268"/>
      <c r="FK1" s="268"/>
      <c r="FL1" s="268"/>
      <c r="FM1" s="268"/>
      <c r="FN1" s="268"/>
      <c r="FO1" s="268"/>
      <c r="FP1" s="268"/>
      <c r="FQ1" s="268"/>
      <c r="FR1" s="268"/>
      <c r="FS1" s="268"/>
      <c r="FT1" s="268"/>
      <c r="FU1" s="268"/>
      <c r="FV1" s="268"/>
      <c r="FW1" s="268"/>
      <c r="FX1" s="268"/>
      <c r="FY1" s="268"/>
      <c r="FZ1" s="268"/>
      <c r="GA1" s="268"/>
      <c r="GB1" s="268"/>
      <c r="GC1" s="268"/>
      <c r="GD1" s="268"/>
      <c r="GE1" s="268"/>
      <c r="GF1" s="268"/>
      <c r="GG1" s="268"/>
      <c r="GH1" s="268"/>
      <c r="GI1" s="268"/>
      <c r="GJ1" s="268"/>
      <c r="GK1" s="268"/>
      <c r="GL1" s="268"/>
      <c r="GM1" s="268"/>
      <c r="GN1" s="268"/>
      <c r="GO1" s="268"/>
      <c r="GP1" s="268"/>
      <c r="GQ1" s="268"/>
      <c r="GR1" s="268"/>
      <c r="GS1" s="268"/>
      <c r="GT1" s="268"/>
      <c r="GU1" s="268"/>
      <c r="GV1" s="268"/>
      <c r="GW1" s="268"/>
      <c r="GX1" s="268"/>
      <c r="GY1" s="268"/>
      <c r="GZ1" s="268"/>
      <c r="HA1" s="268"/>
      <c r="HB1" s="268"/>
      <c r="HC1" s="268"/>
      <c r="HD1" s="268"/>
      <c r="HE1" s="268"/>
      <c r="HF1" s="268"/>
      <c r="HG1" s="268"/>
      <c r="HH1" s="268"/>
      <c r="HI1" s="268"/>
      <c r="HJ1" s="268"/>
      <c r="HK1" s="268"/>
      <c r="HL1" s="268"/>
      <c r="HM1" s="268"/>
      <c r="HN1" s="268"/>
      <c r="HO1" s="268"/>
      <c r="HP1" s="268"/>
      <c r="HQ1" s="268"/>
      <c r="HR1" s="268"/>
      <c r="HS1" s="268"/>
      <c r="HT1" s="268"/>
      <c r="HU1" s="268"/>
      <c r="HV1" s="268"/>
      <c r="HW1" s="268"/>
      <c r="HX1" s="268"/>
      <c r="HY1" s="268"/>
      <c r="HZ1" s="268"/>
      <c r="IA1" s="268"/>
      <c r="IB1" s="268"/>
      <c r="IC1" s="268"/>
      <c r="ID1" s="268"/>
      <c r="IE1" s="268"/>
    </row>
    <row r="2" spans="1:239" s="200" customFormat="1" ht="90" customHeight="1" x14ac:dyDescent="0.35">
      <c r="A2" s="518" t="s">
        <v>0</v>
      </c>
      <c r="B2" s="520" t="s">
        <v>1</v>
      </c>
      <c r="C2" s="520" t="s">
        <v>2</v>
      </c>
      <c r="D2" s="520" t="s">
        <v>3</v>
      </c>
      <c r="E2" s="520" t="s">
        <v>4</v>
      </c>
      <c r="F2" s="508" t="s">
        <v>5</v>
      </c>
      <c r="G2" s="508" t="s">
        <v>6</v>
      </c>
      <c r="H2" s="508" t="s">
        <v>7</v>
      </c>
      <c r="I2" s="522" t="s">
        <v>8</v>
      </c>
      <c r="J2" s="522" t="s">
        <v>9</v>
      </c>
      <c r="K2" s="522"/>
      <c r="L2" s="522"/>
      <c r="M2" s="522"/>
      <c r="N2" s="522"/>
      <c r="O2" s="522"/>
      <c r="P2" s="522"/>
      <c r="Q2" s="514" t="s">
        <v>10</v>
      </c>
      <c r="R2" s="508" t="s">
        <v>11</v>
      </c>
      <c r="S2" s="508" t="s">
        <v>12</v>
      </c>
      <c r="T2" s="508"/>
      <c r="U2" s="508"/>
      <c r="V2" s="508" t="s">
        <v>693</v>
      </c>
      <c r="W2" s="514" t="s">
        <v>680</v>
      </c>
      <c r="X2" s="508" t="s">
        <v>13</v>
      </c>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c r="EE2" s="199"/>
      <c r="EF2" s="199"/>
      <c r="EG2" s="199"/>
      <c r="EH2" s="199"/>
      <c r="EI2" s="199"/>
      <c r="EJ2" s="199"/>
      <c r="EK2" s="199"/>
      <c r="EL2" s="199"/>
      <c r="EM2" s="199"/>
      <c r="EN2" s="199"/>
      <c r="EO2" s="199"/>
      <c r="EP2" s="199"/>
      <c r="EQ2" s="199"/>
      <c r="ER2" s="199"/>
      <c r="ES2" s="199"/>
      <c r="ET2" s="199"/>
      <c r="EU2" s="199"/>
      <c r="EV2" s="199"/>
      <c r="EW2" s="199"/>
      <c r="EX2" s="199"/>
      <c r="EY2" s="199"/>
      <c r="EZ2" s="199"/>
      <c r="FA2" s="199"/>
      <c r="FB2" s="199"/>
      <c r="FC2" s="199"/>
      <c r="FD2" s="199"/>
      <c r="FE2" s="199"/>
      <c r="FF2" s="199"/>
      <c r="FG2" s="199"/>
      <c r="FH2" s="199"/>
      <c r="FI2" s="199"/>
      <c r="FJ2" s="199"/>
      <c r="FK2" s="199"/>
      <c r="FL2" s="199"/>
      <c r="FM2" s="199"/>
      <c r="FN2" s="199"/>
      <c r="FO2" s="199"/>
      <c r="FP2" s="199"/>
      <c r="FQ2" s="199"/>
      <c r="FR2" s="199"/>
      <c r="FS2" s="199"/>
      <c r="FT2" s="199"/>
      <c r="FU2" s="199"/>
      <c r="FV2" s="199"/>
      <c r="FW2" s="199"/>
      <c r="FX2" s="199"/>
      <c r="FY2" s="199"/>
      <c r="FZ2" s="199"/>
      <c r="GA2" s="199"/>
      <c r="GB2" s="199"/>
      <c r="GC2" s="199"/>
      <c r="GD2" s="199"/>
      <c r="GE2" s="199"/>
      <c r="GF2" s="199"/>
      <c r="GG2" s="199"/>
      <c r="GH2" s="199"/>
      <c r="GI2" s="199"/>
      <c r="GJ2" s="199"/>
      <c r="GK2" s="199"/>
      <c r="GL2" s="199"/>
      <c r="GM2" s="199"/>
      <c r="GN2" s="199"/>
      <c r="GO2" s="199"/>
      <c r="GP2" s="199"/>
      <c r="GQ2" s="199"/>
      <c r="GR2" s="199"/>
      <c r="GS2" s="199"/>
      <c r="GT2" s="199"/>
      <c r="GU2" s="199"/>
      <c r="GV2" s="199"/>
      <c r="GW2" s="199"/>
      <c r="GX2" s="199"/>
      <c r="GY2" s="199"/>
      <c r="GZ2" s="199"/>
      <c r="HA2" s="199"/>
      <c r="HB2" s="199"/>
      <c r="HC2" s="199"/>
      <c r="HD2" s="199"/>
      <c r="HE2" s="199"/>
      <c r="HF2" s="199"/>
      <c r="HG2" s="199"/>
      <c r="HH2" s="199"/>
      <c r="HI2" s="199"/>
      <c r="HJ2" s="199"/>
      <c r="HK2" s="199"/>
      <c r="HL2" s="199"/>
      <c r="HM2" s="199"/>
      <c r="HN2" s="199"/>
      <c r="HO2" s="199"/>
      <c r="HP2" s="199"/>
      <c r="HQ2" s="199"/>
      <c r="HR2" s="199"/>
      <c r="HS2" s="199"/>
      <c r="HT2" s="199"/>
      <c r="HU2" s="199"/>
      <c r="HV2" s="199"/>
      <c r="HW2" s="199"/>
      <c r="HX2" s="199"/>
      <c r="HY2" s="199"/>
      <c r="HZ2" s="199"/>
      <c r="IA2" s="199"/>
      <c r="IB2" s="199"/>
      <c r="IC2" s="199"/>
      <c r="ID2" s="199"/>
      <c r="IE2" s="199"/>
    </row>
    <row r="3" spans="1:239" s="204" customFormat="1" ht="114.75" customHeight="1" x14ac:dyDescent="0.25">
      <c r="A3" s="519"/>
      <c r="B3" s="521"/>
      <c r="C3" s="521"/>
      <c r="D3" s="521"/>
      <c r="E3" s="521"/>
      <c r="F3" s="508"/>
      <c r="G3" s="508"/>
      <c r="H3" s="508"/>
      <c r="I3" s="522"/>
      <c r="J3" s="201" t="s">
        <v>14</v>
      </c>
      <c r="K3" s="201" t="s">
        <v>15</v>
      </c>
      <c r="L3" s="201" t="s">
        <v>16</v>
      </c>
      <c r="M3" s="201" t="s">
        <v>17</v>
      </c>
      <c r="N3" s="201" t="s">
        <v>18</v>
      </c>
      <c r="O3" s="201" t="s">
        <v>19</v>
      </c>
      <c r="P3" s="201" t="s">
        <v>20</v>
      </c>
      <c r="Q3" s="515"/>
      <c r="R3" s="508"/>
      <c r="S3" s="202" t="s">
        <v>21</v>
      </c>
      <c r="T3" s="202" t="s">
        <v>22</v>
      </c>
      <c r="U3" s="203" t="s">
        <v>23</v>
      </c>
      <c r="V3" s="508"/>
      <c r="W3" s="515"/>
      <c r="X3" s="508"/>
    </row>
    <row r="4" spans="1:239" ht="189.75" customHeight="1" x14ac:dyDescent="0.35">
      <c r="A4" s="235" t="s">
        <v>24</v>
      </c>
      <c r="B4" s="17" t="s">
        <v>25</v>
      </c>
      <c r="C4" s="17" t="s">
        <v>26</v>
      </c>
      <c r="D4" s="17" t="s">
        <v>27</v>
      </c>
      <c r="E4" s="17" t="s">
        <v>28</v>
      </c>
      <c r="F4" s="240" t="s">
        <v>29</v>
      </c>
      <c r="G4" s="232" t="s">
        <v>510</v>
      </c>
      <c r="H4" s="233">
        <v>41529</v>
      </c>
      <c r="I4" s="234">
        <f>SUM(J4:P4)</f>
        <v>3740750000</v>
      </c>
      <c r="J4" s="25"/>
      <c r="K4" s="25"/>
      <c r="L4" s="304">
        <v>3735750000</v>
      </c>
      <c r="M4" s="304"/>
      <c r="N4" s="304"/>
      <c r="O4" s="304"/>
      <c r="P4" s="304">
        <v>5000000</v>
      </c>
      <c r="Q4" s="235" t="s">
        <v>28</v>
      </c>
      <c r="R4" s="26" t="s">
        <v>622</v>
      </c>
      <c r="S4" s="27" t="s">
        <v>30</v>
      </c>
      <c r="T4" s="28">
        <v>679</v>
      </c>
      <c r="U4" s="29">
        <v>3735750000</v>
      </c>
      <c r="V4" s="30" t="s">
        <v>643</v>
      </c>
      <c r="W4" s="30" t="s">
        <v>648</v>
      </c>
      <c r="X4" s="235"/>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c r="BQ4" s="268"/>
      <c r="BR4" s="268"/>
      <c r="BS4" s="268"/>
      <c r="BT4" s="268"/>
      <c r="BU4" s="268"/>
      <c r="BV4" s="268"/>
      <c r="BW4" s="268"/>
      <c r="BX4" s="268"/>
      <c r="BY4" s="268"/>
      <c r="BZ4" s="268"/>
      <c r="CA4" s="268"/>
      <c r="CB4" s="268"/>
      <c r="CC4" s="268"/>
      <c r="CD4" s="268"/>
      <c r="CE4" s="268"/>
      <c r="CF4" s="268"/>
      <c r="CG4" s="268"/>
      <c r="CH4" s="268"/>
      <c r="CI4" s="268"/>
      <c r="CJ4" s="268"/>
      <c r="CK4" s="268"/>
      <c r="CL4" s="268"/>
      <c r="CM4" s="268"/>
      <c r="CN4" s="268"/>
      <c r="CO4" s="268"/>
      <c r="CP4" s="268"/>
      <c r="CQ4" s="268"/>
      <c r="CR4" s="268"/>
      <c r="CS4" s="268"/>
      <c r="CT4" s="268"/>
      <c r="CU4" s="268"/>
      <c r="CV4" s="268"/>
      <c r="CW4" s="268"/>
      <c r="CX4" s="268"/>
      <c r="CY4" s="268"/>
      <c r="CZ4" s="268"/>
      <c r="DA4" s="268"/>
      <c r="DB4" s="268"/>
      <c r="DC4" s="268"/>
      <c r="DD4" s="268"/>
      <c r="DE4" s="268"/>
      <c r="DF4" s="268"/>
      <c r="DG4" s="268"/>
      <c r="DH4" s="268"/>
      <c r="DI4" s="268"/>
      <c r="DJ4" s="268"/>
      <c r="DK4" s="268"/>
      <c r="DL4" s="268"/>
      <c r="DM4" s="268"/>
      <c r="DN4" s="268"/>
      <c r="DO4" s="268"/>
      <c r="DP4" s="268"/>
      <c r="DQ4" s="268"/>
      <c r="DR4" s="268"/>
      <c r="DS4" s="268"/>
      <c r="DT4" s="268"/>
      <c r="DU4" s="268"/>
      <c r="DV4" s="268"/>
      <c r="DW4" s="268"/>
      <c r="DX4" s="268"/>
      <c r="DY4" s="268"/>
      <c r="DZ4" s="268"/>
      <c r="EA4" s="268"/>
      <c r="EB4" s="268"/>
      <c r="EC4" s="268"/>
      <c r="ED4" s="268"/>
      <c r="EE4" s="268"/>
      <c r="EF4" s="268"/>
      <c r="EG4" s="268"/>
      <c r="EH4" s="268"/>
      <c r="EI4" s="268"/>
      <c r="EJ4" s="268"/>
      <c r="EK4" s="268"/>
      <c r="EL4" s="268"/>
      <c r="EM4" s="268"/>
      <c r="EN4" s="268"/>
      <c r="EO4" s="268"/>
      <c r="EP4" s="268"/>
      <c r="EQ4" s="268"/>
      <c r="ER4" s="268"/>
      <c r="ES4" s="268"/>
      <c r="ET4" s="268"/>
      <c r="EU4" s="268"/>
      <c r="EV4" s="268"/>
      <c r="EW4" s="268"/>
      <c r="EX4" s="268"/>
      <c r="EY4" s="268"/>
      <c r="EZ4" s="268"/>
      <c r="FA4" s="268"/>
      <c r="FB4" s="268"/>
      <c r="FC4" s="268"/>
      <c r="FD4" s="268"/>
      <c r="FE4" s="268"/>
      <c r="FF4" s="268"/>
      <c r="FG4" s="268"/>
      <c r="FH4" s="268"/>
      <c r="FI4" s="268"/>
      <c r="FJ4" s="268"/>
      <c r="FK4" s="268"/>
      <c r="FL4" s="268"/>
      <c r="FM4" s="268"/>
      <c r="FN4" s="268"/>
      <c r="FO4" s="268"/>
      <c r="FP4" s="268"/>
      <c r="FQ4" s="268"/>
      <c r="FR4" s="268"/>
      <c r="FS4" s="268"/>
      <c r="FT4" s="268"/>
      <c r="FU4" s="268"/>
      <c r="FV4" s="268"/>
      <c r="FW4" s="268"/>
      <c r="FX4" s="268"/>
      <c r="FY4" s="268"/>
      <c r="FZ4" s="268"/>
      <c r="GA4" s="268"/>
      <c r="GB4" s="268"/>
      <c r="GC4" s="268"/>
      <c r="GD4" s="268"/>
      <c r="GE4" s="268"/>
      <c r="GF4" s="268"/>
      <c r="GG4" s="268"/>
      <c r="GH4" s="268"/>
      <c r="GI4" s="268"/>
      <c r="GJ4" s="268"/>
      <c r="GK4" s="268"/>
      <c r="GL4" s="268"/>
      <c r="GM4" s="268"/>
      <c r="GN4" s="268"/>
      <c r="GO4" s="268"/>
      <c r="GP4" s="268"/>
      <c r="GQ4" s="268"/>
      <c r="GR4" s="268"/>
      <c r="GS4" s="268"/>
      <c r="GT4" s="268"/>
      <c r="GU4" s="268"/>
      <c r="GV4" s="268"/>
      <c r="GW4" s="268"/>
      <c r="GX4" s="268"/>
      <c r="GY4" s="268"/>
      <c r="GZ4" s="268"/>
      <c r="HA4" s="268"/>
      <c r="HB4" s="268"/>
      <c r="HC4" s="268"/>
      <c r="HD4" s="268"/>
      <c r="HE4" s="268"/>
      <c r="HF4" s="268"/>
      <c r="HG4" s="268"/>
      <c r="HH4" s="268"/>
      <c r="HI4" s="268"/>
      <c r="HJ4" s="268"/>
      <c r="HK4" s="268"/>
      <c r="HL4" s="268"/>
      <c r="HM4" s="268"/>
      <c r="HN4" s="268"/>
      <c r="HO4" s="268"/>
      <c r="HP4" s="268"/>
      <c r="HQ4" s="268"/>
      <c r="HR4" s="268"/>
      <c r="HS4" s="268"/>
      <c r="HT4" s="268"/>
      <c r="HU4" s="268"/>
      <c r="HV4" s="268"/>
      <c r="HW4" s="268"/>
      <c r="HX4" s="268"/>
      <c r="HY4" s="268"/>
      <c r="HZ4" s="268"/>
      <c r="IA4" s="268"/>
      <c r="IB4" s="268"/>
      <c r="IC4" s="268"/>
      <c r="ID4" s="268"/>
      <c r="IE4" s="268"/>
    </row>
    <row r="5" spans="1:239" ht="191.25" customHeight="1" x14ac:dyDescent="0.35">
      <c r="A5" s="235" t="s">
        <v>31</v>
      </c>
      <c r="B5" s="17" t="s">
        <v>32</v>
      </c>
      <c r="C5" s="17" t="s">
        <v>33</v>
      </c>
      <c r="D5" s="17" t="s">
        <v>34</v>
      </c>
      <c r="E5" s="17" t="s">
        <v>28</v>
      </c>
      <c r="F5" s="31" t="s">
        <v>35</v>
      </c>
      <c r="G5" s="32" t="s">
        <v>510</v>
      </c>
      <c r="H5" s="33">
        <v>41529</v>
      </c>
      <c r="I5" s="34">
        <f t="shared" ref="I5:I71" si="0">SUM(J5:P5)</f>
        <v>2331169400</v>
      </c>
      <c r="J5" s="35"/>
      <c r="K5" s="35"/>
      <c r="L5" s="36">
        <v>2331169400</v>
      </c>
      <c r="M5" s="36"/>
      <c r="N5" s="36"/>
      <c r="O5" s="36"/>
      <c r="P5" s="36"/>
      <c r="Q5" s="235" t="s">
        <v>36</v>
      </c>
      <c r="R5" s="26" t="s">
        <v>623</v>
      </c>
      <c r="S5" s="37">
        <v>41541</v>
      </c>
      <c r="T5" s="38">
        <v>679</v>
      </c>
      <c r="U5" s="39">
        <v>2331169400</v>
      </c>
      <c r="V5" s="40" t="s">
        <v>643</v>
      </c>
      <c r="W5" s="40" t="s">
        <v>649</v>
      </c>
      <c r="X5" s="235"/>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268"/>
      <c r="BK5" s="268"/>
      <c r="BL5" s="268"/>
      <c r="BM5" s="268"/>
      <c r="BN5" s="268"/>
      <c r="BO5" s="268"/>
      <c r="BP5" s="268"/>
      <c r="BQ5" s="268"/>
      <c r="BR5" s="268"/>
      <c r="BS5" s="268"/>
      <c r="BT5" s="268"/>
      <c r="BU5" s="268"/>
      <c r="BV5" s="268"/>
      <c r="BW5" s="268"/>
      <c r="BX5" s="268"/>
      <c r="BY5" s="268"/>
      <c r="BZ5" s="268"/>
      <c r="CA5" s="268"/>
      <c r="CB5" s="268"/>
      <c r="CC5" s="268"/>
      <c r="CD5" s="268"/>
      <c r="CE5" s="268"/>
      <c r="CF5" s="268"/>
      <c r="CG5" s="268"/>
      <c r="CH5" s="268"/>
      <c r="CI5" s="268"/>
      <c r="CJ5" s="268"/>
      <c r="CK5" s="268"/>
      <c r="CL5" s="268"/>
      <c r="CM5" s="268"/>
      <c r="CN5" s="268"/>
      <c r="CO5" s="268"/>
      <c r="CP5" s="268"/>
      <c r="CQ5" s="268"/>
      <c r="CR5" s="268"/>
      <c r="CS5" s="268"/>
      <c r="CT5" s="268"/>
      <c r="CU5" s="268"/>
      <c r="CV5" s="268"/>
      <c r="CW5" s="268"/>
      <c r="CX5" s="268"/>
      <c r="CY5" s="268"/>
      <c r="CZ5" s="268"/>
      <c r="DA5" s="268"/>
      <c r="DB5" s="268"/>
      <c r="DC5" s="268"/>
      <c r="DD5" s="268"/>
      <c r="DE5" s="268"/>
      <c r="DF5" s="268"/>
      <c r="DG5" s="268"/>
      <c r="DH5" s="268"/>
      <c r="DI5" s="268"/>
      <c r="DJ5" s="268"/>
      <c r="DK5" s="268"/>
      <c r="DL5" s="268"/>
      <c r="DM5" s="268"/>
      <c r="DN5" s="268"/>
      <c r="DO5" s="268"/>
      <c r="DP5" s="268"/>
      <c r="DQ5" s="268"/>
      <c r="DR5" s="268"/>
      <c r="DS5" s="268"/>
      <c r="DT5" s="268"/>
      <c r="DU5" s="268"/>
      <c r="DV5" s="268"/>
      <c r="DW5" s="268"/>
      <c r="DX5" s="268"/>
      <c r="DY5" s="268"/>
      <c r="DZ5" s="268"/>
      <c r="EA5" s="268"/>
      <c r="EB5" s="268"/>
      <c r="EC5" s="268"/>
      <c r="ED5" s="268"/>
      <c r="EE5" s="268"/>
      <c r="EF5" s="268"/>
      <c r="EG5" s="268"/>
      <c r="EH5" s="268"/>
      <c r="EI5" s="268"/>
      <c r="EJ5" s="268"/>
      <c r="EK5" s="268"/>
      <c r="EL5" s="268"/>
      <c r="EM5" s="268"/>
      <c r="EN5" s="268"/>
      <c r="EO5" s="268"/>
      <c r="EP5" s="268"/>
      <c r="EQ5" s="268"/>
      <c r="ER5" s="268"/>
      <c r="ES5" s="268"/>
      <c r="ET5" s="268"/>
      <c r="EU5" s="268"/>
      <c r="EV5" s="268"/>
      <c r="EW5" s="268"/>
      <c r="EX5" s="268"/>
      <c r="EY5" s="268"/>
      <c r="EZ5" s="268"/>
      <c r="FA5" s="268"/>
      <c r="FB5" s="268"/>
      <c r="FC5" s="268"/>
      <c r="FD5" s="268"/>
      <c r="FE5" s="268"/>
      <c r="FF5" s="268"/>
      <c r="FG5" s="268"/>
      <c r="FH5" s="268"/>
      <c r="FI5" s="268"/>
      <c r="FJ5" s="268"/>
      <c r="FK5" s="268"/>
      <c r="FL5" s="268"/>
      <c r="FM5" s="268"/>
      <c r="FN5" s="268"/>
      <c r="FO5" s="268"/>
      <c r="FP5" s="268"/>
      <c r="FQ5" s="268"/>
      <c r="FR5" s="268"/>
      <c r="FS5" s="268"/>
      <c r="FT5" s="268"/>
      <c r="FU5" s="268"/>
      <c r="FV5" s="268"/>
      <c r="FW5" s="268"/>
      <c r="FX5" s="268"/>
      <c r="FY5" s="268"/>
      <c r="FZ5" s="268"/>
      <c r="GA5" s="268"/>
      <c r="GB5" s="268"/>
      <c r="GC5" s="268"/>
      <c r="GD5" s="268"/>
      <c r="GE5" s="268"/>
      <c r="GF5" s="268"/>
      <c r="GG5" s="268"/>
      <c r="GH5" s="268"/>
      <c r="GI5" s="268"/>
      <c r="GJ5" s="268"/>
      <c r="GK5" s="268"/>
      <c r="GL5" s="268"/>
      <c r="GM5" s="268"/>
      <c r="GN5" s="268"/>
      <c r="GO5" s="268"/>
      <c r="GP5" s="268"/>
      <c r="GQ5" s="268"/>
      <c r="GR5" s="268"/>
      <c r="GS5" s="268"/>
      <c r="GT5" s="268"/>
      <c r="GU5" s="268"/>
      <c r="GV5" s="268"/>
      <c r="GW5" s="268"/>
      <c r="GX5" s="268"/>
      <c r="GY5" s="268"/>
      <c r="GZ5" s="268"/>
      <c r="HA5" s="268"/>
      <c r="HB5" s="268"/>
      <c r="HC5" s="268"/>
      <c r="HD5" s="268"/>
      <c r="HE5" s="268"/>
      <c r="HF5" s="268"/>
      <c r="HG5" s="268"/>
      <c r="HH5" s="268"/>
      <c r="HI5" s="268"/>
      <c r="HJ5" s="268"/>
      <c r="HK5" s="268"/>
      <c r="HL5" s="268"/>
      <c r="HM5" s="268"/>
      <c r="HN5" s="268"/>
      <c r="HO5" s="268"/>
      <c r="HP5" s="268"/>
      <c r="HQ5" s="268"/>
      <c r="HR5" s="268"/>
      <c r="HS5" s="268"/>
      <c r="HT5" s="268"/>
      <c r="HU5" s="268"/>
      <c r="HV5" s="268"/>
      <c r="HW5" s="268"/>
      <c r="HX5" s="268"/>
      <c r="HY5" s="268"/>
      <c r="HZ5" s="268"/>
      <c r="IA5" s="268"/>
      <c r="IB5" s="268"/>
      <c r="IC5" s="268"/>
      <c r="ID5" s="268"/>
      <c r="IE5" s="268"/>
    </row>
    <row r="6" spans="1:239" ht="98.25" customHeight="1" x14ac:dyDescent="0.25">
      <c r="A6" s="436" t="s">
        <v>37</v>
      </c>
      <c r="B6" s="437" t="s">
        <v>38</v>
      </c>
      <c r="C6" s="437" t="s">
        <v>39</v>
      </c>
      <c r="D6" s="437" t="s">
        <v>620</v>
      </c>
      <c r="E6" s="437" t="s">
        <v>28</v>
      </c>
      <c r="F6" s="493" t="s">
        <v>40</v>
      </c>
      <c r="G6" s="485" t="s">
        <v>510</v>
      </c>
      <c r="H6" s="468">
        <v>41529</v>
      </c>
      <c r="I6" s="471">
        <f t="shared" si="0"/>
        <v>6474755419.0500002</v>
      </c>
      <c r="J6" s="457"/>
      <c r="K6" s="457">
        <v>6474755419.0500002</v>
      </c>
      <c r="L6" s="457"/>
      <c r="M6" s="457"/>
      <c r="N6" s="304"/>
      <c r="O6" s="304"/>
      <c r="P6" s="457"/>
      <c r="Q6" s="351" t="s">
        <v>28</v>
      </c>
      <c r="R6" s="399" t="s">
        <v>623</v>
      </c>
      <c r="S6" s="37">
        <v>41541</v>
      </c>
      <c r="T6" s="38">
        <v>679</v>
      </c>
      <c r="U6" s="41">
        <v>5500732854</v>
      </c>
      <c r="V6" s="512" t="s">
        <v>643</v>
      </c>
      <c r="W6" s="512" t="s">
        <v>650</v>
      </c>
      <c r="X6" s="351"/>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c r="BA6" s="268"/>
      <c r="BB6" s="268"/>
      <c r="BC6" s="268"/>
      <c r="BD6" s="268"/>
      <c r="BE6" s="268"/>
      <c r="BF6" s="268"/>
      <c r="BG6" s="268"/>
      <c r="BH6" s="268"/>
      <c r="BI6" s="268"/>
      <c r="BJ6" s="268"/>
      <c r="BK6" s="268"/>
      <c r="BL6" s="268"/>
      <c r="BM6" s="268"/>
      <c r="BN6" s="268"/>
      <c r="BO6" s="268"/>
      <c r="BP6" s="268"/>
      <c r="BQ6" s="268"/>
      <c r="BR6" s="268"/>
      <c r="BS6" s="268"/>
      <c r="BT6" s="268"/>
      <c r="BU6" s="268"/>
      <c r="BV6" s="268"/>
      <c r="BW6" s="268"/>
      <c r="BX6" s="268"/>
      <c r="BY6" s="268"/>
      <c r="BZ6" s="268"/>
      <c r="CA6" s="268"/>
      <c r="CB6" s="268"/>
      <c r="CC6" s="268"/>
      <c r="CD6" s="268"/>
      <c r="CE6" s="268"/>
      <c r="CF6" s="268"/>
      <c r="CG6" s="268"/>
      <c r="CH6" s="268"/>
      <c r="CI6" s="268"/>
      <c r="CJ6" s="268"/>
      <c r="CK6" s="268"/>
      <c r="CL6" s="268"/>
      <c r="CM6" s="268"/>
      <c r="CN6" s="268"/>
      <c r="CO6" s="268"/>
      <c r="CP6" s="268"/>
      <c r="CQ6" s="268"/>
      <c r="CR6" s="268"/>
      <c r="CS6" s="268"/>
      <c r="CT6" s="268"/>
      <c r="CU6" s="268"/>
      <c r="CV6" s="268"/>
      <c r="CW6" s="268"/>
      <c r="CX6" s="268"/>
      <c r="CY6" s="268"/>
      <c r="CZ6" s="268"/>
      <c r="DA6" s="268"/>
      <c r="DB6" s="268"/>
      <c r="DC6" s="268"/>
      <c r="DD6" s="268"/>
      <c r="DE6" s="268"/>
      <c r="DF6" s="268"/>
      <c r="DG6" s="268"/>
      <c r="DH6" s="268"/>
      <c r="DI6" s="268"/>
      <c r="DJ6" s="268"/>
      <c r="DK6" s="268"/>
      <c r="DL6" s="268"/>
      <c r="DM6" s="268"/>
      <c r="DN6" s="268"/>
      <c r="DO6" s="268"/>
      <c r="DP6" s="268"/>
      <c r="DQ6" s="268"/>
      <c r="DR6" s="268"/>
      <c r="DS6" s="268"/>
      <c r="DT6" s="268"/>
      <c r="DU6" s="268"/>
      <c r="DV6" s="268"/>
      <c r="DW6" s="268"/>
      <c r="DX6" s="268"/>
      <c r="DY6" s="268"/>
      <c r="DZ6" s="268"/>
      <c r="EA6" s="268"/>
      <c r="EB6" s="268"/>
      <c r="EC6" s="268"/>
      <c r="ED6" s="268"/>
      <c r="EE6" s="268"/>
      <c r="EF6" s="268"/>
      <c r="EG6" s="268"/>
      <c r="EH6" s="268"/>
      <c r="EI6" s="268"/>
      <c r="EJ6" s="268"/>
      <c r="EK6" s="268"/>
      <c r="EL6" s="268"/>
      <c r="EM6" s="268"/>
      <c r="EN6" s="268"/>
      <c r="EO6" s="268"/>
      <c r="EP6" s="268"/>
      <c r="EQ6" s="268"/>
      <c r="ER6" s="268"/>
      <c r="ES6" s="268"/>
      <c r="ET6" s="268"/>
      <c r="EU6" s="268"/>
      <c r="EV6" s="268"/>
      <c r="EW6" s="268"/>
      <c r="EX6" s="268"/>
      <c r="EY6" s="268"/>
      <c r="EZ6" s="268"/>
      <c r="FA6" s="268"/>
      <c r="FB6" s="268"/>
      <c r="FC6" s="268"/>
      <c r="FD6" s="268"/>
      <c r="FE6" s="268"/>
      <c r="FF6" s="268"/>
      <c r="FG6" s="268"/>
      <c r="FH6" s="268"/>
      <c r="FI6" s="268"/>
      <c r="FJ6" s="268"/>
      <c r="FK6" s="268"/>
      <c r="FL6" s="268"/>
      <c r="FM6" s="268"/>
      <c r="FN6" s="268"/>
      <c r="FO6" s="268"/>
      <c r="FP6" s="268"/>
      <c r="FQ6" s="268"/>
      <c r="FR6" s="268"/>
      <c r="FS6" s="268"/>
      <c r="FT6" s="268"/>
      <c r="FU6" s="268"/>
      <c r="FV6" s="268"/>
      <c r="FW6" s="268"/>
      <c r="FX6" s="268"/>
      <c r="FY6" s="268"/>
      <c r="FZ6" s="268"/>
      <c r="GA6" s="268"/>
      <c r="GB6" s="268"/>
      <c r="GC6" s="268"/>
      <c r="GD6" s="268"/>
      <c r="GE6" s="268"/>
      <c r="GF6" s="268"/>
      <c r="GG6" s="268"/>
      <c r="GH6" s="268"/>
      <c r="GI6" s="268"/>
      <c r="GJ6" s="268"/>
      <c r="GK6" s="268"/>
      <c r="GL6" s="268"/>
      <c r="GM6" s="268"/>
      <c r="GN6" s="268"/>
      <c r="GO6" s="268"/>
      <c r="GP6" s="268"/>
      <c r="GQ6" s="268"/>
      <c r="GR6" s="268"/>
      <c r="GS6" s="268"/>
      <c r="GT6" s="268"/>
      <c r="GU6" s="268"/>
      <c r="GV6" s="268"/>
      <c r="GW6" s="268"/>
      <c r="GX6" s="268"/>
      <c r="GY6" s="268"/>
      <c r="GZ6" s="268"/>
      <c r="HA6" s="268"/>
      <c r="HB6" s="268"/>
      <c r="HC6" s="268"/>
      <c r="HD6" s="268"/>
      <c r="HE6" s="268"/>
      <c r="HF6" s="268"/>
      <c r="HG6" s="268"/>
      <c r="HH6" s="268"/>
      <c r="HI6" s="268"/>
      <c r="HJ6" s="268"/>
      <c r="HK6" s="268"/>
      <c r="HL6" s="268"/>
      <c r="HM6" s="268"/>
      <c r="HN6" s="268"/>
      <c r="HO6" s="268"/>
      <c r="HP6" s="268"/>
      <c r="HQ6" s="268"/>
      <c r="HR6" s="268"/>
      <c r="HS6" s="268"/>
      <c r="HT6" s="268"/>
      <c r="HU6" s="268"/>
      <c r="HV6" s="268"/>
      <c r="HW6" s="268"/>
      <c r="HX6" s="268"/>
      <c r="HY6" s="268"/>
      <c r="HZ6" s="268"/>
      <c r="IA6" s="268"/>
      <c r="IB6" s="268"/>
      <c r="IC6" s="268"/>
      <c r="ID6" s="268"/>
      <c r="IE6" s="268"/>
    </row>
    <row r="7" spans="1:239" ht="84.75" customHeight="1" x14ac:dyDescent="0.25">
      <c r="A7" s="436"/>
      <c r="B7" s="438"/>
      <c r="C7" s="438"/>
      <c r="D7" s="438"/>
      <c r="E7" s="438"/>
      <c r="F7" s="494"/>
      <c r="G7" s="486"/>
      <c r="H7" s="470"/>
      <c r="I7" s="473"/>
      <c r="J7" s="459"/>
      <c r="K7" s="459"/>
      <c r="L7" s="459"/>
      <c r="M7" s="459"/>
      <c r="N7" s="306"/>
      <c r="O7" s="306"/>
      <c r="P7" s="459"/>
      <c r="Q7" s="353"/>
      <c r="R7" s="401"/>
      <c r="S7" s="37">
        <v>42090</v>
      </c>
      <c r="T7" s="38">
        <v>188</v>
      </c>
      <c r="U7" s="41">
        <v>974022564.04999995</v>
      </c>
      <c r="V7" s="513"/>
      <c r="W7" s="513"/>
      <c r="X7" s="353"/>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8"/>
      <c r="BA7" s="268"/>
      <c r="BB7" s="268"/>
      <c r="BC7" s="268"/>
      <c r="BD7" s="268"/>
      <c r="BE7" s="268"/>
      <c r="BF7" s="268"/>
      <c r="BG7" s="268"/>
      <c r="BH7" s="268"/>
      <c r="BI7" s="268"/>
      <c r="BJ7" s="268"/>
      <c r="BK7" s="268"/>
      <c r="BL7" s="268"/>
      <c r="BM7" s="268"/>
      <c r="BN7" s="268"/>
      <c r="BO7" s="268"/>
      <c r="BP7" s="268"/>
      <c r="BQ7" s="268"/>
      <c r="BR7" s="268"/>
      <c r="BS7" s="268"/>
      <c r="BT7" s="268"/>
      <c r="BU7" s="268"/>
      <c r="BV7" s="268"/>
      <c r="BW7" s="268"/>
      <c r="BX7" s="268"/>
      <c r="BY7" s="268"/>
      <c r="BZ7" s="268"/>
      <c r="CA7" s="268"/>
      <c r="CB7" s="268"/>
      <c r="CC7" s="268"/>
      <c r="CD7" s="268"/>
      <c r="CE7" s="268"/>
      <c r="CF7" s="268"/>
      <c r="CG7" s="268"/>
      <c r="CH7" s="268"/>
      <c r="CI7" s="268"/>
      <c r="CJ7" s="268"/>
      <c r="CK7" s="268"/>
      <c r="CL7" s="268"/>
      <c r="CM7" s="268"/>
      <c r="CN7" s="268"/>
      <c r="CO7" s="268"/>
      <c r="CP7" s="268"/>
      <c r="CQ7" s="268"/>
      <c r="CR7" s="268"/>
      <c r="CS7" s="268"/>
      <c r="CT7" s="268"/>
      <c r="CU7" s="268"/>
      <c r="CV7" s="268"/>
      <c r="CW7" s="268"/>
      <c r="CX7" s="268"/>
      <c r="CY7" s="268"/>
      <c r="CZ7" s="268"/>
      <c r="DA7" s="268"/>
      <c r="DB7" s="268"/>
      <c r="DC7" s="268"/>
      <c r="DD7" s="268"/>
      <c r="DE7" s="268"/>
      <c r="DF7" s="268"/>
      <c r="DG7" s="268"/>
      <c r="DH7" s="268"/>
      <c r="DI7" s="268"/>
      <c r="DJ7" s="268"/>
      <c r="DK7" s="268"/>
      <c r="DL7" s="268"/>
      <c r="DM7" s="268"/>
      <c r="DN7" s="268"/>
      <c r="DO7" s="268"/>
      <c r="DP7" s="268"/>
      <c r="DQ7" s="268"/>
      <c r="DR7" s="268"/>
      <c r="DS7" s="268"/>
      <c r="DT7" s="268"/>
      <c r="DU7" s="268"/>
      <c r="DV7" s="268"/>
      <c r="DW7" s="268"/>
      <c r="DX7" s="268"/>
      <c r="DY7" s="268"/>
      <c r="DZ7" s="268"/>
      <c r="EA7" s="268"/>
      <c r="EB7" s="268"/>
      <c r="EC7" s="268"/>
      <c r="ED7" s="268"/>
      <c r="EE7" s="268"/>
      <c r="EF7" s="268"/>
      <c r="EG7" s="268"/>
      <c r="EH7" s="268"/>
      <c r="EI7" s="268"/>
      <c r="EJ7" s="268"/>
      <c r="EK7" s="268"/>
      <c r="EL7" s="268"/>
      <c r="EM7" s="268"/>
      <c r="EN7" s="268"/>
      <c r="EO7" s="268"/>
      <c r="EP7" s="268"/>
      <c r="EQ7" s="268"/>
      <c r="ER7" s="268"/>
      <c r="ES7" s="268"/>
      <c r="ET7" s="268"/>
      <c r="EU7" s="268"/>
      <c r="EV7" s="268"/>
      <c r="EW7" s="268"/>
      <c r="EX7" s="268"/>
      <c r="EY7" s="268"/>
      <c r="EZ7" s="268"/>
      <c r="FA7" s="268"/>
      <c r="FB7" s="268"/>
      <c r="FC7" s="268"/>
      <c r="FD7" s="268"/>
      <c r="FE7" s="268"/>
      <c r="FF7" s="268"/>
      <c r="FG7" s="268"/>
      <c r="FH7" s="268"/>
      <c r="FI7" s="268"/>
      <c r="FJ7" s="268"/>
      <c r="FK7" s="268"/>
      <c r="FL7" s="268"/>
      <c r="FM7" s="268"/>
      <c r="FN7" s="268"/>
      <c r="FO7" s="268"/>
      <c r="FP7" s="268"/>
      <c r="FQ7" s="268"/>
      <c r="FR7" s="268"/>
      <c r="FS7" s="268"/>
      <c r="FT7" s="268"/>
      <c r="FU7" s="268"/>
      <c r="FV7" s="268"/>
      <c r="FW7" s="268"/>
      <c r="FX7" s="268"/>
      <c r="FY7" s="268"/>
      <c r="FZ7" s="268"/>
      <c r="GA7" s="268"/>
      <c r="GB7" s="268"/>
      <c r="GC7" s="268"/>
      <c r="GD7" s="268"/>
      <c r="GE7" s="268"/>
      <c r="GF7" s="268"/>
      <c r="GG7" s="268"/>
      <c r="GH7" s="268"/>
      <c r="GI7" s="268"/>
      <c r="GJ7" s="268"/>
      <c r="GK7" s="268"/>
      <c r="GL7" s="268"/>
      <c r="GM7" s="268"/>
      <c r="GN7" s="268"/>
      <c r="GO7" s="268"/>
      <c r="GP7" s="268"/>
      <c r="GQ7" s="268"/>
      <c r="GR7" s="268"/>
      <c r="GS7" s="268"/>
      <c r="GT7" s="268"/>
      <c r="GU7" s="268"/>
      <c r="GV7" s="268"/>
      <c r="GW7" s="268"/>
      <c r="GX7" s="268"/>
      <c r="GY7" s="268"/>
      <c r="GZ7" s="268"/>
      <c r="HA7" s="268"/>
      <c r="HB7" s="268"/>
      <c r="HC7" s="268"/>
      <c r="HD7" s="268"/>
      <c r="HE7" s="268"/>
      <c r="HF7" s="268"/>
      <c r="HG7" s="268"/>
      <c r="HH7" s="268"/>
      <c r="HI7" s="268"/>
      <c r="HJ7" s="268"/>
      <c r="HK7" s="268"/>
      <c r="HL7" s="268"/>
      <c r="HM7" s="268"/>
      <c r="HN7" s="268"/>
      <c r="HO7" s="268"/>
      <c r="HP7" s="268"/>
      <c r="HQ7" s="268"/>
      <c r="HR7" s="268"/>
      <c r="HS7" s="268"/>
      <c r="HT7" s="268"/>
      <c r="HU7" s="268"/>
      <c r="HV7" s="268"/>
      <c r="HW7" s="268"/>
      <c r="HX7" s="268"/>
      <c r="HY7" s="268"/>
      <c r="HZ7" s="268"/>
      <c r="IA7" s="268"/>
      <c r="IB7" s="268"/>
      <c r="IC7" s="268"/>
      <c r="ID7" s="268"/>
      <c r="IE7" s="268"/>
    </row>
    <row r="8" spans="1:239" ht="180.75" customHeight="1" x14ac:dyDescent="0.25">
      <c r="A8" s="253" t="s">
        <v>41</v>
      </c>
      <c r="B8" s="66" t="s">
        <v>42</v>
      </c>
      <c r="C8" s="66" t="s">
        <v>43</v>
      </c>
      <c r="D8" s="66" t="s">
        <v>34</v>
      </c>
      <c r="E8" s="66" t="s">
        <v>28</v>
      </c>
      <c r="F8" s="67" t="s">
        <v>44</v>
      </c>
      <c r="G8" s="68" t="s">
        <v>510</v>
      </c>
      <c r="H8" s="69">
        <v>41529</v>
      </c>
      <c r="I8" s="70">
        <f t="shared" si="0"/>
        <v>17256911385</v>
      </c>
      <c r="J8" s="71">
        <v>4458903</v>
      </c>
      <c r="K8" s="71">
        <v>442521177</v>
      </c>
      <c r="L8" s="71">
        <f>16584890505+225040800</f>
        <v>16809931305</v>
      </c>
      <c r="M8" s="71"/>
      <c r="N8" s="71"/>
      <c r="O8" s="71"/>
      <c r="P8" s="71"/>
      <c r="Q8" s="253" t="s">
        <v>45</v>
      </c>
      <c r="R8" s="72" t="s">
        <v>46</v>
      </c>
      <c r="S8" s="73" t="s">
        <v>589</v>
      </c>
      <c r="T8" s="74" t="s">
        <v>613</v>
      </c>
      <c r="U8" s="75">
        <v>17256911385</v>
      </c>
      <c r="V8" s="326" t="s">
        <v>509</v>
      </c>
      <c r="W8" s="289"/>
      <c r="X8" s="253"/>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8"/>
      <c r="AX8" s="268"/>
      <c r="AY8" s="268"/>
      <c r="AZ8" s="268"/>
      <c r="BA8" s="268"/>
      <c r="BB8" s="268"/>
      <c r="BC8" s="268"/>
      <c r="BD8" s="268"/>
      <c r="BE8" s="268"/>
      <c r="BF8" s="268"/>
      <c r="BG8" s="268"/>
      <c r="BH8" s="268"/>
      <c r="BI8" s="268"/>
      <c r="BJ8" s="268"/>
      <c r="BK8" s="268"/>
      <c r="BL8" s="268"/>
      <c r="BM8" s="268"/>
      <c r="BN8" s="268"/>
      <c r="BO8" s="268"/>
      <c r="BP8" s="268"/>
      <c r="BQ8" s="268"/>
      <c r="BR8" s="268"/>
      <c r="BS8" s="268"/>
      <c r="BT8" s="268"/>
      <c r="BU8" s="268"/>
      <c r="BV8" s="268"/>
      <c r="BW8" s="268"/>
      <c r="BX8" s="268"/>
      <c r="BY8" s="268"/>
      <c r="BZ8" s="268"/>
      <c r="CA8" s="268"/>
      <c r="CB8" s="268"/>
      <c r="CC8" s="268"/>
      <c r="CD8" s="268"/>
      <c r="CE8" s="268"/>
      <c r="CF8" s="268"/>
      <c r="CG8" s="268"/>
      <c r="CH8" s="268"/>
      <c r="CI8" s="268"/>
      <c r="CJ8" s="268"/>
      <c r="CK8" s="268"/>
      <c r="CL8" s="268"/>
      <c r="CM8" s="268"/>
      <c r="CN8" s="268"/>
      <c r="CO8" s="268"/>
      <c r="CP8" s="268"/>
      <c r="CQ8" s="268"/>
      <c r="CR8" s="268"/>
      <c r="CS8" s="268"/>
      <c r="CT8" s="268"/>
      <c r="CU8" s="268"/>
      <c r="CV8" s="268"/>
      <c r="CW8" s="268"/>
      <c r="CX8" s="268"/>
      <c r="CY8" s="268"/>
      <c r="CZ8" s="268"/>
      <c r="DA8" s="268"/>
      <c r="DB8" s="268"/>
      <c r="DC8" s="268"/>
      <c r="DD8" s="268"/>
      <c r="DE8" s="268"/>
      <c r="DF8" s="268"/>
      <c r="DG8" s="268"/>
      <c r="DH8" s="268"/>
      <c r="DI8" s="268"/>
      <c r="DJ8" s="268"/>
      <c r="DK8" s="268"/>
      <c r="DL8" s="268"/>
      <c r="DM8" s="268"/>
      <c r="DN8" s="268"/>
      <c r="DO8" s="268"/>
      <c r="DP8" s="268"/>
      <c r="DQ8" s="268"/>
      <c r="DR8" s="268"/>
      <c r="DS8" s="268"/>
      <c r="DT8" s="268"/>
      <c r="DU8" s="268"/>
      <c r="DV8" s="268"/>
      <c r="DW8" s="268"/>
      <c r="DX8" s="268"/>
      <c r="DY8" s="268"/>
      <c r="DZ8" s="268"/>
      <c r="EA8" s="268"/>
      <c r="EB8" s="268"/>
      <c r="EC8" s="268"/>
      <c r="ED8" s="268"/>
      <c r="EE8" s="268"/>
      <c r="EF8" s="268"/>
      <c r="EG8" s="268"/>
      <c r="EH8" s="268"/>
      <c r="EI8" s="268"/>
      <c r="EJ8" s="268"/>
      <c r="EK8" s="268"/>
      <c r="EL8" s="268"/>
      <c r="EM8" s="268"/>
      <c r="EN8" s="268"/>
      <c r="EO8" s="268"/>
      <c r="EP8" s="268"/>
      <c r="EQ8" s="268"/>
      <c r="ER8" s="268"/>
      <c r="ES8" s="268"/>
      <c r="ET8" s="268"/>
      <c r="EU8" s="268"/>
      <c r="EV8" s="268"/>
      <c r="EW8" s="268"/>
      <c r="EX8" s="268"/>
      <c r="EY8" s="268"/>
      <c r="EZ8" s="268"/>
      <c r="FA8" s="268"/>
      <c r="FB8" s="268"/>
      <c r="FC8" s="268"/>
      <c r="FD8" s="268"/>
      <c r="FE8" s="268"/>
      <c r="FF8" s="268"/>
      <c r="FG8" s="268"/>
      <c r="FH8" s="268"/>
      <c r="FI8" s="268"/>
      <c r="FJ8" s="268"/>
      <c r="FK8" s="268"/>
      <c r="FL8" s="268"/>
      <c r="FM8" s="268"/>
      <c r="FN8" s="268"/>
      <c r="FO8" s="268"/>
      <c r="FP8" s="268"/>
      <c r="FQ8" s="268"/>
      <c r="FR8" s="268"/>
      <c r="FS8" s="268"/>
      <c r="FT8" s="268"/>
      <c r="FU8" s="268"/>
      <c r="FV8" s="268"/>
      <c r="FW8" s="268"/>
      <c r="FX8" s="268"/>
      <c r="FY8" s="268"/>
      <c r="FZ8" s="268"/>
      <c r="GA8" s="268"/>
      <c r="GB8" s="268"/>
      <c r="GC8" s="268"/>
      <c r="GD8" s="268"/>
      <c r="GE8" s="268"/>
      <c r="GF8" s="268"/>
      <c r="GG8" s="268"/>
      <c r="GH8" s="268"/>
      <c r="GI8" s="268"/>
      <c r="GJ8" s="268"/>
      <c r="GK8" s="268"/>
      <c r="GL8" s="268"/>
      <c r="GM8" s="268"/>
      <c r="GN8" s="268"/>
      <c r="GO8" s="268"/>
      <c r="GP8" s="268"/>
      <c r="GQ8" s="268"/>
      <c r="GR8" s="268"/>
      <c r="GS8" s="268"/>
      <c r="GT8" s="268"/>
      <c r="GU8" s="268"/>
      <c r="GV8" s="268"/>
      <c r="GW8" s="268"/>
      <c r="GX8" s="268"/>
      <c r="GY8" s="268"/>
      <c r="GZ8" s="268"/>
      <c r="HA8" s="268"/>
      <c r="HB8" s="268"/>
      <c r="HC8" s="268"/>
      <c r="HD8" s="268"/>
      <c r="HE8" s="268"/>
      <c r="HF8" s="268"/>
      <c r="HG8" s="268"/>
      <c r="HH8" s="268"/>
      <c r="HI8" s="268"/>
      <c r="HJ8" s="268"/>
      <c r="HK8" s="268"/>
      <c r="HL8" s="268"/>
      <c r="HM8" s="268"/>
      <c r="HN8" s="268"/>
      <c r="HO8" s="268"/>
      <c r="HP8" s="268"/>
      <c r="HQ8" s="268"/>
      <c r="HR8" s="268"/>
      <c r="HS8" s="268"/>
      <c r="HT8" s="268"/>
      <c r="HU8" s="268"/>
      <c r="HV8" s="268"/>
      <c r="HW8" s="268"/>
      <c r="HX8" s="268"/>
      <c r="HY8" s="268"/>
      <c r="HZ8" s="268"/>
      <c r="IA8" s="268"/>
      <c r="IB8" s="268"/>
      <c r="IC8" s="268"/>
      <c r="ID8" s="268"/>
      <c r="IE8" s="268"/>
    </row>
    <row r="9" spans="1:239" ht="166.5" customHeight="1" x14ac:dyDescent="0.25">
      <c r="A9" s="253" t="s">
        <v>47</v>
      </c>
      <c r="B9" s="66" t="s">
        <v>48</v>
      </c>
      <c r="C9" s="66" t="s">
        <v>49</v>
      </c>
      <c r="D9" s="66" t="s">
        <v>50</v>
      </c>
      <c r="E9" s="66" t="s">
        <v>28</v>
      </c>
      <c r="F9" s="67" t="s">
        <v>51</v>
      </c>
      <c r="G9" s="68" t="s">
        <v>510</v>
      </c>
      <c r="H9" s="69">
        <v>41529</v>
      </c>
      <c r="I9" s="70">
        <f t="shared" si="0"/>
        <v>4554949677</v>
      </c>
      <c r="J9" s="76"/>
      <c r="K9" s="76">
        <v>4554949677</v>
      </c>
      <c r="L9" s="71"/>
      <c r="M9" s="71"/>
      <c r="N9" s="71"/>
      <c r="O9" s="71"/>
      <c r="P9" s="71"/>
      <c r="Q9" s="253" t="s">
        <v>52</v>
      </c>
      <c r="R9" s="72" t="s">
        <v>53</v>
      </c>
      <c r="S9" s="73">
        <v>41547</v>
      </c>
      <c r="T9" s="74">
        <v>3138</v>
      </c>
      <c r="U9" s="76">
        <v>4554949677</v>
      </c>
      <c r="V9" s="66" t="s">
        <v>643</v>
      </c>
      <c r="W9" s="66" t="s">
        <v>651</v>
      </c>
      <c r="X9" s="253"/>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8"/>
      <c r="BA9" s="268"/>
      <c r="BB9" s="268"/>
      <c r="BC9" s="268"/>
      <c r="BD9" s="268"/>
      <c r="BE9" s="268"/>
      <c r="BF9" s="268"/>
      <c r="BG9" s="268"/>
      <c r="BH9" s="268"/>
      <c r="BI9" s="268"/>
      <c r="BJ9" s="268"/>
      <c r="BK9" s="268"/>
      <c r="BL9" s="268"/>
      <c r="BM9" s="268"/>
      <c r="BN9" s="268"/>
      <c r="BO9" s="268"/>
      <c r="BP9" s="268"/>
      <c r="BQ9" s="268"/>
      <c r="BR9" s="268"/>
      <c r="BS9" s="268"/>
      <c r="BT9" s="268"/>
      <c r="BU9" s="268"/>
      <c r="BV9" s="268"/>
      <c r="BW9" s="268"/>
      <c r="BX9" s="268"/>
      <c r="BY9" s="268"/>
      <c r="BZ9" s="268"/>
      <c r="CA9" s="268"/>
      <c r="CB9" s="268"/>
      <c r="CC9" s="268"/>
      <c r="CD9" s="268"/>
      <c r="CE9" s="268"/>
      <c r="CF9" s="268"/>
      <c r="CG9" s="268"/>
      <c r="CH9" s="268"/>
      <c r="CI9" s="268"/>
      <c r="CJ9" s="268"/>
      <c r="CK9" s="268"/>
      <c r="CL9" s="268"/>
      <c r="CM9" s="268"/>
      <c r="CN9" s="268"/>
      <c r="CO9" s="268"/>
      <c r="CP9" s="268"/>
      <c r="CQ9" s="268"/>
      <c r="CR9" s="268"/>
      <c r="CS9" s="268"/>
      <c r="CT9" s="268"/>
      <c r="CU9" s="268"/>
      <c r="CV9" s="268"/>
      <c r="CW9" s="268"/>
      <c r="CX9" s="268"/>
      <c r="CY9" s="268"/>
      <c r="CZ9" s="268"/>
      <c r="DA9" s="268"/>
      <c r="DB9" s="268"/>
      <c r="DC9" s="268"/>
      <c r="DD9" s="268"/>
      <c r="DE9" s="268"/>
      <c r="DF9" s="268"/>
      <c r="DG9" s="268"/>
      <c r="DH9" s="268"/>
      <c r="DI9" s="268"/>
      <c r="DJ9" s="268"/>
      <c r="DK9" s="268"/>
      <c r="DL9" s="268"/>
      <c r="DM9" s="268"/>
      <c r="DN9" s="268"/>
      <c r="DO9" s="268"/>
      <c r="DP9" s="268"/>
      <c r="DQ9" s="268"/>
      <c r="DR9" s="268"/>
      <c r="DS9" s="268"/>
      <c r="DT9" s="268"/>
      <c r="DU9" s="268"/>
      <c r="DV9" s="268"/>
      <c r="DW9" s="268"/>
      <c r="DX9" s="268"/>
      <c r="DY9" s="268"/>
      <c r="DZ9" s="268"/>
      <c r="EA9" s="268"/>
      <c r="EB9" s="268"/>
      <c r="EC9" s="268"/>
      <c r="ED9" s="268"/>
      <c r="EE9" s="268"/>
      <c r="EF9" s="268"/>
      <c r="EG9" s="268"/>
      <c r="EH9" s="268"/>
      <c r="EI9" s="268"/>
      <c r="EJ9" s="268"/>
      <c r="EK9" s="268"/>
      <c r="EL9" s="268"/>
      <c r="EM9" s="268"/>
      <c r="EN9" s="268"/>
      <c r="EO9" s="268"/>
      <c r="EP9" s="268"/>
      <c r="EQ9" s="268"/>
      <c r="ER9" s="268"/>
      <c r="ES9" s="268"/>
      <c r="ET9" s="268"/>
      <c r="EU9" s="268"/>
      <c r="EV9" s="268"/>
      <c r="EW9" s="268"/>
      <c r="EX9" s="268"/>
      <c r="EY9" s="268"/>
      <c r="EZ9" s="268"/>
      <c r="FA9" s="268"/>
      <c r="FB9" s="268"/>
      <c r="FC9" s="268"/>
      <c r="FD9" s="268"/>
      <c r="FE9" s="268"/>
      <c r="FF9" s="268"/>
      <c r="FG9" s="268"/>
      <c r="FH9" s="268"/>
      <c r="FI9" s="268"/>
      <c r="FJ9" s="268"/>
      <c r="FK9" s="268"/>
      <c r="FL9" s="268"/>
      <c r="FM9" s="268"/>
      <c r="FN9" s="268"/>
      <c r="FO9" s="268"/>
      <c r="FP9" s="268"/>
      <c r="FQ9" s="268"/>
      <c r="FR9" s="268"/>
      <c r="FS9" s="268"/>
      <c r="FT9" s="268"/>
      <c r="FU9" s="268"/>
      <c r="FV9" s="268"/>
      <c r="FW9" s="268"/>
      <c r="FX9" s="268"/>
      <c r="FY9" s="268"/>
      <c r="FZ9" s="268"/>
      <c r="GA9" s="268"/>
      <c r="GB9" s="268"/>
      <c r="GC9" s="268"/>
      <c r="GD9" s="268"/>
      <c r="GE9" s="268"/>
      <c r="GF9" s="268"/>
      <c r="GG9" s="268"/>
      <c r="GH9" s="268"/>
      <c r="GI9" s="268"/>
      <c r="GJ9" s="268"/>
      <c r="GK9" s="268"/>
      <c r="GL9" s="268"/>
      <c r="GM9" s="268"/>
      <c r="GN9" s="268"/>
      <c r="GO9" s="268"/>
      <c r="GP9" s="268"/>
      <c r="GQ9" s="268"/>
      <c r="GR9" s="268"/>
      <c r="GS9" s="268"/>
      <c r="GT9" s="268"/>
      <c r="GU9" s="268"/>
      <c r="GV9" s="268"/>
      <c r="GW9" s="268"/>
      <c r="GX9" s="268"/>
      <c r="GY9" s="268"/>
      <c r="GZ9" s="268"/>
      <c r="HA9" s="268"/>
      <c r="HB9" s="268"/>
      <c r="HC9" s="268"/>
      <c r="HD9" s="268"/>
      <c r="HE9" s="268"/>
      <c r="HF9" s="268"/>
      <c r="HG9" s="268"/>
      <c r="HH9" s="268"/>
      <c r="HI9" s="268"/>
      <c r="HJ9" s="268"/>
      <c r="HK9" s="268"/>
      <c r="HL9" s="268"/>
      <c r="HM9" s="268"/>
      <c r="HN9" s="268"/>
      <c r="HO9" s="268"/>
      <c r="HP9" s="268"/>
      <c r="HQ9" s="268"/>
      <c r="HR9" s="268"/>
      <c r="HS9" s="268"/>
      <c r="HT9" s="268"/>
      <c r="HU9" s="268"/>
      <c r="HV9" s="268"/>
      <c r="HW9" s="268"/>
      <c r="HX9" s="268"/>
      <c r="HY9" s="268"/>
      <c r="HZ9" s="268"/>
      <c r="IA9" s="268"/>
      <c r="IB9" s="268"/>
      <c r="IC9" s="268"/>
      <c r="ID9" s="268"/>
      <c r="IE9" s="268"/>
    </row>
    <row r="10" spans="1:239" ht="149.25" customHeight="1" x14ac:dyDescent="0.25">
      <c r="A10" s="235" t="s">
        <v>54</v>
      </c>
      <c r="B10" s="17" t="s">
        <v>55</v>
      </c>
      <c r="C10" s="17" t="s">
        <v>56</v>
      </c>
      <c r="D10" s="17" t="s">
        <v>57</v>
      </c>
      <c r="E10" s="17" t="s">
        <v>28</v>
      </c>
      <c r="F10" s="206" t="s">
        <v>58</v>
      </c>
      <c r="G10" s="232" t="s">
        <v>510</v>
      </c>
      <c r="H10" s="233">
        <v>41529</v>
      </c>
      <c r="I10" s="234">
        <f t="shared" si="0"/>
        <v>1067035080</v>
      </c>
      <c r="J10" s="246"/>
      <c r="K10" s="307">
        <v>1000500000</v>
      </c>
      <c r="L10" s="304"/>
      <c r="M10" s="304"/>
      <c r="N10" s="304"/>
      <c r="O10" s="304"/>
      <c r="P10" s="304">
        <v>66535080</v>
      </c>
      <c r="Q10" s="235" t="s">
        <v>28</v>
      </c>
      <c r="R10" s="245" t="s">
        <v>624</v>
      </c>
      <c r="S10" s="45">
        <v>41541</v>
      </c>
      <c r="T10" s="46">
        <v>679</v>
      </c>
      <c r="U10" s="47">
        <v>1000500000</v>
      </c>
      <c r="V10" s="329" t="s">
        <v>643</v>
      </c>
      <c r="W10" s="287" t="s">
        <v>652</v>
      </c>
      <c r="X10" s="235"/>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268"/>
      <c r="CH10" s="268"/>
      <c r="CI10" s="268"/>
      <c r="CJ10" s="268"/>
      <c r="CK10" s="268"/>
      <c r="CL10" s="268"/>
      <c r="CM10" s="268"/>
      <c r="CN10" s="268"/>
      <c r="CO10" s="268"/>
      <c r="CP10" s="268"/>
      <c r="CQ10" s="268"/>
      <c r="CR10" s="268"/>
      <c r="CS10" s="268"/>
      <c r="CT10" s="268"/>
      <c r="CU10" s="268"/>
      <c r="CV10" s="268"/>
      <c r="CW10" s="268"/>
      <c r="CX10" s="268"/>
      <c r="CY10" s="268"/>
      <c r="CZ10" s="268"/>
      <c r="DA10" s="268"/>
      <c r="DB10" s="268"/>
      <c r="DC10" s="268"/>
      <c r="DD10" s="268"/>
      <c r="DE10" s="268"/>
      <c r="DF10" s="268"/>
      <c r="DG10" s="268"/>
      <c r="DH10" s="268"/>
      <c r="DI10" s="268"/>
      <c r="DJ10" s="268"/>
      <c r="DK10" s="268"/>
      <c r="DL10" s="268"/>
      <c r="DM10" s="268"/>
      <c r="DN10" s="268"/>
      <c r="DO10" s="268"/>
      <c r="DP10" s="268"/>
      <c r="DQ10" s="268"/>
      <c r="DR10" s="268"/>
      <c r="DS10" s="268"/>
      <c r="DT10" s="268"/>
      <c r="DU10" s="268"/>
      <c r="DV10" s="268"/>
      <c r="DW10" s="268"/>
      <c r="DX10" s="268"/>
      <c r="DY10" s="268"/>
      <c r="DZ10" s="268"/>
      <c r="EA10" s="268"/>
      <c r="EB10" s="268"/>
      <c r="EC10" s="268"/>
      <c r="ED10" s="268"/>
      <c r="EE10" s="268"/>
      <c r="EF10" s="268"/>
      <c r="EG10" s="268"/>
      <c r="EH10" s="268"/>
      <c r="EI10" s="268"/>
      <c r="EJ10" s="268"/>
      <c r="EK10" s="268"/>
      <c r="EL10" s="268"/>
      <c r="EM10" s="268"/>
      <c r="EN10" s="268"/>
      <c r="EO10" s="268"/>
      <c r="EP10" s="268"/>
      <c r="EQ10" s="268"/>
      <c r="ER10" s="268"/>
      <c r="ES10" s="268"/>
      <c r="ET10" s="268"/>
      <c r="EU10" s="268"/>
      <c r="EV10" s="268"/>
      <c r="EW10" s="268"/>
      <c r="EX10" s="268"/>
      <c r="EY10" s="268"/>
      <c r="EZ10" s="268"/>
      <c r="FA10" s="268"/>
      <c r="FB10" s="268"/>
      <c r="FC10" s="268"/>
      <c r="FD10" s="268"/>
      <c r="FE10" s="268"/>
      <c r="FF10" s="268"/>
      <c r="FG10" s="268"/>
      <c r="FH10" s="268"/>
      <c r="FI10" s="268"/>
      <c r="FJ10" s="268"/>
      <c r="FK10" s="268"/>
      <c r="FL10" s="268"/>
      <c r="FM10" s="268"/>
      <c r="FN10" s="268"/>
      <c r="FO10" s="268"/>
      <c r="FP10" s="268"/>
      <c r="FQ10" s="268"/>
      <c r="FR10" s="268"/>
      <c r="FS10" s="268"/>
      <c r="FT10" s="268"/>
      <c r="FU10" s="268"/>
      <c r="FV10" s="268"/>
      <c r="FW10" s="268"/>
      <c r="FX10" s="268"/>
      <c r="FY10" s="268"/>
      <c r="FZ10" s="268"/>
      <c r="GA10" s="268"/>
      <c r="GB10" s="268"/>
      <c r="GC10" s="268"/>
      <c r="GD10" s="268"/>
      <c r="GE10" s="268"/>
      <c r="GF10" s="268"/>
      <c r="GG10" s="268"/>
      <c r="GH10" s="268"/>
      <c r="GI10" s="268"/>
      <c r="GJ10" s="268"/>
      <c r="GK10" s="268"/>
      <c r="GL10" s="268"/>
      <c r="GM10" s="268"/>
      <c r="GN10" s="268"/>
      <c r="GO10" s="268"/>
      <c r="GP10" s="268"/>
      <c r="GQ10" s="268"/>
      <c r="GR10" s="268"/>
      <c r="GS10" s="268"/>
      <c r="GT10" s="268"/>
      <c r="GU10" s="268"/>
      <c r="GV10" s="268"/>
      <c r="GW10" s="268"/>
      <c r="GX10" s="268"/>
      <c r="GY10" s="268"/>
      <c r="GZ10" s="268"/>
      <c r="HA10" s="268"/>
      <c r="HB10" s="268"/>
      <c r="HC10" s="268"/>
      <c r="HD10" s="268"/>
      <c r="HE10" s="268"/>
      <c r="HF10" s="268"/>
      <c r="HG10" s="268"/>
      <c r="HH10" s="268"/>
      <c r="HI10" s="268"/>
      <c r="HJ10" s="268"/>
      <c r="HK10" s="268"/>
      <c r="HL10" s="268"/>
      <c r="HM10" s="268"/>
      <c r="HN10" s="268"/>
      <c r="HO10" s="268"/>
      <c r="HP10" s="268"/>
      <c r="HQ10" s="268"/>
      <c r="HR10" s="268"/>
      <c r="HS10" s="268"/>
      <c r="HT10" s="268"/>
      <c r="HU10" s="268"/>
      <c r="HV10" s="268"/>
      <c r="HW10" s="268"/>
      <c r="HX10" s="268"/>
      <c r="HY10" s="268"/>
      <c r="HZ10" s="268"/>
      <c r="IA10" s="268"/>
      <c r="IB10" s="268"/>
      <c r="IC10" s="268"/>
      <c r="ID10" s="268"/>
      <c r="IE10" s="268"/>
    </row>
    <row r="11" spans="1:239" ht="156" customHeight="1" x14ac:dyDescent="0.25">
      <c r="A11" s="235" t="s">
        <v>59</v>
      </c>
      <c r="B11" s="17" t="s">
        <v>60</v>
      </c>
      <c r="C11" s="17" t="s">
        <v>61</v>
      </c>
      <c r="D11" s="17" t="s">
        <v>34</v>
      </c>
      <c r="E11" s="17" t="s">
        <v>28</v>
      </c>
      <c r="F11" s="240" t="s">
        <v>62</v>
      </c>
      <c r="G11" s="232" t="s">
        <v>510</v>
      </c>
      <c r="H11" s="233">
        <v>41529</v>
      </c>
      <c r="I11" s="34">
        <f t="shared" si="0"/>
        <v>4182283895</v>
      </c>
      <c r="J11" s="246"/>
      <c r="K11" s="307">
        <v>4182283895</v>
      </c>
      <c r="L11" s="307"/>
      <c r="M11" s="304"/>
      <c r="N11" s="304"/>
      <c r="O11" s="304"/>
      <c r="P11" s="304"/>
      <c r="Q11" s="235" t="s">
        <v>28</v>
      </c>
      <c r="R11" s="245" t="s">
        <v>625</v>
      </c>
      <c r="S11" s="37">
        <v>41541</v>
      </c>
      <c r="T11" s="38">
        <v>679</v>
      </c>
      <c r="U11" s="43">
        <v>4182283895</v>
      </c>
      <c r="V11" s="44" t="s">
        <v>643</v>
      </c>
      <c r="W11" s="44" t="s">
        <v>653</v>
      </c>
      <c r="X11" s="235"/>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8"/>
      <c r="BW11" s="268"/>
      <c r="BX11" s="268"/>
      <c r="BY11" s="268"/>
      <c r="BZ11" s="268"/>
      <c r="CA11" s="268"/>
      <c r="CB11" s="268"/>
      <c r="CC11" s="268"/>
      <c r="CD11" s="268"/>
      <c r="CE11" s="268"/>
      <c r="CF11" s="268"/>
      <c r="CG11" s="268"/>
      <c r="CH11" s="268"/>
      <c r="CI11" s="268"/>
      <c r="CJ11" s="268"/>
      <c r="CK11" s="268"/>
      <c r="CL11" s="268"/>
      <c r="CM11" s="268"/>
      <c r="CN11" s="268"/>
      <c r="CO11" s="268"/>
      <c r="CP11" s="268"/>
      <c r="CQ11" s="268"/>
      <c r="CR11" s="268"/>
      <c r="CS11" s="268"/>
      <c r="CT11" s="268"/>
      <c r="CU11" s="268"/>
      <c r="CV11" s="268"/>
      <c r="CW11" s="268"/>
      <c r="CX11" s="268"/>
      <c r="CY11" s="268"/>
      <c r="CZ11" s="268"/>
      <c r="DA11" s="268"/>
      <c r="DB11" s="268"/>
      <c r="DC11" s="268"/>
      <c r="DD11" s="268"/>
      <c r="DE11" s="268"/>
      <c r="DF11" s="268"/>
      <c r="DG11" s="268"/>
      <c r="DH11" s="268"/>
      <c r="DI11" s="268"/>
      <c r="DJ11" s="268"/>
      <c r="DK11" s="268"/>
      <c r="DL11" s="268"/>
      <c r="DM11" s="268"/>
      <c r="DN11" s="268"/>
      <c r="DO11" s="268"/>
      <c r="DP11" s="268"/>
      <c r="DQ11" s="268"/>
      <c r="DR11" s="268"/>
      <c r="DS11" s="268"/>
      <c r="DT11" s="268"/>
      <c r="DU11" s="268"/>
      <c r="DV11" s="268"/>
      <c r="DW11" s="268"/>
      <c r="DX11" s="268"/>
      <c r="DY11" s="268"/>
      <c r="DZ11" s="268"/>
      <c r="EA11" s="268"/>
      <c r="EB11" s="268"/>
      <c r="EC11" s="268"/>
      <c r="ED11" s="268"/>
      <c r="EE11" s="268"/>
      <c r="EF11" s="268"/>
      <c r="EG11" s="268"/>
      <c r="EH11" s="268"/>
      <c r="EI11" s="268"/>
      <c r="EJ11" s="268"/>
      <c r="EK11" s="268"/>
      <c r="EL11" s="268"/>
      <c r="EM11" s="268"/>
      <c r="EN11" s="268"/>
      <c r="EO11" s="268"/>
      <c r="EP11" s="268"/>
      <c r="EQ11" s="268"/>
      <c r="ER11" s="268"/>
      <c r="ES11" s="268"/>
      <c r="ET11" s="268"/>
      <c r="EU11" s="268"/>
      <c r="EV11" s="268"/>
      <c r="EW11" s="268"/>
      <c r="EX11" s="268"/>
      <c r="EY11" s="268"/>
      <c r="EZ11" s="268"/>
      <c r="FA11" s="268"/>
      <c r="FB11" s="268"/>
      <c r="FC11" s="268"/>
      <c r="FD11" s="268"/>
      <c r="FE11" s="268"/>
      <c r="FF11" s="268"/>
      <c r="FG11" s="268"/>
      <c r="FH11" s="268"/>
      <c r="FI11" s="268"/>
      <c r="FJ11" s="268"/>
      <c r="FK11" s="268"/>
      <c r="FL11" s="268"/>
      <c r="FM11" s="268"/>
      <c r="FN11" s="268"/>
      <c r="FO11" s="268"/>
      <c r="FP11" s="268"/>
      <c r="FQ11" s="268"/>
      <c r="FR11" s="268"/>
      <c r="FS11" s="268"/>
      <c r="FT11" s="268"/>
      <c r="FU11" s="268"/>
      <c r="FV11" s="268"/>
      <c r="FW11" s="268"/>
      <c r="FX11" s="268"/>
      <c r="FY11" s="268"/>
      <c r="FZ11" s="268"/>
      <c r="GA11" s="268"/>
      <c r="GB11" s="268"/>
      <c r="GC11" s="268"/>
      <c r="GD11" s="268"/>
      <c r="GE11" s="268"/>
      <c r="GF11" s="268"/>
      <c r="GG11" s="268"/>
      <c r="GH11" s="268"/>
      <c r="GI11" s="268"/>
      <c r="GJ11" s="268"/>
      <c r="GK11" s="268"/>
      <c r="GL11" s="268"/>
      <c r="GM11" s="268"/>
      <c r="GN11" s="268"/>
      <c r="GO11" s="268"/>
      <c r="GP11" s="268"/>
      <c r="GQ11" s="268"/>
      <c r="GR11" s="268"/>
      <c r="GS11" s="268"/>
      <c r="GT11" s="268"/>
      <c r="GU11" s="268"/>
      <c r="GV11" s="268"/>
      <c r="GW11" s="268"/>
      <c r="GX11" s="268"/>
      <c r="GY11" s="268"/>
      <c r="GZ11" s="268"/>
      <c r="HA11" s="268"/>
      <c r="HB11" s="268"/>
      <c r="HC11" s="268"/>
      <c r="HD11" s="268"/>
      <c r="HE11" s="268"/>
      <c r="HF11" s="268"/>
      <c r="HG11" s="268"/>
      <c r="HH11" s="268"/>
      <c r="HI11" s="268"/>
      <c r="HJ11" s="268"/>
      <c r="HK11" s="268"/>
      <c r="HL11" s="268"/>
      <c r="HM11" s="268"/>
      <c r="HN11" s="268"/>
      <c r="HO11" s="268"/>
      <c r="HP11" s="268"/>
      <c r="HQ11" s="268"/>
      <c r="HR11" s="268"/>
      <c r="HS11" s="268"/>
      <c r="HT11" s="268"/>
      <c r="HU11" s="268"/>
      <c r="HV11" s="268"/>
      <c r="HW11" s="268"/>
      <c r="HX11" s="268"/>
      <c r="HY11" s="268"/>
      <c r="HZ11" s="268"/>
      <c r="IA11" s="268"/>
      <c r="IB11" s="268"/>
      <c r="IC11" s="268"/>
      <c r="ID11" s="268"/>
      <c r="IE11" s="268"/>
    </row>
    <row r="12" spans="1:239" ht="163.5" customHeight="1" x14ac:dyDescent="0.25">
      <c r="A12" s="235" t="s">
        <v>63</v>
      </c>
      <c r="B12" s="17" t="s">
        <v>64</v>
      </c>
      <c r="C12" s="17" t="s">
        <v>61</v>
      </c>
      <c r="D12" s="17" t="s">
        <v>34</v>
      </c>
      <c r="E12" s="17" t="s">
        <v>28</v>
      </c>
      <c r="F12" s="31" t="s">
        <v>65</v>
      </c>
      <c r="G12" s="32" t="s">
        <v>510</v>
      </c>
      <c r="H12" s="33">
        <v>41529</v>
      </c>
      <c r="I12" s="34">
        <f t="shared" si="0"/>
        <v>999999969</v>
      </c>
      <c r="J12" s="22"/>
      <c r="K12" s="22">
        <v>999999969</v>
      </c>
      <c r="L12" s="36"/>
      <c r="M12" s="36"/>
      <c r="N12" s="36"/>
      <c r="O12" s="36"/>
      <c r="P12" s="36"/>
      <c r="Q12" s="235" t="s">
        <v>28</v>
      </c>
      <c r="R12" s="42" t="s">
        <v>623</v>
      </c>
      <c r="S12" s="37">
        <v>41541</v>
      </c>
      <c r="T12" s="38">
        <v>679</v>
      </c>
      <c r="U12" s="43">
        <v>999999969</v>
      </c>
      <c r="V12" s="44" t="s">
        <v>643</v>
      </c>
      <c r="W12" s="44" t="s">
        <v>654</v>
      </c>
      <c r="X12" s="235"/>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68"/>
      <c r="BC12" s="268"/>
      <c r="BD12" s="268"/>
      <c r="BE12" s="268"/>
      <c r="BF12" s="268"/>
      <c r="BG12" s="268"/>
      <c r="BH12" s="268"/>
      <c r="BI12" s="268"/>
      <c r="BJ12" s="268"/>
      <c r="BK12" s="268"/>
      <c r="BL12" s="268"/>
      <c r="BM12" s="268"/>
      <c r="BN12" s="268"/>
      <c r="BO12" s="268"/>
      <c r="BP12" s="268"/>
      <c r="BQ12" s="268"/>
      <c r="BR12" s="268"/>
      <c r="BS12" s="268"/>
      <c r="BT12" s="268"/>
      <c r="BU12" s="268"/>
      <c r="BV12" s="268"/>
      <c r="BW12" s="268"/>
      <c r="BX12" s="268"/>
      <c r="BY12" s="268"/>
      <c r="BZ12" s="268"/>
      <c r="CA12" s="268"/>
      <c r="CB12" s="268"/>
      <c r="CC12" s="268"/>
      <c r="CD12" s="268"/>
      <c r="CE12" s="268"/>
      <c r="CF12" s="268"/>
      <c r="CG12" s="268"/>
      <c r="CH12" s="268"/>
      <c r="CI12" s="268"/>
      <c r="CJ12" s="268"/>
      <c r="CK12" s="268"/>
      <c r="CL12" s="268"/>
      <c r="CM12" s="268"/>
      <c r="CN12" s="268"/>
      <c r="CO12" s="268"/>
      <c r="CP12" s="268"/>
      <c r="CQ12" s="268"/>
      <c r="CR12" s="268"/>
      <c r="CS12" s="268"/>
      <c r="CT12" s="268"/>
      <c r="CU12" s="268"/>
      <c r="CV12" s="268"/>
      <c r="CW12" s="268"/>
      <c r="CX12" s="268"/>
      <c r="CY12" s="268"/>
      <c r="CZ12" s="268"/>
      <c r="DA12" s="268"/>
      <c r="DB12" s="268"/>
      <c r="DC12" s="268"/>
      <c r="DD12" s="268"/>
      <c r="DE12" s="268"/>
      <c r="DF12" s="268"/>
      <c r="DG12" s="268"/>
      <c r="DH12" s="268"/>
      <c r="DI12" s="268"/>
      <c r="DJ12" s="268"/>
      <c r="DK12" s="268"/>
      <c r="DL12" s="268"/>
      <c r="DM12" s="268"/>
      <c r="DN12" s="268"/>
      <c r="DO12" s="268"/>
      <c r="DP12" s="268"/>
      <c r="DQ12" s="268"/>
      <c r="DR12" s="268"/>
      <c r="DS12" s="268"/>
      <c r="DT12" s="268"/>
      <c r="DU12" s="268"/>
      <c r="DV12" s="268"/>
      <c r="DW12" s="268"/>
      <c r="DX12" s="268"/>
      <c r="DY12" s="268"/>
      <c r="DZ12" s="268"/>
      <c r="EA12" s="268"/>
      <c r="EB12" s="268"/>
      <c r="EC12" s="268"/>
      <c r="ED12" s="268"/>
      <c r="EE12" s="268"/>
      <c r="EF12" s="268"/>
      <c r="EG12" s="268"/>
      <c r="EH12" s="268"/>
      <c r="EI12" s="268"/>
      <c r="EJ12" s="268"/>
      <c r="EK12" s="268"/>
      <c r="EL12" s="268"/>
      <c r="EM12" s="268"/>
      <c r="EN12" s="268"/>
      <c r="EO12" s="268"/>
      <c r="EP12" s="268"/>
      <c r="EQ12" s="268"/>
      <c r="ER12" s="268"/>
      <c r="ES12" s="268"/>
      <c r="ET12" s="268"/>
      <c r="EU12" s="268"/>
      <c r="EV12" s="268"/>
      <c r="EW12" s="268"/>
      <c r="EX12" s="268"/>
      <c r="EY12" s="268"/>
      <c r="EZ12" s="268"/>
      <c r="FA12" s="268"/>
      <c r="FB12" s="268"/>
      <c r="FC12" s="268"/>
      <c r="FD12" s="268"/>
      <c r="FE12" s="268"/>
      <c r="FF12" s="268"/>
      <c r="FG12" s="268"/>
      <c r="FH12" s="268"/>
      <c r="FI12" s="268"/>
      <c r="FJ12" s="268"/>
      <c r="FK12" s="268"/>
      <c r="FL12" s="268"/>
      <c r="FM12" s="268"/>
      <c r="FN12" s="268"/>
      <c r="FO12" s="268"/>
      <c r="FP12" s="268"/>
      <c r="FQ12" s="268"/>
      <c r="FR12" s="268"/>
      <c r="FS12" s="268"/>
      <c r="FT12" s="268"/>
      <c r="FU12" s="268"/>
      <c r="FV12" s="268"/>
      <c r="FW12" s="268"/>
      <c r="FX12" s="268"/>
      <c r="FY12" s="268"/>
      <c r="FZ12" s="268"/>
      <c r="GA12" s="268"/>
      <c r="GB12" s="268"/>
      <c r="GC12" s="268"/>
      <c r="GD12" s="268"/>
      <c r="GE12" s="268"/>
      <c r="GF12" s="268"/>
      <c r="GG12" s="268"/>
      <c r="GH12" s="268"/>
      <c r="GI12" s="268"/>
      <c r="GJ12" s="268"/>
      <c r="GK12" s="268"/>
      <c r="GL12" s="268"/>
      <c r="GM12" s="268"/>
      <c r="GN12" s="268"/>
      <c r="GO12" s="268"/>
      <c r="GP12" s="268"/>
      <c r="GQ12" s="268"/>
      <c r="GR12" s="268"/>
      <c r="GS12" s="268"/>
      <c r="GT12" s="268"/>
      <c r="GU12" s="268"/>
      <c r="GV12" s="268"/>
      <c r="GW12" s="268"/>
      <c r="GX12" s="268"/>
      <c r="GY12" s="268"/>
      <c r="GZ12" s="268"/>
      <c r="HA12" s="268"/>
      <c r="HB12" s="268"/>
      <c r="HC12" s="268"/>
      <c r="HD12" s="268"/>
      <c r="HE12" s="268"/>
      <c r="HF12" s="268"/>
      <c r="HG12" s="268"/>
      <c r="HH12" s="268"/>
      <c r="HI12" s="268"/>
      <c r="HJ12" s="268"/>
      <c r="HK12" s="268"/>
      <c r="HL12" s="268"/>
      <c r="HM12" s="268"/>
      <c r="HN12" s="268"/>
      <c r="HO12" s="268"/>
      <c r="HP12" s="268"/>
      <c r="HQ12" s="268"/>
      <c r="HR12" s="268"/>
      <c r="HS12" s="268"/>
      <c r="HT12" s="268"/>
      <c r="HU12" s="268"/>
      <c r="HV12" s="268"/>
      <c r="HW12" s="268"/>
      <c r="HX12" s="268"/>
      <c r="HY12" s="268"/>
      <c r="HZ12" s="268"/>
      <c r="IA12" s="268"/>
      <c r="IB12" s="268"/>
      <c r="IC12" s="268"/>
      <c r="ID12" s="268"/>
      <c r="IE12" s="268"/>
    </row>
    <row r="13" spans="1:239" ht="57" customHeight="1" x14ac:dyDescent="0.25">
      <c r="A13" s="460" t="s">
        <v>66</v>
      </c>
      <c r="B13" s="461" t="s">
        <v>67</v>
      </c>
      <c r="C13" s="461" t="s">
        <v>68</v>
      </c>
      <c r="D13" s="461" t="s">
        <v>69</v>
      </c>
      <c r="E13" s="461" t="s">
        <v>28</v>
      </c>
      <c r="F13" s="463" t="s">
        <v>70</v>
      </c>
      <c r="G13" s="499" t="s">
        <v>510</v>
      </c>
      <c r="H13" s="489">
        <v>41529</v>
      </c>
      <c r="I13" s="491">
        <f t="shared" si="0"/>
        <v>8927760746</v>
      </c>
      <c r="J13" s="504"/>
      <c r="K13" s="504">
        <v>7327870746</v>
      </c>
      <c r="L13" s="477"/>
      <c r="M13" s="477"/>
      <c r="N13" s="310"/>
      <c r="O13" s="310"/>
      <c r="P13" s="477">
        <v>1599890000</v>
      </c>
      <c r="Q13" s="479" t="s">
        <v>71</v>
      </c>
      <c r="R13" s="481" t="s">
        <v>53</v>
      </c>
      <c r="S13" s="73">
        <v>41638</v>
      </c>
      <c r="T13" s="77">
        <v>4135</v>
      </c>
      <c r="U13" s="78">
        <v>799945000</v>
      </c>
      <c r="V13" s="395" t="s">
        <v>509</v>
      </c>
      <c r="W13" s="288"/>
      <c r="X13" s="479"/>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68"/>
      <c r="BD13" s="268"/>
      <c r="BE13" s="268"/>
      <c r="BF13" s="268"/>
      <c r="BG13" s="268"/>
      <c r="BH13" s="268"/>
      <c r="BI13" s="268"/>
      <c r="BJ13" s="268"/>
      <c r="BK13" s="268"/>
      <c r="BL13" s="268"/>
      <c r="BM13" s="268"/>
      <c r="BN13" s="268"/>
      <c r="BO13" s="268"/>
      <c r="BP13" s="268"/>
      <c r="BQ13" s="268"/>
      <c r="BR13" s="268"/>
      <c r="BS13" s="268"/>
      <c r="BT13" s="268"/>
      <c r="BU13" s="268"/>
      <c r="BV13" s="268"/>
      <c r="BW13" s="268"/>
      <c r="BX13" s="268"/>
      <c r="BY13" s="268"/>
      <c r="BZ13" s="268"/>
      <c r="CA13" s="268"/>
      <c r="CB13" s="268"/>
      <c r="CC13" s="268"/>
      <c r="CD13" s="268"/>
      <c r="CE13" s="268"/>
      <c r="CF13" s="268"/>
      <c r="CG13" s="268"/>
      <c r="CH13" s="268"/>
      <c r="CI13" s="268"/>
      <c r="CJ13" s="268"/>
      <c r="CK13" s="268"/>
      <c r="CL13" s="268"/>
      <c r="CM13" s="268"/>
      <c r="CN13" s="268"/>
      <c r="CO13" s="268"/>
      <c r="CP13" s="268"/>
      <c r="CQ13" s="268"/>
      <c r="CR13" s="268"/>
      <c r="CS13" s="268"/>
      <c r="CT13" s="268"/>
      <c r="CU13" s="268"/>
      <c r="CV13" s="268"/>
      <c r="CW13" s="268"/>
      <c r="CX13" s="268"/>
      <c r="CY13" s="268"/>
      <c r="CZ13" s="268"/>
      <c r="DA13" s="268"/>
      <c r="DB13" s="268"/>
      <c r="DC13" s="268"/>
      <c r="DD13" s="268"/>
      <c r="DE13" s="268"/>
      <c r="DF13" s="268"/>
      <c r="DG13" s="268"/>
      <c r="DH13" s="268"/>
      <c r="DI13" s="268"/>
      <c r="DJ13" s="268"/>
      <c r="DK13" s="268"/>
      <c r="DL13" s="268"/>
      <c r="DM13" s="268"/>
      <c r="DN13" s="268"/>
      <c r="DO13" s="268"/>
      <c r="DP13" s="268"/>
      <c r="DQ13" s="268"/>
      <c r="DR13" s="268"/>
      <c r="DS13" s="268"/>
      <c r="DT13" s="268"/>
      <c r="DU13" s="268"/>
      <c r="DV13" s="268"/>
      <c r="DW13" s="268"/>
      <c r="DX13" s="268"/>
      <c r="DY13" s="268"/>
      <c r="DZ13" s="268"/>
      <c r="EA13" s="268"/>
      <c r="EB13" s="268"/>
      <c r="EC13" s="268"/>
      <c r="ED13" s="268"/>
      <c r="EE13" s="268"/>
      <c r="EF13" s="268"/>
      <c r="EG13" s="268"/>
      <c r="EH13" s="268"/>
      <c r="EI13" s="268"/>
      <c r="EJ13" s="268"/>
      <c r="EK13" s="268"/>
      <c r="EL13" s="268"/>
      <c r="EM13" s="268"/>
      <c r="EN13" s="268"/>
      <c r="EO13" s="268"/>
      <c r="EP13" s="268"/>
      <c r="EQ13" s="268"/>
      <c r="ER13" s="268"/>
      <c r="ES13" s="268"/>
      <c r="ET13" s="268"/>
      <c r="EU13" s="268"/>
      <c r="EV13" s="268"/>
      <c r="EW13" s="268"/>
      <c r="EX13" s="268"/>
      <c r="EY13" s="268"/>
      <c r="EZ13" s="268"/>
      <c r="FA13" s="268"/>
      <c r="FB13" s="268"/>
      <c r="FC13" s="268"/>
      <c r="FD13" s="268"/>
      <c r="FE13" s="268"/>
      <c r="FF13" s="268"/>
      <c r="FG13" s="268"/>
      <c r="FH13" s="268"/>
      <c r="FI13" s="268"/>
      <c r="FJ13" s="268"/>
      <c r="FK13" s="268"/>
      <c r="FL13" s="268"/>
      <c r="FM13" s="268"/>
      <c r="FN13" s="268"/>
      <c r="FO13" s="268"/>
      <c r="FP13" s="268"/>
      <c r="FQ13" s="268"/>
      <c r="FR13" s="268"/>
      <c r="FS13" s="268"/>
      <c r="FT13" s="268"/>
      <c r="FU13" s="268"/>
      <c r="FV13" s="268"/>
      <c r="FW13" s="268"/>
      <c r="FX13" s="268"/>
      <c r="FY13" s="268"/>
      <c r="FZ13" s="268"/>
      <c r="GA13" s="268"/>
      <c r="GB13" s="268"/>
      <c r="GC13" s="268"/>
      <c r="GD13" s="268"/>
      <c r="GE13" s="268"/>
      <c r="GF13" s="268"/>
      <c r="GG13" s="268"/>
      <c r="GH13" s="268"/>
      <c r="GI13" s="268"/>
      <c r="GJ13" s="268"/>
      <c r="GK13" s="268"/>
      <c r="GL13" s="268"/>
      <c r="GM13" s="268"/>
      <c r="GN13" s="268"/>
      <c r="GO13" s="268"/>
      <c r="GP13" s="268"/>
      <c r="GQ13" s="268"/>
      <c r="GR13" s="268"/>
      <c r="GS13" s="268"/>
      <c r="GT13" s="268"/>
      <c r="GU13" s="268"/>
      <c r="GV13" s="268"/>
      <c r="GW13" s="268"/>
      <c r="GX13" s="268"/>
      <c r="GY13" s="268"/>
      <c r="GZ13" s="268"/>
      <c r="HA13" s="268"/>
      <c r="HB13" s="268"/>
      <c r="HC13" s="268"/>
      <c r="HD13" s="268"/>
      <c r="HE13" s="268"/>
      <c r="HF13" s="268"/>
      <c r="HG13" s="268"/>
      <c r="HH13" s="268"/>
      <c r="HI13" s="268"/>
      <c r="HJ13" s="268"/>
      <c r="HK13" s="268"/>
      <c r="HL13" s="268"/>
      <c r="HM13" s="268"/>
      <c r="HN13" s="268"/>
      <c r="HO13" s="268"/>
      <c r="HP13" s="268"/>
      <c r="HQ13" s="268"/>
      <c r="HR13" s="268"/>
      <c r="HS13" s="268"/>
      <c r="HT13" s="268"/>
      <c r="HU13" s="268"/>
      <c r="HV13" s="268"/>
      <c r="HW13" s="268"/>
      <c r="HX13" s="268"/>
      <c r="HY13" s="268"/>
      <c r="HZ13" s="268"/>
      <c r="IA13" s="268"/>
      <c r="IB13" s="268"/>
      <c r="IC13" s="268"/>
      <c r="ID13" s="268"/>
      <c r="IE13" s="268"/>
    </row>
    <row r="14" spans="1:239" ht="57" customHeight="1" x14ac:dyDescent="0.25">
      <c r="A14" s="460"/>
      <c r="B14" s="462"/>
      <c r="C14" s="462"/>
      <c r="D14" s="462"/>
      <c r="E14" s="462"/>
      <c r="F14" s="464"/>
      <c r="G14" s="500"/>
      <c r="H14" s="490"/>
      <c r="I14" s="492"/>
      <c r="J14" s="505"/>
      <c r="K14" s="505"/>
      <c r="L14" s="478"/>
      <c r="M14" s="478"/>
      <c r="N14" s="312"/>
      <c r="O14" s="312"/>
      <c r="P14" s="478"/>
      <c r="Q14" s="507"/>
      <c r="R14" s="482"/>
      <c r="S14" s="73">
        <v>41750</v>
      </c>
      <c r="T14" s="74">
        <v>46</v>
      </c>
      <c r="U14" s="79">
        <v>7327870746</v>
      </c>
      <c r="V14" s="511"/>
      <c r="W14" s="290"/>
      <c r="X14" s="507"/>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8"/>
      <c r="BS14" s="268"/>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8"/>
      <c r="CQ14" s="268"/>
      <c r="CR14" s="268"/>
      <c r="CS14" s="268"/>
      <c r="CT14" s="268"/>
      <c r="CU14" s="268"/>
      <c r="CV14" s="268"/>
      <c r="CW14" s="268"/>
      <c r="CX14" s="268"/>
      <c r="CY14" s="268"/>
      <c r="CZ14" s="268"/>
      <c r="DA14" s="268"/>
      <c r="DB14" s="268"/>
      <c r="DC14" s="268"/>
      <c r="DD14" s="268"/>
      <c r="DE14" s="268"/>
      <c r="DF14" s="268"/>
      <c r="DG14" s="268"/>
      <c r="DH14" s="268"/>
      <c r="DI14" s="268"/>
      <c r="DJ14" s="268"/>
      <c r="DK14" s="268"/>
      <c r="DL14" s="268"/>
      <c r="DM14" s="268"/>
      <c r="DN14" s="268"/>
      <c r="DO14" s="268"/>
      <c r="DP14" s="268"/>
      <c r="DQ14" s="268"/>
      <c r="DR14" s="268"/>
      <c r="DS14" s="268"/>
      <c r="DT14" s="268"/>
      <c r="DU14" s="268"/>
      <c r="DV14" s="268"/>
      <c r="DW14" s="268"/>
      <c r="DX14" s="268"/>
      <c r="DY14" s="268"/>
      <c r="DZ14" s="268"/>
      <c r="EA14" s="268"/>
      <c r="EB14" s="268"/>
      <c r="EC14" s="268"/>
      <c r="ED14" s="268"/>
      <c r="EE14" s="268"/>
      <c r="EF14" s="268"/>
      <c r="EG14" s="268"/>
      <c r="EH14" s="268"/>
      <c r="EI14" s="268"/>
      <c r="EJ14" s="268"/>
      <c r="EK14" s="268"/>
      <c r="EL14" s="268"/>
      <c r="EM14" s="268"/>
      <c r="EN14" s="268"/>
      <c r="EO14" s="268"/>
      <c r="EP14" s="268"/>
      <c r="EQ14" s="268"/>
      <c r="ER14" s="268"/>
      <c r="ES14" s="268"/>
      <c r="ET14" s="268"/>
      <c r="EU14" s="268"/>
      <c r="EV14" s="268"/>
      <c r="EW14" s="268"/>
      <c r="EX14" s="268"/>
      <c r="EY14" s="268"/>
      <c r="EZ14" s="268"/>
      <c r="FA14" s="268"/>
      <c r="FB14" s="268"/>
      <c r="FC14" s="268"/>
      <c r="FD14" s="268"/>
      <c r="FE14" s="268"/>
      <c r="FF14" s="268"/>
      <c r="FG14" s="268"/>
      <c r="FH14" s="268"/>
      <c r="FI14" s="268"/>
      <c r="FJ14" s="268"/>
      <c r="FK14" s="268"/>
      <c r="FL14" s="268"/>
      <c r="FM14" s="268"/>
      <c r="FN14" s="268"/>
      <c r="FO14" s="268"/>
      <c r="FP14" s="268"/>
      <c r="FQ14" s="268"/>
      <c r="FR14" s="268"/>
      <c r="FS14" s="268"/>
      <c r="FT14" s="268"/>
      <c r="FU14" s="268"/>
      <c r="FV14" s="268"/>
      <c r="FW14" s="268"/>
      <c r="FX14" s="268"/>
      <c r="FY14" s="268"/>
      <c r="FZ14" s="268"/>
      <c r="GA14" s="268"/>
      <c r="GB14" s="268"/>
      <c r="GC14" s="268"/>
      <c r="GD14" s="268"/>
      <c r="GE14" s="268"/>
      <c r="GF14" s="268"/>
      <c r="GG14" s="268"/>
      <c r="GH14" s="268"/>
      <c r="GI14" s="268"/>
      <c r="GJ14" s="268"/>
      <c r="GK14" s="268"/>
      <c r="GL14" s="268"/>
      <c r="GM14" s="268"/>
      <c r="GN14" s="268"/>
      <c r="GO14" s="268"/>
      <c r="GP14" s="268"/>
      <c r="GQ14" s="268"/>
      <c r="GR14" s="268"/>
      <c r="GS14" s="268"/>
      <c r="GT14" s="268"/>
      <c r="GU14" s="268"/>
      <c r="GV14" s="268"/>
      <c r="GW14" s="268"/>
      <c r="GX14" s="268"/>
      <c r="GY14" s="268"/>
      <c r="GZ14" s="268"/>
      <c r="HA14" s="268"/>
      <c r="HB14" s="268"/>
      <c r="HC14" s="268"/>
      <c r="HD14" s="268"/>
      <c r="HE14" s="268"/>
      <c r="HF14" s="268"/>
      <c r="HG14" s="268"/>
      <c r="HH14" s="268"/>
      <c r="HI14" s="268"/>
      <c r="HJ14" s="268"/>
      <c r="HK14" s="268"/>
      <c r="HL14" s="268"/>
      <c r="HM14" s="268"/>
      <c r="HN14" s="268"/>
      <c r="HO14" s="268"/>
      <c r="HP14" s="268"/>
      <c r="HQ14" s="268"/>
      <c r="HR14" s="268"/>
      <c r="HS14" s="268"/>
      <c r="HT14" s="268"/>
      <c r="HU14" s="268"/>
      <c r="HV14" s="268"/>
      <c r="HW14" s="268"/>
      <c r="HX14" s="268"/>
      <c r="HY14" s="268"/>
      <c r="HZ14" s="268"/>
      <c r="IA14" s="268"/>
      <c r="IB14" s="268"/>
      <c r="IC14" s="268"/>
      <c r="ID14" s="268"/>
      <c r="IE14" s="268"/>
    </row>
    <row r="15" spans="1:239" ht="57" customHeight="1" x14ac:dyDescent="0.25">
      <c r="A15" s="460"/>
      <c r="B15" s="497"/>
      <c r="C15" s="497"/>
      <c r="D15" s="497"/>
      <c r="E15" s="497"/>
      <c r="F15" s="498"/>
      <c r="G15" s="501"/>
      <c r="H15" s="502"/>
      <c r="I15" s="503"/>
      <c r="J15" s="506"/>
      <c r="K15" s="506"/>
      <c r="L15" s="509"/>
      <c r="M15" s="509"/>
      <c r="N15" s="311"/>
      <c r="O15" s="311"/>
      <c r="P15" s="509"/>
      <c r="Q15" s="480"/>
      <c r="R15" s="510"/>
      <c r="S15" s="73">
        <v>41918</v>
      </c>
      <c r="T15" s="80">
        <v>2370</v>
      </c>
      <c r="U15" s="75">
        <v>799945000</v>
      </c>
      <c r="V15" s="396"/>
      <c r="W15" s="289"/>
      <c r="X15" s="480"/>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c r="BD15" s="268"/>
      <c r="BE15" s="268"/>
      <c r="BF15" s="268"/>
      <c r="BG15" s="268"/>
      <c r="BH15" s="268"/>
      <c r="BI15" s="268"/>
      <c r="BJ15" s="268"/>
      <c r="BK15" s="268"/>
      <c r="BL15" s="268"/>
      <c r="BM15" s="268"/>
      <c r="BN15" s="268"/>
      <c r="BO15" s="268"/>
      <c r="BP15" s="268"/>
      <c r="BQ15" s="268"/>
      <c r="BR15" s="268"/>
      <c r="BS15" s="268"/>
      <c r="BT15" s="268"/>
      <c r="BU15" s="268"/>
      <c r="BV15" s="268"/>
      <c r="BW15" s="268"/>
      <c r="BX15" s="268"/>
      <c r="BY15" s="268"/>
      <c r="BZ15" s="268"/>
      <c r="CA15" s="268"/>
      <c r="CB15" s="268"/>
      <c r="CC15" s="268"/>
      <c r="CD15" s="268"/>
      <c r="CE15" s="268"/>
      <c r="CF15" s="268"/>
      <c r="CG15" s="268"/>
      <c r="CH15" s="268"/>
      <c r="CI15" s="268"/>
      <c r="CJ15" s="268"/>
      <c r="CK15" s="268"/>
      <c r="CL15" s="268"/>
      <c r="CM15" s="268"/>
      <c r="CN15" s="268"/>
      <c r="CO15" s="268"/>
      <c r="CP15" s="268"/>
      <c r="CQ15" s="268"/>
      <c r="CR15" s="268"/>
      <c r="CS15" s="268"/>
      <c r="CT15" s="268"/>
      <c r="CU15" s="268"/>
      <c r="CV15" s="268"/>
      <c r="CW15" s="268"/>
      <c r="CX15" s="268"/>
      <c r="CY15" s="268"/>
      <c r="CZ15" s="268"/>
      <c r="DA15" s="268"/>
      <c r="DB15" s="268"/>
      <c r="DC15" s="268"/>
      <c r="DD15" s="268"/>
      <c r="DE15" s="268"/>
      <c r="DF15" s="268"/>
      <c r="DG15" s="268"/>
      <c r="DH15" s="268"/>
      <c r="DI15" s="268"/>
      <c r="DJ15" s="268"/>
      <c r="DK15" s="268"/>
      <c r="DL15" s="268"/>
      <c r="DM15" s="268"/>
      <c r="DN15" s="268"/>
      <c r="DO15" s="268"/>
      <c r="DP15" s="268"/>
      <c r="DQ15" s="268"/>
      <c r="DR15" s="268"/>
      <c r="DS15" s="268"/>
      <c r="DT15" s="268"/>
      <c r="DU15" s="268"/>
      <c r="DV15" s="268"/>
      <c r="DW15" s="268"/>
      <c r="DX15" s="268"/>
      <c r="DY15" s="268"/>
      <c r="DZ15" s="268"/>
      <c r="EA15" s="268"/>
      <c r="EB15" s="268"/>
      <c r="EC15" s="268"/>
      <c r="ED15" s="268"/>
      <c r="EE15" s="268"/>
      <c r="EF15" s="268"/>
      <c r="EG15" s="268"/>
      <c r="EH15" s="268"/>
      <c r="EI15" s="268"/>
      <c r="EJ15" s="268"/>
      <c r="EK15" s="268"/>
      <c r="EL15" s="268"/>
      <c r="EM15" s="268"/>
      <c r="EN15" s="268"/>
      <c r="EO15" s="268"/>
      <c r="EP15" s="268"/>
      <c r="EQ15" s="268"/>
      <c r="ER15" s="268"/>
      <c r="ES15" s="268"/>
      <c r="ET15" s="268"/>
      <c r="EU15" s="268"/>
      <c r="EV15" s="268"/>
      <c r="EW15" s="268"/>
      <c r="EX15" s="268"/>
      <c r="EY15" s="268"/>
      <c r="EZ15" s="268"/>
      <c r="FA15" s="268"/>
      <c r="FB15" s="268"/>
      <c r="FC15" s="268"/>
      <c r="FD15" s="268"/>
      <c r="FE15" s="268"/>
      <c r="FF15" s="268"/>
      <c r="FG15" s="268"/>
      <c r="FH15" s="268"/>
      <c r="FI15" s="268"/>
      <c r="FJ15" s="268"/>
      <c r="FK15" s="268"/>
      <c r="FL15" s="268"/>
      <c r="FM15" s="268"/>
      <c r="FN15" s="268"/>
      <c r="FO15" s="268"/>
      <c r="FP15" s="268"/>
      <c r="FQ15" s="268"/>
      <c r="FR15" s="268"/>
      <c r="FS15" s="268"/>
      <c r="FT15" s="268"/>
      <c r="FU15" s="268"/>
      <c r="FV15" s="268"/>
      <c r="FW15" s="268"/>
      <c r="FX15" s="268"/>
      <c r="FY15" s="268"/>
      <c r="FZ15" s="268"/>
      <c r="GA15" s="268"/>
      <c r="GB15" s="268"/>
      <c r="GC15" s="268"/>
      <c r="GD15" s="268"/>
      <c r="GE15" s="268"/>
      <c r="GF15" s="268"/>
      <c r="GG15" s="268"/>
      <c r="GH15" s="268"/>
      <c r="GI15" s="268"/>
      <c r="GJ15" s="268"/>
      <c r="GK15" s="268"/>
      <c r="GL15" s="268"/>
      <c r="GM15" s="268"/>
      <c r="GN15" s="268"/>
      <c r="GO15" s="268"/>
      <c r="GP15" s="268"/>
      <c r="GQ15" s="268"/>
      <c r="GR15" s="268"/>
      <c r="GS15" s="268"/>
      <c r="GT15" s="268"/>
      <c r="GU15" s="268"/>
      <c r="GV15" s="268"/>
      <c r="GW15" s="268"/>
      <c r="GX15" s="268"/>
      <c r="GY15" s="268"/>
      <c r="GZ15" s="268"/>
      <c r="HA15" s="268"/>
      <c r="HB15" s="268"/>
      <c r="HC15" s="268"/>
      <c r="HD15" s="268"/>
      <c r="HE15" s="268"/>
      <c r="HF15" s="268"/>
      <c r="HG15" s="268"/>
      <c r="HH15" s="268"/>
      <c r="HI15" s="268"/>
      <c r="HJ15" s="268"/>
      <c r="HK15" s="268"/>
      <c r="HL15" s="268"/>
      <c r="HM15" s="268"/>
      <c r="HN15" s="268"/>
      <c r="HO15" s="268"/>
      <c r="HP15" s="268"/>
      <c r="HQ15" s="268"/>
      <c r="HR15" s="268"/>
      <c r="HS15" s="268"/>
      <c r="HT15" s="268"/>
      <c r="HU15" s="268"/>
      <c r="HV15" s="268"/>
      <c r="HW15" s="268"/>
      <c r="HX15" s="268"/>
      <c r="HY15" s="268"/>
      <c r="HZ15" s="268"/>
      <c r="IA15" s="268"/>
      <c r="IB15" s="268"/>
      <c r="IC15" s="268"/>
      <c r="ID15" s="268"/>
      <c r="IE15" s="268"/>
    </row>
    <row r="16" spans="1:239" ht="75" customHeight="1" x14ac:dyDescent="0.25">
      <c r="A16" s="460" t="s">
        <v>72</v>
      </c>
      <c r="B16" s="461" t="s">
        <v>73</v>
      </c>
      <c r="C16" s="461" t="s">
        <v>74</v>
      </c>
      <c r="D16" s="461" t="s">
        <v>50</v>
      </c>
      <c r="E16" s="461" t="s">
        <v>28</v>
      </c>
      <c r="F16" s="463" t="s">
        <v>75</v>
      </c>
      <c r="G16" s="499" t="s">
        <v>510</v>
      </c>
      <c r="H16" s="489">
        <v>41529</v>
      </c>
      <c r="I16" s="491">
        <f t="shared" si="0"/>
        <v>9488780096</v>
      </c>
      <c r="J16" s="504"/>
      <c r="K16" s="504">
        <v>9488780096</v>
      </c>
      <c r="L16" s="477"/>
      <c r="M16" s="477"/>
      <c r="N16" s="310"/>
      <c r="O16" s="310"/>
      <c r="P16" s="477"/>
      <c r="Q16" s="479" t="s">
        <v>28</v>
      </c>
      <c r="R16" s="481" t="s">
        <v>53</v>
      </c>
      <c r="S16" s="73">
        <v>41547</v>
      </c>
      <c r="T16" s="74">
        <v>3138</v>
      </c>
      <c r="U16" s="98">
        <v>6977576159</v>
      </c>
      <c r="V16" s="395" t="s">
        <v>643</v>
      </c>
      <c r="W16" s="288" t="s">
        <v>655</v>
      </c>
      <c r="X16" s="479"/>
      <c r="Y16" s="268"/>
      <c r="Z16" s="268"/>
      <c r="AA16" s="268"/>
      <c r="AB16" s="268"/>
      <c r="AC16" s="268"/>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68"/>
      <c r="BC16" s="268"/>
      <c r="BD16" s="268"/>
      <c r="BE16" s="268"/>
      <c r="BF16" s="268"/>
      <c r="BG16" s="268"/>
      <c r="BH16" s="268"/>
      <c r="BI16" s="268"/>
      <c r="BJ16" s="268"/>
      <c r="BK16" s="268"/>
      <c r="BL16" s="268"/>
      <c r="BM16" s="268"/>
      <c r="BN16" s="268"/>
      <c r="BO16" s="268"/>
      <c r="BP16" s="268"/>
      <c r="BQ16" s="268"/>
      <c r="BR16" s="268"/>
      <c r="BS16" s="268"/>
      <c r="BT16" s="268"/>
      <c r="BU16" s="268"/>
      <c r="BV16" s="268"/>
      <c r="BW16" s="268"/>
      <c r="BX16" s="268"/>
      <c r="BY16" s="268"/>
      <c r="BZ16" s="268"/>
      <c r="CA16" s="268"/>
      <c r="CB16" s="268"/>
      <c r="CC16" s="268"/>
      <c r="CD16" s="268"/>
      <c r="CE16" s="268"/>
      <c r="CF16" s="268"/>
      <c r="CG16" s="268"/>
      <c r="CH16" s="268"/>
      <c r="CI16" s="268"/>
      <c r="CJ16" s="268"/>
      <c r="CK16" s="268"/>
      <c r="CL16" s="268"/>
      <c r="CM16" s="268"/>
      <c r="CN16" s="268"/>
      <c r="CO16" s="268"/>
      <c r="CP16" s="268"/>
      <c r="CQ16" s="268"/>
      <c r="CR16" s="268"/>
      <c r="CS16" s="268"/>
      <c r="CT16" s="268"/>
      <c r="CU16" s="268"/>
      <c r="CV16" s="268"/>
      <c r="CW16" s="268"/>
      <c r="CX16" s="268"/>
      <c r="CY16" s="268"/>
      <c r="CZ16" s="268"/>
      <c r="DA16" s="268"/>
      <c r="DB16" s="268"/>
      <c r="DC16" s="268"/>
      <c r="DD16" s="268"/>
      <c r="DE16" s="268"/>
      <c r="DF16" s="268"/>
      <c r="DG16" s="268"/>
      <c r="DH16" s="268"/>
      <c r="DI16" s="268"/>
      <c r="DJ16" s="268"/>
      <c r="DK16" s="268"/>
      <c r="DL16" s="268"/>
      <c r="DM16" s="268"/>
      <c r="DN16" s="268"/>
      <c r="DO16" s="268"/>
      <c r="DP16" s="268"/>
      <c r="DQ16" s="268"/>
      <c r="DR16" s="268"/>
      <c r="DS16" s="268"/>
      <c r="DT16" s="268"/>
      <c r="DU16" s="268"/>
      <c r="DV16" s="268"/>
      <c r="DW16" s="268"/>
      <c r="DX16" s="268"/>
      <c r="DY16" s="268"/>
      <c r="DZ16" s="268"/>
      <c r="EA16" s="268"/>
      <c r="EB16" s="268"/>
      <c r="EC16" s="268"/>
      <c r="ED16" s="268"/>
      <c r="EE16" s="268"/>
      <c r="EF16" s="268"/>
      <c r="EG16" s="268"/>
      <c r="EH16" s="268"/>
      <c r="EI16" s="268"/>
      <c r="EJ16" s="268"/>
      <c r="EK16" s="268"/>
      <c r="EL16" s="268"/>
      <c r="EM16" s="268"/>
      <c r="EN16" s="268"/>
      <c r="EO16" s="268"/>
      <c r="EP16" s="268"/>
      <c r="EQ16" s="268"/>
      <c r="ER16" s="268"/>
      <c r="ES16" s="268"/>
      <c r="ET16" s="268"/>
      <c r="EU16" s="268"/>
      <c r="EV16" s="268"/>
      <c r="EW16" s="268"/>
      <c r="EX16" s="268"/>
      <c r="EY16" s="268"/>
      <c r="EZ16" s="268"/>
      <c r="FA16" s="268"/>
      <c r="FB16" s="268"/>
      <c r="FC16" s="268"/>
      <c r="FD16" s="268"/>
      <c r="FE16" s="268"/>
      <c r="FF16" s="268"/>
      <c r="FG16" s="268"/>
      <c r="FH16" s="268"/>
      <c r="FI16" s="268"/>
      <c r="FJ16" s="268"/>
      <c r="FK16" s="268"/>
      <c r="FL16" s="268"/>
      <c r="FM16" s="268"/>
      <c r="FN16" s="268"/>
      <c r="FO16" s="268"/>
      <c r="FP16" s="268"/>
      <c r="FQ16" s="268"/>
      <c r="FR16" s="268"/>
      <c r="FS16" s="268"/>
      <c r="FT16" s="268"/>
      <c r="FU16" s="268"/>
      <c r="FV16" s="268"/>
      <c r="FW16" s="268"/>
      <c r="FX16" s="268"/>
      <c r="FY16" s="268"/>
      <c r="FZ16" s="268"/>
      <c r="GA16" s="268"/>
      <c r="GB16" s="268"/>
      <c r="GC16" s="268"/>
      <c r="GD16" s="268"/>
      <c r="GE16" s="268"/>
      <c r="GF16" s="268"/>
      <c r="GG16" s="268"/>
      <c r="GH16" s="268"/>
      <c r="GI16" s="268"/>
      <c r="GJ16" s="268"/>
      <c r="GK16" s="268"/>
      <c r="GL16" s="268"/>
      <c r="GM16" s="268"/>
      <c r="GN16" s="268"/>
      <c r="GO16" s="268"/>
      <c r="GP16" s="268"/>
      <c r="GQ16" s="268"/>
      <c r="GR16" s="268"/>
      <c r="GS16" s="268"/>
      <c r="GT16" s="268"/>
      <c r="GU16" s="268"/>
      <c r="GV16" s="268"/>
      <c r="GW16" s="268"/>
      <c r="GX16" s="268"/>
      <c r="GY16" s="268"/>
      <c r="GZ16" s="268"/>
      <c r="HA16" s="268"/>
      <c r="HB16" s="268"/>
      <c r="HC16" s="268"/>
      <c r="HD16" s="268"/>
      <c r="HE16" s="268"/>
      <c r="HF16" s="268"/>
      <c r="HG16" s="268"/>
      <c r="HH16" s="268"/>
      <c r="HI16" s="268"/>
      <c r="HJ16" s="268"/>
      <c r="HK16" s="268"/>
      <c r="HL16" s="268"/>
      <c r="HM16" s="268"/>
      <c r="HN16" s="268"/>
      <c r="HO16" s="268"/>
      <c r="HP16" s="268"/>
      <c r="HQ16" s="268"/>
      <c r="HR16" s="268"/>
      <c r="HS16" s="268"/>
      <c r="HT16" s="268"/>
      <c r="HU16" s="268"/>
      <c r="HV16" s="268"/>
      <c r="HW16" s="268"/>
      <c r="HX16" s="268"/>
      <c r="HY16" s="268"/>
      <c r="HZ16" s="268"/>
      <c r="IA16" s="268"/>
      <c r="IB16" s="268"/>
      <c r="IC16" s="268"/>
      <c r="ID16" s="268"/>
      <c r="IE16" s="268"/>
    </row>
    <row r="17" spans="1:239" ht="92.25" customHeight="1" x14ac:dyDescent="0.25">
      <c r="A17" s="460"/>
      <c r="B17" s="497"/>
      <c r="C17" s="497"/>
      <c r="D17" s="497"/>
      <c r="E17" s="497"/>
      <c r="F17" s="498"/>
      <c r="G17" s="501"/>
      <c r="H17" s="502"/>
      <c r="I17" s="503"/>
      <c r="J17" s="506"/>
      <c r="K17" s="506"/>
      <c r="L17" s="509"/>
      <c r="M17" s="509"/>
      <c r="N17" s="311"/>
      <c r="O17" s="311"/>
      <c r="P17" s="509"/>
      <c r="Q17" s="480"/>
      <c r="R17" s="510"/>
      <c r="S17" s="73">
        <v>41872</v>
      </c>
      <c r="T17" s="80">
        <v>2020</v>
      </c>
      <c r="U17" s="98">
        <v>2511203937</v>
      </c>
      <c r="V17" s="396"/>
      <c r="W17" s="289"/>
      <c r="X17" s="480"/>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8"/>
      <c r="BF17" s="268"/>
      <c r="BG17" s="268"/>
      <c r="BH17" s="268"/>
      <c r="BI17" s="268"/>
      <c r="BJ17" s="268"/>
      <c r="BK17" s="268"/>
      <c r="BL17" s="268"/>
      <c r="BM17" s="268"/>
      <c r="BN17" s="268"/>
      <c r="BO17" s="268"/>
      <c r="BP17" s="268"/>
      <c r="BQ17" s="268"/>
      <c r="BR17" s="268"/>
      <c r="BS17" s="268"/>
      <c r="BT17" s="268"/>
      <c r="BU17" s="268"/>
      <c r="BV17" s="268"/>
      <c r="BW17" s="268"/>
      <c r="BX17" s="268"/>
      <c r="BY17" s="268"/>
      <c r="BZ17" s="268"/>
      <c r="CA17" s="268"/>
      <c r="CB17" s="268"/>
      <c r="CC17" s="268"/>
      <c r="CD17" s="268"/>
      <c r="CE17" s="268"/>
      <c r="CF17" s="268"/>
      <c r="CG17" s="268"/>
      <c r="CH17" s="268"/>
      <c r="CI17" s="268"/>
      <c r="CJ17" s="268"/>
      <c r="CK17" s="268"/>
      <c r="CL17" s="268"/>
      <c r="CM17" s="268"/>
      <c r="CN17" s="268"/>
      <c r="CO17" s="268"/>
      <c r="CP17" s="268"/>
      <c r="CQ17" s="268"/>
      <c r="CR17" s="268"/>
      <c r="CS17" s="268"/>
      <c r="CT17" s="268"/>
      <c r="CU17" s="268"/>
      <c r="CV17" s="268"/>
      <c r="CW17" s="268"/>
      <c r="CX17" s="268"/>
      <c r="CY17" s="268"/>
      <c r="CZ17" s="268"/>
      <c r="DA17" s="268"/>
      <c r="DB17" s="268"/>
      <c r="DC17" s="268"/>
      <c r="DD17" s="268"/>
      <c r="DE17" s="268"/>
      <c r="DF17" s="268"/>
      <c r="DG17" s="268"/>
      <c r="DH17" s="268"/>
      <c r="DI17" s="268"/>
      <c r="DJ17" s="268"/>
      <c r="DK17" s="268"/>
      <c r="DL17" s="268"/>
      <c r="DM17" s="268"/>
      <c r="DN17" s="268"/>
      <c r="DO17" s="268"/>
      <c r="DP17" s="268"/>
      <c r="DQ17" s="268"/>
      <c r="DR17" s="268"/>
      <c r="DS17" s="268"/>
      <c r="DT17" s="268"/>
      <c r="DU17" s="268"/>
      <c r="DV17" s="268"/>
      <c r="DW17" s="268"/>
      <c r="DX17" s="268"/>
      <c r="DY17" s="268"/>
      <c r="DZ17" s="268"/>
      <c r="EA17" s="268"/>
      <c r="EB17" s="268"/>
      <c r="EC17" s="268"/>
      <c r="ED17" s="268"/>
      <c r="EE17" s="268"/>
      <c r="EF17" s="268"/>
      <c r="EG17" s="268"/>
      <c r="EH17" s="268"/>
      <c r="EI17" s="268"/>
      <c r="EJ17" s="268"/>
      <c r="EK17" s="268"/>
      <c r="EL17" s="268"/>
      <c r="EM17" s="268"/>
      <c r="EN17" s="268"/>
      <c r="EO17" s="268"/>
      <c r="EP17" s="268"/>
      <c r="EQ17" s="268"/>
      <c r="ER17" s="268"/>
      <c r="ES17" s="268"/>
      <c r="ET17" s="268"/>
      <c r="EU17" s="268"/>
      <c r="EV17" s="268"/>
      <c r="EW17" s="268"/>
      <c r="EX17" s="268"/>
      <c r="EY17" s="268"/>
      <c r="EZ17" s="268"/>
      <c r="FA17" s="268"/>
      <c r="FB17" s="268"/>
      <c r="FC17" s="268"/>
      <c r="FD17" s="268"/>
      <c r="FE17" s="268"/>
      <c r="FF17" s="268"/>
      <c r="FG17" s="268"/>
      <c r="FH17" s="268"/>
      <c r="FI17" s="268"/>
      <c r="FJ17" s="268"/>
      <c r="FK17" s="268"/>
      <c r="FL17" s="268"/>
      <c r="FM17" s="268"/>
      <c r="FN17" s="268"/>
      <c r="FO17" s="268"/>
      <c r="FP17" s="268"/>
      <c r="FQ17" s="268"/>
      <c r="FR17" s="268"/>
      <c r="FS17" s="268"/>
      <c r="FT17" s="268"/>
      <c r="FU17" s="268"/>
      <c r="FV17" s="268"/>
      <c r="FW17" s="268"/>
      <c r="FX17" s="268"/>
      <c r="FY17" s="268"/>
      <c r="FZ17" s="268"/>
      <c r="GA17" s="268"/>
      <c r="GB17" s="268"/>
      <c r="GC17" s="268"/>
      <c r="GD17" s="268"/>
      <c r="GE17" s="268"/>
      <c r="GF17" s="268"/>
      <c r="GG17" s="268"/>
      <c r="GH17" s="268"/>
      <c r="GI17" s="268"/>
      <c r="GJ17" s="268"/>
      <c r="GK17" s="268"/>
      <c r="GL17" s="268"/>
      <c r="GM17" s="268"/>
      <c r="GN17" s="268"/>
      <c r="GO17" s="268"/>
      <c r="GP17" s="268"/>
      <c r="GQ17" s="268"/>
      <c r="GR17" s="268"/>
      <c r="GS17" s="268"/>
      <c r="GT17" s="268"/>
      <c r="GU17" s="268"/>
      <c r="GV17" s="268"/>
      <c r="GW17" s="268"/>
      <c r="GX17" s="268"/>
      <c r="GY17" s="268"/>
      <c r="GZ17" s="268"/>
      <c r="HA17" s="268"/>
      <c r="HB17" s="268"/>
      <c r="HC17" s="268"/>
      <c r="HD17" s="268"/>
      <c r="HE17" s="268"/>
      <c r="HF17" s="268"/>
      <c r="HG17" s="268"/>
      <c r="HH17" s="268"/>
      <c r="HI17" s="268"/>
      <c r="HJ17" s="268"/>
      <c r="HK17" s="268"/>
      <c r="HL17" s="268"/>
      <c r="HM17" s="268"/>
      <c r="HN17" s="268"/>
      <c r="HO17" s="268"/>
      <c r="HP17" s="268"/>
      <c r="HQ17" s="268"/>
      <c r="HR17" s="268"/>
      <c r="HS17" s="268"/>
      <c r="HT17" s="268"/>
      <c r="HU17" s="268"/>
      <c r="HV17" s="268"/>
      <c r="HW17" s="268"/>
      <c r="HX17" s="268"/>
      <c r="HY17" s="268"/>
      <c r="HZ17" s="268"/>
      <c r="IA17" s="268"/>
      <c r="IB17" s="268"/>
      <c r="IC17" s="268"/>
      <c r="ID17" s="268"/>
      <c r="IE17" s="268"/>
    </row>
    <row r="18" spans="1:239" ht="86.25" customHeight="1" x14ac:dyDescent="0.25">
      <c r="A18" s="436" t="s">
        <v>76</v>
      </c>
      <c r="B18" s="437" t="s">
        <v>77</v>
      </c>
      <c r="C18" s="437" t="s">
        <v>78</v>
      </c>
      <c r="D18" s="437" t="s">
        <v>79</v>
      </c>
      <c r="E18" s="437" t="s">
        <v>28</v>
      </c>
      <c r="F18" s="493" t="s">
        <v>80</v>
      </c>
      <c r="G18" s="485" t="s">
        <v>510</v>
      </c>
      <c r="H18" s="468">
        <v>41529</v>
      </c>
      <c r="I18" s="471">
        <f t="shared" si="0"/>
        <v>1337884783.48</v>
      </c>
      <c r="J18" s="457"/>
      <c r="K18" s="457">
        <v>445573534.48000002</v>
      </c>
      <c r="L18" s="457">
        <v>892311249</v>
      </c>
      <c r="M18" s="457"/>
      <c r="N18" s="304"/>
      <c r="O18" s="304"/>
      <c r="P18" s="457"/>
      <c r="Q18" s="351" t="s">
        <v>81</v>
      </c>
      <c r="R18" s="399" t="s">
        <v>625</v>
      </c>
      <c r="S18" s="37">
        <v>41544</v>
      </c>
      <c r="T18" s="38">
        <v>679</v>
      </c>
      <c r="U18" s="43">
        <v>1047411658</v>
      </c>
      <c r="V18" s="392" t="s">
        <v>643</v>
      </c>
      <c r="W18" s="392" t="s">
        <v>656</v>
      </c>
      <c r="X18" s="351"/>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8"/>
      <c r="BU18" s="268"/>
      <c r="BV18" s="268"/>
      <c r="BW18" s="268"/>
      <c r="BX18" s="268"/>
      <c r="BY18" s="268"/>
      <c r="BZ18" s="268"/>
      <c r="CA18" s="268"/>
      <c r="CB18" s="268"/>
      <c r="CC18" s="268"/>
      <c r="CD18" s="268"/>
      <c r="CE18" s="268"/>
      <c r="CF18" s="268"/>
      <c r="CG18" s="268"/>
      <c r="CH18" s="268"/>
      <c r="CI18" s="268"/>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c r="FT18" s="268"/>
      <c r="FU18" s="268"/>
      <c r="FV18" s="268"/>
      <c r="FW18" s="268"/>
      <c r="FX18" s="268"/>
      <c r="FY18" s="268"/>
      <c r="FZ18" s="268"/>
      <c r="GA18" s="268"/>
      <c r="GB18" s="268"/>
      <c r="GC18" s="268"/>
      <c r="GD18" s="268"/>
      <c r="GE18" s="268"/>
      <c r="GF18" s="268"/>
      <c r="GG18" s="268"/>
      <c r="GH18" s="268"/>
      <c r="GI18" s="268"/>
      <c r="GJ18" s="268"/>
      <c r="GK18" s="268"/>
      <c r="GL18" s="268"/>
      <c r="GM18" s="268"/>
      <c r="GN18" s="268"/>
      <c r="GO18" s="268"/>
      <c r="GP18" s="268"/>
      <c r="GQ18" s="268"/>
      <c r="GR18" s="268"/>
      <c r="GS18" s="268"/>
      <c r="GT18" s="268"/>
      <c r="GU18" s="268"/>
      <c r="GV18" s="268"/>
      <c r="GW18" s="268"/>
      <c r="GX18" s="268"/>
      <c r="GY18" s="268"/>
      <c r="GZ18" s="268"/>
      <c r="HA18" s="268"/>
      <c r="HB18" s="268"/>
      <c r="HC18" s="268"/>
      <c r="HD18" s="268"/>
      <c r="HE18" s="268"/>
      <c r="HF18" s="268"/>
      <c r="HG18" s="268"/>
      <c r="HH18" s="268"/>
      <c r="HI18" s="268"/>
      <c r="HJ18" s="268"/>
      <c r="HK18" s="268"/>
      <c r="HL18" s="268"/>
      <c r="HM18" s="268"/>
      <c r="HN18" s="268"/>
      <c r="HO18" s="268"/>
      <c r="HP18" s="268"/>
      <c r="HQ18" s="268"/>
      <c r="HR18" s="268"/>
      <c r="HS18" s="268"/>
      <c r="HT18" s="268"/>
      <c r="HU18" s="268"/>
      <c r="HV18" s="268"/>
      <c r="HW18" s="268"/>
      <c r="HX18" s="268"/>
      <c r="HY18" s="268"/>
      <c r="HZ18" s="268"/>
      <c r="IA18" s="268"/>
      <c r="IB18" s="268"/>
      <c r="IC18" s="268"/>
      <c r="ID18" s="268"/>
      <c r="IE18" s="268"/>
    </row>
    <row r="19" spans="1:239" ht="80.25" customHeight="1" x14ac:dyDescent="0.25">
      <c r="A19" s="436"/>
      <c r="B19" s="495"/>
      <c r="C19" s="495"/>
      <c r="D19" s="495"/>
      <c r="E19" s="495"/>
      <c r="F19" s="496"/>
      <c r="G19" s="523"/>
      <c r="H19" s="469"/>
      <c r="I19" s="472"/>
      <c r="J19" s="458"/>
      <c r="K19" s="458"/>
      <c r="L19" s="458"/>
      <c r="M19" s="458"/>
      <c r="N19" s="305"/>
      <c r="O19" s="305"/>
      <c r="P19" s="458"/>
      <c r="Q19" s="352"/>
      <c r="R19" s="400"/>
      <c r="S19" s="37">
        <v>41898</v>
      </c>
      <c r="T19" s="38">
        <v>500</v>
      </c>
      <c r="U19" s="50">
        <v>-155100409.19999999</v>
      </c>
      <c r="V19" s="393"/>
      <c r="W19" s="393"/>
      <c r="X19" s="352"/>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c r="BX19" s="268"/>
      <c r="BY19" s="268"/>
      <c r="BZ19" s="268"/>
      <c r="CA19" s="268"/>
      <c r="CB19" s="268"/>
      <c r="CC19" s="268"/>
      <c r="CD19" s="268"/>
      <c r="CE19" s="268"/>
      <c r="CF19" s="268"/>
      <c r="CG19" s="268"/>
      <c r="CH19" s="268"/>
      <c r="CI19" s="268"/>
      <c r="CJ19" s="268"/>
      <c r="CK19" s="268"/>
      <c r="CL19" s="268"/>
      <c r="CM19" s="268"/>
      <c r="CN19" s="268"/>
      <c r="CO19" s="268"/>
      <c r="CP19" s="268"/>
      <c r="CQ19" s="268"/>
      <c r="CR19" s="268"/>
      <c r="CS19" s="268"/>
      <c r="CT19" s="268"/>
      <c r="CU19" s="268"/>
      <c r="CV19" s="268"/>
      <c r="CW19" s="268"/>
      <c r="CX19" s="268"/>
      <c r="CY19" s="268"/>
      <c r="CZ19" s="268"/>
      <c r="DA19" s="268"/>
      <c r="DB19" s="268"/>
      <c r="DC19" s="268"/>
      <c r="DD19" s="268"/>
      <c r="DE19" s="268"/>
      <c r="DF19" s="268"/>
      <c r="DG19" s="268"/>
      <c r="DH19" s="268"/>
      <c r="DI19" s="268"/>
      <c r="DJ19" s="268"/>
      <c r="DK19" s="268"/>
      <c r="DL19" s="268"/>
      <c r="DM19" s="268"/>
      <c r="DN19" s="268"/>
      <c r="DO19" s="268"/>
      <c r="DP19" s="268"/>
      <c r="DQ19" s="268"/>
      <c r="DR19" s="268"/>
      <c r="DS19" s="268"/>
      <c r="DT19" s="268"/>
      <c r="DU19" s="268"/>
      <c r="DV19" s="268"/>
      <c r="DW19" s="268"/>
      <c r="DX19" s="268"/>
      <c r="DY19" s="268"/>
      <c r="DZ19" s="268"/>
      <c r="EA19" s="268"/>
      <c r="EB19" s="268"/>
      <c r="EC19" s="268"/>
      <c r="ED19" s="268"/>
      <c r="EE19" s="268"/>
      <c r="EF19" s="268"/>
      <c r="EG19" s="268"/>
      <c r="EH19" s="268"/>
      <c r="EI19" s="268"/>
      <c r="EJ19" s="268"/>
      <c r="EK19" s="268"/>
      <c r="EL19" s="268"/>
      <c r="EM19" s="268"/>
      <c r="EN19" s="268"/>
      <c r="EO19" s="268"/>
      <c r="EP19" s="268"/>
      <c r="EQ19" s="268"/>
      <c r="ER19" s="268"/>
      <c r="ES19" s="268"/>
      <c r="ET19" s="268"/>
      <c r="EU19" s="268"/>
      <c r="EV19" s="268"/>
      <c r="EW19" s="268"/>
      <c r="EX19" s="268"/>
      <c r="EY19" s="268"/>
      <c r="EZ19" s="268"/>
      <c r="FA19" s="268"/>
      <c r="FB19" s="268"/>
      <c r="FC19" s="268"/>
      <c r="FD19" s="268"/>
      <c r="FE19" s="268"/>
      <c r="FF19" s="268"/>
      <c r="FG19" s="268"/>
      <c r="FH19" s="268"/>
      <c r="FI19" s="268"/>
      <c r="FJ19" s="268"/>
      <c r="FK19" s="268"/>
      <c r="FL19" s="268"/>
      <c r="FM19" s="268"/>
      <c r="FN19" s="268"/>
      <c r="FO19" s="268"/>
      <c r="FP19" s="268"/>
      <c r="FQ19" s="268"/>
      <c r="FR19" s="268"/>
      <c r="FS19" s="268"/>
      <c r="FT19" s="268"/>
      <c r="FU19" s="268"/>
      <c r="FV19" s="268"/>
      <c r="FW19" s="268"/>
      <c r="FX19" s="268"/>
      <c r="FY19" s="268"/>
      <c r="FZ19" s="268"/>
      <c r="GA19" s="268"/>
      <c r="GB19" s="268"/>
      <c r="GC19" s="268"/>
      <c r="GD19" s="268"/>
      <c r="GE19" s="268"/>
      <c r="GF19" s="268"/>
      <c r="GG19" s="268"/>
      <c r="GH19" s="268"/>
      <c r="GI19" s="268"/>
      <c r="GJ19" s="268"/>
      <c r="GK19" s="268"/>
      <c r="GL19" s="268"/>
      <c r="GM19" s="268"/>
      <c r="GN19" s="268"/>
      <c r="GO19" s="268"/>
      <c r="GP19" s="268"/>
      <c r="GQ19" s="268"/>
      <c r="GR19" s="268"/>
      <c r="GS19" s="268"/>
      <c r="GT19" s="268"/>
      <c r="GU19" s="268"/>
      <c r="GV19" s="268"/>
      <c r="GW19" s="268"/>
      <c r="GX19" s="268"/>
      <c r="GY19" s="268"/>
      <c r="GZ19" s="268"/>
      <c r="HA19" s="268"/>
      <c r="HB19" s="268"/>
      <c r="HC19" s="268"/>
      <c r="HD19" s="268"/>
      <c r="HE19" s="268"/>
      <c r="HF19" s="268"/>
      <c r="HG19" s="268"/>
      <c r="HH19" s="268"/>
      <c r="HI19" s="268"/>
      <c r="HJ19" s="268"/>
      <c r="HK19" s="268"/>
      <c r="HL19" s="268"/>
      <c r="HM19" s="268"/>
      <c r="HN19" s="268"/>
      <c r="HO19" s="268"/>
      <c r="HP19" s="268"/>
      <c r="HQ19" s="268"/>
      <c r="HR19" s="268"/>
      <c r="HS19" s="268"/>
      <c r="HT19" s="268"/>
      <c r="HU19" s="268"/>
      <c r="HV19" s="268"/>
      <c r="HW19" s="268"/>
      <c r="HX19" s="268"/>
      <c r="HY19" s="268"/>
      <c r="HZ19" s="268"/>
      <c r="IA19" s="268"/>
      <c r="IB19" s="268"/>
      <c r="IC19" s="268"/>
      <c r="ID19" s="268"/>
      <c r="IE19" s="268"/>
    </row>
    <row r="20" spans="1:239" ht="82.5" customHeight="1" x14ac:dyDescent="0.25">
      <c r="A20" s="436"/>
      <c r="B20" s="438"/>
      <c r="C20" s="438"/>
      <c r="D20" s="438"/>
      <c r="E20" s="438"/>
      <c r="F20" s="494"/>
      <c r="G20" s="486"/>
      <c r="H20" s="470"/>
      <c r="I20" s="473"/>
      <c r="J20" s="459"/>
      <c r="K20" s="459"/>
      <c r="L20" s="459"/>
      <c r="M20" s="459"/>
      <c r="N20" s="306"/>
      <c r="O20" s="306"/>
      <c r="P20" s="459"/>
      <c r="Q20" s="353"/>
      <c r="R20" s="401"/>
      <c r="S20" s="37">
        <v>42090</v>
      </c>
      <c r="T20" s="21">
        <v>188</v>
      </c>
      <c r="U20" s="22">
        <v>445573534.48000002</v>
      </c>
      <c r="V20" s="394"/>
      <c r="W20" s="394"/>
      <c r="X20" s="353"/>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c r="BU20" s="268"/>
      <c r="BV20" s="268"/>
      <c r="BW20" s="268"/>
      <c r="BX20" s="268"/>
      <c r="BY20" s="268"/>
      <c r="BZ20" s="268"/>
      <c r="CA20" s="268"/>
      <c r="CB20" s="268"/>
      <c r="CC20" s="268"/>
      <c r="CD20" s="268"/>
      <c r="CE20" s="268"/>
      <c r="CF20" s="268"/>
      <c r="CG20" s="268"/>
      <c r="CH20" s="268"/>
      <c r="CI20" s="268"/>
      <c r="CJ20" s="268"/>
      <c r="CK20" s="268"/>
      <c r="CL20" s="268"/>
      <c r="CM20" s="268"/>
      <c r="CN20" s="268"/>
      <c r="CO20" s="268"/>
      <c r="CP20" s="268"/>
      <c r="CQ20" s="268"/>
      <c r="CR20" s="268"/>
      <c r="CS20" s="268"/>
      <c r="CT20" s="268"/>
      <c r="CU20" s="268"/>
      <c r="CV20" s="268"/>
      <c r="CW20" s="268"/>
      <c r="CX20" s="268"/>
      <c r="CY20" s="268"/>
      <c r="CZ20" s="268"/>
      <c r="DA20" s="268"/>
      <c r="DB20" s="268"/>
      <c r="DC20" s="268"/>
      <c r="DD20" s="268"/>
      <c r="DE20" s="268"/>
      <c r="DF20" s="268"/>
      <c r="DG20" s="268"/>
      <c r="DH20" s="268"/>
      <c r="DI20" s="268"/>
      <c r="DJ20" s="268"/>
      <c r="DK20" s="268"/>
      <c r="DL20" s="268"/>
      <c r="DM20" s="268"/>
      <c r="DN20" s="268"/>
      <c r="DO20" s="268"/>
      <c r="DP20" s="268"/>
      <c r="DQ20" s="268"/>
      <c r="DR20" s="268"/>
      <c r="DS20" s="268"/>
      <c r="DT20" s="268"/>
      <c r="DU20" s="268"/>
      <c r="DV20" s="268"/>
      <c r="DW20" s="268"/>
      <c r="DX20" s="268"/>
      <c r="DY20" s="268"/>
      <c r="DZ20" s="268"/>
      <c r="EA20" s="268"/>
      <c r="EB20" s="268"/>
      <c r="EC20" s="268"/>
      <c r="ED20" s="268"/>
      <c r="EE20" s="268"/>
      <c r="EF20" s="268"/>
      <c r="EG20" s="268"/>
      <c r="EH20" s="268"/>
      <c r="EI20" s="268"/>
      <c r="EJ20" s="268"/>
      <c r="EK20" s="268"/>
      <c r="EL20" s="268"/>
      <c r="EM20" s="268"/>
      <c r="EN20" s="268"/>
      <c r="EO20" s="268"/>
      <c r="EP20" s="268"/>
      <c r="EQ20" s="268"/>
      <c r="ER20" s="268"/>
      <c r="ES20" s="268"/>
      <c r="ET20" s="268"/>
      <c r="EU20" s="268"/>
      <c r="EV20" s="268"/>
      <c r="EW20" s="268"/>
      <c r="EX20" s="268"/>
      <c r="EY20" s="268"/>
      <c r="EZ20" s="268"/>
      <c r="FA20" s="268"/>
      <c r="FB20" s="268"/>
      <c r="FC20" s="268"/>
      <c r="FD20" s="268"/>
      <c r="FE20" s="268"/>
      <c r="FF20" s="268"/>
      <c r="FG20" s="268"/>
      <c r="FH20" s="268"/>
      <c r="FI20" s="268"/>
      <c r="FJ20" s="268"/>
      <c r="FK20" s="268"/>
      <c r="FL20" s="268"/>
      <c r="FM20" s="268"/>
      <c r="FN20" s="268"/>
      <c r="FO20" s="268"/>
      <c r="FP20" s="268"/>
      <c r="FQ20" s="268"/>
      <c r="FR20" s="268"/>
      <c r="FS20" s="268"/>
      <c r="FT20" s="268"/>
      <c r="FU20" s="268"/>
      <c r="FV20" s="268"/>
      <c r="FW20" s="268"/>
      <c r="FX20" s="268"/>
      <c r="FY20" s="268"/>
      <c r="FZ20" s="268"/>
      <c r="GA20" s="268"/>
      <c r="GB20" s="268"/>
      <c r="GC20" s="268"/>
      <c r="GD20" s="268"/>
      <c r="GE20" s="268"/>
      <c r="GF20" s="268"/>
      <c r="GG20" s="268"/>
      <c r="GH20" s="268"/>
      <c r="GI20" s="268"/>
      <c r="GJ20" s="268"/>
      <c r="GK20" s="268"/>
      <c r="GL20" s="268"/>
      <c r="GM20" s="268"/>
      <c r="GN20" s="268"/>
      <c r="GO20" s="268"/>
      <c r="GP20" s="268"/>
      <c r="GQ20" s="268"/>
      <c r="GR20" s="268"/>
      <c r="GS20" s="268"/>
      <c r="GT20" s="268"/>
      <c r="GU20" s="268"/>
      <c r="GV20" s="268"/>
      <c r="GW20" s="268"/>
      <c r="GX20" s="268"/>
      <c r="GY20" s="268"/>
      <c r="GZ20" s="268"/>
      <c r="HA20" s="268"/>
      <c r="HB20" s="268"/>
      <c r="HC20" s="268"/>
      <c r="HD20" s="268"/>
      <c r="HE20" s="268"/>
      <c r="HF20" s="268"/>
      <c r="HG20" s="268"/>
      <c r="HH20" s="268"/>
      <c r="HI20" s="268"/>
      <c r="HJ20" s="268"/>
      <c r="HK20" s="268"/>
      <c r="HL20" s="268"/>
      <c r="HM20" s="268"/>
      <c r="HN20" s="268"/>
      <c r="HO20" s="268"/>
      <c r="HP20" s="268"/>
      <c r="HQ20" s="268"/>
      <c r="HR20" s="268"/>
      <c r="HS20" s="268"/>
      <c r="HT20" s="268"/>
      <c r="HU20" s="268"/>
      <c r="HV20" s="268"/>
      <c r="HW20" s="268"/>
      <c r="HX20" s="268"/>
      <c r="HY20" s="268"/>
      <c r="HZ20" s="268"/>
      <c r="IA20" s="268"/>
      <c r="IB20" s="268"/>
      <c r="IC20" s="268"/>
      <c r="ID20" s="268"/>
      <c r="IE20" s="268"/>
    </row>
    <row r="21" spans="1:239" ht="252.75" customHeight="1" x14ac:dyDescent="0.25">
      <c r="A21" s="235" t="s">
        <v>82</v>
      </c>
      <c r="B21" s="17" t="s">
        <v>83</v>
      </c>
      <c r="C21" s="17" t="s">
        <v>84</v>
      </c>
      <c r="D21" s="17" t="s">
        <v>620</v>
      </c>
      <c r="E21" s="17" t="s">
        <v>28</v>
      </c>
      <c r="F21" s="31" t="s">
        <v>85</v>
      </c>
      <c r="G21" s="32" t="s">
        <v>510</v>
      </c>
      <c r="H21" s="33">
        <v>41529</v>
      </c>
      <c r="I21" s="34">
        <f t="shared" si="0"/>
        <v>2883309929</v>
      </c>
      <c r="J21" s="22"/>
      <c r="K21" s="22">
        <v>2883309929</v>
      </c>
      <c r="L21" s="22"/>
      <c r="M21" s="22"/>
      <c r="N21" s="22"/>
      <c r="O21" s="22"/>
      <c r="P21" s="22"/>
      <c r="Q21" s="235" t="s">
        <v>28</v>
      </c>
      <c r="R21" s="42" t="s">
        <v>625</v>
      </c>
      <c r="S21" s="37">
        <v>41541</v>
      </c>
      <c r="T21" s="38">
        <v>679</v>
      </c>
      <c r="U21" s="36">
        <v>2883309929</v>
      </c>
      <c r="V21" s="48" t="s">
        <v>643</v>
      </c>
      <c r="W21" s="48" t="s">
        <v>657</v>
      </c>
      <c r="X21" s="235"/>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c r="BC21" s="268"/>
      <c r="BD21" s="268"/>
      <c r="BE21" s="268"/>
      <c r="BF21" s="268"/>
      <c r="BG21" s="268"/>
      <c r="BH21" s="268"/>
      <c r="BI21" s="268"/>
      <c r="BJ21" s="268"/>
      <c r="BK21" s="268"/>
      <c r="BL21" s="268"/>
      <c r="BM21" s="268"/>
      <c r="BN21" s="268"/>
      <c r="BO21" s="268"/>
      <c r="BP21" s="268"/>
      <c r="BQ21" s="268"/>
      <c r="BR21" s="268"/>
      <c r="BS21" s="268"/>
      <c r="BT21" s="268"/>
      <c r="BU21" s="268"/>
      <c r="BV21" s="268"/>
      <c r="BW21" s="268"/>
      <c r="BX21" s="268"/>
      <c r="BY21" s="268"/>
      <c r="BZ21" s="268"/>
      <c r="CA21" s="268"/>
      <c r="CB21" s="268"/>
      <c r="CC21" s="268"/>
      <c r="CD21" s="268"/>
      <c r="CE21" s="268"/>
      <c r="CF21" s="268"/>
      <c r="CG21" s="268"/>
      <c r="CH21" s="268"/>
      <c r="CI21" s="268"/>
      <c r="CJ21" s="268"/>
      <c r="CK21" s="268"/>
      <c r="CL21" s="268"/>
      <c r="CM21" s="268"/>
      <c r="CN21" s="268"/>
      <c r="CO21" s="268"/>
      <c r="CP21" s="268"/>
      <c r="CQ21" s="268"/>
      <c r="CR21" s="268"/>
      <c r="CS21" s="268"/>
      <c r="CT21" s="268"/>
      <c r="CU21" s="268"/>
      <c r="CV21" s="268"/>
      <c r="CW21" s="268"/>
      <c r="CX21" s="268"/>
      <c r="CY21" s="268"/>
      <c r="CZ21" s="268"/>
      <c r="DA21" s="268"/>
      <c r="DB21" s="268"/>
      <c r="DC21" s="268"/>
      <c r="DD21" s="268"/>
      <c r="DE21" s="268"/>
      <c r="DF21" s="268"/>
      <c r="DG21" s="268"/>
      <c r="DH21" s="268"/>
      <c r="DI21" s="268"/>
      <c r="DJ21" s="268"/>
      <c r="DK21" s="268"/>
      <c r="DL21" s="268"/>
      <c r="DM21" s="268"/>
      <c r="DN21" s="268"/>
      <c r="DO21" s="268"/>
      <c r="DP21" s="268"/>
      <c r="DQ21" s="268"/>
      <c r="DR21" s="268"/>
      <c r="DS21" s="268"/>
      <c r="DT21" s="268"/>
      <c r="DU21" s="268"/>
      <c r="DV21" s="268"/>
      <c r="DW21" s="268"/>
      <c r="DX21" s="268"/>
      <c r="DY21" s="268"/>
      <c r="DZ21" s="268"/>
      <c r="EA21" s="268"/>
      <c r="EB21" s="268"/>
      <c r="EC21" s="268"/>
      <c r="ED21" s="268"/>
      <c r="EE21" s="268"/>
      <c r="EF21" s="268"/>
      <c r="EG21" s="268"/>
      <c r="EH21" s="268"/>
      <c r="EI21" s="268"/>
      <c r="EJ21" s="268"/>
      <c r="EK21" s="268"/>
      <c r="EL21" s="268"/>
      <c r="EM21" s="268"/>
      <c r="EN21" s="268"/>
      <c r="EO21" s="268"/>
      <c r="EP21" s="268"/>
      <c r="EQ21" s="268"/>
      <c r="ER21" s="268"/>
      <c r="ES21" s="268"/>
      <c r="ET21" s="268"/>
      <c r="EU21" s="268"/>
      <c r="EV21" s="268"/>
      <c r="EW21" s="268"/>
      <c r="EX21" s="268"/>
      <c r="EY21" s="268"/>
      <c r="EZ21" s="268"/>
      <c r="FA21" s="268"/>
      <c r="FB21" s="268"/>
      <c r="FC21" s="268"/>
      <c r="FD21" s="268"/>
      <c r="FE21" s="268"/>
      <c r="FF21" s="268"/>
      <c r="FG21" s="268"/>
      <c r="FH21" s="268"/>
      <c r="FI21" s="268"/>
      <c r="FJ21" s="268"/>
      <c r="FK21" s="268"/>
      <c r="FL21" s="268"/>
      <c r="FM21" s="268"/>
      <c r="FN21" s="268"/>
      <c r="FO21" s="268"/>
      <c r="FP21" s="268"/>
      <c r="FQ21" s="268"/>
      <c r="FR21" s="268"/>
      <c r="FS21" s="268"/>
      <c r="FT21" s="268"/>
      <c r="FU21" s="268"/>
      <c r="FV21" s="268"/>
      <c r="FW21" s="268"/>
      <c r="FX21" s="268"/>
      <c r="FY21" s="268"/>
      <c r="FZ21" s="268"/>
      <c r="GA21" s="268"/>
      <c r="GB21" s="268"/>
      <c r="GC21" s="268"/>
      <c r="GD21" s="268"/>
      <c r="GE21" s="268"/>
      <c r="GF21" s="268"/>
      <c r="GG21" s="268"/>
      <c r="GH21" s="268"/>
      <c r="GI21" s="268"/>
      <c r="GJ21" s="268"/>
      <c r="GK21" s="268"/>
      <c r="GL21" s="268"/>
      <c r="GM21" s="268"/>
      <c r="GN21" s="268"/>
      <c r="GO21" s="268"/>
      <c r="GP21" s="268"/>
      <c r="GQ21" s="268"/>
      <c r="GR21" s="268"/>
      <c r="GS21" s="268"/>
      <c r="GT21" s="268"/>
      <c r="GU21" s="268"/>
      <c r="GV21" s="268"/>
      <c r="GW21" s="268"/>
      <c r="GX21" s="268"/>
      <c r="GY21" s="268"/>
      <c r="GZ21" s="268"/>
      <c r="HA21" s="268"/>
      <c r="HB21" s="268"/>
      <c r="HC21" s="268"/>
      <c r="HD21" s="268"/>
      <c r="HE21" s="268"/>
      <c r="HF21" s="268"/>
      <c r="HG21" s="268"/>
      <c r="HH21" s="268"/>
      <c r="HI21" s="268"/>
      <c r="HJ21" s="268"/>
      <c r="HK21" s="268"/>
      <c r="HL21" s="268"/>
      <c r="HM21" s="268"/>
      <c r="HN21" s="268"/>
      <c r="HO21" s="268"/>
      <c r="HP21" s="268"/>
      <c r="HQ21" s="268"/>
      <c r="HR21" s="268"/>
      <c r="HS21" s="268"/>
      <c r="HT21" s="268"/>
      <c r="HU21" s="268"/>
      <c r="HV21" s="268"/>
      <c r="HW21" s="268"/>
      <c r="HX21" s="268"/>
      <c r="HY21" s="268"/>
      <c r="HZ21" s="268"/>
      <c r="IA21" s="268"/>
      <c r="IB21" s="268"/>
      <c r="IC21" s="268"/>
      <c r="ID21" s="268"/>
      <c r="IE21" s="268"/>
    </row>
    <row r="22" spans="1:239" ht="235.5" customHeight="1" x14ac:dyDescent="0.35">
      <c r="A22" s="253" t="s">
        <v>87</v>
      </c>
      <c r="B22" s="66" t="s">
        <v>88</v>
      </c>
      <c r="C22" s="66" t="s">
        <v>84</v>
      </c>
      <c r="D22" s="66" t="s">
        <v>27</v>
      </c>
      <c r="E22" s="66" t="s">
        <v>28</v>
      </c>
      <c r="F22" s="67" t="s">
        <v>89</v>
      </c>
      <c r="G22" s="68" t="s">
        <v>510</v>
      </c>
      <c r="H22" s="69">
        <v>41529</v>
      </c>
      <c r="I22" s="70">
        <f t="shared" si="0"/>
        <v>4000000000</v>
      </c>
      <c r="J22" s="76"/>
      <c r="K22" s="76">
        <v>4000000000</v>
      </c>
      <c r="L22" s="71"/>
      <c r="M22" s="71"/>
      <c r="N22" s="71"/>
      <c r="O22" s="71"/>
      <c r="P22" s="71"/>
      <c r="Q22" s="253" t="s">
        <v>28</v>
      </c>
      <c r="R22" s="72" t="s">
        <v>90</v>
      </c>
      <c r="S22" s="73">
        <v>41551</v>
      </c>
      <c r="T22" s="74">
        <v>89</v>
      </c>
      <c r="U22" s="71">
        <f>K22</f>
        <v>4000000000</v>
      </c>
      <c r="V22" s="81" t="s">
        <v>643</v>
      </c>
      <c r="W22" s="81" t="s">
        <v>658</v>
      </c>
      <c r="X22" s="253"/>
    </row>
    <row r="23" spans="1:239" ht="149.25" customHeight="1" x14ac:dyDescent="0.35">
      <c r="A23" s="436" t="s">
        <v>91</v>
      </c>
      <c r="B23" s="437" t="s">
        <v>92</v>
      </c>
      <c r="C23" s="437" t="s">
        <v>84</v>
      </c>
      <c r="D23" s="437" t="s">
        <v>93</v>
      </c>
      <c r="E23" s="437" t="s">
        <v>28</v>
      </c>
      <c r="F23" s="493" t="s">
        <v>94</v>
      </c>
      <c r="G23" s="485" t="s">
        <v>510</v>
      </c>
      <c r="H23" s="468">
        <v>41529</v>
      </c>
      <c r="I23" s="471">
        <f t="shared" si="0"/>
        <v>9005500000</v>
      </c>
      <c r="J23" s="434"/>
      <c r="K23" s="434">
        <v>9000000000</v>
      </c>
      <c r="L23" s="457"/>
      <c r="M23" s="457"/>
      <c r="N23" s="304"/>
      <c r="O23" s="304"/>
      <c r="P23" s="457">
        <v>5500000</v>
      </c>
      <c r="Q23" s="351" t="s">
        <v>28</v>
      </c>
      <c r="R23" s="399" t="s">
        <v>626</v>
      </c>
      <c r="S23" s="45">
        <v>41541</v>
      </c>
      <c r="T23" s="49">
        <v>679</v>
      </c>
      <c r="U23" s="36">
        <v>6000000000</v>
      </c>
      <c r="V23" s="348" t="s">
        <v>643</v>
      </c>
      <c r="W23" s="348" t="s">
        <v>659</v>
      </c>
      <c r="X23" s="351"/>
    </row>
    <row r="24" spans="1:239" ht="111" customHeight="1" x14ac:dyDescent="0.35">
      <c r="A24" s="436"/>
      <c r="B24" s="438"/>
      <c r="C24" s="438"/>
      <c r="D24" s="438"/>
      <c r="E24" s="438"/>
      <c r="F24" s="494"/>
      <c r="G24" s="486"/>
      <c r="H24" s="470"/>
      <c r="I24" s="473"/>
      <c r="J24" s="435"/>
      <c r="K24" s="435"/>
      <c r="L24" s="459"/>
      <c r="M24" s="459"/>
      <c r="N24" s="306"/>
      <c r="O24" s="306"/>
      <c r="P24" s="459"/>
      <c r="Q24" s="353"/>
      <c r="R24" s="401"/>
      <c r="S24" s="37">
        <v>42090</v>
      </c>
      <c r="T24" s="21">
        <v>188</v>
      </c>
      <c r="U24" s="36">
        <v>3000000000</v>
      </c>
      <c r="V24" s="350"/>
      <c r="W24" s="350"/>
      <c r="X24" s="353"/>
    </row>
    <row r="25" spans="1:239" ht="60" customHeight="1" x14ac:dyDescent="0.35">
      <c r="A25" s="436" t="s">
        <v>95</v>
      </c>
      <c r="B25" s="437" t="s">
        <v>96</v>
      </c>
      <c r="C25" s="437" t="s">
        <v>84</v>
      </c>
      <c r="D25" s="437" t="s">
        <v>620</v>
      </c>
      <c r="E25" s="437" t="s">
        <v>28</v>
      </c>
      <c r="F25" s="493" t="s">
        <v>97</v>
      </c>
      <c r="G25" s="465" t="s">
        <v>511</v>
      </c>
      <c r="H25" s="468">
        <v>41578</v>
      </c>
      <c r="I25" s="471">
        <f>SUM(J25:P29)</f>
        <v>5080384138.04</v>
      </c>
      <c r="J25" s="474"/>
      <c r="K25" s="474">
        <v>3939754717</v>
      </c>
      <c r="L25" s="457">
        <v>790629421.03999996</v>
      </c>
      <c r="M25" s="457"/>
      <c r="N25" s="304"/>
      <c r="O25" s="304"/>
      <c r="P25" s="457">
        <v>350000000</v>
      </c>
      <c r="Q25" s="351" t="s">
        <v>98</v>
      </c>
      <c r="R25" s="399" t="s">
        <v>627</v>
      </c>
      <c r="S25" s="37">
        <v>41578</v>
      </c>
      <c r="T25" s="21">
        <v>752</v>
      </c>
      <c r="U25" s="19">
        <v>3939754717</v>
      </c>
      <c r="V25" s="348" t="s">
        <v>643</v>
      </c>
      <c r="W25" s="348" t="s">
        <v>660</v>
      </c>
      <c r="X25" s="351"/>
    </row>
    <row r="26" spans="1:239" ht="60" customHeight="1" x14ac:dyDescent="0.35">
      <c r="A26" s="436"/>
      <c r="B26" s="495"/>
      <c r="C26" s="495"/>
      <c r="D26" s="495"/>
      <c r="E26" s="495"/>
      <c r="F26" s="496"/>
      <c r="G26" s="466"/>
      <c r="H26" s="469"/>
      <c r="I26" s="472"/>
      <c r="J26" s="475"/>
      <c r="K26" s="475"/>
      <c r="L26" s="458"/>
      <c r="M26" s="458"/>
      <c r="N26" s="305"/>
      <c r="O26" s="305"/>
      <c r="P26" s="458"/>
      <c r="Q26" s="352"/>
      <c r="R26" s="400"/>
      <c r="S26" s="37">
        <v>42199</v>
      </c>
      <c r="T26" s="21">
        <v>566</v>
      </c>
      <c r="U26" s="19">
        <v>-3918954717</v>
      </c>
      <c r="V26" s="349"/>
      <c r="W26" s="349"/>
      <c r="X26" s="352"/>
    </row>
    <row r="27" spans="1:239" ht="60" customHeight="1" x14ac:dyDescent="0.35">
      <c r="A27" s="436"/>
      <c r="B27" s="495"/>
      <c r="C27" s="495"/>
      <c r="D27" s="495"/>
      <c r="E27" s="495"/>
      <c r="F27" s="496"/>
      <c r="G27" s="466"/>
      <c r="H27" s="469"/>
      <c r="I27" s="472"/>
      <c r="J27" s="475"/>
      <c r="K27" s="475"/>
      <c r="L27" s="458"/>
      <c r="M27" s="458"/>
      <c r="N27" s="305"/>
      <c r="O27" s="305"/>
      <c r="P27" s="458"/>
      <c r="Q27" s="352"/>
      <c r="R27" s="401"/>
      <c r="S27" s="37">
        <v>43078</v>
      </c>
      <c r="T27" s="21">
        <v>817</v>
      </c>
      <c r="U27" s="19">
        <v>1924376</v>
      </c>
      <c r="V27" s="349"/>
      <c r="W27" s="349"/>
      <c r="X27" s="352"/>
    </row>
    <row r="28" spans="1:239" ht="60" customHeight="1" x14ac:dyDescent="0.35">
      <c r="A28" s="436"/>
      <c r="B28" s="495"/>
      <c r="C28" s="495"/>
      <c r="D28" s="495"/>
      <c r="E28" s="495"/>
      <c r="F28" s="496"/>
      <c r="G28" s="466"/>
      <c r="H28" s="469"/>
      <c r="I28" s="472"/>
      <c r="J28" s="475"/>
      <c r="K28" s="475"/>
      <c r="L28" s="458"/>
      <c r="M28" s="458"/>
      <c r="N28" s="305"/>
      <c r="O28" s="305"/>
      <c r="P28" s="458"/>
      <c r="Q28" s="352"/>
      <c r="R28" s="400" t="s">
        <v>386</v>
      </c>
      <c r="S28" s="37">
        <v>42242</v>
      </c>
      <c r="T28" s="21">
        <v>736</v>
      </c>
      <c r="U28" s="19">
        <v>4730384138</v>
      </c>
      <c r="V28" s="349"/>
      <c r="W28" s="349"/>
      <c r="X28" s="352"/>
    </row>
    <row r="29" spans="1:239" ht="60" customHeight="1" x14ac:dyDescent="0.35">
      <c r="A29" s="436"/>
      <c r="B29" s="438"/>
      <c r="C29" s="438"/>
      <c r="D29" s="438"/>
      <c r="E29" s="438"/>
      <c r="F29" s="494"/>
      <c r="G29" s="467"/>
      <c r="H29" s="470"/>
      <c r="I29" s="473"/>
      <c r="J29" s="476"/>
      <c r="K29" s="476"/>
      <c r="L29" s="459"/>
      <c r="M29" s="459"/>
      <c r="N29" s="306"/>
      <c r="O29" s="306"/>
      <c r="P29" s="459"/>
      <c r="Q29" s="353"/>
      <c r="R29" s="401"/>
      <c r="S29" s="37">
        <v>42348</v>
      </c>
      <c r="T29" s="21">
        <v>993</v>
      </c>
      <c r="U29" s="19">
        <v>-22724376</v>
      </c>
      <c r="V29" s="350"/>
      <c r="W29" s="350"/>
      <c r="X29" s="353"/>
    </row>
    <row r="30" spans="1:239" ht="278.25" customHeight="1" x14ac:dyDescent="0.35">
      <c r="A30" s="253" t="s">
        <v>99</v>
      </c>
      <c r="B30" s="66" t="s">
        <v>100</v>
      </c>
      <c r="C30" s="66" t="s">
        <v>101</v>
      </c>
      <c r="D30" s="66" t="s">
        <v>50</v>
      </c>
      <c r="E30" s="66" t="s">
        <v>28</v>
      </c>
      <c r="F30" s="67" t="s">
        <v>102</v>
      </c>
      <c r="G30" s="82" t="s">
        <v>512</v>
      </c>
      <c r="H30" s="69">
        <v>41897</v>
      </c>
      <c r="I30" s="70">
        <f t="shared" si="0"/>
        <v>6680584737.0900002</v>
      </c>
      <c r="J30" s="83"/>
      <c r="K30" s="83">
        <v>6680584737.0900002</v>
      </c>
      <c r="L30" s="71"/>
      <c r="M30" s="71"/>
      <c r="N30" s="71"/>
      <c r="O30" s="71"/>
      <c r="P30" s="71"/>
      <c r="Q30" s="253" t="s">
        <v>103</v>
      </c>
      <c r="R30" s="72" t="s">
        <v>53</v>
      </c>
      <c r="S30" s="73">
        <v>41913</v>
      </c>
      <c r="T30" s="74">
        <v>2295</v>
      </c>
      <c r="U30" s="83">
        <v>6680584737</v>
      </c>
      <c r="V30" s="84" t="s">
        <v>643</v>
      </c>
      <c r="W30" s="84" t="s">
        <v>661</v>
      </c>
      <c r="X30" s="253"/>
    </row>
    <row r="31" spans="1:239" ht="289.5" customHeight="1" x14ac:dyDescent="0.35">
      <c r="A31" s="253" t="s">
        <v>104</v>
      </c>
      <c r="B31" s="66" t="s">
        <v>105</v>
      </c>
      <c r="C31" s="66" t="s">
        <v>106</v>
      </c>
      <c r="D31" s="66" t="s">
        <v>34</v>
      </c>
      <c r="E31" s="66" t="s">
        <v>28</v>
      </c>
      <c r="F31" s="67" t="s">
        <v>107</v>
      </c>
      <c r="G31" s="82" t="s">
        <v>512</v>
      </c>
      <c r="H31" s="69">
        <v>41897</v>
      </c>
      <c r="I31" s="70">
        <f t="shared" si="0"/>
        <v>10717366494.714981</v>
      </c>
      <c r="J31" s="83"/>
      <c r="K31" s="83">
        <v>9511180274.7149811</v>
      </c>
      <c r="L31" s="71">
        <v>1206186220</v>
      </c>
      <c r="M31" s="71"/>
      <c r="N31" s="71"/>
      <c r="O31" s="71"/>
      <c r="P31" s="71"/>
      <c r="Q31" s="253" t="s">
        <v>108</v>
      </c>
      <c r="R31" s="72" t="s">
        <v>46</v>
      </c>
      <c r="S31" s="73" t="s">
        <v>590</v>
      </c>
      <c r="T31" s="85" t="s">
        <v>611</v>
      </c>
      <c r="U31" s="76">
        <v>10717366495</v>
      </c>
      <c r="V31" s="66" t="s">
        <v>644</v>
      </c>
      <c r="W31" s="66"/>
      <c r="X31" s="253"/>
    </row>
    <row r="32" spans="1:239" ht="303" customHeight="1" x14ac:dyDescent="0.35">
      <c r="A32" s="253" t="s">
        <v>109</v>
      </c>
      <c r="B32" s="66" t="s">
        <v>110</v>
      </c>
      <c r="C32" s="66" t="s">
        <v>111</v>
      </c>
      <c r="D32" s="66" t="s">
        <v>79</v>
      </c>
      <c r="E32" s="66" t="s">
        <v>28</v>
      </c>
      <c r="F32" s="67" t="s">
        <v>112</v>
      </c>
      <c r="G32" s="82" t="s">
        <v>512</v>
      </c>
      <c r="H32" s="69">
        <v>41897</v>
      </c>
      <c r="I32" s="70">
        <f t="shared" si="0"/>
        <v>11811350548</v>
      </c>
      <c r="J32" s="83"/>
      <c r="K32" s="83"/>
      <c r="L32" s="71">
        <v>11811350548</v>
      </c>
      <c r="M32" s="71"/>
      <c r="N32" s="71"/>
      <c r="O32" s="71"/>
      <c r="P32" s="71"/>
      <c r="Q32" s="253" t="s">
        <v>113</v>
      </c>
      <c r="R32" s="72" t="s">
        <v>46</v>
      </c>
      <c r="S32" s="73" t="s">
        <v>591</v>
      </c>
      <c r="T32" s="85" t="s">
        <v>612</v>
      </c>
      <c r="U32" s="76">
        <f>8493785106+1509309218+1808256224</f>
        <v>11811350548</v>
      </c>
      <c r="V32" s="66" t="s">
        <v>644</v>
      </c>
      <c r="W32" s="66"/>
      <c r="X32" s="253"/>
    </row>
    <row r="33" spans="1:239" ht="137.25" customHeight="1" x14ac:dyDescent="0.35">
      <c r="A33" s="460" t="s">
        <v>114</v>
      </c>
      <c r="B33" s="461" t="s">
        <v>115</v>
      </c>
      <c r="C33" s="461" t="s">
        <v>116</v>
      </c>
      <c r="D33" s="461" t="s">
        <v>117</v>
      </c>
      <c r="E33" s="461" t="s">
        <v>28</v>
      </c>
      <c r="F33" s="463" t="s">
        <v>118</v>
      </c>
      <c r="G33" s="487" t="s">
        <v>512</v>
      </c>
      <c r="H33" s="489">
        <v>41897</v>
      </c>
      <c r="I33" s="491">
        <f t="shared" si="0"/>
        <v>3773450282</v>
      </c>
      <c r="J33" s="483"/>
      <c r="K33" s="483"/>
      <c r="L33" s="477">
        <v>3773450282</v>
      </c>
      <c r="M33" s="477"/>
      <c r="N33" s="310"/>
      <c r="O33" s="310"/>
      <c r="P33" s="477"/>
      <c r="Q33" s="479" t="s">
        <v>28</v>
      </c>
      <c r="R33" s="481" t="s">
        <v>119</v>
      </c>
      <c r="S33" s="73">
        <v>41904</v>
      </c>
      <c r="T33" s="85">
        <v>92</v>
      </c>
      <c r="U33" s="76">
        <v>1313277827</v>
      </c>
      <c r="V33" s="404" t="s">
        <v>643</v>
      </c>
      <c r="W33" s="404" t="s">
        <v>662</v>
      </c>
      <c r="X33" s="406"/>
    </row>
    <row r="34" spans="1:239" ht="154.5" customHeight="1" x14ac:dyDescent="0.35">
      <c r="A34" s="460"/>
      <c r="B34" s="462"/>
      <c r="C34" s="462"/>
      <c r="D34" s="462"/>
      <c r="E34" s="462"/>
      <c r="F34" s="464"/>
      <c r="G34" s="488"/>
      <c r="H34" s="490"/>
      <c r="I34" s="492"/>
      <c r="J34" s="484"/>
      <c r="K34" s="484"/>
      <c r="L34" s="478"/>
      <c r="M34" s="478"/>
      <c r="N34" s="312"/>
      <c r="O34" s="312"/>
      <c r="P34" s="478"/>
      <c r="Q34" s="480"/>
      <c r="R34" s="482"/>
      <c r="S34" s="73">
        <v>42012</v>
      </c>
      <c r="T34" s="85">
        <v>3</v>
      </c>
      <c r="U34" s="76">
        <v>2460172455</v>
      </c>
      <c r="V34" s="405"/>
      <c r="W34" s="405"/>
      <c r="X34" s="407"/>
    </row>
    <row r="35" spans="1:239" ht="92.25" customHeight="1" x14ac:dyDescent="0.35">
      <c r="A35" s="447" t="s">
        <v>120</v>
      </c>
      <c r="B35" s="356"/>
      <c r="C35" s="356"/>
      <c r="D35" s="256"/>
      <c r="E35" s="356"/>
      <c r="F35" s="450" t="s">
        <v>121</v>
      </c>
      <c r="G35" s="86" t="s">
        <v>513</v>
      </c>
      <c r="H35" s="87">
        <v>42087</v>
      </c>
      <c r="I35" s="452">
        <f t="shared" si="0"/>
        <v>0</v>
      </c>
      <c r="J35" s="445"/>
      <c r="K35" s="445">
        <f>837450000-837450000</f>
        <v>0</v>
      </c>
      <c r="L35" s="445"/>
      <c r="M35" s="445"/>
      <c r="N35" s="313"/>
      <c r="O35" s="313"/>
      <c r="P35" s="445"/>
      <c r="Q35" s="343" t="s">
        <v>28</v>
      </c>
      <c r="R35" s="397" t="s">
        <v>122</v>
      </c>
      <c r="S35" s="88">
        <v>42090</v>
      </c>
      <c r="T35" s="89">
        <v>188</v>
      </c>
      <c r="U35" s="266">
        <v>837450000</v>
      </c>
      <c r="V35" s="356" t="s">
        <v>123</v>
      </c>
      <c r="W35" s="278"/>
      <c r="X35" s="343"/>
    </row>
    <row r="36" spans="1:239" ht="93.75" customHeight="1" x14ac:dyDescent="0.35">
      <c r="A36" s="447"/>
      <c r="B36" s="357"/>
      <c r="C36" s="448"/>
      <c r="D36" s="257"/>
      <c r="E36" s="449"/>
      <c r="F36" s="451"/>
      <c r="G36" s="86" t="s">
        <v>514</v>
      </c>
      <c r="H36" s="87">
        <v>42908</v>
      </c>
      <c r="I36" s="453"/>
      <c r="J36" s="446"/>
      <c r="K36" s="446"/>
      <c r="L36" s="446"/>
      <c r="M36" s="446"/>
      <c r="N36" s="314"/>
      <c r="O36" s="314"/>
      <c r="P36" s="446"/>
      <c r="Q36" s="345"/>
      <c r="R36" s="398"/>
      <c r="S36" s="88">
        <v>43150</v>
      </c>
      <c r="T36" s="89">
        <v>95</v>
      </c>
      <c r="U36" s="90">
        <v>-837450000</v>
      </c>
      <c r="V36" s="357"/>
      <c r="W36" s="279"/>
      <c r="X36" s="345"/>
    </row>
    <row r="37" spans="1:239" ht="186.75" customHeight="1" x14ac:dyDescent="0.35">
      <c r="A37" s="235" t="s">
        <v>124</v>
      </c>
      <c r="B37" s="17" t="s">
        <v>125</v>
      </c>
      <c r="C37" s="17" t="s">
        <v>116</v>
      </c>
      <c r="D37" s="17" t="s">
        <v>34</v>
      </c>
      <c r="E37" s="17" t="s">
        <v>28</v>
      </c>
      <c r="F37" s="31" t="s">
        <v>126</v>
      </c>
      <c r="G37" s="51" t="s">
        <v>513</v>
      </c>
      <c r="H37" s="33">
        <v>42087</v>
      </c>
      <c r="I37" s="34">
        <f t="shared" si="0"/>
        <v>1000004195</v>
      </c>
      <c r="J37" s="55"/>
      <c r="K37" s="55"/>
      <c r="L37" s="36">
        <v>1000004195</v>
      </c>
      <c r="M37" s="36"/>
      <c r="N37" s="36"/>
      <c r="O37" s="36"/>
      <c r="P37" s="36"/>
      <c r="Q37" s="235" t="s">
        <v>28</v>
      </c>
      <c r="R37" s="42" t="s">
        <v>623</v>
      </c>
      <c r="S37" s="37">
        <v>42090</v>
      </c>
      <c r="T37" s="21">
        <v>188</v>
      </c>
      <c r="U37" s="22">
        <v>1000004195</v>
      </c>
      <c r="V37" s="17" t="s">
        <v>643</v>
      </c>
      <c r="W37" s="17" t="s">
        <v>663</v>
      </c>
      <c r="X37" s="235"/>
    </row>
    <row r="38" spans="1:239" ht="246" customHeight="1" x14ac:dyDescent="0.35">
      <c r="A38" s="133" t="s">
        <v>127</v>
      </c>
      <c r="B38" s="134" t="s">
        <v>128</v>
      </c>
      <c r="C38" s="134" t="s">
        <v>129</v>
      </c>
      <c r="D38" s="134" t="s">
        <v>391</v>
      </c>
      <c r="E38" s="134" t="s">
        <v>28</v>
      </c>
      <c r="F38" s="207" t="s">
        <v>130</v>
      </c>
      <c r="G38" s="135" t="s">
        <v>515</v>
      </c>
      <c r="H38" s="136">
        <v>41509</v>
      </c>
      <c r="I38" s="137">
        <f>SUBTOTAL(9,J38:P38)</f>
        <v>10914167890</v>
      </c>
      <c r="J38" s="138"/>
      <c r="K38" s="138"/>
      <c r="L38" s="139"/>
      <c r="M38" s="138">
        <v>10433020000</v>
      </c>
      <c r="N38" s="138"/>
      <c r="O38" s="138"/>
      <c r="P38" s="140">
        <v>481147890</v>
      </c>
      <c r="Q38" s="261" t="s">
        <v>28</v>
      </c>
      <c r="R38" s="141" t="s">
        <v>628</v>
      </c>
      <c r="S38" s="142">
        <v>41541</v>
      </c>
      <c r="T38" s="143">
        <v>679</v>
      </c>
      <c r="U38" s="138">
        <v>10433020000</v>
      </c>
      <c r="V38" s="134" t="s">
        <v>131</v>
      </c>
      <c r="W38" s="134"/>
      <c r="X38" s="261"/>
    </row>
    <row r="39" spans="1:239" ht="302.25" customHeight="1" x14ac:dyDescent="0.35">
      <c r="A39" s="235" t="s">
        <v>132</v>
      </c>
      <c r="B39" s="17" t="s">
        <v>133</v>
      </c>
      <c r="C39" s="17" t="s">
        <v>134</v>
      </c>
      <c r="D39" s="17" t="s">
        <v>391</v>
      </c>
      <c r="E39" s="17" t="s">
        <v>28</v>
      </c>
      <c r="F39" s="31" t="s">
        <v>135</v>
      </c>
      <c r="G39" s="51" t="s">
        <v>516</v>
      </c>
      <c r="H39" s="52">
        <v>41565</v>
      </c>
      <c r="I39" s="34">
        <f t="shared" si="0"/>
        <v>2194090000</v>
      </c>
      <c r="J39" s="22"/>
      <c r="K39" s="22"/>
      <c r="L39" s="36"/>
      <c r="M39" s="22">
        <v>1850000000</v>
      </c>
      <c r="N39" s="22"/>
      <c r="O39" s="22"/>
      <c r="P39" s="22">
        <v>344090000</v>
      </c>
      <c r="Q39" s="235" t="s">
        <v>136</v>
      </c>
      <c r="R39" s="42" t="s">
        <v>629</v>
      </c>
      <c r="S39" s="37">
        <v>41578</v>
      </c>
      <c r="T39" s="21">
        <v>752</v>
      </c>
      <c r="U39" s="22">
        <v>1850000000</v>
      </c>
      <c r="V39" s="17" t="s">
        <v>643</v>
      </c>
      <c r="W39" s="17" t="s">
        <v>664</v>
      </c>
      <c r="X39" s="235"/>
    </row>
    <row r="40" spans="1:239" ht="234.75" customHeight="1" x14ac:dyDescent="0.35">
      <c r="A40" s="54" t="s">
        <v>137</v>
      </c>
      <c r="B40" s="17" t="s">
        <v>138</v>
      </c>
      <c r="C40" s="17" t="s">
        <v>139</v>
      </c>
      <c r="D40" s="17" t="s">
        <v>391</v>
      </c>
      <c r="E40" s="17" t="s">
        <v>28</v>
      </c>
      <c r="F40" s="31" t="s">
        <v>140</v>
      </c>
      <c r="G40" s="51" t="s">
        <v>517</v>
      </c>
      <c r="H40" s="52">
        <v>41690</v>
      </c>
      <c r="I40" s="34">
        <f t="shared" si="0"/>
        <v>5597697073</v>
      </c>
      <c r="J40" s="22"/>
      <c r="K40" s="22"/>
      <c r="L40" s="36"/>
      <c r="M40" s="22">
        <v>3000000000</v>
      </c>
      <c r="N40" s="22"/>
      <c r="O40" s="22"/>
      <c r="P40" s="22">
        <v>2597697073</v>
      </c>
      <c r="Q40" s="235" t="s">
        <v>141</v>
      </c>
      <c r="R40" s="42" t="s">
        <v>629</v>
      </c>
      <c r="S40" s="37">
        <v>42005</v>
      </c>
      <c r="T40" s="21">
        <v>4</v>
      </c>
      <c r="U40" s="22">
        <v>3000000000</v>
      </c>
      <c r="V40" s="17" t="s">
        <v>643</v>
      </c>
      <c r="W40" s="17" t="s">
        <v>665</v>
      </c>
      <c r="X40" s="235"/>
    </row>
    <row r="41" spans="1:239" ht="401.25" customHeight="1" x14ac:dyDescent="0.35">
      <c r="A41" s="235" t="s">
        <v>142</v>
      </c>
      <c r="B41" s="17" t="s">
        <v>143</v>
      </c>
      <c r="C41" s="17" t="s">
        <v>144</v>
      </c>
      <c r="D41" s="17" t="s">
        <v>391</v>
      </c>
      <c r="E41" s="17" t="s">
        <v>28</v>
      </c>
      <c r="F41" s="31" t="s">
        <v>145</v>
      </c>
      <c r="G41" s="51" t="s">
        <v>518</v>
      </c>
      <c r="H41" s="52">
        <v>41789</v>
      </c>
      <c r="I41" s="34">
        <f t="shared" si="0"/>
        <v>2317126812</v>
      </c>
      <c r="J41" s="22"/>
      <c r="K41" s="22"/>
      <c r="L41" s="36"/>
      <c r="M41" s="22">
        <v>2194848732</v>
      </c>
      <c r="N41" s="22"/>
      <c r="O41" s="22"/>
      <c r="P41" s="53">
        <v>122278080</v>
      </c>
      <c r="Q41" s="235" t="s">
        <v>28</v>
      </c>
      <c r="R41" s="42" t="s">
        <v>630</v>
      </c>
      <c r="S41" s="37">
        <v>42005</v>
      </c>
      <c r="T41" s="21">
        <v>4</v>
      </c>
      <c r="U41" s="22">
        <v>2194848732</v>
      </c>
      <c r="V41" s="17" t="s">
        <v>643</v>
      </c>
      <c r="W41" s="17" t="s">
        <v>666</v>
      </c>
      <c r="X41" s="235"/>
    </row>
    <row r="42" spans="1:239" ht="249" customHeight="1" x14ac:dyDescent="0.35">
      <c r="A42" s="253" t="s">
        <v>146</v>
      </c>
      <c r="B42" s="66" t="s">
        <v>147</v>
      </c>
      <c r="C42" s="66" t="s">
        <v>148</v>
      </c>
      <c r="D42" s="66" t="s">
        <v>391</v>
      </c>
      <c r="E42" s="66" t="s">
        <v>28</v>
      </c>
      <c r="F42" s="67" t="s">
        <v>149</v>
      </c>
      <c r="G42" s="82" t="s">
        <v>519</v>
      </c>
      <c r="H42" s="91">
        <v>41856</v>
      </c>
      <c r="I42" s="70">
        <f t="shared" si="0"/>
        <v>1821596000</v>
      </c>
      <c r="J42" s="76"/>
      <c r="K42" s="76"/>
      <c r="L42" s="71"/>
      <c r="M42" s="76">
        <v>1532588000</v>
      </c>
      <c r="N42" s="76"/>
      <c r="O42" s="76"/>
      <c r="P42" s="92">
        <v>289008000</v>
      </c>
      <c r="Q42" s="253" t="s">
        <v>150</v>
      </c>
      <c r="R42" s="72" t="s">
        <v>90</v>
      </c>
      <c r="S42" s="73">
        <v>41876</v>
      </c>
      <c r="T42" s="85">
        <v>1775</v>
      </c>
      <c r="U42" s="71">
        <f>M42</f>
        <v>1532588000</v>
      </c>
      <c r="V42" s="81" t="s">
        <v>644</v>
      </c>
      <c r="W42" s="81"/>
      <c r="X42" s="253"/>
    </row>
    <row r="43" spans="1:239" ht="211.5" customHeight="1" x14ac:dyDescent="0.35">
      <c r="A43" s="253" t="s">
        <v>151</v>
      </c>
      <c r="B43" s="66" t="s">
        <v>152</v>
      </c>
      <c r="C43" s="66" t="s">
        <v>153</v>
      </c>
      <c r="D43" s="66" t="s">
        <v>34</v>
      </c>
      <c r="E43" s="66" t="s">
        <v>28</v>
      </c>
      <c r="F43" s="252" t="s">
        <v>154</v>
      </c>
      <c r="G43" s="93" t="s">
        <v>602</v>
      </c>
      <c r="H43" s="249" t="s">
        <v>603</v>
      </c>
      <c r="I43" s="250">
        <f t="shared" si="0"/>
        <v>5206647058</v>
      </c>
      <c r="J43" s="247"/>
      <c r="K43" s="310">
        <v>3045762989</v>
      </c>
      <c r="L43" s="310">
        <f>2128440056+32444013</f>
        <v>2160884069</v>
      </c>
      <c r="M43" s="309"/>
      <c r="N43" s="309"/>
      <c r="O43" s="309"/>
      <c r="P43" s="309"/>
      <c r="Q43" s="253" t="s">
        <v>155</v>
      </c>
      <c r="R43" s="248" t="s">
        <v>46</v>
      </c>
      <c r="S43" s="73" t="s">
        <v>156</v>
      </c>
      <c r="T43" s="85" t="s">
        <v>610</v>
      </c>
      <c r="U43" s="76">
        <v>5206647057</v>
      </c>
      <c r="V43" s="66" t="s">
        <v>644</v>
      </c>
      <c r="W43" s="66"/>
      <c r="X43" s="253"/>
    </row>
    <row r="44" spans="1:239" ht="185.25" customHeight="1" x14ac:dyDescent="0.35">
      <c r="A44" s="235" t="s">
        <v>157</v>
      </c>
      <c r="B44" s="17" t="s">
        <v>158</v>
      </c>
      <c r="C44" s="17" t="s">
        <v>159</v>
      </c>
      <c r="D44" s="17" t="s">
        <v>34</v>
      </c>
      <c r="E44" s="17" t="s">
        <v>28</v>
      </c>
      <c r="F44" s="240" t="s">
        <v>160</v>
      </c>
      <c r="G44" s="18" t="s">
        <v>602</v>
      </c>
      <c r="H44" s="233" t="s">
        <v>603</v>
      </c>
      <c r="I44" s="234">
        <f>L44</f>
        <v>2128227123</v>
      </c>
      <c r="J44" s="244"/>
      <c r="K44" s="304"/>
      <c r="L44" s="19">
        <v>2128227123</v>
      </c>
      <c r="M44" s="307"/>
      <c r="N44" s="307"/>
      <c r="O44" s="307"/>
      <c r="P44" s="307"/>
      <c r="Q44" s="235" t="s">
        <v>98</v>
      </c>
      <c r="R44" s="245" t="s">
        <v>625</v>
      </c>
      <c r="S44" s="20">
        <v>41289</v>
      </c>
      <c r="T44" s="21">
        <v>54</v>
      </c>
      <c r="U44" s="22">
        <v>2128227123</v>
      </c>
      <c r="V44" s="17" t="s">
        <v>643</v>
      </c>
      <c r="W44" s="17" t="s">
        <v>667</v>
      </c>
      <c r="X44" s="235"/>
    </row>
    <row r="45" spans="1:239" ht="250.5" customHeight="1" x14ac:dyDescent="0.35">
      <c r="A45" s="253" t="s">
        <v>161</v>
      </c>
      <c r="B45" s="66" t="s">
        <v>162</v>
      </c>
      <c r="C45" s="66" t="s">
        <v>163</v>
      </c>
      <c r="D45" s="66" t="s">
        <v>93</v>
      </c>
      <c r="E45" s="66" t="s">
        <v>28</v>
      </c>
      <c r="F45" s="67" t="s">
        <v>164</v>
      </c>
      <c r="G45" s="93" t="s">
        <v>602</v>
      </c>
      <c r="H45" s="69" t="s">
        <v>604</v>
      </c>
      <c r="I45" s="70">
        <f>SUM(J45:P45)</f>
        <v>2830855494</v>
      </c>
      <c r="J45" s="76"/>
      <c r="K45" s="76"/>
      <c r="L45" s="71">
        <v>2830855494</v>
      </c>
      <c r="M45" s="76"/>
      <c r="N45" s="76"/>
      <c r="O45" s="76"/>
      <c r="P45" s="76"/>
      <c r="Q45" s="253" t="s">
        <v>165</v>
      </c>
      <c r="R45" s="72" t="s">
        <v>46</v>
      </c>
      <c r="S45" s="73">
        <v>41255</v>
      </c>
      <c r="T45" s="85">
        <v>95</v>
      </c>
      <c r="U45" s="76">
        <v>2830855494</v>
      </c>
      <c r="V45" s="66" t="s">
        <v>643</v>
      </c>
      <c r="W45" s="66" t="s">
        <v>668</v>
      </c>
      <c r="X45" s="253"/>
    </row>
    <row r="46" spans="1:239" ht="181.5" customHeight="1" x14ac:dyDescent="0.35">
      <c r="A46" s="253" t="s">
        <v>166</v>
      </c>
      <c r="B46" s="66" t="s">
        <v>167</v>
      </c>
      <c r="C46" s="66" t="s">
        <v>168</v>
      </c>
      <c r="D46" s="66" t="s">
        <v>50</v>
      </c>
      <c r="E46" s="66" t="s">
        <v>28</v>
      </c>
      <c r="F46" s="67" t="s">
        <v>169</v>
      </c>
      <c r="G46" s="93" t="s">
        <v>602</v>
      </c>
      <c r="H46" s="69" t="s">
        <v>603</v>
      </c>
      <c r="I46" s="70">
        <f>SUM(J46:P46)</f>
        <v>2308768031</v>
      </c>
      <c r="J46" s="76"/>
      <c r="K46" s="76">
        <v>943744651</v>
      </c>
      <c r="L46" s="71">
        <v>1365023380</v>
      </c>
      <c r="M46" s="76"/>
      <c r="N46" s="76"/>
      <c r="O46" s="76"/>
      <c r="P46" s="76"/>
      <c r="Q46" s="253" t="s">
        <v>98</v>
      </c>
      <c r="R46" s="72" t="s">
        <v>53</v>
      </c>
      <c r="S46" s="73">
        <v>41341</v>
      </c>
      <c r="T46" s="85">
        <v>468</v>
      </c>
      <c r="U46" s="76">
        <v>2308768031</v>
      </c>
      <c r="V46" s="66" t="s">
        <v>644</v>
      </c>
      <c r="W46" s="66"/>
      <c r="X46" s="253"/>
    </row>
    <row r="47" spans="1:239" ht="180" customHeight="1" x14ac:dyDescent="0.35">
      <c r="A47" s="253" t="s">
        <v>170</v>
      </c>
      <c r="B47" s="66" t="s">
        <v>171</v>
      </c>
      <c r="C47" s="66" t="s">
        <v>86</v>
      </c>
      <c r="D47" s="66" t="s">
        <v>57</v>
      </c>
      <c r="E47" s="66" t="s">
        <v>28</v>
      </c>
      <c r="F47" s="67" t="s">
        <v>172</v>
      </c>
      <c r="G47" s="93" t="s">
        <v>602</v>
      </c>
      <c r="H47" s="69" t="s">
        <v>603</v>
      </c>
      <c r="I47" s="70">
        <f t="shared" si="0"/>
        <v>1547453948</v>
      </c>
      <c r="J47" s="76"/>
      <c r="K47" s="76"/>
      <c r="L47" s="71">
        <v>1547453948</v>
      </c>
      <c r="M47" s="76"/>
      <c r="N47" s="76"/>
      <c r="O47" s="76"/>
      <c r="P47" s="76"/>
      <c r="Q47" s="253" t="s">
        <v>173</v>
      </c>
      <c r="R47" s="72" t="s">
        <v>46</v>
      </c>
      <c r="S47" s="73">
        <v>41255</v>
      </c>
      <c r="T47" s="85">
        <v>95</v>
      </c>
      <c r="U47" s="76">
        <v>1547453948</v>
      </c>
      <c r="V47" s="66" t="s">
        <v>643</v>
      </c>
      <c r="W47" s="66" t="s">
        <v>669</v>
      </c>
      <c r="X47" s="253"/>
    </row>
    <row r="48" spans="1:239" ht="213.75" customHeight="1" x14ac:dyDescent="0.35">
      <c r="A48" s="253" t="s">
        <v>174</v>
      </c>
      <c r="B48" s="66" t="s">
        <v>175</v>
      </c>
      <c r="C48" s="66" t="s">
        <v>176</v>
      </c>
      <c r="D48" s="66" t="s">
        <v>177</v>
      </c>
      <c r="E48" s="66" t="s">
        <v>178</v>
      </c>
      <c r="F48" s="67" t="s">
        <v>179</v>
      </c>
      <c r="G48" s="94" t="s">
        <v>520</v>
      </c>
      <c r="H48" s="69">
        <v>41520</v>
      </c>
      <c r="I48" s="70">
        <f t="shared" si="0"/>
        <v>387481825</v>
      </c>
      <c r="J48" s="71"/>
      <c r="K48" s="71"/>
      <c r="L48" s="71">
        <v>386699206</v>
      </c>
      <c r="M48" s="76"/>
      <c r="N48" s="76"/>
      <c r="O48" s="76"/>
      <c r="P48" s="76">
        <v>782619</v>
      </c>
      <c r="Q48" s="253" t="s">
        <v>173</v>
      </c>
      <c r="R48" s="95" t="s">
        <v>180</v>
      </c>
      <c r="S48" s="73">
        <v>41699</v>
      </c>
      <c r="T48" s="74">
        <v>16</v>
      </c>
      <c r="U48" s="71">
        <v>386699209</v>
      </c>
      <c r="V48" s="81"/>
      <c r="W48" s="81"/>
      <c r="X48" s="253"/>
      <c r="ID48" s="4"/>
      <c r="IE48" s="4"/>
    </row>
    <row r="49" spans="1:239" ht="222" customHeight="1" x14ac:dyDescent="0.35">
      <c r="A49" s="253" t="s">
        <v>181</v>
      </c>
      <c r="B49" s="66" t="s">
        <v>182</v>
      </c>
      <c r="C49" s="66" t="s">
        <v>176</v>
      </c>
      <c r="D49" s="66" t="s">
        <v>117</v>
      </c>
      <c r="E49" s="66" t="s">
        <v>178</v>
      </c>
      <c r="F49" s="67" t="s">
        <v>183</v>
      </c>
      <c r="G49" s="94" t="s">
        <v>520</v>
      </c>
      <c r="H49" s="69">
        <v>41520</v>
      </c>
      <c r="I49" s="70">
        <f t="shared" si="0"/>
        <v>408937922</v>
      </c>
      <c r="J49" s="71"/>
      <c r="K49" s="71"/>
      <c r="L49" s="71">
        <v>408937922</v>
      </c>
      <c r="M49" s="76"/>
      <c r="N49" s="76"/>
      <c r="O49" s="76"/>
      <c r="P49" s="76"/>
      <c r="Q49" s="253" t="s">
        <v>173</v>
      </c>
      <c r="R49" s="72" t="s">
        <v>46</v>
      </c>
      <c r="S49" s="73" t="s">
        <v>592</v>
      </c>
      <c r="T49" s="73" t="s">
        <v>593</v>
      </c>
      <c r="U49" s="71">
        <v>408937922</v>
      </c>
      <c r="V49" s="81"/>
      <c r="W49" s="81"/>
      <c r="X49" s="253"/>
      <c r="ID49" s="4"/>
      <c r="IE49" s="4"/>
    </row>
    <row r="50" spans="1:239" ht="217.5" customHeight="1" x14ac:dyDescent="0.35">
      <c r="A50" s="253" t="s">
        <v>184</v>
      </c>
      <c r="B50" s="66" t="s">
        <v>185</v>
      </c>
      <c r="C50" s="66" t="s">
        <v>186</v>
      </c>
      <c r="D50" s="66" t="s">
        <v>34</v>
      </c>
      <c r="E50" s="66" t="s">
        <v>187</v>
      </c>
      <c r="F50" s="67" t="s">
        <v>188</v>
      </c>
      <c r="G50" s="94" t="s">
        <v>520</v>
      </c>
      <c r="H50" s="69">
        <v>41520</v>
      </c>
      <c r="I50" s="70">
        <f t="shared" si="0"/>
        <v>1527551857</v>
      </c>
      <c r="J50" s="71"/>
      <c r="K50" s="71"/>
      <c r="L50" s="71">
        <v>1527551857</v>
      </c>
      <c r="M50" s="76"/>
      <c r="N50" s="76"/>
      <c r="O50" s="76"/>
      <c r="P50" s="76"/>
      <c r="Q50" s="253" t="s">
        <v>189</v>
      </c>
      <c r="R50" s="72" t="s">
        <v>46</v>
      </c>
      <c r="S50" s="73">
        <v>41552</v>
      </c>
      <c r="T50" s="74" t="s">
        <v>190</v>
      </c>
      <c r="U50" s="71">
        <v>1527551857</v>
      </c>
      <c r="V50" s="81"/>
      <c r="W50" s="81"/>
      <c r="X50" s="253"/>
      <c r="ID50" s="4"/>
      <c r="IE50" s="4"/>
    </row>
    <row r="51" spans="1:239" ht="156.75" customHeight="1" x14ac:dyDescent="0.35">
      <c r="A51" s="253" t="s">
        <v>191</v>
      </c>
      <c r="B51" s="66" t="s">
        <v>192</v>
      </c>
      <c r="C51" s="66" t="s">
        <v>193</v>
      </c>
      <c r="D51" s="66" t="s">
        <v>34</v>
      </c>
      <c r="E51" s="66" t="s">
        <v>194</v>
      </c>
      <c r="F51" s="67" t="s">
        <v>195</v>
      </c>
      <c r="G51" s="94" t="s">
        <v>520</v>
      </c>
      <c r="H51" s="69">
        <v>41520</v>
      </c>
      <c r="I51" s="70">
        <f t="shared" si="0"/>
        <v>768720273</v>
      </c>
      <c r="J51" s="71"/>
      <c r="K51" s="71"/>
      <c r="L51" s="71">
        <f>768720273-K51</f>
        <v>768720273</v>
      </c>
      <c r="M51" s="76"/>
      <c r="N51" s="76"/>
      <c r="O51" s="76"/>
      <c r="P51" s="76"/>
      <c r="Q51" s="253" t="s">
        <v>196</v>
      </c>
      <c r="R51" s="72" t="s">
        <v>46</v>
      </c>
      <c r="S51" s="73" t="s">
        <v>594</v>
      </c>
      <c r="T51" s="96" t="s">
        <v>595</v>
      </c>
      <c r="U51" s="71">
        <f>514928003+253792270</f>
        <v>768720273</v>
      </c>
      <c r="V51" s="81"/>
      <c r="W51" s="81"/>
      <c r="X51" s="253"/>
      <c r="ID51" s="4"/>
      <c r="IE51" s="4"/>
    </row>
    <row r="52" spans="1:239" ht="138" customHeight="1" x14ac:dyDescent="0.35">
      <c r="A52" s="253" t="s">
        <v>197</v>
      </c>
      <c r="B52" s="66" t="s">
        <v>198</v>
      </c>
      <c r="C52" s="66" t="s">
        <v>199</v>
      </c>
      <c r="D52" s="66" t="s">
        <v>177</v>
      </c>
      <c r="E52" s="66" t="s">
        <v>200</v>
      </c>
      <c r="F52" s="67" t="s">
        <v>201</v>
      </c>
      <c r="G52" s="94" t="s">
        <v>520</v>
      </c>
      <c r="H52" s="69">
        <v>41520</v>
      </c>
      <c r="I52" s="70">
        <f t="shared" si="0"/>
        <v>1488121934</v>
      </c>
      <c r="J52" s="71"/>
      <c r="K52" s="71"/>
      <c r="L52" s="71">
        <v>1288121934</v>
      </c>
      <c r="M52" s="76"/>
      <c r="N52" s="76"/>
      <c r="O52" s="76"/>
      <c r="P52" s="76">
        <v>200000000</v>
      </c>
      <c r="Q52" s="253" t="s">
        <v>287</v>
      </c>
      <c r="R52" s="72" t="s">
        <v>46</v>
      </c>
      <c r="S52" s="73" t="s">
        <v>596</v>
      </c>
      <c r="T52" s="96" t="s">
        <v>593</v>
      </c>
      <c r="U52" s="71">
        <v>1488121935</v>
      </c>
      <c r="V52" s="81" t="s">
        <v>643</v>
      </c>
      <c r="W52" s="81" t="s">
        <v>670</v>
      </c>
      <c r="X52" s="253"/>
      <c r="ID52" s="4"/>
      <c r="IE52" s="4"/>
    </row>
    <row r="53" spans="1:239" ht="144" customHeight="1" x14ac:dyDescent="0.35">
      <c r="A53" s="253" t="s">
        <v>202</v>
      </c>
      <c r="B53" s="66" t="s">
        <v>203</v>
      </c>
      <c r="C53" s="66" t="s">
        <v>204</v>
      </c>
      <c r="D53" s="66" t="s">
        <v>50</v>
      </c>
      <c r="E53" s="66" t="s">
        <v>278</v>
      </c>
      <c r="F53" s="67" t="s">
        <v>205</v>
      </c>
      <c r="G53" s="94" t="s">
        <v>520</v>
      </c>
      <c r="H53" s="69">
        <v>41520</v>
      </c>
      <c r="I53" s="70">
        <f t="shared" si="0"/>
        <v>182160817</v>
      </c>
      <c r="J53" s="71"/>
      <c r="K53" s="71"/>
      <c r="L53" s="71">
        <v>179660817</v>
      </c>
      <c r="M53" s="76"/>
      <c r="N53" s="76"/>
      <c r="O53" s="76"/>
      <c r="P53" s="76">
        <v>2500000</v>
      </c>
      <c r="Q53" s="253" t="s">
        <v>206</v>
      </c>
      <c r="R53" s="95" t="s">
        <v>207</v>
      </c>
      <c r="S53" s="73">
        <v>41705</v>
      </c>
      <c r="T53" s="74">
        <v>13</v>
      </c>
      <c r="U53" s="71">
        <v>179660817</v>
      </c>
      <c r="V53" s="81"/>
      <c r="W53" s="81"/>
      <c r="X53" s="253"/>
      <c r="ID53" s="4"/>
      <c r="IE53" s="4"/>
    </row>
    <row r="54" spans="1:239" ht="177" customHeight="1" x14ac:dyDescent="0.35">
      <c r="A54" s="253" t="s">
        <v>208</v>
      </c>
      <c r="B54" s="66" t="s">
        <v>209</v>
      </c>
      <c r="C54" s="66" t="s">
        <v>210</v>
      </c>
      <c r="D54" s="66" t="s">
        <v>79</v>
      </c>
      <c r="E54" s="66" t="s">
        <v>278</v>
      </c>
      <c r="F54" s="67" t="s">
        <v>211</v>
      </c>
      <c r="G54" s="94" t="s">
        <v>520</v>
      </c>
      <c r="H54" s="69">
        <v>41520</v>
      </c>
      <c r="I54" s="70">
        <f t="shared" si="0"/>
        <v>97397028</v>
      </c>
      <c r="J54" s="71"/>
      <c r="K54" s="71"/>
      <c r="L54" s="71">
        <v>95007028</v>
      </c>
      <c r="M54" s="76"/>
      <c r="N54" s="76"/>
      <c r="O54" s="76"/>
      <c r="P54" s="76">
        <v>2390000</v>
      </c>
      <c r="Q54" s="253" t="s">
        <v>206</v>
      </c>
      <c r="R54" s="95" t="s">
        <v>207</v>
      </c>
      <c r="S54" s="73">
        <v>41705</v>
      </c>
      <c r="T54" s="74">
        <v>13</v>
      </c>
      <c r="U54" s="71">
        <v>95007008</v>
      </c>
      <c r="V54" s="81"/>
      <c r="W54" s="81"/>
      <c r="X54" s="253"/>
      <c r="ID54" s="4"/>
      <c r="IE54" s="4"/>
    </row>
    <row r="55" spans="1:239" ht="149.25" customHeight="1" x14ac:dyDescent="0.35">
      <c r="A55" s="271" t="s">
        <v>212</v>
      </c>
      <c r="B55" s="66" t="s">
        <v>213</v>
      </c>
      <c r="C55" s="66" t="s">
        <v>214</v>
      </c>
      <c r="D55" s="66" t="s">
        <v>34</v>
      </c>
      <c r="E55" s="66" t="s">
        <v>215</v>
      </c>
      <c r="F55" s="67" t="s">
        <v>216</v>
      </c>
      <c r="G55" s="94" t="s">
        <v>520</v>
      </c>
      <c r="H55" s="69">
        <v>41520</v>
      </c>
      <c r="I55" s="70">
        <f t="shared" si="0"/>
        <v>499497515</v>
      </c>
      <c r="J55" s="71"/>
      <c r="K55" s="71"/>
      <c r="L55" s="71">
        <v>499497515</v>
      </c>
      <c r="M55" s="76"/>
      <c r="N55" s="76"/>
      <c r="O55" s="76"/>
      <c r="P55" s="76"/>
      <c r="Q55" s="253" t="s">
        <v>217</v>
      </c>
      <c r="R55" s="72" t="s">
        <v>46</v>
      </c>
      <c r="S55" s="73">
        <v>41552</v>
      </c>
      <c r="T55" s="74" t="s">
        <v>190</v>
      </c>
      <c r="U55" s="71">
        <v>499497514.56</v>
      </c>
      <c r="V55" s="81"/>
      <c r="W55" s="81"/>
      <c r="X55" s="253"/>
      <c r="ID55" s="4"/>
      <c r="IE55" s="4"/>
    </row>
    <row r="56" spans="1:239" ht="160.5" customHeight="1" x14ac:dyDescent="0.35">
      <c r="A56" s="253" t="s">
        <v>218</v>
      </c>
      <c r="B56" s="66" t="s">
        <v>219</v>
      </c>
      <c r="C56" s="66" t="s">
        <v>220</v>
      </c>
      <c r="D56" s="66" t="s">
        <v>34</v>
      </c>
      <c r="E56" s="66" t="s">
        <v>221</v>
      </c>
      <c r="F56" s="67" t="s">
        <v>222</v>
      </c>
      <c r="G56" s="94" t="s">
        <v>520</v>
      </c>
      <c r="H56" s="69">
        <v>41520</v>
      </c>
      <c r="I56" s="70">
        <f t="shared" si="0"/>
        <v>128339480</v>
      </c>
      <c r="J56" s="71"/>
      <c r="K56" s="71"/>
      <c r="L56" s="71">
        <v>128339480</v>
      </c>
      <c r="M56" s="76"/>
      <c r="N56" s="76"/>
      <c r="O56" s="76"/>
      <c r="P56" s="76"/>
      <c r="Q56" s="253" t="s">
        <v>223</v>
      </c>
      <c r="R56" s="95" t="s">
        <v>224</v>
      </c>
      <c r="S56" s="73">
        <v>41713</v>
      </c>
      <c r="T56" s="74">
        <v>35</v>
      </c>
      <c r="U56" s="71">
        <v>128339480</v>
      </c>
      <c r="V56" s="81"/>
      <c r="W56" s="81"/>
      <c r="X56" s="253"/>
      <c r="ID56" s="4"/>
      <c r="IE56" s="4"/>
    </row>
    <row r="57" spans="1:239" ht="143.25" customHeight="1" x14ac:dyDescent="0.35">
      <c r="A57" s="253" t="s">
        <v>225</v>
      </c>
      <c r="B57" s="66" t="s">
        <v>226</v>
      </c>
      <c r="C57" s="66" t="s">
        <v>220</v>
      </c>
      <c r="D57" s="66" t="s">
        <v>34</v>
      </c>
      <c r="E57" s="66" t="s">
        <v>221</v>
      </c>
      <c r="F57" s="67" t="s">
        <v>227</v>
      </c>
      <c r="G57" s="94" t="s">
        <v>520</v>
      </c>
      <c r="H57" s="69">
        <v>41520</v>
      </c>
      <c r="I57" s="70">
        <f t="shared" si="0"/>
        <v>178941390</v>
      </c>
      <c r="J57" s="71"/>
      <c r="K57" s="71"/>
      <c r="L57" s="71">
        <v>178941390</v>
      </c>
      <c r="M57" s="76"/>
      <c r="N57" s="76"/>
      <c r="O57" s="76"/>
      <c r="P57" s="76"/>
      <c r="Q57" s="253" t="s">
        <v>223</v>
      </c>
      <c r="R57" s="95" t="s">
        <v>224</v>
      </c>
      <c r="S57" s="73">
        <v>41713</v>
      </c>
      <c r="T57" s="74">
        <v>35</v>
      </c>
      <c r="U57" s="71">
        <v>178941390</v>
      </c>
      <c r="V57" s="81"/>
      <c r="W57" s="81"/>
      <c r="X57" s="253"/>
      <c r="ID57" s="4"/>
      <c r="IE57" s="4"/>
    </row>
    <row r="58" spans="1:239" ht="147" customHeight="1" x14ac:dyDescent="0.35">
      <c r="A58" s="253" t="s">
        <v>228</v>
      </c>
      <c r="B58" s="66" t="s">
        <v>229</v>
      </c>
      <c r="C58" s="66" t="s">
        <v>230</v>
      </c>
      <c r="D58" s="66" t="s">
        <v>34</v>
      </c>
      <c r="E58" s="66" t="s">
        <v>231</v>
      </c>
      <c r="F58" s="67" t="s">
        <v>232</v>
      </c>
      <c r="G58" s="94" t="s">
        <v>520</v>
      </c>
      <c r="H58" s="69">
        <v>41520</v>
      </c>
      <c r="I58" s="70">
        <f t="shared" si="0"/>
        <v>1518862661</v>
      </c>
      <c r="J58" s="71">
        <v>10775175</v>
      </c>
      <c r="K58" s="71"/>
      <c r="L58" s="71">
        <v>1507215260</v>
      </c>
      <c r="M58" s="76"/>
      <c r="N58" s="76"/>
      <c r="O58" s="76"/>
      <c r="P58" s="76">
        <v>872226</v>
      </c>
      <c r="Q58" s="253" t="s">
        <v>233</v>
      </c>
      <c r="R58" s="72" t="s">
        <v>46</v>
      </c>
      <c r="S58" s="73">
        <v>41968</v>
      </c>
      <c r="T58" s="74" t="s">
        <v>234</v>
      </c>
      <c r="U58" s="71">
        <v>1518862661</v>
      </c>
      <c r="V58" s="81"/>
      <c r="W58" s="81"/>
      <c r="X58" s="253"/>
      <c r="ID58" s="4"/>
      <c r="IE58" s="4"/>
    </row>
    <row r="59" spans="1:239" ht="143.25" customHeight="1" x14ac:dyDescent="0.35">
      <c r="A59" s="253" t="s">
        <v>235</v>
      </c>
      <c r="B59" s="66" t="s">
        <v>236</v>
      </c>
      <c r="C59" s="66" t="s">
        <v>237</v>
      </c>
      <c r="D59" s="66" t="s">
        <v>50</v>
      </c>
      <c r="E59" s="66" t="s">
        <v>238</v>
      </c>
      <c r="F59" s="67" t="s">
        <v>239</v>
      </c>
      <c r="G59" s="94" t="s">
        <v>520</v>
      </c>
      <c r="H59" s="69">
        <v>41520</v>
      </c>
      <c r="I59" s="70">
        <f t="shared" si="0"/>
        <v>742511963</v>
      </c>
      <c r="J59" s="71"/>
      <c r="K59" s="71"/>
      <c r="L59" s="71">
        <v>742511963</v>
      </c>
      <c r="M59" s="76"/>
      <c r="N59" s="76"/>
      <c r="O59" s="76"/>
      <c r="P59" s="76"/>
      <c r="Q59" s="253" t="s">
        <v>240</v>
      </c>
      <c r="R59" s="72" t="s">
        <v>53</v>
      </c>
      <c r="S59" s="73">
        <v>41654</v>
      </c>
      <c r="T59" s="74">
        <v>37</v>
      </c>
      <c r="U59" s="71">
        <v>742511963</v>
      </c>
      <c r="V59" s="81"/>
      <c r="W59" s="81"/>
      <c r="X59" s="253"/>
      <c r="ID59" s="4"/>
      <c r="IE59" s="4"/>
    </row>
    <row r="60" spans="1:239" ht="146.25" customHeight="1" x14ac:dyDescent="0.35">
      <c r="A60" s="253" t="s">
        <v>241</v>
      </c>
      <c r="B60" s="66" t="s">
        <v>242</v>
      </c>
      <c r="C60" s="66" t="s">
        <v>243</v>
      </c>
      <c r="D60" s="66" t="s">
        <v>34</v>
      </c>
      <c r="E60" s="66" t="s">
        <v>238</v>
      </c>
      <c r="F60" s="67" t="s">
        <v>244</v>
      </c>
      <c r="G60" s="94" t="s">
        <v>520</v>
      </c>
      <c r="H60" s="69">
        <v>41520</v>
      </c>
      <c r="I60" s="70">
        <f t="shared" si="0"/>
        <v>651361443</v>
      </c>
      <c r="J60" s="71"/>
      <c r="K60" s="71"/>
      <c r="L60" s="71">
        <v>624723467</v>
      </c>
      <c r="M60" s="76"/>
      <c r="N60" s="76"/>
      <c r="O60" s="76"/>
      <c r="P60" s="71">
        <v>26637976</v>
      </c>
      <c r="Q60" s="253" t="s">
        <v>240</v>
      </c>
      <c r="R60" s="72" t="s">
        <v>46</v>
      </c>
      <c r="S60" s="73">
        <v>41552</v>
      </c>
      <c r="T60" s="74" t="s">
        <v>190</v>
      </c>
      <c r="U60" s="71">
        <v>624723467</v>
      </c>
      <c r="V60" s="81" t="s">
        <v>644</v>
      </c>
      <c r="W60" s="81"/>
      <c r="X60" s="253"/>
      <c r="ID60" s="4"/>
      <c r="IE60" s="4"/>
    </row>
    <row r="61" spans="1:239" ht="195" customHeight="1" x14ac:dyDescent="0.35">
      <c r="A61" s="253" t="s">
        <v>245</v>
      </c>
      <c r="B61" s="66" t="s">
        <v>246</v>
      </c>
      <c r="C61" s="66" t="s">
        <v>247</v>
      </c>
      <c r="D61" s="66" t="s">
        <v>117</v>
      </c>
      <c r="E61" s="66" t="s">
        <v>248</v>
      </c>
      <c r="F61" s="67" t="s">
        <v>249</v>
      </c>
      <c r="G61" s="94" t="s">
        <v>520</v>
      </c>
      <c r="H61" s="69">
        <v>41520</v>
      </c>
      <c r="I61" s="70">
        <f t="shared" si="0"/>
        <v>2169856842</v>
      </c>
      <c r="J61" s="71"/>
      <c r="K61" s="71"/>
      <c r="L61" s="71">
        <v>2169856842</v>
      </c>
      <c r="M61" s="76"/>
      <c r="N61" s="76"/>
      <c r="O61" s="76"/>
      <c r="P61" s="76"/>
      <c r="Q61" s="253" t="s">
        <v>141</v>
      </c>
      <c r="R61" s="72" t="s">
        <v>46</v>
      </c>
      <c r="S61" s="73" t="s">
        <v>597</v>
      </c>
      <c r="T61" s="74" t="s">
        <v>593</v>
      </c>
      <c r="U61" s="71">
        <v>2169856842</v>
      </c>
      <c r="V61" s="81"/>
      <c r="W61" s="81"/>
      <c r="X61" s="253"/>
      <c r="ID61" s="4"/>
      <c r="IE61" s="4"/>
    </row>
    <row r="62" spans="1:239" ht="132" customHeight="1" x14ac:dyDescent="0.35">
      <c r="A62" s="253" t="s">
        <v>250</v>
      </c>
      <c r="B62" s="66" t="s">
        <v>251</v>
      </c>
      <c r="C62" s="66" t="s">
        <v>252</v>
      </c>
      <c r="D62" s="66" t="s">
        <v>50</v>
      </c>
      <c r="E62" s="66" t="s">
        <v>253</v>
      </c>
      <c r="F62" s="67" t="s">
        <v>254</v>
      </c>
      <c r="G62" s="97" t="s">
        <v>521</v>
      </c>
      <c r="H62" s="69">
        <v>41614</v>
      </c>
      <c r="I62" s="70">
        <f t="shared" si="0"/>
        <v>602631734.89999998</v>
      </c>
      <c r="J62" s="71"/>
      <c r="K62" s="71"/>
      <c r="L62" s="71">
        <v>602631734.89999998</v>
      </c>
      <c r="M62" s="76"/>
      <c r="N62" s="76"/>
      <c r="O62" s="76"/>
      <c r="P62" s="76"/>
      <c r="Q62" s="253" t="s">
        <v>255</v>
      </c>
      <c r="R62" s="72" t="s">
        <v>46</v>
      </c>
      <c r="S62" s="73">
        <v>41689</v>
      </c>
      <c r="T62" s="74" t="s">
        <v>256</v>
      </c>
      <c r="U62" s="71">
        <v>602631734.89999998</v>
      </c>
      <c r="V62" s="81"/>
      <c r="W62" s="81"/>
      <c r="X62" s="253"/>
      <c r="ID62" s="4"/>
      <c r="IE62" s="4"/>
    </row>
    <row r="63" spans="1:239" ht="235.5" customHeight="1" x14ac:dyDescent="0.35">
      <c r="A63" s="253" t="s">
        <v>257</v>
      </c>
      <c r="B63" s="66" t="s">
        <v>258</v>
      </c>
      <c r="C63" s="66" t="s">
        <v>259</v>
      </c>
      <c r="D63" s="66" t="s">
        <v>27</v>
      </c>
      <c r="E63" s="66" t="s">
        <v>278</v>
      </c>
      <c r="F63" s="67" t="s">
        <v>260</v>
      </c>
      <c r="G63" s="97" t="s">
        <v>521</v>
      </c>
      <c r="H63" s="69">
        <v>41614</v>
      </c>
      <c r="I63" s="70">
        <f t="shared" si="0"/>
        <v>185937057.47</v>
      </c>
      <c r="J63" s="71"/>
      <c r="K63" s="71"/>
      <c r="L63" s="71">
        <v>185937057.47</v>
      </c>
      <c r="M63" s="76"/>
      <c r="N63" s="76"/>
      <c r="O63" s="76"/>
      <c r="P63" s="76"/>
      <c r="Q63" s="253" t="s">
        <v>206</v>
      </c>
      <c r="R63" s="95" t="s">
        <v>207</v>
      </c>
      <c r="S63" s="73">
        <v>41793</v>
      </c>
      <c r="T63" s="74">
        <v>28</v>
      </c>
      <c r="U63" s="98">
        <v>185937057.47</v>
      </c>
      <c r="V63" s="99"/>
      <c r="W63" s="99"/>
      <c r="X63" s="253"/>
      <c r="ID63" s="4"/>
      <c r="IE63" s="4"/>
    </row>
    <row r="64" spans="1:239" ht="111" customHeight="1" x14ac:dyDescent="0.35">
      <c r="A64" s="253" t="s">
        <v>261</v>
      </c>
      <c r="B64" s="66" t="s">
        <v>262</v>
      </c>
      <c r="C64" s="66" t="s">
        <v>186</v>
      </c>
      <c r="D64" s="66" t="s">
        <v>34</v>
      </c>
      <c r="E64" s="66" t="s">
        <v>187</v>
      </c>
      <c r="F64" s="67" t="s">
        <v>263</v>
      </c>
      <c r="G64" s="94" t="s">
        <v>522</v>
      </c>
      <c r="H64" s="69">
        <v>41262</v>
      </c>
      <c r="I64" s="70">
        <f t="shared" si="0"/>
        <v>687633943</v>
      </c>
      <c r="J64" s="100"/>
      <c r="K64" s="100"/>
      <c r="L64" s="71">
        <v>687633943</v>
      </c>
      <c r="M64" s="76"/>
      <c r="N64" s="76"/>
      <c r="O64" s="76"/>
      <c r="P64" s="76"/>
      <c r="Q64" s="253" t="s">
        <v>189</v>
      </c>
      <c r="R64" s="72" t="s">
        <v>46</v>
      </c>
      <c r="S64" s="73">
        <v>41436</v>
      </c>
      <c r="T64" s="85" t="s">
        <v>264</v>
      </c>
      <c r="U64" s="76">
        <v>687633943</v>
      </c>
      <c r="V64" s="66"/>
      <c r="W64" s="66"/>
      <c r="X64" s="253"/>
      <c r="IB64" s="4"/>
      <c r="IC64" s="4"/>
      <c r="ID64" s="4"/>
      <c r="IE64" s="4"/>
    </row>
    <row r="65" spans="1:239" ht="105.75" customHeight="1" x14ac:dyDescent="0.35">
      <c r="A65" s="253" t="s">
        <v>265</v>
      </c>
      <c r="B65" s="66" t="s">
        <v>266</v>
      </c>
      <c r="C65" s="66" t="s">
        <v>204</v>
      </c>
      <c r="D65" s="66" t="s">
        <v>267</v>
      </c>
      <c r="E65" s="66" t="s">
        <v>278</v>
      </c>
      <c r="F65" s="67" t="s">
        <v>268</v>
      </c>
      <c r="G65" s="94" t="s">
        <v>522</v>
      </c>
      <c r="H65" s="69">
        <v>41262</v>
      </c>
      <c r="I65" s="70">
        <f t="shared" si="0"/>
        <v>169000020</v>
      </c>
      <c r="J65" s="100"/>
      <c r="K65" s="100"/>
      <c r="L65" s="71">
        <v>169000020</v>
      </c>
      <c r="M65" s="76"/>
      <c r="N65" s="76"/>
      <c r="O65" s="76"/>
      <c r="P65" s="76"/>
      <c r="Q65" s="253" t="s">
        <v>206</v>
      </c>
      <c r="R65" s="72" t="s">
        <v>46</v>
      </c>
      <c r="S65" s="73">
        <v>41436</v>
      </c>
      <c r="T65" s="85" t="s">
        <v>264</v>
      </c>
      <c r="U65" s="76">
        <v>169000020</v>
      </c>
      <c r="V65" s="66"/>
      <c r="W65" s="66"/>
      <c r="X65" s="253"/>
      <c r="IB65" s="4"/>
      <c r="IC65" s="4"/>
      <c r="ID65" s="4"/>
      <c r="IE65" s="4"/>
    </row>
    <row r="66" spans="1:239" ht="112.5" customHeight="1" x14ac:dyDescent="0.35">
      <c r="A66" s="253" t="s">
        <v>269</v>
      </c>
      <c r="B66" s="66" t="s">
        <v>270</v>
      </c>
      <c r="C66" s="66" t="s">
        <v>271</v>
      </c>
      <c r="D66" s="66" t="s">
        <v>34</v>
      </c>
      <c r="E66" s="66" t="s">
        <v>221</v>
      </c>
      <c r="F66" s="67" t="s">
        <v>272</v>
      </c>
      <c r="G66" s="94" t="s">
        <v>522</v>
      </c>
      <c r="H66" s="69">
        <v>41262</v>
      </c>
      <c r="I66" s="70">
        <f t="shared" si="0"/>
        <v>139891652</v>
      </c>
      <c r="J66" s="100"/>
      <c r="K66" s="100"/>
      <c r="L66" s="101">
        <v>139891652</v>
      </c>
      <c r="M66" s="76"/>
      <c r="N66" s="76"/>
      <c r="O66" s="76"/>
      <c r="P66" s="76"/>
      <c r="Q66" s="253" t="s">
        <v>223</v>
      </c>
      <c r="R66" s="72" t="s">
        <v>46</v>
      </c>
      <c r="S66" s="73">
        <v>41436</v>
      </c>
      <c r="T66" s="85" t="s">
        <v>264</v>
      </c>
      <c r="U66" s="76">
        <v>139891652</v>
      </c>
      <c r="V66" s="66"/>
      <c r="W66" s="66"/>
      <c r="X66" s="253"/>
      <c r="IB66" s="4"/>
      <c r="IC66" s="4"/>
      <c r="ID66" s="4"/>
      <c r="IE66" s="4"/>
    </row>
    <row r="67" spans="1:239" ht="122.25" customHeight="1" x14ac:dyDescent="0.35">
      <c r="A67" s="253" t="s">
        <v>273</v>
      </c>
      <c r="B67" s="66" t="s">
        <v>274</v>
      </c>
      <c r="C67" s="66" t="s">
        <v>176</v>
      </c>
      <c r="D67" s="66" t="s">
        <v>34</v>
      </c>
      <c r="E67" s="66" t="s">
        <v>178</v>
      </c>
      <c r="F67" s="67" t="s">
        <v>275</v>
      </c>
      <c r="G67" s="94" t="s">
        <v>522</v>
      </c>
      <c r="H67" s="69">
        <v>41262</v>
      </c>
      <c r="I67" s="70">
        <f t="shared" si="0"/>
        <v>371337353</v>
      </c>
      <c r="J67" s="100"/>
      <c r="K67" s="101"/>
      <c r="L67" s="101">
        <v>371337353</v>
      </c>
      <c r="M67" s="76"/>
      <c r="N67" s="76"/>
      <c r="O67" s="76"/>
      <c r="P67" s="76"/>
      <c r="Q67" s="253" t="s">
        <v>173</v>
      </c>
      <c r="R67" s="72" t="s">
        <v>46</v>
      </c>
      <c r="S67" s="73" t="s">
        <v>598</v>
      </c>
      <c r="T67" s="85" t="s">
        <v>599</v>
      </c>
      <c r="U67" s="76">
        <v>371337353</v>
      </c>
      <c r="V67" s="66"/>
      <c r="W67" s="66"/>
      <c r="X67" s="253"/>
      <c r="ID67" s="4"/>
      <c r="IE67" s="4"/>
    </row>
    <row r="68" spans="1:239" ht="146.25" customHeight="1" x14ac:dyDescent="0.35">
      <c r="A68" s="253" t="s">
        <v>276</v>
      </c>
      <c r="B68" s="66" t="s">
        <v>277</v>
      </c>
      <c r="C68" s="66" t="s">
        <v>204</v>
      </c>
      <c r="D68" s="66" t="s">
        <v>177</v>
      </c>
      <c r="E68" s="66" t="s">
        <v>278</v>
      </c>
      <c r="F68" s="67" t="s">
        <v>279</v>
      </c>
      <c r="G68" s="94" t="s">
        <v>522</v>
      </c>
      <c r="H68" s="69">
        <v>41262</v>
      </c>
      <c r="I68" s="70">
        <f t="shared" si="0"/>
        <v>40690670</v>
      </c>
      <c r="J68" s="100"/>
      <c r="K68" s="101"/>
      <c r="L68" s="101">
        <v>40690670</v>
      </c>
      <c r="M68" s="76"/>
      <c r="N68" s="76"/>
      <c r="O68" s="76"/>
      <c r="P68" s="76"/>
      <c r="Q68" s="253" t="s">
        <v>206</v>
      </c>
      <c r="R68" s="72" t="s">
        <v>46</v>
      </c>
      <c r="S68" s="73">
        <v>41436</v>
      </c>
      <c r="T68" s="85" t="s">
        <v>264</v>
      </c>
      <c r="U68" s="76">
        <v>40690670</v>
      </c>
      <c r="V68" s="66"/>
      <c r="W68" s="66"/>
      <c r="X68" s="253"/>
      <c r="ID68" s="4"/>
      <c r="IE68" s="4"/>
    </row>
    <row r="69" spans="1:239" ht="109.5" customHeight="1" x14ac:dyDescent="0.35">
      <c r="A69" s="253" t="s">
        <v>280</v>
      </c>
      <c r="B69" s="66" t="s">
        <v>281</v>
      </c>
      <c r="C69" s="66" t="s">
        <v>214</v>
      </c>
      <c r="D69" s="66" t="s">
        <v>34</v>
      </c>
      <c r="E69" s="66" t="s">
        <v>215</v>
      </c>
      <c r="F69" s="67" t="s">
        <v>282</v>
      </c>
      <c r="G69" s="94" t="s">
        <v>602</v>
      </c>
      <c r="H69" s="69" t="s">
        <v>603</v>
      </c>
      <c r="I69" s="70">
        <f t="shared" si="0"/>
        <v>227801795</v>
      </c>
      <c r="J69" s="100"/>
      <c r="K69" s="101"/>
      <c r="L69" s="101">
        <v>227801795</v>
      </c>
      <c r="M69" s="76"/>
      <c r="N69" s="76"/>
      <c r="O69" s="76"/>
      <c r="P69" s="76"/>
      <c r="Q69" s="253" t="s">
        <v>217</v>
      </c>
      <c r="R69" s="72" t="s">
        <v>46</v>
      </c>
      <c r="S69" s="73">
        <v>41388</v>
      </c>
      <c r="T69" s="85" t="s">
        <v>283</v>
      </c>
      <c r="U69" s="76">
        <v>227801795</v>
      </c>
      <c r="V69" s="66"/>
      <c r="W69" s="66"/>
      <c r="X69" s="253"/>
      <c r="ID69" s="4"/>
      <c r="IE69" s="4"/>
    </row>
    <row r="70" spans="1:239" ht="158.25" customHeight="1" x14ac:dyDescent="0.35">
      <c r="A70" s="253" t="s">
        <v>284</v>
      </c>
      <c r="B70" s="66" t="s">
        <v>285</v>
      </c>
      <c r="C70" s="66" t="s">
        <v>286</v>
      </c>
      <c r="D70" s="66"/>
      <c r="E70" s="66" t="s">
        <v>200</v>
      </c>
      <c r="F70" s="67" t="s">
        <v>621</v>
      </c>
      <c r="G70" s="94" t="s">
        <v>605</v>
      </c>
      <c r="H70" s="69" t="s">
        <v>606</v>
      </c>
      <c r="I70" s="70">
        <f t="shared" si="0"/>
        <v>0</v>
      </c>
      <c r="J70" s="100"/>
      <c r="K70" s="101"/>
      <c r="L70" s="71">
        <f>295240000-295240000</f>
        <v>0</v>
      </c>
      <c r="M70" s="76"/>
      <c r="N70" s="76"/>
      <c r="O70" s="76"/>
      <c r="P70" s="76"/>
      <c r="Q70" s="253" t="s">
        <v>287</v>
      </c>
      <c r="R70" s="72" t="s">
        <v>288</v>
      </c>
      <c r="S70" s="73">
        <v>42417</v>
      </c>
      <c r="T70" s="85">
        <v>1</v>
      </c>
      <c r="U70" s="76">
        <v>295240000</v>
      </c>
      <c r="V70" s="66"/>
      <c r="W70" s="66"/>
      <c r="X70" s="253"/>
      <c r="ID70" s="4"/>
      <c r="IE70" s="4"/>
    </row>
    <row r="71" spans="1:239" s="6" customFormat="1" ht="153" customHeight="1" x14ac:dyDescent="0.35">
      <c r="A71" s="271" t="s">
        <v>289</v>
      </c>
      <c r="B71" s="251" t="s">
        <v>290</v>
      </c>
      <c r="C71" s="251"/>
      <c r="D71" s="251" t="s">
        <v>34</v>
      </c>
      <c r="E71" s="214" t="s">
        <v>187</v>
      </c>
      <c r="F71" s="67" t="s">
        <v>291</v>
      </c>
      <c r="G71" s="94" t="s">
        <v>523</v>
      </c>
      <c r="H71" s="69">
        <v>42353</v>
      </c>
      <c r="I71" s="70">
        <f t="shared" si="0"/>
        <v>815784860.55999994</v>
      </c>
      <c r="J71" s="102"/>
      <c r="K71" s="103"/>
      <c r="L71" s="71">
        <v>815784860.55999994</v>
      </c>
      <c r="M71" s="104"/>
      <c r="N71" s="104"/>
      <c r="O71" s="104"/>
      <c r="P71" s="102"/>
      <c r="Q71" s="253" t="s">
        <v>189</v>
      </c>
      <c r="R71" s="72" t="s">
        <v>46</v>
      </c>
      <c r="S71" s="73">
        <v>42353</v>
      </c>
      <c r="T71" s="105" t="s">
        <v>292</v>
      </c>
      <c r="U71" s="104">
        <v>815784861</v>
      </c>
      <c r="V71" s="106"/>
      <c r="W71" s="106"/>
      <c r="X71" s="107"/>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row>
    <row r="72" spans="1:239" ht="132.75" customHeight="1" x14ac:dyDescent="0.25">
      <c r="A72" s="436" t="s">
        <v>293</v>
      </c>
      <c r="B72" s="437" t="s">
        <v>294</v>
      </c>
      <c r="C72" s="437" t="s">
        <v>295</v>
      </c>
      <c r="D72" s="437" t="s">
        <v>34</v>
      </c>
      <c r="E72" s="437" t="s">
        <v>28</v>
      </c>
      <c r="F72" s="454">
        <v>2016000040034</v>
      </c>
      <c r="G72" s="439" t="s">
        <v>607</v>
      </c>
      <c r="H72" s="441" t="s">
        <v>608</v>
      </c>
      <c r="I72" s="434">
        <f>SUM(J72:P72)</f>
        <v>11463057890</v>
      </c>
      <c r="J72" s="434"/>
      <c r="K72" s="434">
        <f>11197445129+265612761</f>
        <v>11463057890</v>
      </c>
      <c r="L72" s="434"/>
      <c r="M72" s="434"/>
      <c r="N72" s="307"/>
      <c r="O72" s="307"/>
      <c r="P72" s="434"/>
      <c r="Q72" s="351" t="s">
        <v>296</v>
      </c>
      <c r="R72" s="351" t="s">
        <v>625</v>
      </c>
      <c r="S72" s="56">
        <v>42795</v>
      </c>
      <c r="T72" s="21">
        <v>158</v>
      </c>
      <c r="U72" s="34">
        <v>11197445129</v>
      </c>
      <c r="V72" s="402" t="s">
        <v>643</v>
      </c>
      <c r="W72" s="402" t="s">
        <v>671</v>
      </c>
      <c r="X72" s="351"/>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row>
    <row r="73" spans="1:239" ht="144" customHeight="1" x14ac:dyDescent="0.25">
      <c r="A73" s="436"/>
      <c r="B73" s="438"/>
      <c r="C73" s="438"/>
      <c r="D73" s="438"/>
      <c r="E73" s="438"/>
      <c r="F73" s="455"/>
      <c r="G73" s="440"/>
      <c r="H73" s="442"/>
      <c r="I73" s="435"/>
      <c r="J73" s="435"/>
      <c r="K73" s="435"/>
      <c r="L73" s="435"/>
      <c r="M73" s="435"/>
      <c r="N73" s="308"/>
      <c r="O73" s="308"/>
      <c r="P73" s="435"/>
      <c r="Q73" s="353"/>
      <c r="R73" s="353"/>
      <c r="S73" s="56">
        <v>42928</v>
      </c>
      <c r="T73" s="21">
        <v>388</v>
      </c>
      <c r="U73" s="34">
        <v>265612761</v>
      </c>
      <c r="V73" s="403"/>
      <c r="W73" s="403"/>
      <c r="X73" s="353"/>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row>
    <row r="74" spans="1:239" ht="155.25" customHeight="1" x14ac:dyDescent="0.35">
      <c r="A74" s="255" t="s">
        <v>297</v>
      </c>
      <c r="B74" s="122"/>
      <c r="C74" s="122"/>
      <c r="D74" s="122"/>
      <c r="E74" s="215"/>
      <c r="F74" s="123">
        <v>2014000040009</v>
      </c>
      <c r="G74" s="120" t="s">
        <v>609</v>
      </c>
      <c r="H74" s="121">
        <v>41897</v>
      </c>
      <c r="I74" s="266">
        <f>SUM(J74:P74)</f>
        <v>0</v>
      </c>
      <c r="J74" s="124"/>
      <c r="K74" s="125">
        <f>3365609674-3365609674</f>
        <v>0</v>
      </c>
      <c r="L74" s="126"/>
      <c r="M74" s="126"/>
      <c r="N74" s="126"/>
      <c r="O74" s="126"/>
      <c r="P74" s="126"/>
      <c r="Q74" s="255" t="s">
        <v>141</v>
      </c>
      <c r="R74" s="255" t="s">
        <v>122</v>
      </c>
      <c r="S74" s="127"/>
      <c r="T74" s="89"/>
      <c r="U74" s="128"/>
      <c r="V74" s="129" t="s">
        <v>645</v>
      </c>
      <c r="W74" s="129"/>
      <c r="X74" s="255"/>
    </row>
    <row r="75" spans="1:239" ht="132" customHeight="1" x14ac:dyDescent="0.35">
      <c r="A75" s="456" t="s">
        <v>298</v>
      </c>
      <c r="B75" s="354" t="s">
        <v>299</v>
      </c>
      <c r="C75" s="354" t="s">
        <v>300</v>
      </c>
      <c r="D75" s="354" t="s">
        <v>93</v>
      </c>
      <c r="E75" s="354" t="s">
        <v>28</v>
      </c>
      <c r="F75" s="364">
        <v>2016000040028</v>
      </c>
      <c r="G75" s="269" t="s">
        <v>524</v>
      </c>
      <c r="H75" s="144">
        <v>42914</v>
      </c>
      <c r="I75" s="443">
        <f>SUM(J75:P76)</f>
        <v>15411339372</v>
      </c>
      <c r="J75" s="430"/>
      <c r="K75" s="432"/>
      <c r="L75" s="443">
        <v>15411339372</v>
      </c>
      <c r="M75" s="443"/>
      <c r="N75" s="315"/>
      <c r="O75" s="315"/>
      <c r="P75" s="443"/>
      <c r="Q75" s="338" t="s">
        <v>296</v>
      </c>
      <c r="R75" s="338" t="s">
        <v>628</v>
      </c>
      <c r="S75" s="145">
        <v>42928</v>
      </c>
      <c r="T75" s="146">
        <v>388</v>
      </c>
      <c r="U75" s="408">
        <v>15411339372</v>
      </c>
      <c r="V75" s="340" t="s">
        <v>646</v>
      </c>
      <c r="W75" s="274"/>
      <c r="X75" s="338"/>
    </row>
    <row r="76" spans="1:239" ht="132" customHeight="1" x14ac:dyDescent="0.35">
      <c r="A76" s="456"/>
      <c r="B76" s="355"/>
      <c r="C76" s="355"/>
      <c r="D76" s="355"/>
      <c r="E76" s="355"/>
      <c r="F76" s="365"/>
      <c r="G76" s="159" t="s">
        <v>525</v>
      </c>
      <c r="H76" s="147">
        <v>42961</v>
      </c>
      <c r="I76" s="444"/>
      <c r="J76" s="431"/>
      <c r="K76" s="433"/>
      <c r="L76" s="444"/>
      <c r="M76" s="444"/>
      <c r="N76" s="316"/>
      <c r="O76" s="316"/>
      <c r="P76" s="444"/>
      <c r="Q76" s="339"/>
      <c r="R76" s="339"/>
      <c r="S76" s="145">
        <v>43038</v>
      </c>
      <c r="T76" s="146">
        <v>593</v>
      </c>
      <c r="U76" s="409"/>
      <c r="V76" s="342"/>
      <c r="W76" s="275"/>
      <c r="X76" s="339"/>
    </row>
    <row r="77" spans="1:239" ht="224.25" customHeight="1" x14ac:dyDescent="0.35">
      <c r="A77" s="235" t="s">
        <v>301</v>
      </c>
      <c r="B77" s="236" t="s">
        <v>302</v>
      </c>
      <c r="C77" s="236" t="s">
        <v>303</v>
      </c>
      <c r="D77" s="236" t="s">
        <v>117</v>
      </c>
      <c r="E77" s="236" t="s">
        <v>28</v>
      </c>
      <c r="F77" s="58">
        <v>2017000040012</v>
      </c>
      <c r="G77" s="59" t="s">
        <v>526</v>
      </c>
      <c r="H77" s="52">
        <v>42998</v>
      </c>
      <c r="I77" s="246">
        <f>SUM(K77:P77)</f>
        <v>3077850586</v>
      </c>
      <c r="J77" s="60"/>
      <c r="K77" s="61">
        <v>3077850586</v>
      </c>
      <c r="L77" s="22"/>
      <c r="M77" s="22"/>
      <c r="N77" s="22"/>
      <c r="O77" s="22"/>
      <c r="P77" s="22"/>
      <c r="Q77" s="235" t="s">
        <v>304</v>
      </c>
      <c r="R77" s="235" t="s">
        <v>623</v>
      </c>
      <c r="S77" s="56">
        <v>43053</v>
      </c>
      <c r="T77" s="21">
        <v>611</v>
      </c>
      <c r="U77" s="34">
        <v>3077850586</v>
      </c>
      <c r="V77" s="57" t="s">
        <v>643</v>
      </c>
      <c r="W77" s="57" t="s">
        <v>672</v>
      </c>
      <c r="X77" s="235"/>
    </row>
    <row r="78" spans="1:239" ht="193.5" customHeight="1" x14ac:dyDescent="0.35">
      <c r="A78" s="108" t="s">
        <v>305</v>
      </c>
      <c r="B78" s="109" t="s">
        <v>306</v>
      </c>
      <c r="C78" s="109" t="s">
        <v>307</v>
      </c>
      <c r="D78" s="109" t="s">
        <v>34</v>
      </c>
      <c r="E78" s="115" t="s">
        <v>28</v>
      </c>
      <c r="F78" s="110">
        <v>20181301010001</v>
      </c>
      <c r="G78" s="111" t="s">
        <v>527</v>
      </c>
      <c r="H78" s="112">
        <v>43125</v>
      </c>
      <c r="I78" s="113">
        <v>6269583176</v>
      </c>
      <c r="J78" s="114"/>
      <c r="K78" s="321"/>
      <c r="L78" s="113"/>
      <c r="M78" s="113"/>
      <c r="N78" s="113">
        <v>6269583176</v>
      </c>
      <c r="O78" s="113"/>
      <c r="P78" s="113"/>
      <c r="Q78" s="109" t="s">
        <v>308</v>
      </c>
      <c r="R78" s="115" t="s">
        <v>309</v>
      </c>
      <c r="S78" s="116"/>
      <c r="T78" s="116"/>
      <c r="U78" s="113"/>
      <c r="V78" s="115"/>
      <c r="W78" s="115"/>
      <c r="X78" s="109"/>
    </row>
    <row r="79" spans="1:239" ht="129.75" customHeight="1" x14ac:dyDescent="0.35">
      <c r="A79" s="343" t="s">
        <v>310</v>
      </c>
      <c r="B79" s="356" t="s">
        <v>311</v>
      </c>
      <c r="C79" s="356" t="s">
        <v>312</v>
      </c>
      <c r="D79" s="356" t="s">
        <v>313</v>
      </c>
      <c r="E79" s="356" t="s">
        <v>28</v>
      </c>
      <c r="F79" s="389">
        <v>2017000040013</v>
      </c>
      <c r="G79" s="117" t="s">
        <v>528</v>
      </c>
      <c r="H79" s="118">
        <v>43017</v>
      </c>
      <c r="I79" s="424">
        <f>SUM(K79:P79)</f>
        <v>0</v>
      </c>
      <c r="J79" s="426"/>
      <c r="K79" s="428">
        <f>10025313466-10025313466</f>
        <v>0</v>
      </c>
      <c r="L79" s="424"/>
      <c r="M79" s="424"/>
      <c r="N79" s="319"/>
      <c r="O79" s="319"/>
      <c r="P79" s="424"/>
      <c r="Q79" s="343" t="s">
        <v>314</v>
      </c>
      <c r="R79" s="343" t="s">
        <v>122</v>
      </c>
      <c r="S79" s="119">
        <v>43053</v>
      </c>
      <c r="T79" s="208">
        <v>611</v>
      </c>
      <c r="U79" s="258">
        <v>10025313466</v>
      </c>
      <c r="V79" s="358" t="s">
        <v>123</v>
      </c>
      <c r="W79" s="280"/>
      <c r="X79" s="343"/>
    </row>
    <row r="80" spans="1:239" ht="117.75" customHeight="1" x14ac:dyDescent="0.35">
      <c r="A80" s="345"/>
      <c r="B80" s="357"/>
      <c r="C80" s="357"/>
      <c r="D80" s="357"/>
      <c r="E80" s="357"/>
      <c r="F80" s="391"/>
      <c r="G80" s="120" t="s">
        <v>529</v>
      </c>
      <c r="H80" s="89" t="s">
        <v>315</v>
      </c>
      <c r="I80" s="425"/>
      <c r="J80" s="427"/>
      <c r="K80" s="429"/>
      <c r="L80" s="425"/>
      <c r="M80" s="425"/>
      <c r="N80" s="320"/>
      <c r="O80" s="320"/>
      <c r="P80" s="425"/>
      <c r="Q80" s="345"/>
      <c r="R80" s="345"/>
      <c r="S80" s="121">
        <v>43438</v>
      </c>
      <c r="T80" s="89">
        <v>829</v>
      </c>
      <c r="U80" s="90">
        <v>-10025313466</v>
      </c>
      <c r="V80" s="359"/>
      <c r="W80" s="281"/>
      <c r="X80" s="345"/>
    </row>
    <row r="81" spans="1:24" ht="288.75" customHeight="1" x14ac:dyDescent="0.35">
      <c r="A81" s="338" t="s">
        <v>316</v>
      </c>
      <c r="B81" s="354" t="s">
        <v>317</v>
      </c>
      <c r="C81" s="354" t="s">
        <v>318</v>
      </c>
      <c r="D81" s="354" t="s">
        <v>620</v>
      </c>
      <c r="E81" s="354" t="s">
        <v>28</v>
      </c>
      <c r="F81" s="364">
        <v>2017000040014</v>
      </c>
      <c r="G81" s="148" t="s">
        <v>530</v>
      </c>
      <c r="H81" s="136" t="s">
        <v>319</v>
      </c>
      <c r="I81" s="138">
        <f t="shared" ref="I81:I82" si="1">SUM(J81:P81)</f>
        <v>12778686420</v>
      </c>
      <c r="J81" s="154"/>
      <c r="K81" s="138">
        <f>12778686420</f>
        <v>12778686420</v>
      </c>
      <c r="L81" s="138"/>
      <c r="M81" s="138"/>
      <c r="N81" s="138"/>
      <c r="O81" s="138"/>
      <c r="P81" s="138"/>
      <c r="Q81" s="338" t="s">
        <v>28</v>
      </c>
      <c r="R81" s="338" t="s">
        <v>625</v>
      </c>
      <c r="S81" s="145">
        <v>43230</v>
      </c>
      <c r="T81" s="146">
        <v>370</v>
      </c>
      <c r="U81" s="137">
        <v>12778686420</v>
      </c>
      <c r="V81" s="340" t="s">
        <v>646</v>
      </c>
      <c r="W81" s="274"/>
      <c r="X81" s="261"/>
    </row>
    <row r="82" spans="1:24" ht="218.25" customHeight="1" x14ac:dyDescent="0.35">
      <c r="A82" s="366"/>
      <c r="B82" s="367"/>
      <c r="C82" s="367"/>
      <c r="D82" s="367"/>
      <c r="E82" s="367"/>
      <c r="F82" s="368"/>
      <c r="G82" s="148" t="s">
        <v>531</v>
      </c>
      <c r="H82" s="136">
        <v>43825</v>
      </c>
      <c r="I82" s="138">
        <f t="shared" si="1"/>
        <v>1716416628</v>
      </c>
      <c r="J82" s="154"/>
      <c r="K82" s="138">
        <v>1716416628</v>
      </c>
      <c r="L82" s="138"/>
      <c r="M82" s="138"/>
      <c r="N82" s="138"/>
      <c r="O82" s="138"/>
      <c r="P82" s="138"/>
      <c r="Q82" s="366"/>
      <c r="R82" s="366"/>
      <c r="S82" s="149">
        <v>43859</v>
      </c>
      <c r="T82" s="209">
        <v>108</v>
      </c>
      <c r="U82" s="259">
        <v>1716416628</v>
      </c>
      <c r="V82" s="341"/>
      <c r="W82" s="283"/>
      <c r="X82" s="261"/>
    </row>
    <row r="83" spans="1:24" ht="282.75" customHeight="1" x14ac:dyDescent="0.35">
      <c r="A83" s="366"/>
      <c r="B83" s="367"/>
      <c r="C83" s="367"/>
      <c r="D83" s="367"/>
      <c r="E83" s="367"/>
      <c r="F83" s="368"/>
      <c r="G83" s="150" t="s">
        <v>532</v>
      </c>
      <c r="H83" s="151">
        <v>44340</v>
      </c>
      <c r="I83" s="138">
        <f>SUM(J83:P83)</f>
        <v>349109824</v>
      </c>
      <c r="J83" s="152"/>
      <c r="K83" s="153">
        <v>349109824</v>
      </c>
      <c r="L83" s="153"/>
      <c r="M83" s="153"/>
      <c r="N83" s="153"/>
      <c r="O83" s="153"/>
      <c r="P83" s="153"/>
      <c r="Q83" s="366"/>
      <c r="R83" s="366"/>
      <c r="S83" s="149">
        <v>44351</v>
      </c>
      <c r="T83" s="209">
        <v>306</v>
      </c>
      <c r="U83" s="259">
        <v>349109824</v>
      </c>
      <c r="V83" s="341"/>
      <c r="W83" s="283"/>
      <c r="X83" s="261"/>
    </row>
    <row r="84" spans="1:24" ht="258.75" customHeight="1" x14ac:dyDescent="0.35">
      <c r="A84" s="366"/>
      <c r="B84" s="367"/>
      <c r="C84" s="367"/>
      <c r="D84" s="367"/>
      <c r="E84" s="367"/>
      <c r="F84" s="368"/>
      <c r="G84" s="148" t="s">
        <v>533</v>
      </c>
      <c r="H84" s="136">
        <v>44557</v>
      </c>
      <c r="I84" s="138">
        <f>SUM(J84:P84)</f>
        <v>881811948</v>
      </c>
      <c r="J84" s="154"/>
      <c r="K84" s="138">
        <v>490000000</v>
      </c>
      <c r="L84" s="138"/>
      <c r="M84" s="138"/>
      <c r="N84" s="138"/>
      <c r="O84" s="138"/>
      <c r="P84" s="138">
        <v>391811948</v>
      </c>
      <c r="Q84" s="366"/>
      <c r="R84" s="366"/>
      <c r="S84" s="149">
        <v>44559</v>
      </c>
      <c r="T84" s="209">
        <v>736</v>
      </c>
      <c r="U84" s="259">
        <v>490000000</v>
      </c>
      <c r="V84" s="341"/>
      <c r="W84" s="283"/>
      <c r="X84" s="261"/>
    </row>
    <row r="85" spans="1:24" ht="258.75" customHeight="1" x14ac:dyDescent="0.35">
      <c r="A85" s="339"/>
      <c r="B85" s="355"/>
      <c r="C85" s="355"/>
      <c r="D85" s="355"/>
      <c r="E85" s="355"/>
      <c r="F85" s="365"/>
      <c r="G85" s="150" t="s">
        <v>534</v>
      </c>
      <c r="H85" s="155">
        <v>44728</v>
      </c>
      <c r="I85" s="138">
        <f>SUM(J85:P85)</f>
        <v>125000000</v>
      </c>
      <c r="J85" s="265"/>
      <c r="K85" s="315"/>
      <c r="L85" s="315"/>
      <c r="M85" s="315"/>
      <c r="N85" s="315"/>
      <c r="O85" s="315"/>
      <c r="P85" s="315">
        <v>125000000</v>
      </c>
      <c r="Q85" s="339"/>
      <c r="R85" s="339"/>
      <c r="S85" s="149"/>
      <c r="T85" s="209"/>
      <c r="U85" s="259"/>
      <c r="V85" s="342"/>
      <c r="W85" s="283"/>
      <c r="X85" s="242" t="s">
        <v>320</v>
      </c>
    </row>
    <row r="86" spans="1:24" ht="137.25" customHeight="1" x14ac:dyDescent="0.35">
      <c r="A86" s="369" t="s">
        <v>321</v>
      </c>
      <c r="B86" s="346" t="s">
        <v>322</v>
      </c>
      <c r="C86" s="346" t="s">
        <v>323</v>
      </c>
      <c r="D86" s="346" t="s">
        <v>93</v>
      </c>
      <c r="E86" s="346" t="s">
        <v>324</v>
      </c>
      <c r="F86" s="384">
        <v>2017000040038</v>
      </c>
      <c r="G86" s="168" t="s">
        <v>535</v>
      </c>
      <c r="H86" s="169">
        <v>43405</v>
      </c>
      <c r="I86" s="223">
        <f t="shared" ref="I86:I93" si="2">SUM(K86:P86)</f>
        <v>11126272472.77</v>
      </c>
      <c r="J86" s="170"/>
      <c r="K86" s="302">
        <f>11203039266.69-76766793.92</f>
        <v>11126272472.77</v>
      </c>
      <c r="L86" s="302"/>
      <c r="M86" s="302"/>
      <c r="N86" s="302"/>
      <c r="O86" s="302"/>
      <c r="P86" s="302"/>
      <c r="Q86" s="369" t="s">
        <v>325</v>
      </c>
      <c r="R86" s="369" t="s">
        <v>324</v>
      </c>
      <c r="S86" s="228">
        <v>43441</v>
      </c>
      <c r="T86" s="211">
        <v>5038</v>
      </c>
      <c r="U86" s="171">
        <v>11203039266.690001</v>
      </c>
      <c r="V86" s="361" t="s">
        <v>646</v>
      </c>
      <c r="W86" s="284"/>
      <c r="X86" s="196"/>
    </row>
    <row r="87" spans="1:24" ht="137.25" customHeight="1" x14ac:dyDescent="0.35">
      <c r="A87" s="370"/>
      <c r="B87" s="372"/>
      <c r="C87" s="372"/>
      <c r="D87" s="372"/>
      <c r="E87" s="372"/>
      <c r="F87" s="423"/>
      <c r="G87" s="168" t="s">
        <v>536</v>
      </c>
      <c r="H87" s="169">
        <v>44082</v>
      </c>
      <c r="I87" s="223">
        <f t="shared" si="2"/>
        <v>1052599682</v>
      </c>
      <c r="J87" s="170"/>
      <c r="K87" s="302"/>
      <c r="L87" s="302"/>
      <c r="M87" s="302"/>
      <c r="N87" s="302"/>
      <c r="O87" s="302"/>
      <c r="P87" s="302">
        <v>1052599682</v>
      </c>
      <c r="Q87" s="370"/>
      <c r="R87" s="370"/>
      <c r="S87" s="228"/>
      <c r="T87" s="211"/>
      <c r="U87" s="171"/>
      <c r="V87" s="362"/>
      <c r="W87" s="285"/>
      <c r="X87" s="196" t="s">
        <v>326</v>
      </c>
    </row>
    <row r="88" spans="1:24" ht="137.25" customHeight="1" x14ac:dyDescent="0.35">
      <c r="A88" s="370"/>
      <c r="B88" s="372"/>
      <c r="C88" s="372"/>
      <c r="D88" s="372"/>
      <c r="E88" s="372"/>
      <c r="F88" s="423"/>
      <c r="G88" s="168" t="s">
        <v>537</v>
      </c>
      <c r="H88" s="169">
        <v>44340</v>
      </c>
      <c r="I88" s="223">
        <f t="shared" si="2"/>
        <v>550000000</v>
      </c>
      <c r="J88" s="170"/>
      <c r="K88" s="302"/>
      <c r="L88" s="302"/>
      <c r="M88" s="302"/>
      <c r="N88" s="302"/>
      <c r="O88" s="302"/>
      <c r="P88" s="302">
        <v>550000000</v>
      </c>
      <c r="Q88" s="370"/>
      <c r="R88" s="370"/>
      <c r="S88" s="228"/>
      <c r="T88" s="211"/>
      <c r="U88" s="171"/>
      <c r="V88" s="362"/>
      <c r="W88" s="285"/>
      <c r="X88" s="196" t="s">
        <v>327</v>
      </c>
    </row>
    <row r="89" spans="1:24" ht="137.25" customHeight="1" x14ac:dyDescent="0.35">
      <c r="A89" s="370"/>
      <c r="B89" s="372"/>
      <c r="C89" s="372"/>
      <c r="D89" s="372"/>
      <c r="E89" s="347"/>
      <c r="F89" s="423"/>
      <c r="G89" s="168" t="s">
        <v>538</v>
      </c>
      <c r="H89" s="169">
        <v>44539</v>
      </c>
      <c r="I89" s="223">
        <f t="shared" si="2"/>
        <v>209442390.36000001</v>
      </c>
      <c r="J89" s="170"/>
      <c r="K89" s="302"/>
      <c r="L89" s="302"/>
      <c r="M89" s="302"/>
      <c r="N89" s="302"/>
      <c r="O89" s="302"/>
      <c r="P89" s="302">
        <v>209442390.36000001</v>
      </c>
      <c r="Q89" s="370"/>
      <c r="R89" s="371"/>
      <c r="S89" s="228"/>
      <c r="T89" s="211"/>
      <c r="U89" s="171"/>
      <c r="V89" s="362"/>
      <c r="W89" s="285"/>
      <c r="X89" s="196" t="s">
        <v>328</v>
      </c>
    </row>
    <row r="90" spans="1:24" ht="168.75" customHeight="1" x14ac:dyDescent="0.35">
      <c r="A90" s="370"/>
      <c r="B90" s="372"/>
      <c r="C90" s="372"/>
      <c r="D90" s="372"/>
      <c r="E90" s="354" t="s">
        <v>28</v>
      </c>
      <c r="F90" s="423"/>
      <c r="G90" s="150" t="s">
        <v>535</v>
      </c>
      <c r="H90" s="155">
        <v>43405</v>
      </c>
      <c r="I90" s="254">
        <f t="shared" si="2"/>
        <v>1105051321.8699999</v>
      </c>
      <c r="J90" s="265"/>
      <c r="K90" s="315">
        <v>1105051321.8699999</v>
      </c>
      <c r="L90" s="315"/>
      <c r="M90" s="315"/>
      <c r="N90" s="315"/>
      <c r="O90" s="315"/>
      <c r="P90" s="315"/>
      <c r="Q90" s="370"/>
      <c r="R90" s="366" t="s">
        <v>631</v>
      </c>
      <c r="S90" s="149" t="s">
        <v>329</v>
      </c>
      <c r="T90" s="149" t="s">
        <v>330</v>
      </c>
      <c r="U90" s="259">
        <f>1105051321.87</f>
        <v>1105051321.8699999</v>
      </c>
      <c r="V90" s="362"/>
      <c r="W90" s="285"/>
      <c r="X90" s="196"/>
    </row>
    <row r="91" spans="1:24" ht="168.75" customHeight="1" x14ac:dyDescent="0.35">
      <c r="A91" s="370"/>
      <c r="B91" s="372"/>
      <c r="C91" s="372"/>
      <c r="D91" s="372"/>
      <c r="E91" s="367"/>
      <c r="F91" s="423"/>
      <c r="G91" s="150" t="s">
        <v>536</v>
      </c>
      <c r="H91" s="155">
        <v>44082</v>
      </c>
      <c r="I91" s="254">
        <f>SUM(K91:P91)</f>
        <v>115766793.92</v>
      </c>
      <c r="J91" s="265"/>
      <c r="K91" s="315">
        <v>76766793.920000002</v>
      </c>
      <c r="L91" s="315"/>
      <c r="M91" s="315"/>
      <c r="N91" s="315"/>
      <c r="O91" s="315"/>
      <c r="P91" s="315">
        <v>39000000</v>
      </c>
      <c r="Q91" s="370"/>
      <c r="R91" s="366"/>
      <c r="S91" s="149">
        <v>44089</v>
      </c>
      <c r="T91" s="263">
        <v>514</v>
      </c>
      <c r="U91" s="259">
        <v>76766793.920000002</v>
      </c>
      <c r="V91" s="362"/>
      <c r="W91" s="285"/>
      <c r="X91" s="196"/>
    </row>
    <row r="92" spans="1:24" ht="168.75" customHeight="1" x14ac:dyDescent="0.35">
      <c r="A92" s="370"/>
      <c r="B92" s="372"/>
      <c r="C92" s="372"/>
      <c r="D92" s="372"/>
      <c r="E92" s="367"/>
      <c r="F92" s="423"/>
      <c r="G92" s="150" t="s">
        <v>537</v>
      </c>
      <c r="H92" s="155">
        <v>44340</v>
      </c>
      <c r="I92" s="254">
        <f t="shared" si="2"/>
        <v>144462656</v>
      </c>
      <c r="J92" s="265"/>
      <c r="K92" s="315"/>
      <c r="L92" s="315"/>
      <c r="M92" s="315"/>
      <c r="N92" s="315"/>
      <c r="O92" s="315"/>
      <c r="P92" s="315">
        <v>144462656</v>
      </c>
      <c r="Q92" s="370"/>
      <c r="R92" s="366"/>
      <c r="S92" s="149"/>
      <c r="T92" s="209"/>
      <c r="U92" s="259"/>
      <c r="V92" s="362"/>
      <c r="W92" s="285"/>
      <c r="X92" s="196" t="s">
        <v>320</v>
      </c>
    </row>
    <row r="93" spans="1:24" ht="168.75" customHeight="1" x14ac:dyDescent="0.35">
      <c r="A93" s="371"/>
      <c r="B93" s="347"/>
      <c r="C93" s="347"/>
      <c r="D93" s="347"/>
      <c r="E93" s="355"/>
      <c r="F93" s="385"/>
      <c r="G93" s="148" t="s">
        <v>539</v>
      </c>
      <c r="H93" s="155">
        <v>44525</v>
      </c>
      <c r="I93" s="254">
        <f t="shared" si="2"/>
        <v>61838945</v>
      </c>
      <c r="J93" s="265"/>
      <c r="K93" s="315"/>
      <c r="L93" s="315"/>
      <c r="M93" s="315"/>
      <c r="N93" s="315"/>
      <c r="O93" s="315"/>
      <c r="P93" s="315">
        <v>61838945</v>
      </c>
      <c r="Q93" s="371"/>
      <c r="R93" s="339"/>
      <c r="S93" s="149"/>
      <c r="T93" s="209"/>
      <c r="U93" s="259"/>
      <c r="V93" s="363"/>
      <c r="W93" s="285"/>
      <c r="X93" s="241" t="s">
        <v>320</v>
      </c>
    </row>
    <row r="94" spans="1:24" ht="146.25" customHeight="1" x14ac:dyDescent="0.35">
      <c r="A94" s="369" t="s">
        <v>331</v>
      </c>
      <c r="B94" s="369" t="s">
        <v>332</v>
      </c>
      <c r="C94" s="369" t="s">
        <v>333</v>
      </c>
      <c r="D94" s="369" t="s">
        <v>34</v>
      </c>
      <c r="E94" s="346" t="s">
        <v>178</v>
      </c>
      <c r="F94" s="384">
        <v>2016000040029</v>
      </c>
      <c r="G94" s="172" t="s">
        <v>540</v>
      </c>
      <c r="H94" s="173" t="s">
        <v>334</v>
      </c>
      <c r="I94" s="174">
        <f>SUM(J94:P94)</f>
        <v>7117734330</v>
      </c>
      <c r="J94" s="175"/>
      <c r="K94" s="302">
        <f>7117734330</f>
        <v>7117734330</v>
      </c>
      <c r="L94" s="302"/>
      <c r="M94" s="176"/>
      <c r="N94" s="176"/>
      <c r="O94" s="176"/>
      <c r="P94" s="176"/>
      <c r="Q94" s="369" t="s">
        <v>335</v>
      </c>
      <c r="R94" s="346" t="s">
        <v>632</v>
      </c>
      <c r="S94" s="228">
        <v>43833</v>
      </c>
      <c r="T94" s="211" t="s">
        <v>336</v>
      </c>
      <c r="U94" s="171">
        <v>7117734330</v>
      </c>
      <c r="V94" s="361" t="s">
        <v>646</v>
      </c>
      <c r="W94" s="284"/>
      <c r="X94" s="196"/>
    </row>
    <row r="95" spans="1:24" ht="146.25" customHeight="1" x14ac:dyDescent="0.35">
      <c r="A95" s="370"/>
      <c r="B95" s="370"/>
      <c r="C95" s="370"/>
      <c r="D95" s="370"/>
      <c r="E95" s="372"/>
      <c r="F95" s="423"/>
      <c r="G95" s="172" t="s">
        <v>541</v>
      </c>
      <c r="H95" s="173">
        <v>44364</v>
      </c>
      <c r="I95" s="174">
        <f>SUM(J95:P95)</f>
        <v>669592567</v>
      </c>
      <c r="J95" s="175"/>
      <c r="K95" s="302">
        <v>669592567</v>
      </c>
      <c r="L95" s="302"/>
      <c r="M95" s="176"/>
      <c r="N95" s="176"/>
      <c r="O95" s="176"/>
      <c r="P95" s="176"/>
      <c r="Q95" s="370"/>
      <c r="R95" s="372"/>
      <c r="S95" s="228">
        <v>44385</v>
      </c>
      <c r="T95" s="211" t="s">
        <v>337</v>
      </c>
      <c r="U95" s="171">
        <v>669592567</v>
      </c>
      <c r="V95" s="362"/>
      <c r="W95" s="285"/>
      <c r="X95" s="196"/>
    </row>
    <row r="96" spans="1:24" ht="146.25" customHeight="1" x14ac:dyDescent="0.35">
      <c r="A96" s="370"/>
      <c r="B96" s="370"/>
      <c r="C96" s="370"/>
      <c r="D96" s="370"/>
      <c r="E96" s="347"/>
      <c r="F96" s="423"/>
      <c r="G96" s="172" t="s">
        <v>547</v>
      </c>
      <c r="H96" s="173" t="s">
        <v>548</v>
      </c>
      <c r="I96" s="174">
        <f>SUM(J96:P96)</f>
        <v>427797601</v>
      </c>
      <c r="J96" s="175"/>
      <c r="K96" s="302">
        <v>427797601</v>
      </c>
      <c r="L96" s="302"/>
      <c r="M96" s="176"/>
      <c r="N96" s="176"/>
      <c r="O96" s="176"/>
      <c r="P96" s="176"/>
      <c r="Q96" s="370"/>
      <c r="R96" s="347"/>
      <c r="S96" s="228">
        <v>44806</v>
      </c>
      <c r="T96" s="228" t="s">
        <v>688</v>
      </c>
      <c r="U96" s="171">
        <v>427797601</v>
      </c>
      <c r="V96" s="362"/>
      <c r="W96" s="285"/>
      <c r="X96" s="196"/>
    </row>
    <row r="97" spans="1:239" ht="147.75" customHeight="1" x14ac:dyDescent="0.35">
      <c r="A97" s="370"/>
      <c r="B97" s="370"/>
      <c r="C97" s="370"/>
      <c r="D97" s="370"/>
      <c r="E97" s="354" t="s">
        <v>28</v>
      </c>
      <c r="F97" s="423"/>
      <c r="G97" s="156" t="s">
        <v>542</v>
      </c>
      <c r="H97" s="136">
        <v>43445</v>
      </c>
      <c r="I97" s="157">
        <f>SUM(J97:P97)</f>
        <v>453699927</v>
      </c>
      <c r="J97" s="154"/>
      <c r="K97" s="315">
        <f>453699927</f>
        <v>453699927</v>
      </c>
      <c r="L97" s="138"/>
      <c r="M97" s="138"/>
      <c r="N97" s="138"/>
      <c r="O97" s="138"/>
      <c r="P97" s="138"/>
      <c r="Q97" s="370"/>
      <c r="R97" s="354" t="s">
        <v>633</v>
      </c>
      <c r="S97" s="145" t="s">
        <v>600</v>
      </c>
      <c r="T97" s="146" t="s">
        <v>601</v>
      </c>
      <c r="U97" s="137">
        <v>453699927</v>
      </c>
      <c r="V97" s="362"/>
      <c r="W97" s="285"/>
      <c r="X97" s="196"/>
    </row>
    <row r="98" spans="1:239" ht="144.75" customHeight="1" x14ac:dyDescent="0.35">
      <c r="A98" s="370"/>
      <c r="B98" s="370"/>
      <c r="C98" s="370"/>
      <c r="D98" s="370"/>
      <c r="E98" s="367"/>
      <c r="F98" s="423"/>
      <c r="G98" s="156" t="s">
        <v>338</v>
      </c>
      <c r="H98" s="136">
        <v>44364</v>
      </c>
      <c r="I98" s="157">
        <f t="shared" ref="I98:I102" si="3">SUM(J98:P98)</f>
        <v>295352181</v>
      </c>
      <c r="J98" s="154"/>
      <c r="K98" s="315">
        <v>295352181</v>
      </c>
      <c r="L98" s="138"/>
      <c r="M98" s="138"/>
      <c r="N98" s="138"/>
      <c r="O98" s="138"/>
      <c r="P98" s="138"/>
      <c r="Q98" s="370"/>
      <c r="R98" s="367"/>
      <c r="S98" s="158">
        <v>44470</v>
      </c>
      <c r="T98" s="210">
        <v>554</v>
      </c>
      <c r="U98" s="260">
        <v>295352181</v>
      </c>
      <c r="V98" s="362"/>
      <c r="W98" s="285"/>
      <c r="X98" s="196"/>
    </row>
    <row r="99" spans="1:239" ht="144.75" customHeight="1" x14ac:dyDescent="0.35">
      <c r="A99" s="371"/>
      <c r="B99" s="371"/>
      <c r="C99" s="371"/>
      <c r="D99" s="371"/>
      <c r="E99" s="355"/>
      <c r="F99" s="385"/>
      <c r="G99" s="156" t="s">
        <v>547</v>
      </c>
      <c r="H99" s="136" t="s">
        <v>548</v>
      </c>
      <c r="I99" s="157">
        <f t="shared" si="3"/>
        <v>49798956</v>
      </c>
      <c r="J99" s="154"/>
      <c r="K99" s="315">
        <v>49798956</v>
      </c>
      <c r="L99" s="138"/>
      <c r="M99" s="138"/>
      <c r="N99" s="138"/>
      <c r="O99" s="138"/>
      <c r="P99" s="138"/>
      <c r="Q99" s="371"/>
      <c r="R99" s="355"/>
      <c r="S99" s="158">
        <v>44819</v>
      </c>
      <c r="T99" s="210">
        <v>686</v>
      </c>
      <c r="U99" s="260">
        <v>49798956</v>
      </c>
      <c r="V99" s="363"/>
      <c r="W99" s="286"/>
      <c r="X99" s="196"/>
    </row>
    <row r="100" spans="1:239" ht="165" customHeight="1" x14ac:dyDescent="0.35">
      <c r="A100" s="338" t="s">
        <v>339</v>
      </c>
      <c r="B100" s="338" t="s">
        <v>340</v>
      </c>
      <c r="C100" s="338" t="s">
        <v>341</v>
      </c>
      <c r="D100" s="338" t="s">
        <v>27</v>
      </c>
      <c r="E100" s="354" t="s">
        <v>28</v>
      </c>
      <c r="F100" s="364">
        <v>2018000040015</v>
      </c>
      <c r="G100" s="159" t="s">
        <v>543</v>
      </c>
      <c r="H100" s="160" t="s">
        <v>546</v>
      </c>
      <c r="I100" s="157">
        <f t="shared" si="3"/>
        <v>14845854825</v>
      </c>
      <c r="J100" s="154"/>
      <c r="K100" s="315">
        <v>5605504524</v>
      </c>
      <c r="L100" s="138"/>
      <c r="M100" s="138"/>
      <c r="N100" s="138"/>
      <c r="O100" s="138">
        <v>9240350301</v>
      </c>
      <c r="P100" s="138"/>
      <c r="Q100" s="338" t="s">
        <v>28</v>
      </c>
      <c r="R100" s="354" t="s">
        <v>634</v>
      </c>
      <c r="S100" s="158">
        <v>43522</v>
      </c>
      <c r="T100" s="210">
        <v>130</v>
      </c>
      <c r="U100" s="260">
        <v>14845854825</v>
      </c>
      <c r="V100" s="340" t="s">
        <v>646</v>
      </c>
      <c r="W100" s="274"/>
      <c r="X100" s="338"/>
    </row>
    <row r="101" spans="1:239" ht="165" customHeight="1" x14ac:dyDescent="0.35">
      <c r="A101" s="339"/>
      <c r="B101" s="339"/>
      <c r="C101" s="339"/>
      <c r="D101" s="339"/>
      <c r="E101" s="355"/>
      <c r="F101" s="365"/>
      <c r="G101" s="159" t="s">
        <v>532</v>
      </c>
      <c r="H101" s="160">
        <v>44340</v>
      </c>
      <c r="I101" s="157">
        <f t="shared" si="3"/>
        <v>2502943338</v>
      </c>
      <c r="J101" s="154"/>
      <c r="K101" s="315">
        <v>2502943338</v>
      </c>
      <c r="L101" s="138"/>
      <c r="M101" s="138"/>
      <c r="N101" s="138"/>
      <c r="O101" s="138"/>
      <c r="P101" s="138"/>
      <c r="Q101" s="339"/>
      <c r="R101" s="355"/>
      <c r="S101" s="158">
        <v>44351</v>
      </c>
      <c r="T101" s="210">
        <v>306</v>
      </c>
      <c r="U101" s="260">
        <v>2502943338</v>
      </c>
      <c r="V101" s="342"/>
      <c r="W101" s="275"/>
      <c r="X101" s="339"/>
    </row>
    <row r="102" spans="1:239" ht="204" customHeight="1" x14ac:dyDescent="0.35">
      <c r="A102" s="238" t="s">
        <v>342</v>
      </c>
      <c r="B102" s="238" t="s">
        <v>343</v>
      </c>
      <c r="C102" s="238" t="s">
        <v>344</v>
      </c>
      <c r="D102" s="238" t="s">
        <v>27</v>
      </c>
      <c r="E102" s="225" t="s">
        <v>28</v>
      </c>
      <c r="F102" s="231">
        <v>2018000040042</v>
      </c>
      <c r="G102" s="177" t="s">
        <v>544</v>
      </c>
      <c r="H102" s="178" t="s">
        <v>545</v>
      </c>
      <c r="I102" s="176">
        <f t="shared" si="3"/>
        <v>8725329896</v>
      </c>
      <c r="J102" s="175"/>
      <c r="K102" s="171">
        <v>8725329896</v>
      </c>
      <c r="L102" s="176"/>
      <c r="M102" s="176"/>
      <c r="N102" s="176"/>
      <c r="O102" s="176"/>
      <c r="P102" s="176"/>
      <c r="Q102" s="196" t="s">
        <v>28</v>
      </c>
      <c r="R102" s="225" t="s">
        <v>46</v>
      </c>
      <c r="S102" s="229">
        <v>43522</v>
      </c>
      <c r="T102" s="212">
        <v>20</v>
      </c>
      <c r="U102" s="222">
        <v>8725329896</v>
      </c>
      <c r="V102" s="179" t="s">
        <v>509</v>
      </c>
      <c r="W102" s="179"/>
      <c r="X102" s="196"/>
    </row>
    <row r="103" spans="1:239" ht="180.75" customHeight="1" x14ac:dyDescent="0.35">
      <c r="A103" s="338" t="s">
        <v>345</v>
      </c>
      <c r="B103" s="338" t="s">
        <v>346</v>
      </c>
      <c r="C103" s="338" t="s">
        <v>347</v>
      </c>
      <c r="D103" s="338" t="s">
        <v>34</v>
      </c>
      <c r="E103" s="354" t="s">
        <v>28</v>
      </c>
      <c r="F103" s="364">
        <v>20181301011385</v>
      </c>
      <c r="G103" s="159" t="s">
        <v>551</v>
      </c>
      <c r="H103" s="160" t="s">
        <v>552</v>
      </c>
      <c r="I103" s="138">
        <f t="shared" ref="I103:I109" si="4">+J103+K103+L103+M103+O103+P103</f>
        <v>3105294006</v>
      </c>
      <c r="J103" s="154"/>
      <c r="K103" s="318">
        <f>3105294006</f>
        <v>3105294006</v>
      </c>
      <c r="L103" s="138"/>
      <c r="M103" s="138"/>
      <c r="N103" s="138"/>
      <c r="O103" s="138"/>
      <c r="P103" s="138"/>
      <c r="Q103" s="338" t="s">
        <v>28</v>
      </c>
      <c r="R103" s="354" t="s">
        <v>635</v>
      </c>
      <c r="S103" s="158">
        <v>43636</v>
      </c>
      <c r="T103" s="210">
        <v>372</v>
      </c>
      <c r="U103" s="259">
        <v>3105294006</v>
      </c>
      <c r="V103" s="340" t="s">
        <v>647</v>
      </c>
      <c r="W103" s="274"/>
      <c r="X103" s="261"/>
    </row>
    <row r="104" spans="1:239" ht="175.5" customHeight="1" x14ac:dyDescent="0.35">
      <c r="A104" s="366"/>
      <c r="B104" s="366"/>
      <c r="C104" s="366"/>
      <c r="D104" s="366"/>
      <c r="E104" s="367"/>
      <c r="F104" s="368"/>
      <c r="G104" s="159" t="s">
        <v>549</v>
      </c>
      <c r="H104" s="160">
        <v>44364</v>
      </c>
      <c r="I104" s="138">
        <f t="shared" si="4"/>
        <v>527069118</v>
      </c>
      <c r="J104" s="154"/>
      <c r="K104" s="318">
        <v>527069118</v>
      </c>
      <c r="L104" s="138"/>
      <c r="M104" s="138"/>
      <c r="N104" s="138"/>
      <c r="O104" s="138"/>
      <c r="P104" s="138"/>
      <c r="Q104" s="366"/>
      <c r="R104" s="367"/>
      <c r="S104" s="158">
        <v>44365</v>
      </c>
      <c r="T104" s="210">
        <v>332</v>
      </c>
      <c r="U104" s="259">
        <v>527069118</v>
      </c>
      <c r="V104" s="341"/>
      <c r="W104" s="283"/>
      <c r="X104" s="261"/>
    </row>
    <row r="105" spans="1:239" ht="175.5" customHeight="1" x14ac:dyDescent="0.35">
      <c r="A105" s="339"/>
      <c r="B105" s="339"/>
      <c r="C105" s="339"/>
      <c r="D105" s="339"/>
      <c r="E105" s="355"/>
      <c r="F105" s="365"/>
      <c r="G105" s="159" t="s">
        <v>550</v>
      </c>
      <c r="H105" s="160">
        <v>44558</v>
      </c>
      <c r="I105" s="138">
        <f t="shared" si="4"/>
        <v>959696869.44000006</v>
      </c>
      <c r="J105" s="154"/>
      <c r="K105" s="318"/>
      <c r="L105" s="138"/>
      <c r="M105" s="138"/>
      <c r="N105" s="138"/>
      <c r="O105" s="138"/>
      <c r="P105" s="138">
        <v>959696869.44000006</v>
      </c>
      <c r="Q105" s="339"/>
      <c r="R105" s="355"/>
      <c r="S105" s="158"/>
      <c r="T105" s="210"/>
      <c r="U105" s="259"/>
      <c r="V105" s="342"/>
      <c r="W105" s="275"/>
      <c r="X105" s="243" t="s">
        <v>320</v>
      </c>
    </row>
    <row r="106" spans="1:239" ht="224.25" customHeight="1" x14ac:dyDescent="0.35">
      <c r="A106" s="243" t="s">
        <v>348</v>
      </c>
      <c r="B106" s="243" t="s">
        <v>349</v>
      </c>
      <c r="C106" s="243" t="s">
        <v>350</v>
      </c>
      <c r="D106" s="243" t="s">
        <v>27</v>
      </c>
      <c r="E106" s="262" t="s">
        <v>28</v>
      </c>
      <c r="F106" s="264">
        <v>2018000040014</v>
      </c>
      <c r="G106" s="159" t="s">
        <v>553</v>
      </c>
      <c r="H106" s="160">
        <v>43691</v>
      </c>
      <c r="I106" s="138">
        <f t="shared" si="4"/>
        <v>7744633587</v>
      </c>
      <c r="J106" s="154"/>
      <c r="K106" s="318">
        <v>7739633587</v>
      </c>
      <c r="L106" s="138"/>
      <c r="M106" s="138"/>
      <c r="N106" s="138"/>
      <c r="O106" s="138"/>
      <c r="P106" s="138">
        <v>5000000</v>
      </c>
      <c r="Q106" s="261" t="s">
        <v>28</v>
      </c>
      <c r="R106" s="262" t="s">
        <v>622</v>
      </c>
      <c r="S106" s="158">
        <v>43712</v>
      </c>
      <c r="T106" s="210">
        <v>491</v>
      </c>
      <c r="U106" s="259">
        <f>+I106</f>
        <v>7744633587</v>
      </c>
      <c r="V106" s="330" t="s">
        <v>646</v>
      </c>
      <c r="W106" s="274"/>
      <c r="X106" s="261"/>
    </row>
    <row r="107" spans="1:239" ht="144.75" customHeight="1" x14ac:dyDescent="0.35">
      <c r="A107" s="338" t="s">
        <v>351</v>
      </c>
      <c r="B107" s="338" t="s">
        <v>352</v>
      </c>
      <c r="C107" s="373" t="s">
        <v>353</v>
      </c>
      <c r="D107" s="376" t="s">
        <v>34</v>
      </c>
      <c r="E107" s="379" t="s">
        <v>28</v>
      </c>
      <c r="F107" s="364">
        <v>2018000040059</v>
      </c>
      <c r="G107" s="159" t="s">
        <v>553</v>
      </c>
      <c r="H107" s="160">
        <v>43691</v>
      </c>
      <c r="I107" s="138">
        <f t="shared" si="4"/>
        <v>20238528792</v>
      </c>
      <c r="J107" s="154"/>
      <c r="K107" s="318">
        <v>20238528792</v>
      </c>
      <c r="L107" s="138"/>
      <c r="M107" s="138"/>
      <c r="N107" s="138"/>
      <c r="O107" s="138"/>
      <c r="P107" s="138"/>
      <c r="Q107" s="338" t="s">
        <v>28</v>
      </c>
      <c r="R107" s="354" t="s">
        <v>635</v>
      </c>
      <c r="S107" s="158">
        <v>43712</v>
      </c>
      <c r="T107" s="210">
        <v>491</v>
      </c>
      <c r="U107" s="259">
        <f>+I107</f>
        <v>20238528792</v>
      </c>
      <c r="V107" s="526" t="s">
        <v>646</v>
      </c>
      <c r="W107" s="529"/>
      <c r="X107" s="261"/>
    </row>
    <row r="108" spans="1:239" ht="144.75" customHeight="1" x14ac:dyDescent="0.35">
      <c r="A108" s="366"/>
      <c r="B108" s="366"/>
      <c r="C108" s="374"/>
      <c r="D108" s="377"/>
      <c r="E108" s="380"/>
      <c r="F108" s="368"/>
      <c r="G108" s="159" t="s">
        <v>554</v>
      </c>
      <c r="H108" s="160">
        <v>44126</v>
      </c>
      <c r="I108" s="138">
        <f t="shared" si="4"/>
        <v>3537203963.3699999</v>
      </c>
      <c r="J108" s="154"/>
      <c r="K108" s="318">
        <v>3537203963.3699999</v>
      </c>
      <c r="L108" s="138"/>
      <c r="M108" s="138"/>
      <c r="N108" s="138"/>
      <c r="O108" s="138"/>
      <c r="P108" s="138"/>
      <c r="Q108" s="366"/>
      <c r="R108" s="367"/>
      <c r="S108" s="158">
        <v>44133</v>
      </c>
      <c r="T108" s="210">
        <v>565</v>
      </c>
      <c r="U108" s="259">
        <v>3537203963.3699999</v>
      </c>
      <c r="V108" s="527"/>
      <c r="W108" s="530"/>
      <c r="X108" s="261"/>
    </row>
    <row r="109" spans="1:239" s="336" customFormat="1" ht="144.75" customHeight="1" x14ac:dyDescent="0.35">
      <c r="A109" s="339"/>
      <c r="B109" s="339"/>
      <c r="C109" s="375"/>
      <c r="D109" s="378"/>
      <c r="E109" s="381"/>
      <c r="F109" s="365"/>
      <c r="G109" s="159" t="s">
        <v>698</v>
      </c>
      <c r="H109" s="160">
        <v>45100</v>
      </c>
      <c r="I109" s="138">
        <f t="shared" si="4"/>
        <v>6536661611.9499998</v>
      </c>
      <c r="J109" s="154"/>
      <c r="K109" s="335"/>
      <c r="L109" s="138"/>
      <c r="M109" s="138"/>
      <c r="N109" s="138"/>
      <c r="O109" s="138"/>
      <c r="P109" s="138">
        <v>6536661611.9499998</v>
      </c>
      <c r="Q109" s="339"/>
      <c r="R109" s="355"/>
      <c r="S109" s="158"/>
      <c r="T109" s="210"/>
      <c r="U109" s="335"/>
      <c r="V109" s="528"/>
      <c r="W109" s="531"/>
      <c r="X109" s="337" t="s">
        <v>320</v>
      </c>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row>
    <row r="110" spans="1:239" ht="144.75" customHeight="1" x14ac:dyDescent="0.35">
      <c r="A110" s="338" t="s">
        <v>354</v>
      </c>
      <c r="B110" s="338" t="s">
        <v>355</v>
      </c>
      <c r="C110" s="338" t="s">
        <v>356</v>
      </c>
      <c r="D110" s="338" t="s">
        <v>391</v>
      </c>
      <c r="E110" s="354" t="s">
        <v>28</v>
      </c>
      <c r="F110" s="364">
        <v>2017000100113</v>
      </c>
      <c r="G110" s="159" t="s">
        <v>554</v>
      </c>
      <c r="H110" s="160">
        <v>43698</v>
      </c>
      <c r="I110" s="138">
        <f t="shared" ref="I110:I116" si="5">+J110+K110+L110+M110++O110+P110</f>
        <v>5338865360</v>
      </c>
      <c r="J110" s="154"/>
      <c r="K110" s="318"/>
      <c r="L110" s="138"/>
      <c r="M110" s="138">
        <v>4741315360</v>
      </c>
      <c r="N110" s="138"/>
      <c r="O110" s="138"/>
      <c r="P110" s="138">
        <v>597550000</v>
      </c>
      <c r="Q110" s="338" t="s">
        <v>28</v>
      </c>
      <c r="R110" s="354" t="s">
        <v>634</v>
      </c>
      <c r="S110" s="145">
        <v>43739</v>
      </c>
      <c r="T110" s="210">
        <v>544</v>
      </c>
      <c r="U110" s="259">
        <v>4741315360</v>
      </c>
      <c r="V110" s="340" t="s">
        <v>646</v>
      </c>
      <c r="W110" s="274"/>
      <c r="X110" s="261"/>
    </row>
    <row r="111" spans="1:239" ht="144.75" customHeight="1" x14ac:dyDescent="0.35">
      <c r="A111" s="339"/>
      <c r="B111" s="339"/>
      <c r="C111" s="339"/>
      <c r="D111" s="339"/>
      <c r="E111" s="355"/>
      <c r="F111" s="365"/>
      <c r="G111" s="159" t="s">
        <v>555</v>
      </c>
      <c r="H111" s="160">
        <v>44533</v>
      </c>
      <c r="I111" s="138">
        <f>+J111+K111+L111+M111++O111+P111</f>
        <v>893777115</v>
      </c>
      <c r="J111" s="154"/>
      <c r="K111" s="318"/>
      <c r="L111" s="138"/>
      <c r="M111" s="138">
        <v>893777115</v>
      </c>
      <c r="N111" s="138"/>
      <c r="O111" s="138"/>
      <c r="P111" s="138"/>
      <c r="Q111" s="339"/>
      <c r="R111" s="355"/>
      <c r="S111" s="145">
        <v>44546</v>
      </c>
      <c r="T111" s="210">
        <v>706</v>
      </c>
      <c r="U111" s="259">
        <v>893777115</v>
      </c>
      <c r="V111" s="342"/>
      <c r="W111" s="275"/>
      <c r="X111" s="261"/>
    </row>
    <row r="112" spans="1:239" ht="193.5" customHeight="1" x14ac:dyDescent="0.35">
      <c r="A112" s="338" t="s">
        <v>357</v>
      </c>
      <c r="B112" s="338" t="s">
        <v>358</v>
      </c>
      <c r="C112" s="338" t="s">
        <v>359</v>
      </c>
      <c r="D112" s="338" t="s">
        <v>34</v>
      </c>
      <c r="E112" s="354" t="s">
        <v>28</v>
      </c>
      <c r="F112" s="364">
        <v>20181301011142</v>
      </c>
      <c r="G112" s="159" t="s">
        <v>556</v>
      </c>
      <c r="H112" s="160">
        <v>43728</v>
      </c>
      <c r="I112" s="138">
        <f t="shared" si="5"/>
        <v>20046643058</v>
      </c>
      <c r="J112" s="154"/>
      <c r="K112" s="318"/>
      <c r="L112" s="138">
        <v>20046643058</v>
      </c>
      <c r="M112" s="138"/>
      <c r="N112" s="138"/>
      <c r="O112" s="138"/>
      <c r="P112" s="138"/>
      <c r="Q112" s="338" t="s">
        <v>28</v>
      </c>
      <c r="R112" s="354" t="s">
        <v>635</v>
      </c>
      <c r="S112" s="145">
        <v>43739</v>
      </c>
      <c r="T112" s="210">
        <v>544</v>
      </c>
      <c r="U112" s="259">
        <v>20046643058</v>
      </c>
      <c r="V112" s="340" t="s">
        <v>646</v>
      </c>
      <c r="W112" s="274"/>
      <c r="X112" s="261"/>
    </row>
    <row r="113" spans="1:239" ht="193.5" customHeight="1" x14ac:dyDescent="0.35">
      <c r="A113" s="339"/>
      <c r="B113" s="339"/>
      <c r="C113" s="339"/>
      <c r="D113" s="339"/>
      <c r="E113" s="355"/>
      <c r="F113" s="365"/>
      <c r="G113" s="159" t="s">
        <v>557</v>
      </c>
      <c r="H113" s="160">
        <v>44582</v>
      </c>
      <c r="I113" s="138">
        <f t="shared" si="5"/>
        <v>2803680391.5300002</v>
      </c>
      <c r="J113" s="154"/>
      <c r="K113" s="318"/>
      <c r="L113" s="138">
        <v>2803680391.5300002</v>
      </c>
      <c r="M113" s="138"/>
      <c r="N113" s="138"/>
      <c r="O113" s="138"/>
      <c r="P113" s="138"/>
      <c r="Q113" s="339"/>
      <c r="R113" s="355"/>
      <c r="S113" s="145">
        <v>44594</v>
      </c>
      <c r="T113" s="264">
        <v>96</v>
      </c>
      <c r="U113" s="259">
        <v>2803680391.5300002</v>
      </c>
      <c r="V113" s="342"/>
      <c r="W113" s="275"/>
      <c r="X113" s="261"/>
    </row>
    <row r="114" spans="1:239" ht="212.25" customHeight="1" x14ac:dyDescent="0.35">
      <c r="A114" s="238" t="s">
        <v>360</v>
      </c>
      <c r="B114" s="238" t="s">
        <v>361</v>
      </c>
      <c r="C114" s="238" t="s">
        <v>362</v>
      </c>
      <c r="D114" s="238" t="s">
        <v>34</v>
      </c>
      <c r="E114" s="225" t="s">
        <v>28</v>
      </c>
      <c r="F114" s="231">
        <v>2019000040048</v>
      </c>
      <c r="G114" s="177" t="s">
        <v>558</v>
      </c>
      <c r="H114" s="178">
        <v>43749</v>
      </c>
      <c r="I114" s="176">
        <f t="shared" si="5"/>
        <v>9533776046</v>
      </c>
      <c r="J114" s="175"/>
      <c r="K114" s="171">
        <v>9533776046</v>
      </c>
      <c r="L114" s="176"/>
      <c r="M114" s="176"/>
      <c r="N114" s="176"/>
      <c r="O114" s="176"/>
      <c r="P114" s="176"/>
      <c r="Q114" s="196" t="s">
        <v>363</v>
      </c>
      <c r="R114" s="225" t="s">
        <v>364</v>
      </c>
      <c r="S114" s="180">
        <v>43774</v>
      </c>
      <c r="T114" s="212">
        <v>59</v>
      </c>
      <c r="U114" s="176">
        <v>9533776046</v>
      </c>
      <c r="V114" s="181" t="s">
        <v>646</v>
      </c>
      <c r="W114" s="181"/>
      <c r="X114" s="196"/>
    </row>
    <row r="115" spans="1:239" ht="193.5" customHeight="1" x14ac:dyDescent="0.35">
      <c r="A115" s="386" t="s">
        <v>365</v>
      </c>
      <c r="B115" s="343" t="s">
        <v>366</v>
      </c>
      <c r="C115" s="343" t="s">
        <v>367</v>
      </c>
      <c r="D115" s="343" t="s">
        <v>34</v>
      </c>
      <c r="E115" s="356" t="s">
        <v>28</v>
      </c>
      <c r="F115" s="389">
        <v>20181301011064</v>
      </c>
      <c r="G115" s="130" t="s">
        <v>559</v>
      </c>
      <c r="H115" s="131">
        <v>43791</v>
      </c>
      <c r="I115" s="126">
        <f t="shared" si="5"/>
        <v>6779870768</v>
      </c>
      <c r="J115" s="124"/>
      <c r="K115" s="126"/>
      <c r="L115" s="319">
        <v>6779870768</v>
      </c>
      <c r="M115" s="126"/>
      <c r="N115" s="126"/>
      <c r="O115" s="126"/>
      <c r="P115" s="126"/>
      <c r="Q115" s="343" t="s">
        <v>368</v>
      </c>
      <c r="R115" s="356" t="s">
        <v>122</v>
      </c>
      <c r="S115" s="127">
        <v>43816</v>
      </c>
      <c r="T115" s="132">
        <v>660</v>
      </c>
      <c r="U115" s="126">
        <v>6779870768</v>
      </c>
      <c r="V115" s="356" t="s">
        <v>645</v>
      </c>
      <c r="W115" s="278"/>
      <c r="X115" s="343" t="s">
        <v>369</v>
      </c>
    </row>
    <row r="116" spans="1:239" ht="193.5" customHeight="1" x14ac:dyDescent="0.35">
      <c r="A116" s="387"/>
      <c r="B116" s="344"/>
      <c r="C116" s="344"/>
      <c r="D116" s="344"/>
      <c r="E116" s="360"/>
      <c r="F116" s="390"/>
      <c r="G116" s="130" t="s">
        <v>560</v>
      </c>
      <c r="H116" s="131">
        <v>44196</v>
      </c>
      <c r="I116" s="126">
        <f t="shared" si="5"/>
        <v>223836011</v>
      </c>
      <c r="J116" s="124"/>
      <c r="K116" s="126"/>
      <c r="L116" s="319">
        <v>223836011</v>
      </c>
      <c r="M116" s="126"/>
      <c r="N116" s="126"/>
      <c r="O116" s="126"/>
      <c r="P116" s="126"/>
      <c r="Q116" s="344"/>
      <c r="R116" s="360"/>
      <c r="S116" s="127">
        <v>44322</v>
      </c>
      <c r="T116" s="132">
        <v>240</v>
      </c>
      <c r="U116" s="126">
        <v>223836011</v>
      </c>
      <c r="V116" s="360"/>
      <c r="W116" s="282"/>
      <c r="X116" s="344"/>
    </row>
    <row r="117" spans="1:239" ht="193.5" customHeight="1" x14ac:dyDescent="0.35">
      <c r="A117" s="388"/>
      <c r="B117" s="345"/>
      <c r="C117" s="345"/>
      <c r="D117" s="345"/>
      <c r="E117" s="357"/>
      <c r="F117" s="391"/>
      <c r="G117" s="130" t="s">
        <v>561</v>
      </c>
      <c r="H117" s="131">
        <v>44596</v>
      </c>
      <c r="I117" s="126">
        <v>-7003706779</v>
      </c>
      <c r="J117" s="124"/>
      <c r="K117" s="126"/>
      <c r="L117" s="319">
        <v>-7003706779</v>
      </c>
      <c r="M117" s="126"/>
      <c r="N117" s="126"/>
      <c r="O117" s="126"/>
      <c r="P117" s="126"/>
      <c r="Q117" s="345"/>
      <c r="R117" s="357"/>
      <c r="S117" s="127">
        <v>44596</v>
      </c>
      <c r="T117" s="132">
        <v>109</v>
      </c>
      <c r="U117" s="126">
        <v>-7003706779</v>
      </c>
      <c r="V117" s="357"/>
      <c r="W117" s="279"/>
      <c r="X117" s="345"/>
    </row>
    <row r="118" spans="1:239" ht="193.5" customHeight="1" x14ac:dyDescent="0.35">
      <c r="A118" s="382" t="s">
        <v>370</v>
      </c>
      <c r="B118" s="369" t="s">
        <v>371</v>
      </c>
      <c r="C118" s="369" t="s">
        <v>372</v>
      </c>
      <c r="D118" s="369" t="s">
        <v>93</v>
      </c>
      <c r="E118" s="346" t="s">
        <v>28</v>
      </c>
      <c r="F118" s="384">
        <v>2019000040042</v>
      </c>
      <c r="G118" s="177" t="s">
        <v>559</v>
      </c>
      <c r="H118" s="178">
        <v>43791</v>
      </c>
      <c r="I118" s="176">
        <f>+K118+L118+M118+N118+O118+P118</f>
        <v>12367361298.379999</v>
      </c>
      <c r="J118" s="176"/>
      <c r="K118" s="176"/>
      <c r="L118" s="302">
        <v>12367361298.379999</v>
      </c>
      <c r="M118" s="176"/>
      <c r="N118" s="176"/>
      <c r="O118" s="176"/>
      <c r="P118" s="176"/>
      <c r="Q118" s="369" t="s">
        <v>373</v>
      </c>
      <c r="R118" s="369" t="s">
        <v>324</v>
      </c>
      <c r="S118" s="180">
        <v>43853</v>
      </c>
      <c r="T118" s="182">
        <v>6957</v>
      </c>
      <c r="U118" s="176">
        <v>12367361298.379999</v>
      </c>
      <c r="V118" s="346" t="s">
        <v>646</v>
      </c>
      <c r="W118" s="272"/>
      <c r="X118" s="183"/>
    </row>
    <row r="119" spans="1:239" ht="193.5" customHeight="1" x14ac:dyDescent="0.35">
      <c r="A119" s="383"/>
      <c r="B119" s="371"/>
      <c r="C119" s="371"/>
      <c r="D119" s="371"/>
      <c r="E119" s="347"/>
      <c r="F119" s="385"/>
      <c r="G119" s="177" t="s">
        <v>562</v>
      </c>
      <c r="H119" s="178">
        <v>44735</v>
      </c>
      <c r="I119" s="176">
        <f>+K119+L119+M119+N119+O119+P119</f>
        <v>1399660112</v>
      </c>
      <c r="J119" s="176"/>
      <c r="K119" s="302"/>
      <c r="L119" s="302"/>
      <c r="M119" s="176"/>
      <c r="N119" s="176"/>
      <c r="O119" s="176"/>
      <c r="P119" s="176">
        <v>1399660112</v>
      </c>
      <c r="Q119" s="371"/>
      <c r="R119" s="371"/>
      <c r="S119" s="180"/>
      <c r="T119" s="182"/>
      <c r="U119" s="176"/>
      <c r="V119" s="347"/>
      <c r="W119" s="273"/>
      <c r="X119" s="183" t="s">
        <v>374</v>
      </c>
    </row>
    <row r="120" spans="1:239" ht="234.75" customHeight="1" x14ac:dyDescent="0.35">
      <c r="A120" s="161" t="s">
        <v>375</v>
      </c>
      <c r="B120" s="243" t="s">
        <v>376</v>
      </c>
      <c r="C120" s="243" t="s">
        <v>377</v>
      </c>
      <c r="D120" s="243" t="s">
        <v>79</v>
      </c>
      <c r="E120" s="262" t="s">
        <v>28</v>
      </c>
      <c r="F120" s="162">
        <v>2019000040046</v>
      </c>
      <c r="G120" s="159" t="s">
        <v>559</v>
      </c>
      <c r="H120" s="160">
        <v>43791</v>
      </c>
      <c r="I120" s="138">
        <f>SUM(J120:P120)</f>
        <v>3279986369</v>
      </c>
      <c r="J120" s="154"/>
      <c r="K120" s="318">
        <v>3259986369</v>
      </c>
      <c r="L120" s="138"/>
      <c r="M120" s="138"/>
      <c r="N120" s="138"/>
      <c r="O120" s="138"/>
      <c r="P120" s="138">
        <v>20000000</v>
      </c>
      <c r="Q120" s="261" t="s">
        <v>28</v>
      </c>
      <c r="R120" s="262" t="s">
        <v>636</v>
      </c>
      <c r="S120" s="145">
        <v>43816</v>
      </c>
      <c r="T120" s="163">
        <v>660</v>
      </c>
      <c r="U120" s="138">
        <v>3259986369</v>
      </c>
      <c r="V120" s="134" t="s">
        <v>646</v>
      </c>
      <c r="W120" s="134"/>
      <c r="X120" s="261"/>
    </row>
    <row r="121" spans="1:239" ht="157.5" customHeight="1" x14ac:dyDescent="0.35">
      <c r="A121" s="386" t="s">
        <v>378</v>
      </c>
      <c r="B121" s="386" t="s">
        <v>379</v>
      </c>
      <c r="C121" s="343" t="s">
        <v>380</v>
      </c>
      <c r="D121" s="343" t="s">
        <v>381</v>
      </c>
      <c r="E121" s="356" t="s">
        <v>28</v>
      </c>
      <c r="F121" s="389">
        <v>2019000040051</v>
      </c>
      <c r="G121" s="130" t="s">
        <v>563</v>
      </c>
      <c r="H121" s="131">
        <v>43825</v>
      </c>
      <c r="I121" s="126">
        <f>SUM(J121:P121)</f>
        <v>2838162773</v>
      </c>
      <c r="J121" s="124"/>
      <c r="K121" s="126"/>
      <c r="L121" s="317">
        <v>2808162773</v>
      </c>
      <c r="M121" s="126"/>
      <c r="N121" s="126"/>
      <c r="O121" s="126"/>
      <c r="P121" s="126">
        <v>30000000</v>
      </c>
      <c r="Q121" s="343" t="s">
        <v>382</v>
      </c>
      <c r="R121" s="343" t="s">
        <v>122</v>
      </c>
      <c r="S121" s="127">
        <v>43859</v>
      </c>
      <c r="T121" s="123">
        <v>108</v>
      </c>
      <c r="U121" s="126">
        <v>2808162773</v>
      </c>
      <c r="V121" s="356" t="s">
        <v>645</v>
      </c>
      <c r="W121" s="278"/>
      <c r="X121" s="343" t="s">
        <v>369</v>
      </c>
    </row>
    <row r="122" spans="1:239" ht="99.75" customHeight="1" x14ac:dyDescent="0.35">
      <c r="A122" s="387"/>
      <c r="B122" s="387"/>
      <c r="C122" s="344"/>
      <c r="D122" s="344"/>
      <c r="E122" s="360"/>
      <c r="F122" s="390"/>
      <c r="G122" s="130" t="s">
        <v>564</v>
      </c>
      <c r="H122" s="131">
        <v>44160</v>
      </c>
      <c r="I122" s="267">
        <f>J122+K122+L122+M122+N122+O122+P122</f>
        <v>416252339.54000002</v>
      </c>
      <c r="J122" s="124"/>
      <c r="K122" s="319"/>
      <c r="L122" s="317">
        <v>416252339.54000002</v>
      </c>
      <c r="M122" s="126"/>
      <c r="N122" s="126"/>
      <c r="O122" s="126"/>
      <c r="P122" s="126"/>
      <c r="Q122" s="344"/>
      <c r="R122" s="344"/>
      <c r="S122" s="127">
        <v>44179</v>
      </c>
      <c r="T122" s="123">
        <v>634</v>
      </c>
      <c r="U122" s="126">
        <v>416252339.54000002</v>
      </c>
      <c r="V122" s="360"/>
      <c r="W122" s="282"/>
      <c r="X122" s="344"/>
    </row>
    <row r="123" spans="1:239" ht="123.75" customHeight="1" x14ac:dyDescent="0.35">
      <c r="A123" s="388"/>
      <c r="B123" s="388"/>
      <c r="C123" s="345"/>
      <c r="D123" s="345"/>
      <c r="E123" s="357"/>
      <c r="F123" s="391"/>
      <c r="G123" s="130" t="s">
        <v>561</v>
      </c>
      <c r="H123" s="131">
        <v>44596</v>
      </c>
      <c r="I123" s="267">
        <v>-3224415112.54</v>
      </c>
      <c r="J123" s="124"/>
      <c r="K123" s="319"/>
      <c r="L123" s="317">
        <v>-3224415112.54</v>
      </c>
      <c r="M123" s="126"/>
      <c r="N123" s="126"/>
      <c r="O123" s="126"/>
      <c r="P123" s="126"/>
      <c r="Q123" s="345"/>
      <c r="R123" s="345"/>
      <c r="S123" s="127">
        <v>44596</v>
      </c>
      <c r="T123" s="123">
        <v>109</v>
      </c>
      <c r="U123" s="126">
        <v>-3224415112.54</v>
      </c>
      <c r="V123" s="357"/>
      <c r="W123" s="279"/>
      <c r="X123" s="345"/>
    </row>
    <row r="124" spans="1:239" ht="129" customHeight="1" x14ac:dyDescent="0.35">
      <c r="A124" s="382" t="s">
        <v>383</v>
      </c>
      <c r="B124" s="369" t="s">
        <v>384</v>
      </c>
      <c r="C124" s="369" t="s">
        <v>385</v>
      </c>
      <c r="D124" s="369" t="s">
        <v>620</v>
      </c>
      <c r="E124" s="346" t="s">
        <v>28</v>
      </c>
      <c r="F124" s="384">
        <v>2019000040022</v>
      </c>
      <c r="G124" s="177" t="s">
        <v>563</v>
      </c>
      <c r="H124" s="178">
        <v>43825</v>
      </c>
      <c r="I124" s="176">
        <f>SUM(J124:P124)</f>
        <v>906590321</v>
      </c>
      <c r="J124" s="175"/>
      <c r="K124" s="171">
        <v>906590321</v>
      </c>
      <c r="L124" s="171"/>
      <c r="M124" s="176"/>
      <c r="N124" s="176"/>
      <c r="O124" s="176"/>
      <c r="P124" s="176"/>
      <c r="Q124" s="369" t="s">
        <v>386</v>
      </c>
      <c r="R124" s="346" t="s">
        <v>386</v>
      </c>
      <c r="S124" s="180">
        <v>43872</v>
      </c>
      <c r="T124" s="182">
        <v>79</v>
      </c>
      <c r="U124" s="176">
        <v>906590321</v>
      </c>
      <c r="V124" s="346" t="s">
        <v>644</v>
      </c>
      <c r="W124" s="272"/>
      <c r="X124" s="196"/>
    </row>
    <row r="125" spans="1:239" ht="135" customHeight="1" x14ac:dyDescent="0.35">
      <c r="A125" s="383"/>
      <c r="B125" s="371"/>
      <c r="C125" s="371"/>
      <c r="D125" s="371"/>
      <c r="E125" s="347"/>
      <c r="F125" s="385"/>
      <c r="G125" s="177" t="s">
        <v>565</v>
      </c>
      <c r="H125" s="178">
        <v>44728</v>
      </c>
      <c r="I125" s="176">
        <f>SUM(J125:P125)</f>
        <v>150788203.75999999</v>
      </c>
      <c r="J125" s="175"/>
      <c r="K125" s="171"/>
      <c r="L125" s="171"/>
      <c r="M125" s="176"/>
      <c r="N125" s="176"/>
      <c r="O125" s="176"/>
      <c r="P125" s="176">
        <f>49773340.76+101014863</f>
        <v>150788203.75999999</v>
      </c>
      <c r="Q125" s="371"/>
      <c r="R125" s="347"/>
      <c r="S125" s="180"/>
      <c r="T125" s="182"/>
      <c r="U125" s="176"/>
      <c r="V125" s="347"/>
      <c r="W125" s="273"/>
      <c r="X125" s="196" t="s">
        <v>387</v>
      </c>
    </row>
    <row r="126" spans="1:239" ht="326.25" customHeight="1" x14ac:dyDescent="0.35">
      <c r="A126" s="161" t="s">
        <v>388</v>
      </c>
      <c r="B126" s="243" t="s">
        <v>389</v>
      </c>
      <c r="C126" s="243" t="s">
        <v>390</v>
      </c>
      <c r="D126" s="243" t="s">
        <v>391</v>
      </c>
      <c r="E126" s="262" t="s">
        <v>28</v>
      </c>
      <c r="F126" s="162">
        <v>2017000100099</v>
      </c>
      <c r="G126" s="159" t="s">
        <v>566</v>
      </c>
      <c r="H126" s="160">
        <v>43830</v>
      </c>
      <c r="I126" s="138">
        <f>+M126+P126</f>
        <v>10808199673</v>
      </c>
      <c r="J126" s="154"/>
      <c r="K126" s="318"/>
      <c r="L126" s="138"/>
      <c r="M126" s="138">
        <v>8147282102</v>
      </c>
      <c r="N126" s="138"/>
      <c r="O126" s="138"/>
      <c r="P126" s="138">
        <v>2660917571</v>
      </c>
      <c r="Q126" s="261" t="s">
        <v>392</v>
      </c>
      <c r="R126" s="262" t="s">
        <v>637</v>
      </c>
      <c r="S126" s="145">
        <v>43859</v>
      </c>
      <c r="T126" s="162">
        <v>108</v>
      </c>
      <c r="U126" s="138">
        <v>8147282102</v>
      </c>
      <c r="V126" s="134" t="s">
        <v>646</v>
      </c>
      <c r="W126" s="134"/>
      <c r="X126" s="261"/>
    </row>
    <row r="127" spans="1:239" ht="219" customHeight="1" x14ac:dyDescent="0.25">
      <c r="A127" s="62" t="s">
        <v>393</v>
      </c>
      <c r="B127" s="17" t="s">
        <v>394</v>
      </c>
      <c r="C127" s="17" t="s">
        <v>395</v>
      </c>
      <c r="D127" s="17" t="s">
        <v>391</v>
      </c>
      <c r="E127" s="17" t="s">
        <v>28</v>
      </c>
      <c r="F127" s="58">
        <v>2020000100132</v>
      </c>
      <c r="G127" s="59" t="s">
        <v>567</v>
      </c>
      <c r="H127" s="63">
        <v>43966</v>
      </c>
      <c r="I127" s="217">
        <f t="shared" ref="I127:I136" si="6">SUM(J127:P127)</f>
        <v>1999837777</v>
      </c>
      <c r="J127" s="64"/>
      <c r="K127" s="64"/>
      <c r="L127" s="64"/>
      <c r="M127" s="22">
        <v>1999837777</v>
      </c>
      <c r="N127" s="64"/>
      <c r="O127" s="64"/>
      <c r="P127" s="64"/>
      <c r="Q127" s="65" t="s">
        <v>396</v>
      </c>
      <c r="R127" s="65" t="s">
        <v>638</v>
      </c>
      <c r="S127" s="56">
        <v>43994</v>
      </c>
      <c r="T127" s="58">
        <v>369</v>
      </c>
      <c r="U127" s="22">
        <f>M127</f>
        <v>1999837777</v>
      </c>
      <c r="V127" s="17" t="s">
        <v>643</v>
      </c>
      <c r="W127" s="17" t="s">
        <v>673</v>
      </c>
      <c r="X127" s="17" t="s">
        <v>397</v>
      </c>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c r="HG127" s="7"/>
      <c r="HH127" s="7"/>
      <c r="HI127" s="7"/>
      <c r="HJ127" s="7"/>
      <c r="HK127" s="7"/>
      <c r="HL127" s="7"/>
      <c r="HM127" s="7"/>
      <c r="HN127" s="7"/>
      <c r="HO127" s="7"/>
      <c r="HP127" s="7"/>
      <c r="HQ127" s="7"/>
      <c r="HR127" s="7"/>
      <c r="HS127" s="7"/>
      <c r="HT127" s="7"/>
      <c r="HU127" s="7"/>
      <c r="HV127" s="7"/>
      <c r="HW127" s="7"/>
      <c r="HX127" s="7"/>
      <c r="HY127" s="7"/>
      <c r="HZ127" s="7"/>
      <c r="IA127" s="7"/>
      <c r="IB127" s="7"/>
      <c r="IC127" s="7"/>
      <c r="ID127" s="7"/>
      <c r="IE127" s="7"/>
    </row>
    <row r="128" spans="1:239" ht="213.75" customHeight="1" x14ac:dyDescent="0.25">
      <c r="A128" s="184" t="s">
        <v>398</v>
      </c>
      <c r="B128" s="181" t="s">
        <v>399</v>
      </c>
      <c r="C128" s="181" t="s">
        <v>395</v>
      </c>
      <c r="D128" s="181" t="s">
        <v>391</v>
      </c>
      <c r="E128" s="181" t="s">
        <v>28</v>
      </c>
      <c r="F128" s="182">
        <v>2020000100172</v>
      </c>
      <c r="G128" s="172" t="s">
        <v>567</v>
      </c>
      <c r="H128" s="185">
        <v>43966</v>
      </c>
      <c r="I128" s="218">
        <f t="shared" si="6"/>
        <v>2520647419.8400002</v>
      </c>
      <c r="J128" s="186"/>
      <c r="K128" s="186"/>
      <c r="L128" s="186"/>
      <c r="M128" s="176">
        <v>1999679540</v>
      </c>
      <c r="N128" s="186"/>
      <c r="O128" s="186"/>
      <c r="P128" s="176">
        <v>520967879.83999997</v>
      </c>
      <c r="Q128" s="187" t="s">
        <v>396</v>
      </c>
      <c r="R128" s="187" t="s">
        <v>400</v>
      </c>
      <c r="S128" s="180">
        <v>43978</v>
      </c>
      <c r="T128" s="182">
        <v>7191</v>
      </c>
      <c r="U128" s="176">
        <v>1999679540</v>
      </c>
      <c r="V128" s="181" t="s">
        <v>643</v>
      </c>
      <c r="W128" s="181" t="s">
        <v>674</v>
      </c>
      <c r="X128" s="181" t="s">
        <v>397</v>
      </c>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row>
    <row r="129" spans="1:239" ht="172.5" customHeight="1" x14ac:dyDescent="0.25">
      <c r="A129" s="184" t="s">
        <v>401</v>
      </c>
      <c r="B129" s="181" t="s">
        <v>402</v>
      </c>
      <c r="C129" s="181" t="s">
        <v>395</v>
      </c>
      <c r="D129" s="181" t="s">
        <v>620</v>
      </c>
      <c r="E129" s="181" t="s">
        <v>28</v>
      </c>
      <c r="F129" s="182">
        <v>2020000040006</v>
      </c>
      <c r="G129" s="172" t="s">
        <v>568</v>
      </c>
      <c r="H129" s="185">
        <v>43994</v>
      </c>
      <c r="I129" s="218">
        <f t="shared" si="6"/>
        <v>5050130620</v>
      </c>
      <c r="J129" s="186"/>
      <c r="K129" s="186"/>
      <c r="L129" s="176">
        <v>5050130620</v>
      </c>
      <c r="M129" s="176"/>
      <c r="N129" s="186"/>
      <c r="O129" s="186"/>
      <c r="P129" s="176"/>
      <c r="Q129" s="187" t="s">
        <v>396</v>
      </c>
      <c r="R129" s="187" t="s">
        <v>386</v>
      </c>
      <c r="S129" s="180">
        <v>44021</v>
      </c>
      <c r="T129" s="182">
        <v>10</v>
      </c>
      <c r="U129" s="176">
        <f>L129</f>
        <v>5050130620</v>
      </c>
      <c r="V129" s="181" t="s">
        <v>643</v>
      </c>
      <c r="W129" s="181" t="s">
        <v>675</v>
      </c>
      <c r="X129" s="181" t="s">
        <v>403</v>
      </c>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row>
    <row r="130" spans="1:239" ht="159" customHeight="1" x14ac:dyDescent="0.25">
      <c r="A130" s="62" t="s">
        <v>404</v>
      </c>
      <c r="B130" s="17" t="s">
        <v>405</v>
      </c>
      <c r="C130" s="17" t="s">
        <v>406</v>
      </c>
      <c r="D130" s="17" t="s">
        <v>620</v>
      </c>
      <c r="E130" s="17" t="s">
        <v>248</v>
      </c>
      <c r="F130" s="58">
        <v>2020003630003</v>
      </c>
      <c r="G130" s="59" t="s">
        <v>569</v>
      </c>
      <c r="H130" s="63">
        <v>44027</v>
      </c>
      <c r="I130" s="217">
        <f t="shared" si="6"/>
        <v>1079124480</v>
      </c>
      <c r="J130" s="22">
        <v>1079124480</v>
      </c>
      <c r="K130" s="64"/>
      <c r="L130" s="22"/>
      <c r="M130" s="22"/>
      <c r="N130" s="64"/>
      <c r="O130" s="64"/>
      <c r="P130" s="22"/>
      <c r="Q130" s="65" t="s">
        <v>248</v>
      </c>
      <c r="R130" s="65" t="s">
        <v>639</v>
      </c>
      <c r="S130" s="56">
        <v>44047</v>
      </c>
      <c r="T130" s="58">
        <v>451</v>
      </c>
      <c r="U130" s="22">
        <v>1079124480</v>
      </c>
      <c r="V130" s="17" t="s">
        <v>643</v>
      </c>
      <c r="W130" s="17" t="s">
        <v>676</v>
      </c>
      <c r="X130" s="17" t="s">
        <v>407</v>
      </c>
      <c r="Y130" s="9"/>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row>
    <row r="131" spans="1:239" ht="159" customHeight="1" x14ac:dyDescent="0.25">
      <c r="A131" s="62" t="s">
        <v>408</v>
      </c>
      <c r="B131" s="17" t="s">
        <v>409</v>
      </c>
      <c r="C131" s="235" t="s">
        <v>410</v>
      </c>
      <c r="D131" s="17" t="s">
        <v>620</v>
      </c>
      <c r="E131" s="17" t="s">
        <v>200</v>
      </c>
      <c r="F131" s="58">
        <v>2020003630001</v>
      </c>
      <c r="G131" s="59" t="s">
        <v>569</v>
      </c>
      <c r="H131" s="63">
        <v>44027</v>
      </c>
      <c r="I131" s="217">
        <f t="shared" si="6"/>
        <v>183602200</v>
      </c>
      <c r="J131" s="22">
        <v>183602200</v>
      </c>
      <c r="K131" s="64"/>
      <c r="L131" s="22"/>
      <c r="M131" s="22"/>
      <c r="N131" s="64"/>
      <c r="O131" s="64"/>
      <c r="P131" s="22"/>
      <c r="Q131" s="65" t="s">
        <v>200</v>
      </c>
      <c r="R131" s="65" t="s">
        <v>639</v>
      </c>
      <c r="S131" s="56">
        <v>44047</v>
      </c>
      <c r="T131" s="58">
        <v>451</v>
      </c>
      <c r="U131" s="22">
        <v>183602200</v>
      </c>
      <c r="V131" s="17" t="s">
        <v>643</v>
      </c>
      <c r="W131" s="17" t="s">
        <v>677</v>
      </c>
      <c r="X131" s="17" t="s">
        <v>407</v>
      </c>
      <c r="Y131" s="9"/>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row>
    <row r="132" spans="1:239" ht="172.5" customHeight="1" x14ac:dyDescent="0.25">
      <c r="A132" s="184" t="s">
        <v>411</v>
      </c>
      <c r="B132" s="181" t="s">
        <v>412</v>
      </c>
      <c r="C132" s="196" t="s">
        <v>413</v>
      </c>
      <c r="D132" s="181" t="s">
        <v>620</v>
      </c>
      <c r="E132" s="181" t="s">
        <v>28</v>
      </c>
      <c r="F132" s="182">
        <v>2019000040001</v>
      </c>
      <c r="G132" s="172" t="s">
        <v>554</v>
      </c>
      <c r="H132" s="185">
        <v>44126</v>
      </c>
      <c r="I132" s="218">
        <f t="shared" si="6"/>
        <v>870653452</v>
      </c>
      <c r="J132" s="176"/>
      <c r="K132" s="176">
        <v>870653452</v>
      </c>
      <c r="L132" s="176"/>
      <c r="M132" s="176"/>
      <c r="N132" s="186"/>
      <c r="O132" s="186"/>
      <c r="P132" s="176"/>
      <c r="Q132" s="187" t="s">
        <v>414</v>
      </c>
      <c r="R132" s="187" t="s">
        <v>46</v>
      </c>
      <c r="S132" s="180">
        <v>44217</v>
      </c>
      <c r="T132" s="188" t="s">
        <v>256</v>
      </c>
      <c r="U132" s="176">
        <v>870653452</v>
      </c>
      <c r="V132" s="181" t="s">
        <v>646</v>
      </c>
      <c r="W132" s="181"/>
      <c r="X132" s="181"/>
      <c r="Y132" s="9"/>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row>
    <row r="133" spans="1:239" ht="172.5" customHeight="1" x14ac:dyDescent="0.25">
      <c r="A133" s="164" t="s">
        <v>415</v>
      </c>
      <c r="B133" s="134" t="s">
        <v>416</v>
      </c>
      <c r="C133" s="261" t="s">
        <v>417</v>
      </c>
      <c r="D133" s="134" t="s">
        <v>620</v>
      </c>
      <c r="E133" s="134" t="s">
        <v>28</v>
      </c>
      <c r="F133" s="162">
        <v>2020003630002</v>
      </c>
      <c r="G133" s="156" t="s">
        <v>570</v>
      </c>
      <c r="H133" s="165">
        <v>44176</v>
      </c>
      <c r="I133" s="219">
        <f t="shared" si="6"/>
        <v>1428177961</v>
      </c>
      <c r="J133" s="138">
        <v>1428177961</v>
      </c>
      <c r="K133" s="138"/>
      <c r="L133" s="138"/>
      <c r="M133" s="138"/>
      <c r="N133" s="322"/>
      <c r="O133" s="322"/>
      <c r="P133" s="138"/>
      <c r="Q133" s="166" t="s">
        <v>373</v>
      </c>
      <c r="R133" s="166" t="s">
        <v>640</v>
      </c>
      <c r="S133" s="145">
        <v>44322</v>
      </c>
      <c r="T133" s="162">
        <v>240</v>
      </c>
      <c r="U133" s="138">
        <v>1428177961</v>
      </c>
      <c r="V133" s="134" t="s">
        <v>646</v>
      </c>
      <c r="W133" s="134"/>
      <c r="X133" s="134" t="s">
        <v>419</v>
      </c>
      <c r="Y133" s="9"/>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7"/>
      <c r="IA133" s="7"/>
      <c r="IB133" s="7"/>
      <c r="IC133" s="7"/>
      <c r="ID133" s="7"/>
      <c r="IE133" s="7"/>
    </row>
    <row r="134" spans="1:239" ht="172.5" customHeight="1" x14ac:dyDescent="0.25">
      <c r="A134" s="184" t="s">
        <v>420</v>
      </c>
      <c r="B134" s="181" t="s">
        <v>421</v>
      </c>
      <c r="C134" s="196" t="s">
        <v>422</v>
      </c>
      <c r="D134" s="181" t="s">
        <v>93</v>
      </c>
      <c r="E134" s="181" t="s">
        <v>28</v>
      </c>
      <c r="F134" s="182">
        <v>2020003630148</v>
      </c>
      <c r="G134" s="172" t="s">
        <v>560</v>
      </c>
      <c r="H134" s="185">
        <v>44196</v>
      </c>
      <c r="I134" s="218">
        <f t="shared" si="6"/>
        <v>1705592095.3099999</v>
      </c>
      <c r="J134" s="176"/>
      <c r="K134" s="176"/>
      <c r="L134" s="176">
        <v>1527368095.3099999</v>
      </c>
      <c r="M134" s="176"/>
      <c r="N134" s="186"/>
      <c r="O134" s="186"/>
      <c r="P134" s="176">
        <v>178224000</v>
      </c>
      <c r="Q134" s="187" t="s">
        <v>373</v>
      </c>
      <c r="R134" s="187" t="s">
        <v>423</v>
      </c>
      <c r="S134" s="180">
        <v>44274</v>
      </c>
      <c r="T134" s="182">
        <v>7891</v>
      </c>
      <c r="U134" s="176">
        <v>1527368095.3099999</v>
      </c>
      <c r="V134" s="181" t="s">
        <v>643</v>
      </c>
      <c r="W134" s="181" t="s">
        <v>678</v>
      </c>
      <c r="X134" s="181" t="s">
        <v>424</v>
      </c>
      <c r="Y134" s="213"/>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7"/>
      <c r="IA134" s="7"/>
      <c r="IB134" s="7"/>
      <c r="IC134" s="7"/>
      <c r="ID134" s="7"/>
      <c r="IE134" s="7"/>
    </row>
    <row r="135" spans="1:239" ht="172.5" customHeight="1" x14ac:dyDescent="0.25">
      <c r="A135" s="164" t="s">
        <v>425</v>
      </c>
      <c r="B135" s="134" t="s">
        <v>426</v>
      </c>
      <c r="C135" s="261" t="s">
        <v>427</v>
      </c>
      <c r="D135" s="134" t="s">
        <v>50</v>
      </c>
      <c r="E135" s="134" t="s">
        <v>28</v>
      </c>
      <c r="F135" s="162">
        <v>2019000040008</v>
      </c>
      <c r="G135" s="156" t="s">
        <v>560</v>
      </c>
      <c r="H135" s="165">
        <v>44196</v>
      </c>
      <c r="I135" s="219">
        <f t="shared" si="6"/>
        <v>7204513365.8900003</v>
      </c>
      <c r="J135" s="138"/>
      <c r="K135" s="138"/>
      <c r="L135" s="138">
        <v>7199513365.8900003</v>
      </c>
      <c r="M135" s="138"/>
      <c r="N135" s="322"/>
      <c r="O135" s="322"/>
      <c r="P135" s="138">
        <v>5000000</v>
      </c>
      <c r="Q135" s="166" t="s">
        <v>428</v>
      </c>
      <c r="R135" s="166" t="s">
        <v>641</v>
      </c>
      <c r="S135" s="145">
        <v>44322</v>
      </c>
      <c r="T135" s="162">
        <v>240</v>
      </c>
      <c r="U135" s="138">
        <v>7199513365.8900003</v>
      </c>
      <c r="V135" s="134" t="s">
        <v>646</v>
      </c>
      <c r="W135" s="134"/>
      <c r="X135" s="134"/>
      <c r="Y135" s="9"/>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row>
    <row r="136" spans="1:239" ht="172.5" customHeight="1" x14ac:dyDescent="0.25">
      <c r="A136" s="184" t="s">
        <v>429</v>
      </c>
      <c r="B136" s="181" t="s">
        <v>430</v>
      </c>
      <c r="C136" s="196" t="s">
        <v>431</v>
      </c>
      <c r="D136" s="181" t="s">
        <v>313</v>
      </c>
      <c r="E136" s="181" t="s">
        <v>28</v>
      </c>
      <c r="F136" s="182">
        <v>2020000040034</v>
      </c>
      <c r="G136" s="172" t="s">
        <v>560</v>
      </c>
      <c r="H136" s="185">
        <v>44196</v>
      </c>
      <c r="I136" s="218">
        <f t="shared" si="6"/>
        <v>7035028147</v>
      </c>
      <c r="J136" s="176"/>
      <c r="K136" s="176"/>
      <c r="L136" s="176">
        <v>7035028147</v>
      </c>
      <c r="M136" s="176"/>
      <c r="N136" s="186"/>
      <c r="O136" s="186"/>
      <c r="P136" s="176"/>
      <c r="Q136" s="187" t="s">
        <v>432</v>
      </c>
      <c r="R136" s="187" t="s">
        <v>433</v>
      </c>
      <c r="S136" s="180">
        <v>44215</v>
      </c>
      <c r="T136" s="189" t="s">
        <v>256</v>
      </c>
      <c r="U136" s="176">
        <v>7035028147</v>
      </c>
      <c r="V136" s="181" t="s">
        <v>643</v>
      </c>
      <c r="W136" s="181" t="s">
        <v>679</v>
      </c>
      <c r="X136" s="181"/>
      <c r="Y136" s="9"/>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row>
    <row r="137" spans="1:239" ht="204.75" customHeight="1" x14ac:dyDescent="0.25">
      <c r="A137" s="184" t="s">
        <v>434</v>
      </c>
      <c r="B137" s="181" t="s">
        <v>435</v>
      </c>
      <c r="C137" s="196" t="s">
        <v>395</v>
      </c>
      <c r="D137" s="181" t="s">
        <v>117</v>
      </c>
      <c r="E137" s="181" t="s">
        <v>28</v>
      </c>
      <c r="F137" s="182">
        <v>2020000040039</v>
      </c>
      <c r="G137" s="172" t="s">
        <v>571</v>
      </c>
      <c r="H137" s="185">
        <v>44270</v>
      </c>
      <c r="I137" s="218">
        <f t="shared" ref="I137:I155" si="7">SUM(J137:P137)</f>
        <v>1326791414</v>
      </c>
      <c r="J137" s="176">
        <v>1326791414</v>
      </c>
      <c r="K137" s="176"/>
      <c r="L137" s="176"/>
      <c r="M137" s="176"/>
      <c r="N137" s="186"/>
      <c r="O137" s="186"/>
      <c r="P137" s="176"/>
      <c r="Q137" s="187" t="s">
        <v>418</v>
      </c>
      <c r="R137" s="187" t="s">
        <v>46</v>
      </c>
      <c r="S137" s="180">
        <v>44368</v>
      </c>
      <c r="T137" s="182">
        <v>50</v>
      </c>
      <c r="U137" s="176">
        <v>1326791414</v>
      </c>
      <c r="V137" s="181" t="s">
        <v>646</v>
      </c>
      <c r="W137" s="181"/>
      <c r="X137" s="181"/>
      <c r="Y137" s="9"/>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row>
    <row r="138" spans="1:239" ht="172.5" customHeight="1" x14ac:dyDescent="0.25">
      <c r="A138" s="184" t="s">
        <v>436</v>
      </c>
      <c r="B138" s="181" t="s">
        <v>437</v>
      </c>
      <c r="C138" s="196" t="s">
        <v>438</v>
      </c>
      <c r="D138" s="181" t="s">
        <v>391</v>
      </c>
      <c r="E138" s="181" t="s">
        <v>28</v>
      </c>
      <c r="F138" s="182">
        <v>2020000100379</v>
      </c>
      <c r="G138" s="172" t="s">
        <v>572</v>
      </c>
      <c r="H138" s="185">
        <v>44330</v>
      </c>
      <c r="I138" s="218">
        <f t="shared" si="7"/>
        <v>1116253796.95</v>
      </c>
      <c r="J138" s="176"/>
      <c r="K138" s="176"/>
      <c r="L138" s="176"/>
      <c r="M138" s="176">
        <v>1116253796.95</v>
      </c>
      <c r="N138" s="186"/>
      <c r="O138" s="186"/>
      <c r="P138" s="176"/>
      <c r="Q138" s="187" t="s">
        <v>439</v>
      </c>
      <c r="R138" s="187" t="s">
        <v>400</v>
      </c>
      <c r="S138" s="180">
        <v>44337</v>
      </c>
      <c r="T138" s="182">
        <v>8040</v>
      </c>
      <c r="U138" s="176">
        <v>1116253796.95</v>
      </c>
      <c r="V138" s="181" t="s">
        <v>646</v>
      </c>
      <c r="W138" s="181"/>
      <c r="X138" s="181"/>
      <c r="Y138" s="9"/>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row>
    <row r="139" spans="1:239" ht="195" customHeight="1" x14ac:dyDescent="0.35">
      <c r="A139" s="196" t="s">
        <v>440</v>
      </c>
      <c r="B139" s="196" t="s">
        <v>441</v>
      </c>
      <c r="C139" s="196" t="s">
        <v>442</v>
      </c>
      <c r="D139" s="196" t="s">
        <v>69</v>
      </c>
      <c r="E139" s="181" t="s">
        <v>28</v>
      </c>
      <c r="F139" s="182">
        <v>2019000040053</v>
      </c>
      <c r="G139" s="172" t="s">
        <v>573</v>
      </c>
      <c r="H139" s="185">
        <v>44371</v>
      </c>
      <c r="I139" s="218">
        <f t="shared" si="7"/>
        <v>2094097032</v>
      </c>
      <c r="J139" s="190"/>
      <c r="K139" s="176">
        <v>2094097032</v>
      </c>
      <c r="L139" s="190"/>
      <c r="M139" s="190"/>
      <c r="N139" s="190"/>
      <c r="O139" s="190"/>
      <c r="P139" s="190"/>
      <c r="Q139" s="196" t="s">
        <v>443</v>
      </c>
      <c r="R139" s="196" t="s">
        <v>444</v>
      </c>
      <c r="S139" s="180">
        <v>44438</v>
      </c>
      <c r="T139" s="167" t="s">
        <v>445</v>
      </c>
      <c r="U139" s="176">
        <v>2094097032</v>
      </c>
      <c r="V139" s="181" t="s">
        <v>643</v>
      </c>
      <c r="W139" s="181" t="s">
        <v>699</v>
      </c>
      <c r="X139" s="196"/>
    </row>
    <row r="140" spans="1:239" ht="201" customHeight="1" x14ac:dyDescent="0.25">
      <c r="A140" s="184" t="s">
        <v>446</v>
      </c>
      <c r="B140" s="181" t="s">
        <v>447</v>
      </c>
      <c r="C140" s="196" t="s">
        <v>448</v>
      </c>
      <c r="D140" s="181" t="s">
        <v>50</v>
      </c>
      <c r="E140" s="181" t="s">
        <v>28</v>
      </c>
      <c r="F140" s="182">
        <v>2020003630152</v>
      </c>
      <c r="G140" s="172" t="s">
        <v>574</v>
      </c>
      <c r="H140" s="185">
        <v>44392</v>
      </c>
      <c r="I140" s="218">
        <f t="shared" si="7"/>
        <v>2545013710</v>
      </c>
      <c r="J140" s="176"/>
      <c r="K140" s="176"/>
      <c r="L140" s="176">
        <v>2545013710</v>
      </c>
      <c r="M140" s="176"/>
      <c r="N140" s="186"/>
      <c r="O140" s="186"/>
      <c r="P140" s="176"/>
      <c r="Q140" s="187" t="s">
        <v>418</v>
      </c>
      <c r="R140" s="187" t="s">
        <v>449</v>
      </c>
      <c r="S140" s="180">
        <v>44442</v>
      </c>
      <c r="T140" s="182" t="s">
        <v>450</v>
      </c>
      <c r="U140" s="176">
        <v>2545013710</v>
      </c>
      <c r="V140" s="181" t="s">
        <v>646</v>
      </c>
      <c r="W140" s="181"/>
      <c r="X140" s="181"/>
      <c r="Y140" s="9"/>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row>
    <row r="141" spans="1:239" ht="201" customHeight="1" x14ac:dyDescent="0.25">
      <c r="A141" s="421" t="s">
        <v>451</v>
      </c>
      <c r="B141" s="354" t="s">
        <v>452</v>
      </c>
      <c r="C141" s="338" t="s">
        <v>453</v>
      </c>
      <c r="D141" s="354" t="s">
        <v>454</v>
      </c>
      <c r="E141" s="354" t="s">
        <v>28</v>
      </c>
      <c r="F141" s="364">
        <v>2021003630014</v>
      </c>
      <c r="G141" s="156" t="s">
        <v>575</v>
      </c>
      <c r="H141" s="165">
        <v>44459</v>
      </c>
      <c r="I141" s="219">
        <f t="shared" si="7"/>
        <v>1794041394</v>
      </c>
      <c r="J141" s="138"/>
      <c r="K141" s="138">
        <v>1794041394</v>
      </c>
      <c r="L141" s="138"/>
      <c r="M141" s="138"/>
      <c r="N141" s="322"/>
      <c r="O141" s="322"/>
      <c r="P141" s="138"/>
      <c r="Q141" s="538" t="s">
        <v>418</v>
      </c>
      <c r="R141" s="538" t="s">
        <v>642</v>
      </c>
      <c r="S141" s="145">
        <v>44461</v>
      </c>
      <c r="T141" s="162">
        <v>537</v>
      </c>
      <c r="U141" s="138">
        <v>1794041394</v>
      </c>
      <c r="V141" s="354" t="s">
        <v>509</v>
      </c>
      <c r="W141" s="276"/>
      <c r="X141" s="134"/>
      <c r="Y141" s="9"/>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row>
    <row r="142" spans="1:239" ht="201" customHeight="1" x14ac:dyDescent="0.25">
      <c r="A142" s="422"/>
      <c r="B142" s="355"/>
      <c r="C142" s="339"/>
      <c r="D142" s="355"/>
      <c r="E142" s="355"/>
      <c r="F142" s="365"/>
      <c r="G142" s="156" t="s">
        <v>576</v>
      </c>
      <c r="H142" s="165">
        <v>44771</v>
      </c>
      <c r="I142" s="219">
        <f t="shared" si="7"/>
        <v>49527062</v>
      </c>
      <c r="J142" s="138"/>
      <c r="K142" s="138"/>
      <c r="L142" s="138"/>
      <c r="M142" s="138"/>
      <c r="N142" s="322"/>
      <c r="O142" s="322"/>
      <c r="P142" s="138">
        <v>49527062</v>
      </c>
      <c r="Q142" s="539"/>
      <c r="R142" s="539"/>
      <c r="S142" s="145"/>
      <c r="T142" s="162"/>
      <c r="U142" s="138"/>
      <c r="V142" s="355"/>
      <c r="W142" s="277"/>
      <c r="X142" s="134" t="s">
        <v>320</v>
      </c>
      <c r="Y142" s="9"/>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row>
    <row r="143" spans="1:239" ht="201" customHeight="1" x14ac:dyDescent="0.25">
      <c r="A143" s="411" t="s">
        <v>455</v>
      </c>
      <c r="B143" s="346" t="s">
        <v>456</v>
      </c>
      <c r="C143" s="369" t="s">
        <v>457</v>
      </c>
      <c r="D143" s="346" t="s">
        <v>381</v>
      </c>
      <c r="E143" s="346" t="s">
        <v>28</v>
      </c>
      <c r="F143" s="384">
        <v>2019000040086</v>
      </c>
      <c r="G143" s="172" t="s">
        <v>577</v>
      </c>
      <c r="H143" s="185">
        <v>44480</v>
      </c>
      <c r="I143" s="218">
        <f t="shared" si="7"/>
        <v>5715885485</v>
      </c>
      <c r="J143" s="176"/>
      <c r="K143" s="176">
        <v>5715885485</v>
      </c>
      <c r="L143" s="176"/>
      <c r="M143" s="176"/>
      <c r="N143" s="186"/>
      <c r="O143" s="186"/>
      <c r="P143" s="176"/>
      <c r="Q143" s="413" t="s">
        <v>308</v>
      </c>
      <c r="R143" s="413" t="s">
        <v>458</v>
      </c>
      <c r="S143" s="180">
        <v>44545</v>
      </c>
      <c r="T143" s="182" t="s">
        <v>459</v>
      </c>
      <c r="U143" s="176">
        <v>5715885485</v>
      </c>
      <c r="V143" s="346" t="s">
        <v>646</v>
      </c>
      <c r="W143" s="272"/>
      <c r="X143" s="346"/>
      <c r="Y143" s="9"/>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row>
    <row r="144" spans="1:239" ht="201" customHeight="1" x14ac:dyDescent="0.25">
      <c r="A144" s="412"/>
      <c r="B144" s="347"/>
      <c r="C144" s="371"/>
      <c r="D144" s="347"/>
      <c r="E144" s="347"/>
      <c r="F144" s="385"/>
      <c r="G144" s="172" t="s">
        <v>578</v>
      </c>
      <c r="H144" s="185">
        <v>44767</v>
      </c>
      <c r="I144" s="218">
        <f t="shared" si="7"/>
        <v>448912336</v>
      </c>
      <c r="J144" s="176"/>
      <c r="K144" s="176">
        <v>448912336</v>
      </c>
      <c r="L144" s="176"/>
      <c r="M144" s="176"/>
      <c r="N144" s="186"/>
      <c r="O144" s="186"/>
      <c r="P144" s="176"/>
      <c r="Q144" s="414"/>
      <c r="R144" s="414"/>
      <c r="S144" s="180">
        <v>44795</v>
      </c>
      <c r="T144" s="182" t="s">
        <v>460</v>
      </c>
      <c r="U144" s="176">
        <v>448912336</v>
      </c>
      <c r="V144" s="347"/>
      <c r="W144" s="273"/>
      <c r="X144" s="347"/>
      <c r="Y144" s="9"/>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row>
    <row r="145" spans="1:239" ht="201" customHeight="1" x14ac:dyDescent="0.25">
      <c r="A145" s="184" t="s">
        <v>461</v>
      </c>
      <c r="B145" s="181" t="s">
        <v>462</v>
      </c>
      <c r="C145" s="196" t="s">
        <v>448</v>
      </c>
      <c r="D145" s="181" t="s">
        <v>381</v>
      </c>
      <c r="E145" s="181" t="s">
        <v>28</v>
      </c>
      <c r="F145" s="182">
        <v>2021000040023</v>
      </c>
      <c r="G145" s="172" t="s">
        <v>572</v>
      </c>
      <c r="H145" s="185">
        <v>44553</v>
      </c>
      <c r="I145" s="218">
        <f t="shared" si="7"/>
        <v>25556199615</v>
      </c>
      <c r="J145" s="176"/>
      <c r="K145" s="176"/>
      <c r="L145" s="176">
        <v>25556199615</v>
      </c>
      <c r="M145" s="176"/>
      <c r="N145" s="186"/>
      <c r="O145" s="186"/>
      <c r="P145" s="176"/>
      <c r="Q145" s="187" t="s">
        <v>418</v>
      </c>
      <c r="R145" s="187" t="s">
        <v>458</v>
      </c>
      <c r="S145" s="180">
        <v>44583</v>
      </c>
      <c r="T145" s="182" t="s">
        <v>463</v>
      </c>
      <c r="U145" s="176">
        <v>25556199615</v>
      </c>
      <c r="V145" s="181" t="s">
        <v>646</v>
      </c>
      <c r="W145" s="181"/>
      <c r="X145" s="181"/>
      <c r="Y145" s="9"/>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row>
    <row r="146" spans="1:239" ht="201" customHeight="1" x14ac:dyDescent="0.25">
      <c r="A146" s="184" t="s">
        <v>464</v>
      </c>
      <c r="B146" s="181" t="s">
        <v>465</v>
      </c>
      <c r="C146" s="196" t="s">
        <v>466</v>
      </c>
      <c r="D146" s="181" t="s">
        <v>391</v>
      </c>
      <c r="E146" s="181" t="s">
        <v>28</v>
      </c>
      <c r="F146" s="182">
        <v>2021000100096</v>
      </c>
      <c r="G146" s="172" t="s">
        <v>579</v>
      </c>
      <c r="H146" s="185">
        <v>44560</v>
      </c>
      <c r="I146" s="218">
        <f t="shared" si="7"/>
        <v>931684217</v>
      </c>
      <c r="J146" s="176"/>
      <c r="K146" s="176"/>
      <c r="L146" s="176"/>
      <c r="M146" s="176">
        <v>507627890</v>
      </c>
      <c r="N146" s="186"/>
      <c r="O146" s="186"/>
      <c r="P146" s="176">
        <v>424056327</v>
      </c>
      <c r="Q146" s="187" t="s">
        <v>467</v>
      </c>
      <c r="R146" s="187" t="s">
        <v>423</v>
      </c>
      <c r="S146" s="180">
        <v>44580</v>
      </c>
      <c r="T146" s="182" t="s">
        <v>468</v>
      </c>
      <c r="U146" s="176">
        <v>507627890</v>
      </c>
      <c r="V146" s="181" t="s">
        <v>646</v>
      </c>
      <c r="W146" s="181"/>
      <c r="X146" s="181" t="s">
        <v>469</v>
      </c>
      <c r="Y146" s="9"/>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row>
    <row r="147" spans="1:239" ht="201" customHeight="1" x14ac:dyDescent="0.25">
      <c r="A147" s="346" t="s">
        <v>470</v>
      </c>
      <c r="B147" s="369" t="s">
        <v>471</v>
      </c>
      <c r="C147" s="417" t="s">
        <v>472</v>
      </c>
      <c r="D147" s="419" t="s">
        <v>381</v>
      </c>
      <c r="E147" s="346" t="s">
        <v>28</v>
      </c>
      <c r="F147" s="384">
        <v>2021003630023</v>
      </c>
      <c r="G147" s="172" t="s">
        <v>580</v>
      </c>
      <c r="H147" s="185">
        <v>44596</v>
      </c>
      <c r="I147" s="218">
        <f t="shared" si="7"/>
        <v>3824195103.1900001</v>
      </c>
      <c r="J147" s="176"/>
      <c r="K147" s="176"/>
      <c r="L147" s="176">
        <v>3824195103.1900001</v>
      </c>
      <c r="M147" s="176"/>
      <c r="N147" s="186"/>
      <c r="O147" s="186"/>
      <c r="P147" s="176"/>
      <c r="Q147" s="413" t="s">
        <v>473</v>
      </c>
      <c r="R147" s="413" t="s">
        <v>458</v>
      </c>
      <c r="S147" s="180">
        <v>44630</v>
      </c>
      <c r="T147" s="182" t="s">
        <v>474</v>
      </c>
      <c r="U147" s="176">
        <v>3824195103.1900001</v>
      </c>
      <c r="V147" s="419" t="s">
        <v>646</v>
      </c>
      <c r="W147" s="532"/>
      <c r="X147" s="181"/>
      <c r="Y147" s="9"/>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row>
    <row r="148" spans="1:239" s="328" customFormat="1" ht="201" customHeight="1" x14ac:dyDescent="0.25">
      <c r="A148" s="347"/>
      <c r="B148" s="371"/>
      <c r="C148" s="418"/>
      <c r="D148" s="420"/>
      <c r="E148" s="347"/>
      <c r="F148" s="385"/>
      <c r="G148" s="172" t="s">
        <v>689</v>
      </c>
      <c r="H148" s="185">
        <v>45056</v>
      </c>
      <c r="I148" s="176">
        <f t="shared" si="7"/>
        <v>743513845</v>
      </c>
      <c r="J148" s="176"/>
      <c r="K148" s="176"/>
      <c r="L148" s="176">
        <v>743513845</v>
      </c>
      <c r="M148" s="176"/>
      <c r="N148" s="186"/>
      <c r="O148" s="186"/>
      <c r="P148" s="176"/>
      <c r="Q148" s="414"/>
      <c r="R148" s="414"/>
      <c r="S148" s="180">
        <v>45063</v>
      </c>
      <c r="T148" s="182" t="s">
        <v>697</v>
      </c>
      <c r="U148" s="176">
        <v>743513845</v>
      </c>
      <c r="V148" s="420"/>
      <c r="W148" s="533"/>
      <c r="X148" s="334"/>
      <c r="Y148" s="9"/>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row>
    <row r="149" spans="1:239" ht="201" customHeight="1" x14ac:dyDescent="0.25">
      <c r="A149" s="184" t="s">
        <v>475</v>
      </c>
      <c r="B149" s="181" t="s">
        <v>476</v>
      </c>
      <c r="C149" s="196" t="s">
        <v>477</v>
      </c>
      <c r="D149" s="181" t="s">
        <v>391</v>
      </c>
      <c r="E149" s="181" t="s">
        <v>28</v>
      </c>
      <c r="F149" s="182">
        <v>2021000100325</v>
      </c>
      <c r="G149" s="172" t="s">
        <v>517</v>
      </c>
      <c r="H149" s="185">
        <v>44615</v>
      </c>
      <c r="I149" s="218">
        <f t="shared" si="7"/>
        <v>1371480490</v>
      </c>
      <c r="J149" s="176"/>
      <c r="K149" s="176"/>
      <c r="L149" s="176"/>
      <c r="M149" s="176">
        <v>1014187176</v>
      </c>
      <c r="N149" s="186"/>
      <c r="O149" s="186"/>
      <c r="P149" s="176">
        <v>357293314</v>
      </c>
      <c r="Q149" s="187" t="s">
        <v>418</v>
      </c>
      <c r="R149" s="187" t="s">
        <v>423</v>
      </c>
      <c r="S149" s="180">
        <v>44643</v>
      </c>
      <c r="T149" s="182" t="s">
        <v>478</v>
      </c>
      <c r="U149" s="176">
        <v>1014187176</v>
      </c>
      <c r="V149" s="181" t="s">
        <v>646</v>
      </c>
      <c r="W149" s="181"/>
      <c r="X149" s="181" t="s">
        <v>469</v>
      </c>
      <c r="Y149" s="9"/>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7"/>
      <c r="GY149" s="7"/>
      <c r="GZ149" s="7"/>
      <c r="HA149" s="7"/>
      <c r="HB149" s="7"/>
      <c r="HC149" s="7"/>
      <c r="HD149" s="7"/>
      <c r="HE149" s="7"/>
      <c r="HF149" s="7"/>
      <c r="HG149" s="7"/>
      <c r="HH149" s="7"/>
      <c r="HI149" s="7"/>
      <c r="HJ149" s="7"/>
      <c r="HK149" s="7"/>
      <c r="HL149" s="7"/>
      <c r="HM149" s="7"/>
      <c r="HN149" s="7"/>
      <c r="HO149" s="7"/>
      <c r="HP149" s="7"/>
      <c r="HQ149" s="7"/>
      <c r="HR149" s="7"/>
      <c r="HS149" s="7"/>
      <c r="HT149" s="7"/>
      <c r="HU149" s="7"/>
      <c r="HV149" s="7"/>
      <c r="HW149" s="7"/>
      <c r="HX149" s="7"/>
      <c r="HY149" s="7"/>
      <c r="HZ149" s="7"/>
      <c r="IA149" s="7"/>
      <c r="IB149" s="7"/>
      <c r="IC149" s="7"/>
      <c r="ID149" s="7"/>
      <c r="IE149" s="7"/>
    </row>
    <row r="150" spans="1:239" ht="201" customHeight="1" x14ac:dyDescent="0.25">
      <c r="A150" s="411" t="s">
        <v>479</v>
      </c>
      <c r="B150" s="346" t="s">
        <v>507</v>
      </c>
      <c r="C150" s="369" t="s">
        <v>480</v>
      </c>
      <c r="D150" s="346" t="s">
        <v>381</v>
      </c>
      <c r="E150" s="346" t="s">
        <v>28</v>
      </c>
      <c r="F150" s="384">
        <v>2022003630002</v>
      </c>
      <c r="G150" s="172" t="s">
        <v>581</v>
      </c>
      <c r="H150" s="185">
        <v>44642</v>
      </c>
      <c r="I150" s="218">
        <f t="shared" si="7"/>
        <v>7673490839</v>
      </c>
      <c r="J150" s="176"/>
      <c r="K150" s="176"/>
      <c r="L150" s="176">
        <v>7673490839</v>
      </c>
      <c r="M150" s="176"/>
      <c r="N150" s="186"/>
      <c r="O150" s="186"/>
      <c r="P150" s="176"/>
      <c r="Q150" s="413" t="s">
        <v>481</v>
      </c>
      <c r="R150" s="413" t="s">
        <v>458</v>
      </c>
      <c r="S150" s="180">
        <v>44649</v>
      </c>
      <c r="T150" s="230" t="s">
        <v>482</v>
      </c>
      <c r="U150" s="223">
        <v>7673490839</v>
      </c>
      <c r="V150" s="346" t="s">
        <v>646</v>
      </c>
      <c r="W150" s="272"/>
      <c r="X150" s="181"/>
      <c r="Y150" s="9"/>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row>
    <row r="151" spans="1:239" ht="201" customHeight="1" x14ac:dyDescent="0.25">
      <c r="A151" s="412"/>
      <c r="B151" s="347"/>
      <c r="C151" s="371"/>
      <c r="D151" s="347"/>
      <c r="E151" s="347"/>
      <c r="F151" s="385"/>
      <c r="G151" s="172" t="s">
        <v>582</v>
      </c>
      <c r="H151" s="185">
        <v>44993</v>
      </c>
      <c r="I151" s="218">
        <f t="shared" si="7"/>
        <v>510958768.54000002</v>
      </c>
      <c r="J151" s="176"/>
      <c r="K151" s="176"/>
      <c r="L151" s="176">
        <v>510958768.54000002</v>
      </c>
      <c r="M151" s="176"/>
      <c r="N151" s="186"/>
      <c r="O151" s="186"/>
      <c r="P151" s="176"/>
      <c r="Q151" s="414"/>
      <c r="R151" s="414"/>
      <c r="S151" s="229">
        <v>45016</v>
      </c>
      <c r="T151" s="182" t="s">
        <v>684</v>
      </c>
      <c r="U151" s="176">
        <v>510958768.54000002</v>
      </c>
      <c r="V151" s="347"/>
      <c r="W151" s="273"/>
      <c r="X151" s="181"/>
      <c r="Y151" s="9"/>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row>
    <row r="152" spans="1:239" ht="201" customHeight="1" x14ac:dyDescent="0.25">
      <c r="A152" s="184" t="s">
        <v>483</v>
      </c>
      <c r="B152" s="181" t="s">
        <v>484</v>
      </c>
      <c r="C152" s="196" t="s">
        <v>485</v>
      </c>
      <c r="D152" s="181" t="s">
        <v>391</v>
      </c>
      <c r="E152" s="181" t="s">
        <v>28</v>
      </c>
      <c r="F152" s="182">
        <v>2021000100262</v>
      </c>
      <c r="G152" s="172" t="s">
        <v>583</v>
      </c>
      <c r="H152" s="185">
        <v>44651</v>
      </c>
      <c r="I152" s="218">
        <f t="shared" si="7"/>
        <v>2395873261</v>
      </c>
      <c r="J152" s="176"/>
      <c r="K152" s="176"/>
      <c r="L152" s="176"/>
      <c r="M152" s="176">
        <v>2161502894</v>
      </c>
      <c r="N152" s="186"/>
      <c r="O152" s="186"/>
      <c r="P152" s="176">
        <v>234370367</v>
      </c>
      <c r="Q152" s="187" t="s">
        <v>486</v>
      </c>
      <c r="R152" s="187" t="s">
        <v>487</v>
      </c>
      <c r="S152" s="180">
        <v>44733</v>
      </c>
      <c r="T152" s="182" t="s">
        <v>488</v>
      </c>
      <c r="U152" s="176">
        <v>2395873261</v>
      </c>
      <c r="V152" s="181" t="s">
        <v>646</v>
      </c>
      <c r="W152" s="181"/>
      <c r="X152" s="181"/>
      <c r="Y152" s="9"/>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7"/>
      <c r="IA152" s="7"/>
      <c r="IB152" s="7"/>
      <c r="IC152" s="7"/>
      <c r="ID152" s="7"/>
      <c r="IE152" s="7"/>
    </row>
    <row r="153" spans="1:239" ht="201" customHeight="1" x14ac:dyDescent="0.25">
      <c r="A153" s="184" t="s">
        <v>695</v>
      </c>
      <c r="B153" s="181" t="s">
        <v>489</v>
      </c>
      <c r="C153" s="196" t="s">
        <v>490</v>
      </c>
      <c r="D153" s="181" t="s">
        <v>391</v>
      </c>
      <c r="E153" s="181" t="s">
        <v>28</v>
      </c>
      <c r="F153" s="182">
        <v>2021000100495</v>
      </c>
      <c r="G153" s="172" t="s">
        <v>584</v>
      </c>
      <c r="H153" s="185">
        <v>44685</v>
      </c>
      <c r="I153" s="218">
        <f t="shared" si="7"/>
        <v>1802569975</v>
      </c>
      <c r="J153" s="176"/>
      <c r="K153" s="176"/>
      <c r="L153" s="176"/>
      <c r="M153" s="176">
        <v>1739635693</v>
      </c>
      <c r="N153" s="186"/>
      <c r="O153" s="186"/>
      <c r="P153" s="176">
        <v>62934282</v>
      </c>
      <c r="Q153" s="187" t="s">
        <v>418</v>
      </c>
      <c r="R153" s="187" t="s">
        <v>423</v>
      </c>
      <c r="S153" s="180"/>
      <c r="T153" s="182"/>
      <c r="U153" s="176"/>
      <c r="V153" s="181" t="s">
        <v>646</v>
      </c>
      <c r="W153" s="181"/>
      <c r="X153" s="181" t="s">
        <v>696</v>
      </c>
      <c r="Y153" s="9"/>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c r="HK153" s="7"/>
      <c r="HL153" s="7"/>
      <c r="HM153" s="7"/>
      <c r="HN153" s="7"/>
      <c r="HO153" s="7"/>
      <c r="HP153" s="7"/>
      <c r="HQ153" s="7"/>
      <c r="HR153" s="7"/>
      <c r="HS153" s="7"/>
      <c r="HT153" s="7"/>
      <c r="HU153" s="7"/>
      <c r="HV153" s="7"/>
      <c r="HW153" s="7"/>
      <c r="HX153" s="7"/>
      <c r="HY153" s="7"/>
      <c r="HZ153" s="7"/>
      <c r="IA153" s="7"/>
      <c r="IB153" s="7"/>
      <c r="IC153" s="7"/>
      <c r="ID153" s="7"/>
      <c r="IE153" s="7"/>
    </row>
    <row r="154" spans="1:239" ht="201" customHeight="1" x14ac:dyDescent="0.25">
      <c r="A154" s="184" t="s">
        <v>491</v>
      </c>
      <c r="B154" s="181" t="s">
        <v>492</v>
      </c>
      <c r="C154" s="196" t="s">
        <v>493</v>
      </c>
      <c r="D154" s="181" t="s">
        <v>391</v>
      </c>
      <c r="E154" s="181" t="s">
        <v>28</v>
      </c>
      <c r="F154" s="182">
        <v>2022003630005</v>
      </c>
      <c r="G154" s="172" t="s">
        <v>585</v>
      </c>
      <c r="H154" s="185">
        <v>44760</v>
      </c>
      <c r="I154" s="218">
        <f t="shared" si="7"/>
        <v>1315779701.3</v>
      </c>
      <c r="J154" s="176"/>
      <c r="K154" s="176"/>
      <c r="L154" s="176">
        <v>1315779701.3</v>
      </c>
      <c r="M154" s="176"/>
      <c r="N154" s="186"/>
      <c r="O154" s="186"/>
      <c r="P154" s="176"/>
      <c r="Q154" s="187" t="s">
        <v>373</v>
      </c>
      <c r="R154" s="187" t="s">
        <v>423</v>
      </c>
      <c r="S154" s="180">
        <v>44776</v>
      </c>
      <c r="T154" s="182" t="s">
        <v>494</v>
      </c>
      <c r="U154" s="176">
        <v>1315779701.3</v>
      </c>
      <c r="V154" s="181" t="s">
        <v>646</v>
      </c>
      <c r="W154" s="181"/>
      <c r="X154" s="181"/>
      <c r="Y154" s="9"/>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c r="HK154" s="7"/>
      <c r="HL154" s="7"/>
      <c r="HM154" s="7"/>
      <c r="HN154" s="7"/>
      <c r="HO154" s="7"/>
      <c r="HP154" s="7"/>
      <c r="HQ154" s="7"/>
      <c r="HR154" s="7"/>
      <c r="HS154" s="7"/>
      <c r="HT154" s="7"/>
      <c r="HU154" s="7"/>
      <c r="HV154" s="7"/>
      <c r="HW154" s="7"/>
      <c r="HX154" s="7"/>
      <c r="HY154" s="7"/>
      <c r="HZ154" s="7"/>
      <c r="IA154" s="7"/>
      <c r="IB154" s="7"/>
      <c r="IC154" s="7"/>
      <c r="ID154" s="7"/>
      <c r="IE154" s="7"/>
    </row>
    <row r="155" spans="1:239" ht="201" customHeight="1" x14ac:dyDescent="0.25">
      <c r="A155" s="184" t="s">
        <v>495</v>
      </c>
      <c r="B155" s="181" t="s">
        <v>496</v>
      </c>
      <c r="C155" s="196" t="s">
        <v>497</v>
      </c>
      <c r="D155" s="181" t="s">
        <v>117</v>
      </c>
      <c r="E155" s="181" t="s">
        <v>28</v>
      </c>
      <c r="F155" s="182">
        <v>2021003630025</v>
      </c>
      <c r="G155" s="172" t="s">
        <v>586</v>
      </c>
      <c r="H155" s="185">
        <v>44945</v>
      </c>
      <c r="I155" s="218">
        <f t="shared" si="7"/>
        <v>30672326057.959999</v>
      </c>
      <c r="J155" s="176"/>
      <c r="K155" s="176">
        <v>30672326057.959999</v>
      </c>
      <c r="L155" s="176"/>
      <c r="M155" s="176"/>
      <c r="N155" s="186"/>
      <c r="O155" s="186"/>
      <c r="P155" s="176"/>
      <c r="Q155" s="187" t="s">
        <v>418</v>
      </c>
      <c r="R155" s="187" t="s">
        <v>458</v>
      </c>
      <c r="S155" s="180">
        <v>45007</v>
      </c>
      <c r="T155" s="182" t="s">
        <v>685</v>
      </c>
      <c r="U155" s="176">
        <v>30672326057.959999</v>
      </c>
      <c r="V155" s="181" t="s">
        <v>131</v>
      </c>
      <c r="W155" s="181"/>
      <c r="X155" s="181"/>
      <c r="Y155" s="9"/>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c r="HH155" s="7"/>
      <c r="HI155" s="7"/>
      <c r="HJ155" s="7"/>
      <c r="HK155" s="7"/>
      <c r="HL155" s="7"/>
      <c r="HM155" s="7"/>
      <c r="HN155" s="7"/>
      <c r="HO155" s="7"/>
      <c r="HP155" s="7"/>
      <c r="HQ155" s="7"/>
      <c r="HR155" s="7"/>
      <c r="HS155" s="7"/>
      <c r="HT155" s="7"/>
      <c r="HU155" s="7"/>
      <c r="HV155" s="7"/>
      <c r="HW155" s="7"/>
      <c r="HX155" s="7"/>
      <c r="HY155" s="7"/>
      <c r="HZ155" s="7"/>
      <c r="IA155" s="7"/>
      <c r="IB155" s="7"/>
      <c r="IC155" s="7"/>
      <c r="ID155" s="7"/>
      <c r="IE155" s="7"/>
    </row>
    <row r="156" spans="1:239" ht="152.25" customHeight="1" x14ac:dyDescent="0.25">
      <c r="A156" s="411" t="s">
        <v>506</v>
      </c>
      <c r="B156" s="346" t="s">
        <v>496</v>
      </c>
      <c r="C156" s="369" t="s">
        <v>508</v>
      </c>
      <c r="D156" s="346" t="s">
        <v>117</v>
      </c>
      <c r="E156" s="346" t="s">
        <v>28</v>
      </c>
      <c r="F156" s="384">
        <v>2022003630001</v>
      </c>
      <c r="G156" s="172" t="s">
        <v>587</v>
      </c>
      <c r="H156" s="185">
        <v>44994</v>
      </c>
      <c r="I156" s="524">
        <f>SUM(J156:P157)</f>
        <v>33840390140</v>
      </c>
      <c r="J156" s="415"/>
      <c r="K156" s="415"/>
      <c r="L156" s="415">
        <v>16185390140</v>
      </c>
      <c r="M156" s="415"/>
      <c r="N156" s="534"/>
      <c r="O156" s="534"/>
      <c r="P156" s="415">
        <v>17655000000</v>
      </c>
      <c r="Q156" s="413" t="s">
        <v>418</v>
      </c>
      <c r="R156" s="413" t="s">
        <v>458</v>
      </c>
      <c r="S156" s="536">
        <v>45007</v>
      </c>
      <c r="T156" s="384" t="s">
        <v>686</v>
      </c>
      <c r="U156" s="415">
        <v>16185390140</v>
      </c>
      <c r="V156" s="346" t="s">
        <v>614</v>
      </c>
      <c r="W156" s="272"/>
      <c r="X156" s="346" t="s">
        <v>687</v>
      </c>
      <c r="Y156" s="9"/>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7"/>
      <c r="GY156" s="7"/>
      <c r="GZ156" s="7"/>
      <c r="HA156" s="7"/>
      <c r="HB156" s="7"/>
      <c r="HC156" s="7"/>
      <c r="HD156" s="7"/>
      <c r="HE156" s="7"/>
      <c r="HF156" s="7"/>
      <c r="HG156" s="7"/>
      <c r="HH156" s="7"/>
      <c r="HI156" s="7"/>
      <c r="HJ156" s="7"/>
      <c r="HK156" s="7"/>
      <c r="HL156" s="7"/>
      <c r="HM156" s="7"/>
      <c r="HN156" s="7"/>
      <c r="HO156" s="7"/>
      <c r="HP156" s="7"/>
      <c r="HQ156" s="7"/>
      <c r="HR156" s="7"/>
      <c r="HS156" s="7"/>
      <c r="HT156" s="7"/>
      <c r="HU156" s="7"/>
      <c r="HV156" s="7"/>
      <c r="HW156" s="7"/>
      <c r="HX156" s="7"/>
      <c r="HY156" s="7"/>
      <c r="HZ156" s="7"/>
      <c r="IA156" s="7"/>
      <c r="IB156" s="7"/>
      <c r="IC156" s="7"/>
      <c r="ID156" s="7"/>
      <c r="IE156" s="7"/>
    </row>
    <row r="157" spans="1:239" ht="168.75" customHeight="1" x14ac:dyDescent="0.25">
      <c r="A157" s="412"/>
      <c r="B157" s="347"/>
      <c r="C157" s="371"/>
      <c r="D157" s="347"/>
      <c r="E157" s="347"/>
      <c r="F157" s="385"/>
      <c r="G157" s="172" t="s">
        <v>588</v>
      </c>
      <c r="H157" s="185">
        <v>45000</v>
      </c>
      <c r="I157" s="525"/>
      <c r="J157" s="416"/>
      <c r="K157" s="416"/>
      <c r="L157" s="416"/>
      <c r="M157" s="416"/>
      <c r="N157" s="535"/>
      <c r="O157" s="535"/>
      <c r="P157" s="416"/>
      <c r="Q157" s="414"/>
      <c r="R157" s="414"/>
      <c r="S157" s="537"/>
      <c r="T157" s="385"/>
      <c r="U157" s="416"/>
      <c r="V157" s="347"/>
      <c r="W157" s="273"/>
      <c r="X157" s="347"/>
      <c r="Y157" s="9"/>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c r="HH157" s="7"/>
      <c r="HI157" s="7"/>
      <c r="HJ157" s="7"/>
      <c r="HK157" s="7"/>
      <c r="HL157" s="7"/>
      <c r="HM157" s="7"/>
      <c r="HN157" s="7"/>
      <c r="HO157" s="7"/>
      <c r="HP157" s="7"/>
      <c r="HQ157" s="7"/>
      <c r="HR157" s="7"/>
      <c r="HS157" s="7"/>
      <c r="HT157" s="7"/>
      <c r="HU157" s="7"/>
      <c r="HV157" s="7"/>
      <c r="HW157" s="7"/>
      <c r="HX157" s="7"/>
      <c r="HY157" s="7"/>
      <c r="HZ157" s="7"/>
      <c r="IA157" s="7"/>
      <c r="IB157" s="7"/>
      <c r="IC157" s="7"/>
      <c r="ID157" s="7"/>
      <c r="IE157" s="7"/>
    </row>
    <row r="158" spans="1:239" ht="174.75" customHeight="1" x14ac:dyDescent="0.25">
      <c r="A158" s="237" t="s">
        <v>615</v>
      </c>
      <c r="B158" s="226" t="s">
        <v>616</v>
      </c>
      <c r="C158" s="238" t="s">
        <v>617</v>
      </c>
      <c r="D158" s="226" t="s">
        <v>313</v>
      </c>
      <c r="E158" s="226" t="s">
        <v>28</v>
      </c>
      <c r="F158" s="231">
        <v>2022003630015</v>
      </c>
      <c r="G158" s="172" t="s">
        <v>619</v>
      </c>
      <c r="H158" s="185">
        <v>45026</v>
      </c>
      <c r="I158" s="239">
        <f t="shared" ref="I158:I159" si="8">SUM(J158:P158)</f>
        <v>9199864032</v>
      </c>
      <c r="J158" s="224"/>
      <c r="K158" s="303"/>
      <c r="L158" s="303">
        <v>9199864032</v>
      </c>
      <c r="M158" s="303"/>
      <c r="N158" s="323"/>
      <c r="O158" s="323"/>
      <c r="P158" s="303"/>
      <c r="Q158" s="227" t="s">
        <v>618</v>
      </c>
      <c r="R158" s="227" t="s">
        <v>433</v>
      </c>
      <c r="S158" s="229">
        <v>45035</v>
      </c>
      <c r="T158" s="231" t="s">
        <v>690</v>
      </c>
      <c r="U158" s="224">
        <v>9199864032</v>
      </c>
      <c r="V158" s="325" t="s">
        <v>694</v>
      </c>
      <c r="W158" s="273"/>
      <c r="X158" s="331"/>
      <c r="Y158" s="9"/>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7"/>
      <c r="GY158" s="7"/>
      <c r="GZ158" s="7"/>
      <c r="HA158" s="7"/>
      <c r="HB158" s="7"/>
      <c r="HC158" s="7"/>
      <c r="HD158" s="7"/>
      <c r="HE158" s="7"/>
      <c r="HF158" s="7"/>
      <c r="HG158" s="7"/>
      <c r="HH158" s="7"/>
      <c r="HI158" s="7"/>
      <c r="HJ158" s="7"/>
      <c r="HK158" s="7"/>
      <c r="HL158" s="7"/>
      <c r="HM158" s="7"/>
      <c r="HN158" s="7"/>
      <c r="HO158" s="7"/>
      <c r="HP158" s="7"/>
      <c r="HQ158" s="7"/>
      <c r="HR158" s="7"/>
      <c r="HS158" s="7"/>
      <c r="HT158" s="7"/>
      <c r="HU158" s="7"/>
      <c r="HV158" s="7"/>
      <c r="HW158" s="7"/>
      <c r="HX158" s="7"/>
      <c r="HY158" s="7"/>
      <c r="HZ158" s="7"/>
      <c r="IA158" s="7"/>
      <c r="IB158" s="7"/>
      <c r="IC158" s="7"/>
      <c r="ID158" s="7"/>
      <c r="IE158" s="7"/>
    </row>
    <row r="159" spans="1:239" s="298" customFormat="1" ht="168.75" customHeight="1" x14ac:dyDescent="0.25">
      <c r="A159" s="295" t="s">
        <v>681</v>
      </c>
      <c r="B159" s="291" t="s">
        <v>683</v>
      </c>
      <c r="C159" s="292" t="s">
        <v>508</v>
      </c>
      <c r="D159" s="291" t="s">
        <v>620</v>
      </c>
      <c r="E159" s="291" t="s">
        <v>28</v>
      </c>
      <c r="F159" s="294">
        <v>2023003630002</v>
      </c>
      <c r="G159" s="156" t="s">
        <v>682</v>
      </c>
      <c r="H159" s="165">
        <v>45030</v>
      </c>
      <c r="I159" s="299">
        <f t="shared" si="8"/>
        <v>35849183783</v>
      </c>
      <c r="J159" s="300"/>
      <c r="K159" s="300"/>
      <c r="L159" s="316">
        <f>8136684469.78+6100299313.22</f>
        <v>14236983783</v>
      </c>
      <c r="M159" s="316"/>
      <c r="N159" s="324"/>
      <c r="O159" s="324"/>
      <c r="P159" s="316">
        <v>21612200000</v>
      </c>
      <c r="Q159" s="293" t="s">
        <v>418</v>
      </c>
      <c r="R159" s="293" t="s">
        <v>640</v>
      </c>
      <c r="S159" s="158">
        <v>45048</v>
      </c>
      <c r="T159" s="332" t="s">
        <v>691</v>
      </c>
      <c r="U159" s="333">
        <v>14236983783</v>
      </c>
      <c r="V159" s="327" t="s">
        <v>614</v>
      </c>
      <c r="W159" s="301"/>
      <c r="X159" s="301"/>
      <c r="Y159" s="296"/>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297"/>
      <c r="BD159" s="297"/>
      <c r="BE159" s="297"/>
      <c r="BF159" s="297"/>
      <c r="BG159" s="297"/>
      <c r="BH159" s="297"/>
      <c r="BI159" s="297"/>
      <c r="BJ159" s="297"/>
      <c r="BK159" s="297"/>
      <c r="BL159" s="297"/>
      <c r="BM159" s="297"/>
      <c r="BN159" s="297"/>
      <c r="BO159" s="297"/>
      <c r="BP159" s="297"/>
      <c r="BQ159" s="297"/>
      <c r="BR159" s="297"/>
      <c r="BS159" s="297"/>
      <c r="BT159" s="297"/>
      <c r="BU159" s="297"/>
      <c r="BV159" s="297"/>
      <c r="BW159" s="297"/>
      <c r="BX159" s="297"/>
      <c r="BY159" s="297"/>
      <c r="BZ159" s="297"/>
      <c r="CA159" s="297"/>
      <c r="CB159" s="297"/>
      <c r="CC159" s="297"/>
      <c r="CD159" s="297"/>
      <c r="CE159" s="297"/>
      <c r="CF159" s="297"/>
      <c r="CG159" s="297"/>
      <c r="CH159" s="297"/>
      <c r="CI159" s="297"/>
      <c r="CJ159" s="297"/>
      <c r="CK159" s="297"/>
      <c r="CL159" s="297"/>
      <c r="CM159" s="297"/>
      <c r="CN159" s="297"/>
      <c r="CO159" s="297"/>
      <c r="CP159" s="297"/>
      <c r="CQ159" s="297"/>
      <c r="CR159" s="297"/>
      <c r="CS159" s="297"/>
      <c r="CT159" s="297"/>
      <c r="CU159" s="297"/>
      <c r="CV159" s="297"/>
      <c r="CW159" s="297"/>
      <c r="CX159" s="297"/>
      <c r="CY159" s="297"/>
      <c r="CZ159" s="297"/>
      <c r="DA159" s="297"/>
      <c r="DB159" s="297"/>
      <c r="DC159" s="297"/>
      <c r="DD159" s="297"/>
      <c r="DE159" s="297"/>
      <c r="DF159" s="297"/>
      <c r="DG159" s="297"/>
      <c r="DH159" s="297"/>
      <c r="DI159" s="297"/>
      <c r="DJ159" s="297"/>
      <c r="DK159" s="297"/>
      <c r="DL159" s="297"/>
      <c r="DM159" s="297"/>
      <c r="DN159" s="297"/>
      <c r="DO159" s="297"/>
      <c r="DP159" s="297"/>
      <c r="DQ159" s="297"/>
      <c r="DR159" s="297"/>
      <c r="DS159" s="297"/>
      <c r="DT159" s="297"/>
      <c r="DU159" s="297"/>
      <c r="DV159" s="297"/>
      <c r="DW159" s="297"/>
      <c r="DX159" s="297"/>
      <c r="DY159" s="297"/>
      <c r="DZ159" s="297"/>
      <c r="EA159" s="297"/>
      <c r="EB159" s="297"/>
      <c r="EC159" s="297"/>
      <c r="ED159" s="297"/>
      <c r="EE159" s="297"/>
      <c r="EF159" s="297"/>
      <c r="EG159" s="297"/>
      <c r="EH159" s="297"/>
      <c r="EI159" s="297"/>
      <c r="EJ159" s="297"/>
      <c r="EK159" s="297"/>
      <c r="EL159" s="297"/>
      <c r="EM159" s="297"/>
      <c r="EN159" s="297"/>
      <c r="EO159" s="297"/>
      <c r="EP159" s="297"/>
      <c r="EQ159" s="297"/>
      <c r="ER159" s="297"/>
      <c r="ES159" s="297"/>
      <c r="ET159" s="297"/>
      <c r="EU159" s="297"/>
      <c r="EV159" s="297"/>
      <c r="EW159" s="297"/>
      <c r="EX159" s="297"/>
      <c r="EY159" s="297"/>
      <c r="EZ159" s="297"/>
      <c r="FA159" s="297"/>
      <c r="FB159" s="297"/>
      <c r="FC159" s="297"/>
      <c r="FD159" s="297"/>
      <c r="FE159" s="297"/>
      <c r="FF159" s="297"/>
      <c r="FG159" s="297"/>
      <c r="FH159" s="297"/>
      <c r="FI159" s="297"/>
      <c r="FJ159" s="297"/>
      <c r="FK159" s="297"/>
      <c r="FL159" s="297"/>
      <c r="FM159" s="297"/>
      <c r="FN159" s="297"/>
      <c r="FO159" s="297"/>
      <c r="FP159" s="297"/>
      <c r="FQ159" s="297"/>
      <c r="FR159" s="297"/>
      <c r="FS159" s="297"/>
      <c r="FT159" s="297"/>
      <c r="FU159" s="297"/>
      <c r="FV159" s="297"/>
      <c r="FW159" s="297"/>
      <c r="FX159" s="297"/>
      <c r="FY159" s="297"/>
      <c r="FZ159" s="297"/>
      <c r="GA159" s="297"/>
      <c r="GB159" s="297"/>
      <c r="GC159" s="297"/>
      <c r="GD159" s="297"/>
      <c r="GE159" s="297"/>
      <c r="GF159" s="297"/>
      <c r="GG159" s="297"/>
      <c r="GH159" s="297"/>
      <c r="GI159" s="297"/>
      <c r="GJ159" s="297"/>
      <c r="GK159" s="297"/>
      <c r="GL159" s="297"/>
      <c r="GM159" s="297"/>
      <c r="GN159" s="297"/>
      <c r="GO159" s="297"/>
      <c r="GP159" s="297"/>
      <c r="GQ159" s="297"/>
      <c r="GR159" s="297"/>
      <c r="GS159" s="297"/>
      <c r="GT159" s="297"/>
      <c r="GU159" s="297"/>
      <c r="GV159" s="297"/>
      <c r="GW159" s="297"/>
      <c r="GX159" s="297"/>
      <c r="GY159" s="297"/>
      <c r="GZ159" s="297"/>
      <c r="HA159" s="297"/>
      <c r="HB159" s="297"/>
      <c r="HC159" s="297"/>
      <c r="HD159" s="297"/>
      <c r="HE159" s="297"/>
      <c r="HF159" s="297"/>
      <c r="HG159" s="297"/>
      <c r="HH159" s="297"/>
      <c r="HI159" s="297"/>
      <c r="HJ159" s="297"/>
      <c r="HK159" s="297"/>
      <c r="HL159" s="297"/>
      <c r="HM159" s="297"/>
      <c r="HN159" s="297"/>
      <c r="HO159" s="297"/>
      <c r="HP159" s="297"/>
      <c r="HQ159" s="297"/>
      <c r="HR159" s="297"/>
      <c r="HS159" s="297"/>
      <c r="HT159" s="297"/>
      <c r="HU159" s="297"/>
      <c r="HV159" s="297"/>
      <c r="HW159" s="297"/>
      <c r="HX159" s="297"/>
      <c r="HY159" s="297"/>
      <c r="HZ159" s="297"/>
      <c r="IA159" s="297"/>
      <c r="IB159" s="297"/>
      <c r="IC159" s="297"/>
      <c r="ID159" s="297"/>
      <c r="IE159" s="297"/>
    </row>
    <row r="160" spans="1:239" ht="45" customHeight="1" x14ac:dyDescent="0.35">
      <c r="A160" s="10"/>
      <c r="B160" s="23"/>
      <c r="C160" s="23"/>
      <c r="D160" s="23"/>
      <c r="E160" s="23"/>
      <c r="F160" s="11"/>
      <c r="G160" s="270"/>
      <c r="H160" s="11"/>
      <c r="I160" s="8">
        <f>SUM(I4:I159)</f>
        <v>577761461437.63501</v>
      </c>
      <c r="J160" s="8">
        <f t="shared" ref="J160:P160" si="9">SUM(J4:J159)</f>
        <v>4032930133</v>
      </c>
      <c r="K160" s="8">
        <f t="shared" si="9"/>
        <v>233396535027.22498</v>
      </c>
      <c r="L160" s="8">
        <f t="shared" si="9"/>
        <v>219362174559.11002</v>
      </c>
      <c r="M160" s="8">
        <f t="shared" si="9"/>
        <v>43331556075.949997</v>
      </c>
      <c r="N160" s="8">
        <f t="shared" si="9"/>
        <v>6269583176</v>
      </c>
      <c r="O160" s="8">
        <f t="shared" si="9"/>
        <v>9240350301</v>
      </c>
      <c r="P160" s="8">
        <f t="shared" si="9"/>
        <v>62128332165.349998</v>
      </c>
      <c r="Q160" s="12"/>
      <c r="R160" s="12"/>
      <c r="S160" s="13"/>
      <c r="T160" s="13"/>
      <c r="U160" s="8">
        <f>SUM(U4:U159)</f>
        <v>510036049772.16003</v>
      </c>
      <c r="V160" s="23"/>
      <c r="W160" s="23"/>
      <c r="X160" s="2"/>
    </row>
    <row r="161" spans="1:23" ht="98.25" customHeight="1" x14ac:dyDescent="0.35">
      <c r="A161" s="14"/>
      <c r="O161" s="16" t="s">
        <v>498</v>
      </c>
      <c r="U161" s="220" t="s">
        <v>498</v>
      </c>
      <c r="V161" s="24"/>
      <c r="W161" s="24"/>
    </row>
    <row r="162" spans="1:23" ht="189" customHeight="1" x14ac:dyDescent="0.35">
      <c r="A162" s="410" t="s">
        <v>499</v>
      </c>
      <c r="B162" s="410"/>
      <c r="C162" s="410"/>
      <c r="D162" s="410"/>
      <c r="E162" s="410"/>
      <c r="J162" s="220"/>
      <c r="K162" s="220"/>
      <c r="L162" s="220"/>
      <c r="M162" s="220"/>
      <c r="N162" s="220"/>
      <c r="O162" s="220"/>
      <c r="P162" s="220"/>
      <c r="Q162" s="24"/>
      <c r="U162" s="220" t="s">
        <v>498</v>
      </c>
      <c r="V162" s="24"/>
      <c r="W162" s="24"/>
    </row>
    <row r="163" spans="1:23" ht="69" customHeight="1" x14ac:dyDescent="0.35">
      <c r="J163" s="220"/>
      <c r="K163" s="220"/>
      <c r="L163" s="220"/>
      <c r="M163" s="220"/>
      <c r="N163" s="220"/>
      <c r="O163" s="220"/>
      <c r="P163" s="220"/>
      <c r="Q163" s="24"/>
      <c r="U163" s="220"/>
      <c r="V163" s="24"/>
      <c r="W163" s="24"/>
    </row>
    <row r="164" spans="1:23" ht="63" customHeight="1" x14ac:dyDescent="0.35">
      <c r="A164" s="216" t="s">
        <v>500</v>
      </c>
      <c r="J164" s="221"/>
      <c r="K164" s="221"/>
      <c r="L164" s="221"/>
      <c r="M164" s="221"/>
      <c r="N164" s="221"/>
      <c r="O164" s="221"/>
      <c r="P164" s="221"/>
    </row>
    <row r="165" spans="1:23" ht="63" customHeight="1" x14ac:dyDescent="0.35">
      <c r="A165" s="191" t="s">
        <v>501</v>
      </c>
      <c r="J165" s="221"/>
      <c r="K165" s="221"/>
      <c r="L165" s="221"/>
      <c r="M165" s="221"/>
      <c r="N165" s="221"/>
      <c r="O165" s="221"/>
      <c r="P165" s="221"/>
    </row>
    <row r="166" spans="1:23" ht="63" customHeight="1" x14ac:dyDescent="0.35">
      <c r="A166" s="192" t="s">
        <v>502</v>
      </c>
      <c r="J166" s="221"/>
      <c r="K166" s="221"/>
      <c r="L166" s="221"/>
      <c r="M166" s="221"/>
      <c r="N166" s="221"/>
      <c r="O166" s="221"/>
      <c r="P166" s="221"/>
      <c r="S166" s="199"/>
    </row>
    <row r="167" spans="1:23" ht="63" customHeight="1" x14ac:dyDescent="0.35">
      <c r="A167" s="193" t="s">
        <v>503</v>
      </c>
    </row>
    <row r="168" spans="1:23" ht="63" customHeight="1" x14ac:dyDescent="0.35">
      <c r="A168" s="194" t="s">
        <v>504</v>
      </c>
      <c r="Q168" s="205"/>
    </row>
    <row r="169" spans="1:23" ht="63" customHeight="1" x14ac:dyDescent="0.35">
      <c r="A169" s="195" t="s">
        <v>505</v>
      </c>
    </row>
    <row r="170" spans="1:23" ht="63" customHeight="1" x14ac:dyDescent="0.35"/>
    <row r="171" spans="1:23" ht="63" customHeight="1" x14ac:dyDescent="0.35"/>
    <row r="172" spans="1:23" ht="63" customHeight="1" x14ac:dyDescent="0.35">
      <c r="Q172" s="205"/>
    </row>
    <row r="173" spans="1:23" ht="63" customHeight="1" x14ac:dyDescent="0.35"/>
    <row r="174" spans="1:23" ht="63" customHeight="1" x14ac:dyDescent="0.35"/>
    <row r="175" spans="1:23" ht="63" customHeight="1" x14ac:dyDescent="0.35"/>
    <row r="176" spans="1:23" ht="63" customHeight="1" x14ac:dyDescent="0.35"/>
    <row r="177" ht="63" customHeight="1" x14ac:dyDescent="0.35"/>
    <row r="178" ht="63" customHeight="1" x14ac:dyDescent="0.35"/>
    <row r="179" ht="63" customHeight="1" x14ac:dyDescent="0.35"/>
  </sheetData>
  <sheetProtection selectLockedCells="1" selectUnlockedCells="1"/>
  <mergeCells count="393">
    <mergeCell ref="R107:R109"/>
    <mergeCell ref="V107:V109"/>
    <mergeCell ref="W107:W109"/>
    <mergeCell ref="V147:V148"/>
    <mergeCell ref="W147:W148"/>
    <mergeCell ref="U156:U157"/>
    <mergeCell ref="V156:V157"/>
    <mergeCell ref="X156:X157"/>
    <mergeCell ref="L156:L157"/>
    <mergeCell ref="M156:M157"/>
    <mergeCell ref="N156:N157"/>
    <mergeCell ref="O156:O157"/>
    <mergeCell ref="P156:P157"/>
    <mergeCell ref="Q156:Q157"/>
    <mergeCell ref="R156:R157"/>
    <mergeCell ref="S156:S157"/>
    <mergeCell ref="T156:T157"/>
    <mergeCell ref="R110:R111"/>
    <mergeCell ref="Q141:Q142"/>
    <mergeCell ref="R141:R142"/>
    <mergeCell ref="X115:X117"/>
    <mergeCell ref="V124:V125"/>
    <mergeCell ref="Q124:Q125"/>
    <mergeCell ref="R124:R125"/>
    <mergeCell ref="G18:G20"/>
    <mergeCell ref="H18:H20"/>
    <mergeCell ref="I18:I20"/>
    <mergeCell ref="A18:A20"/>
    <mergeCell ref="B18:B20"/>
    <mergeCell ref="C18:C20"/>
    <mergeCell ref="A156:A157"/>
    <mergeCell ref="B156:B157"/>
    <mergeCell ref="C156:C157"/>
    <mergeCell ref="D156:D157"/>
    <mergeCell ref="E156:E157"/>
    <mergeCell ref="F156:F157"/>
    <mergeCell ref="I156:I157"/>
    <mergeCell ref="D18:D20"/>
    <mergeCell ref="E18:E20"/>
    <mergeCell ref="F18:F20"/>
    <mergeCell ref="A86:A93"/>
    <mergeCell ref="B86:B93"/>
    <mergeCell ref="C86:C93"/>
    <mergeCell ref="D86:D93"/>
    <mergeCell ref="E86:E89"/>
    <mergeCell ref="F86:F93"/>
    <mergeCell ref="A81:A85"/>
    <mergeCell ref="A79:A80"/>
    <mergeCell ref="K18:K20"/>
    <mergeCell ref="L18:L20"/>
    <mergeCell ref="M23:M24"/>
    <mergeCell ref="P23:P24"/>
    <mergeCell ref="Q23:Q24"/>
    <mergeCell ref="R23:R24"/>
    <mergeCell ref="J23:J24"/>
    <mergeCell ref="K23:K24"/>
    <mergeCell ref="L23:L24"/>
    <mergeCell ref="M18:M20"/>
    <mergeCell ref="P18:P20"/>
    <mergeCell ref="Q18:Q20"/>
    <mergeCell ref="J18:J20"/>
    <mergeCell ref="A1:C1"/>
    <mergeCell ref="D1:U1"/>
    <mergeCell ref="A2:A3"/>
    <mergeCell ref="B2:B3"/>
    <mergeCell ref="C2:C3"/>
    <mergeCell ref="D2:D3"/>
    <mergeCell ref="E2:E3"/>
    <mergeCell ref="F2:F3"/>
    <mergeCell ref="G2:G3"/>
    <mergeCell ref="H2:H3"/>
    <mergeCell ref="I2:I3"/>
    <mergeCell ref="J2:P2"/>
    <mergeCell ref="Q2:Q3"/>
    <mergeCell ref="R2:R3"/>
    <mergeCell ref="S2:U2"/>
    <mergeCell ref="X2:X3"/>
    <mergeCell ref="V2:V3"/>
    <mergeCell ref="X13:X15"/>
    <mergeCell ref="J16:J17"/>
    <mergeCell ref="K16:K17"/>
    <mergeCell ref="L16:L17"/>
    <mergeCell ref="M6:M7"/>
    <mergeCell ref="P6:P7"/>
    <mergeCell ref="Q6:Q7"/>
    <mergeCell ref="R6:R7"/>
    <mergeCell ref="X16:X17"/>
    <mergeCell ref="M13:M15"/>
    <mergeCell ref="P13:P15"/>
    <mergeCell ref="R13:R15"/>
    <mergeCell ref="L13:L15"/>
    <mergeCell ref="M16:M17"/>
    <mergeCell ref="P16:P17"/>
    <mergeCell ref="Q16:Q17"/>
    <mergeCell ref="R16:R17"/>
    <mergeCell ref="V13:V15"/>
    <mergeCell ref="V6:V7"/>
    <mergeCell ref="X6:X7"/>
    <mergeCell ref="W2:W3"/>
    <mergeCell ref="W6:W7"/>
    <mergeCell ref="A6:A7"/>
    <mergeCell ref="B6:B7"/>
    <mergeCell ref="C6:C7"/>
    <mergeCell ref="D6:D7"/>
    <mergeCell ref="E6:E7"/>
    <mergeCell ref="G16:G17"/>
    <mergeCell ref="H16:H17"/>
    <mergeCell ref="I16:I17"/>
    <mergeCell ref="Q13:Q15"/>
    <mergeCell ref="D13:D15"/>
    <mergeCell ref="E13:E15"/>
    <mergeCell ref="F13:F15"/>
    <mergeCell ref="G6:G7"/>
    <mergeCell ref="H6:H7"/>
    <mergeCell ref="I6:I7"/>
    <mergeCell ref="J6:J7"/>
    <mergeCell ref="K6:K7"/>
    <mergeCell ref="L6:L7"/>
    <mergeCell ref="F6:F7"/>
    <mergeCell ref="A13:A15"/>
    <mergeCell ref="B13:B15"/>
    <mergeCell ref="C13:C15"/>
    <mergeCell ref="A16:A17"/>
    <mergeCell ref="B16:B17"/>
    <mergeCell ref="C16:C17"/>
    <mergeCell ref="D16:D17"/>
    <mergeCell ref="E16:E17"/>
    <mergeCell ref="F16:F17"/>
    <mergeCell ref="G13:G15"/>
    <mergeCell ref="H13:H15"/>
    <mergeCell ref="I13:I15"/>
    <mergeCell ref="J13:J15"/>
    <mergeCell ref="K13:K15"/>
    <mergeCell ref="L33:L34"/>
    <mergeCell ref="A25:A29"/>
    <mergeCell ref="G23:G24"/>
    <mergeCell ref="H23:H24"/>
    <mergeCell ref="I23:I24"/>
    <mergeCell ref="G33:G34"/>
    <mergeCell ref="H33:H34"/>
    <mergeCell ref="I33:I34"/>
    <mergeCell ref="B23:B24"/>
    <mergeCell ref="C23:C24"/>
    <mergeCell ref="D23:D24"/>
    <mergeCell ref="E23:E24"/>
    <mergeCell ref="F23:F24"/>
    <mergeCell ref="B25:B29"/>
    <mergeCell ref="C25:C29"/>
    <mergeCell ref="D25:D29"/>
    <mergeCell ref="E25:E29"/>
    <mergeCell ref="F25:F29"/>
    <mergeCell ref="A23:A24"/>
    <mergeCell ref="M25:M29"/>
    <mergeCell ref="P25:P29"/>
    <mergeCell ref="Q25:Q29"/>
    <mergeCell ref="J35:J36"/>
    <mergeCell ref="K35:K36"/>
    <mergeCell ref="R28:R29"/>
    <mergeCell ref="A33:A34"/>
    <mergeCell ref="B33:B34"/>
    <mergeCell ref="C33:C34"/>
    <mergeCell ref="D33:D34"/>
    <mergeCell ref="E33:E34"/>
    <mergeCell ref="F33:F34"/>
    <mergeCell ref="G25:G29"/>
    <mergeCell ref="H25:H29"/>
    <mergeCell ref="I25:I29"/>
    <mergeCell ref="J25:J29"/>
    <mergeCell ref="K25:K29"/>
    <mergeCell ref="L25:L29"/>
    <mergeCell ref="M33:M34"/>
    <mergeCell ref="P33:P34"/>
    <mergeCell ref="Q33:Q34"/>
    <mergeCell ref="R33:R34"/>
    <mergeCell ref="J33:J34"/>
    <mergeCell ref="K33:K34"/>
    <mergeCell ref="L35:L36"/>
    <mergeCell ref="M35:M36"/>
    <mergeCell ref="P35:P36"/>
    <mergeCell ref="Q35:Q36"/>
    <mergeCell ref="R75:R76"/>
    <mergeCell ref="A35:A36"/>
    <mergeCell ref="B35:B36"/>
    <mergeCell ref="C35:C36"/>
    <mergeCell ref="E35:E36"/>
    <mergeCell ref="F35:F36"/>
    <mergeCell ref="I35:I36"/>
    <mergeCell ref="C72:C73"/>
    <mergeCell ref="D72:D73"/>
    <mergeCell ref="E72:E73"/>
    <mergeCell ref="F72:F73"/>
    <mergeCell ref="R72:R73"/>
    <mergeCell ref="A75:A76"/>
    <mergeCell ref="B75:B76"/>
    <mergeCell ref="C75:C76"/>
    <mergeCell ref="D75:D76"/>
    <mergeCell ref="E75:E76"/>
    <mergeCell ref="F75:F76"/>
    <mergeCell ref="I75:I76"/>
    <mergeCell ref="J75:J76"/>
    <mergeCell ref="K75:K76"/>
    <mergeCell ref="J72:J73"/>
    <mergeCell ref="K72:K73"/>
    <mergeCell ref="L72:L73"/>
    <mergeCell ref="M72:M73"/>
    <mergeCell ref="P72:P73"/>
    <mergeCell ref="Q72:Q73"/>
    <mergeCell ref="A72:A73"/>
    <mergeCell ref="B72:B73"/>
    <mergeCell ref="G72:G73"/>
    <mergeCell ref="H72:H73"/>
    <mergeCell ref="I72:I73"/>
    <mergeCell ref="L75:L76"/>
    <mergeCell ref="M75:M76"/>
    <mergeCell ref="P75:P76"/>
    <mergeCell ref="Q75:Q76"/>
    <mergeCell ref="Q86:Q93"/>
    <mergeCell ref="R86:R89"/>
    <mergeCell ref="B79:B80"/>
    <mergeCell ref="C79:C80"/>
    <mergeCell ref="D79:D80"/>
    <mergeCell ref="E79:E80"/>
    <mergeCell ref="F79:F80"/>
    <mergeCell ref="I79:I80"/>
    <mergeCell ref="J79:J80"/>
    <mergeCell ref="K79:K80"/>
    <mergeCell ref="E90:E93"/>
    <mergeCell ref="B81:B85"/>
    <mergeCell ref="C81:C85"/>
    <mergeCell ref="D81:D85"/>
    <mergeCell ref="E81:E85"/>
    <mergeCell ref="F81:F85"/>
    <mergeCell ref="L79:L80"/>
    <mergeCell ref="M79:M80"/>
    <mergeCell ref="P79:P80"/>
    <mergeCell ref="Q79:Q80"/>
    <mergeCell ref="Q81:Q85"/>
    <mergeCell ref="E97:E99"/>
    <mergeCell ref="F94:F99"/>
    <mergeCell ref="Q100:Q101"/>
    <mergeCell ref="R100:R101"/>
    <mergeCell ref="A100:A101"/>
    <mergeCell ref="B100:B101"/>
    <mergeCell ref="C100:C101"/>
    <mergeCell ref="D100:D101"/>
    <mergeCell ref="E100:E101"/>
    <mergeCell ref="F100:F101"/>
    <mergeCell ref="Q94:Q99"/>
    <mergeCell ref="R94:R96"/>
    <mergeCell ref="R97:R99"/>
    <mergeCell ref="A94:A99"/>
    <mergeCell ref="B94:B99"/>
    <mergeCell ref="C94:C99"/>
    <mergeCell ref="F107:F109"/>
    <mergeCell ref="Q107:Q109"/>
    <mergeCell ref="F110:F111"/>
    <mergeCell ref="Q110:Q111"/>
    <mergeCell ref="A110:A111"/>
    <mergeCell ref="B110:B111"/>
    <mergeCell ref="C110:C111"/>
    <mergeCell ref="D110:D111"/>
    <mergeCell ref="E110:E111"/>
    <mergeCell ref="A141:A142"/>
    <mergeCell ref="B141:B142"/>
    <mergeCell ref="C141:C142"/>
    <mergeCell ref="D141:D142"/>
    <mergeCell ref="E141:E142"/>
    <mergeCell ref="F141:F142"/>
    <mergeCell ref="A150:A151"/>
    <mergeCell ref="A121:A123"/>
    <mergeCell ref="B121:B123"/>
    <mergeCell ref="C121:C123"/>
    <mergeCell ref="D121:D123"/>
    <mergeCell ref="E121:E123"/>
    <mergeCell ref="F121:F123"/>
    <mergeCell ref="B150:B151"/>
    <mergeCell ref="C150:C151"/>
    <mergeCell ref="D150:D151"/>
    <mergeCell ref="E150:E151"/>
    <mergeCell ref="F150:F151"/>
    <mergeCell ref="A124:A125"/>
    <mergeCell ref="B124:B125"/>
    <mergeCell ref="C124:C125"/>
    <mergeCell ref="D124:D125"/>
    <mergeCell ref="E124:E125"/>
    <mergeCell ref="F124:F125"/>
    <mergeCell ref="A162:E162"/>
    <mergeCell ref="A143:A144"/>
    <mergeCell ref="B143:B144"/>
    <mergeCell ref="C143:C144"/>
    <mergeCell ref="D143:D144"/>
    <mergeCell ref="E143:E144"/>
    <mergeCell ref="F143:F144"/>
    <mergeCell ref="Q143:Q144"/>
    <mergeCell ref="R143:R144"/>
    <mergeCell ref="Q150:Q151"/>
    <mergeCell ref="R150:R151"/>
    <mergeCell ref="J156:J157"/>
    <mergeCell ref="K156:K157"/>
    <mergeCell ref="A147:A148"/>
    <mergeCell ref="B147:B148"/>
    <mergeCell ref="C147:C148"/>
    <mergeCell ref="D147:D148"/>
    <mergeCell ref="E147:E148"/>
    <mergeCell ref="F147:F148"/>
    <mergeCell ref="Q147:Q148"/>
    <mergeCell ref="R147:R148"/>
    <mergeCell ref="R115:R117"/>
    <mergeCell ref="R118:R119"/>
    <mergeCell ref="X18:X20"/>
    <mergeCell ref="V18:V20"/>
    <mergeCell ref="V16:V17"/>
    <mergeCell ref="R35:R36"/>
    <mergeCell ref="R18:R20"/>
    <mergeCell ref="X23:X24"/>
    <mergeCell ref="V23:V24"/>
    <mergeCell ref="V72:V73"/>
    <mergeCell ref="X72:X73"/>
    <mergeCell ref="R25:R27"/>
    <mergeCell ref="W23:W24"/>
    <mergeCell ref="W25:W29"/>
    <mergeCell ref="W33:W34"/>
    <mergeCell ref="W72:W73"/>
    <mergeCell ref="V33:V34"/>
    <mergeCell ref="X33:X34"/>
    <mergeCell ref="W18:W20"/>
    <mergeCell ref="R103:R105"/>
    <mergeCell ref="R90:R93"/>
    <mergeCell ref="R79:R80"/>
    <mergeCell ref="R81:R85"/>
    <mergeCell ref="U75:U76"/>
    <mergeCell ref="A118:A119"/>
    <mergeCell ref="B118:B119"/>
    <mergeCell ref="C118:C119"/>
    <mergeCell ref="D118:D119"/>
    <mergeCell ref="E118:E119"/>
    <mergeCell ref="F118:F119"/>
    <mergeCell ref="Q118:Q119"/>
    <mergeCell ref="A115:A117"/>
    <mergeCell ref="B115:B117"/>
    <mergeCell ref="C115:C117"/>
    <mergeCell ref="D115:D117"/>
    <mergeCell ref="E115:E117"/>
    <mergeCell ref="F115:F117"/>
    <mergeCell ref="Q115:Q117"/>
    <mergeCell ref="V94:V99"/>
    <mergeCell ref="V100:V101"/>
    <mergeCell ref="A112:A113"/>
    <mergeCell ref="B112:B113"/>
    <mergeCell ref="C112:C113"/>
    <mergeCell ref="D112:D113"/>
    <mergeCell ref="E112:E113"/>
    <mergeCell ref="F112:F113"/>
    <mergeCell ref="Q112:Q113"/>
    <mergeCell ref="R112:R113"/>
    <mergeCell ref="A103:A105"/>
    <mergeCell ref="B103:B105"/>
    <mergeCell ref="C103:C105"/>
    <mergeCell ref="D103:D105"/>
    <mergeCell ref="E103:E105"/>
    <mergeCell ref="F103:F105"/>
    <mergeCell ref="Q103:Q105"/>
    <mergeCell ref="D94:D99"/>
    <mergeCell ref="E94:E96"/>
    <mergeCell ref="A107:A109"/>
    <mergeCell ref="B107:B109"/>
    <mergeCell ref="C107:C109"/>
    <mergeCell ref="D107:D109"/>
    <mergeCell ref="E107:E109"/>
    <mergeCell ref="X100:X101"/>
    <mergeCell ref="V103:V105"/>
    <mergeCell ref="X121:X123"/>
    <mergeCell ref="Q121:Q123"/>
    <mergeCell ref="R121:R123"/>
    <mergeCell ref="V143:V144"/>
    <mergeCell ref="X143:X144"/>
    <mergeCell ref="V150:V151"/>
    <mergeCell ref="V25:V29"/>
    <mergeCell ref="X25:X29"/>
    <mergeCell ref="V110:V111"/>
    <mergeCell ref="V141:V142"/>
    <mergeCell ref="V35:V36"/>
    <mergeCell ref="X35:X36"/>
    <mergeCell ref="X75:X76"/>
    <mergeCell ref="V75:V76"/>
    <mergeCell ref="V79:V80"/>
    <mergeCell ref="X79:X80"/>
    <mergeCell ref="V115:V117"/>
    <mergeCell ref="V121:V123"/>
    <mergeCell ref="V81:V85"/>
    <mergeCell ref="V86:V93"/>
    <mergeCell ref="V112:V113"/>
    <mergeCell ref="V118:V119"/>
  </mergeCells>
  <printOptions horizontalCentered="1"/>
  <pageMargins left="0.48" right="0.15748031496062992" top="0.47244094488188981" bottom="0.74803149606299213" header="0.31496062992125984" footer="0.31496062992125984"/>
  <pageSetup paperSize="5" scale="23" fitToHeight="5" orientation="landscape" r:id="rId1"/>
  <rowBreaks count="3" manualBreakCount="3">
    <brk id="22" max="16383" man="1"/>
    <brk id="40" max="16383" man="1"/>
    <brk id="7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PROYECTOS SGR </vt:lpstr>
      <vt:lpstr>'PROYECTOS SGR '!_Hlk29926105</vt:lpstr>
      <vt:lpstr>'PROYECTOS SGR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AUXPLANEACION55</dc:creator>
  <cp:keywords/>
  <dc:description/>
  <cp:lastModifiedBy>AUXPLANEACION03</cp:lastModifiedBy>
  <cp:revision/>
  <dcterms:created xsi:type="dcterms:W3CDTF">2022-08-05T18:03:19Z</dcterms:created>
  <dcterms:modified xsi:type="dcterms:W3CDTF">2023-07-05T20:32:55Z</dcterms:modified>
  <cp:category/>
  <cp:contentStatus/>
</cp:coreProperties>
</file>