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OBERNACION QUINDIO 2021\SGR 2021\DECRETO 303 ADOPCION CAPITULO INDEPEN\"/>
    </mc:Choice>
  </mc:AlternateContent>
  <bookViews>
    <workbookView xWindow="-120" yWindow="-120" windowWidth="20730" windowHeight="11160" firstSheet="2" activeTab="2"/>
  </bookViews>
  <sheets>
    <sheet name="Propuesta" sheetId="5" r:id="rId1"/>
    <sheet name="Priorizacion SGR" sheetId="2" r:id="rId2"/>
    <sheet name="MATRIZ  CAPITULO SGR" sheetId="8" r:id="rId3"/>
  </sheets>
  <definedNames>
    <definedName name="_xlnm._FilterDatabase" localSheetId="2" hidden="1">'MATRIZ  CAPITULO SGR'!$A$4:$AF$22</definedName>
    <definedName name="_Toc41489859" localSheetId="2">'MATRIZ  CAPITULO SGR'!$G$15</definedName>
  </definedNames>
  <calcPr calcId="191029"/>
</workbook>
</file>

<file path=xl/calcChain.xml><?xml version="1.0" encoding="utf-8"?>
<calcChain xmlns="http://schemas.openxmlformats.org/spreadsheetml/2006/main">
  <c r="X30" i="8" l="1"/>
  <c r="AD30" i="8"/>
  <c r="AC30" i="8"/>
  <c r="AB30" i="8"/>
  <c r="AA30" i="8"/>
  <c r="Z30" i="8"/>
  <c r="Y30" i="8"/>
  <c r="Y22" i="8" l="1"/>
  <c r="Y23" i="8" s="1"/>
  <c r="AA22" i="8"/>
  <c r="AC22" i="8"/>
  <c r="AC23" i="8" s="1"/>
  <c r="X22" i="8"/>
  <c r="AE23" i="8"/>
  <c r="AF23" i="8"/>
  <c r="AD15" i="8" l="1"/>
  <c r="AA7" i="8" l="1"/>
  <c r="AB20" i="8" l="1"/>
  <c r="AD21" i="8"/>
  <c r="AB21" i="8"/>
  <c r="AD20" i="8"/>
  <c r="Z21" i="8"/>
  <c r="Z20" i="8"/>
  <c r="Z22" i="8" s="1"/>
  <c r="Z23" i="8" s="1"/>
  <c r="AD22" i="8" l="1"/>
  <c r="AB22" i="8"/>
  <c r="AB23" i="8" s="1"/>
  <c r="X19" i="8"/>
  <c r="X23" i="8" s="1"/>
  <c r="AA19" i="8"/>
  <c r="AA23" i="8" s="1"/>
  <c r="AD19" i="8"/>
  <c r="AD23" i="8" l="1"/>
  <c r="C18" i="5"/>
  <c r="D18" i="5" s="1"/>
  <c r="D20" i="5" s="1"/>
  <c r="H36" i="5"/>
  <c r="H35" i="5"/>
  <c r="C69" i="5" l="1"/>
  <c r="C56" i="5"/>
  <c r="C59" i="5" l="1"/>
  <c r="C61" i="5" s="1"/>
  <c r="E16" i="5" l="1"/>
  <c r="D16" i="5" l="1"/>
  <c r="C16" i="5"/>
  <c r="C20" i="5" s="1"/>
  <c r="C22" i="5" l="1"/>
  <c r="E22" i="5"/>
  <c r="C25" i="5" l="1"/>
  <c r="M14" i="2" l="1"/>
  <c r="M11" i="2"/>
  <c r="M20" i="2"/>
  <c r="M18" i="2"/>
  <c r="M19" i="2"/>
  <c r="M26" i="2"/>
  <c r="M12" i="2"/>
  <c r="M10" i="2"/>
  <c r="M21" i="2" l="1"/>
  <c r="M22" i="2"/>
  <c r="M23" i="2" l="1"/>
  <c r="N23" i="2" s="1"/>
  <c r="M24" i="2"/>
  <c r="N24" i="2" s="1"/>
  <c r="M25" i="2"/>
  <c r="N25" i="2" s="1"/>
  <c r="N20" i="2"/>
  <c r="P20" i="2" s="1"/>
  <c r="N12" i="2"/>
  <c r="M15" i="2"/>
  <c r="N15" i="2" s="1"/>
  <c r="M17" i="2"/>
  <c r="N17" i="2" s="1"/>
  <c r="N22" i="2"/>
  <c r="N21" i="2"/>
  <c r="N11" i="2"/>
  <c r="N19" i="2"/>
  <c r="N18" i="2"/>
  <c r="M16" i="2"/>
  <c r="N16" i="2" s="1"/>
  <c r="N26" i="2"/>
  <c r="M13" i="2"/>
  <c r="N13" i="2" s="1"/>
  <c r="M7" i="2"/>
  <c r="N7" i="2" s="1"/>
  <c r="N14" i="2"/>
  <c r="N10" i="2"/>
  <c r="M4" i="2"/>
  <c r="N4" i="2" s="1"/>
  <c r="M27" i="2"/>
  <c r="N27" i="2" s="1"/>
  <c r="M5" i="2"/>
  <c r="N5" i="2" s="1"/>
  <c r="M6" i="2"/>
  <c r="N6" i="2" s="1"/>
  <c r="M8" i="2"/>
  <c r="N8" i="2" s="1"/>
  <c r="M9" i="2"/>
  <c r="N9" i="2" s="1"/>
  <c r="M28" i="2" l="1"/>
  <c r="P23" i="2"/>
  <c r="L28" i="2"/>
  <c r="K28" i="2"/>
  <c r="J28" i="2"/>
  <c r="I28" i="2"/>
  <c r="H28" i="2"/>
  <c r="G28" i="2"/>
  <c r="F28" i="2"/>
  <c r="E28" i="2"/>
  <c r="D28" i="2"/>
  <c r="P15" i="2"/>
  <c r="P21" i="2"/>
  <c r="P26" i="2"/>
  <c r="P14" i="2"/>
  <c r="P17" i="2"/>
  <c r="P8" i="2"/>
  <c r="P13" i="2" l="1"/>
  <c r="P16" i="2"/>
  <c r="P24" i="2"/>
  <c r="N28" i="2"/>
  <c r="O19" i="2" s="1"/>
  <c r="P10" i="2"/>
  <c r="P11" i="2"/>
  <c r="P27" i="2"/>
  <c r="P18" i="2"/>
  <c r="P7" i="2"/>
  <c r="P5" i="2"/>
  <c r="P12" i="2"/>
  <c r="P9" i="2"/>
  <c r="P22" i="2"/>
  <c r="P6" i="2"/>
  <c r="P4" i="2"/>
  <c r="P19" i="2"/>
  <c r="P25" i="2"/>
  <c r="O24" i="2" l="1"/>
  <c r="O8" i="2"/>
  <c r="O4" i="2"/>
  <c r="O20" i="2"/>
  <c r="O26" i="2"/>
  <c r="O21" i="2"/>
  <c r="O23" i="2"/>
  <c r="O10" i="2"/>
  <c r="O16" i="2"/>
  <c r="O9" i="2"/>
  <c r="O28" i="2"/>
  <c r="O12" i="2"/>
  <c r="O13" i="2"/>
  <c r="O5" i="2"/>
  <c r="O15" i="2"/>
  <c r="O27" i="2"/>
  <c r="O18" i="2"/>
  <c r="O17" i="2"/>
  <c r="O11" i="2"/>
  <c r="O6" i="2"/>
  <c r="O14" i="2"/>
  <c r="O25" i="2"/>
  <c r="O7" i="2"/>
  <c r="O22" i="2"/>
</calcChain>
</file>

<file path=xl/sharedStrings.xml><?xml version="1.0" encoding="utf-8"?>
<sst xmlns="http://schemas.openxmlformats.org/spreadsheetml/2006/main" count="446" uniqueCount="243">
  <si>
    <t xml:space="preserve">IMPLEMENTACIÓN DE UN PROCESO DE PRODUCCIÓN, SOSTENIMIENTO Y COMERCIALIZACIÓN DE HORTALIZAS, A TRAVÉS DE POSTURAS, BAJO CONDICIONES SEMICONTROLADAS Y AGROECOLÓGICAS LIDERADAS POR LAS MUJERES DE LAS  COMUNIDADES  Y PUEBLOS INDÍGENAS DEL DEPARTAMENTO DEL QUINDÍO.   </t>
  </si>
  <si>
    <t xml:space="preserve">IMPLEMENTACIÓN DE UN PROGRAMA AGRÍCOLA PARA PRODUCCIÓN SOSTENIBLE DEL CULTIVO YACON EN LA COMUNIDAD AFROCOLOMBIANA EN EL DEPARTAMENTO DEL QUINDÍO  </t>
  </si>
  <si>
    <t>CONSTRUCCIÓN DEL COLISEO MULTIDEPORTE DEPARTAMENTAL</t>
  </si>
  <si>
    <t>CONSTRUCCIÓN DEL COMPLEJO ACUATICO DEPARTAMENTAL</t>
  </si>
  <si>
    <t>CONSTRUCCIÓN DE LA BOLERA PUBLICA DEPARTAMENTAL</t>
  </si>
  <si>
    <t>MEJORAMIENTO DE VÍAS TERCIARIAS MEDIANTE EL USO DE PLACA HUELLA EN LOS MUNICIPIOS DEL DEPARTAMENTO DEL QUINDÍO - FASE II</t>
  </si>
  <si>
    <t>CONSTRUCCIÓN DEL NUEVO E.S.E. HOSPITAL SAGRADO CORAZÓN DE JESÚS EN EL MUNICIPIO DE QUIMBAYA PARA ATENDER LA POBLACION LOCAL, FLOTANTE Y TURISTAS EN EL DEPARTAMENTO DEL QUINDÍO</t>
  </si>
  <si>
    <t>CONSTRUCCIÓN DE UNIDAD PEDIÁTRICA DE LA ESE HOSPITAL DEPARTAMENTAL UNIVERSITARIO DEL QUINDÍO SAN JUAN DE DIOS DEL DEPARTAMENTO DEL QUINDÍO</t>
  </si>
  <si>
    <t>CONSTRUCCIÓN DE OBRAS DE ESTABILIZACIÓN PARA EL MEJORAMIENTO DE LA RED VIAL DEL DEPARTAMENTO QUINDÍO</t>
  </si>
  <si>
    <t>ESTUDIOS Y DISEÑOS TÉCNICOS, LEGALES Y AMBIENTALES PARA LA DESCONTAMINACIÓN DE LOS AFLUENTES HÍDRICOS EN LA CUENCA DEL RIO LA VIEJA EN EL  DEPARTAMENTO DEL QUINDIO -  FASE II</t>
  </si>
  <si>
    <t xml:space="preserve">CONSTRUCCIÓN DE CUBIERTAS METÁLICAS EN PLACAS POLIDEPORTIVAS DE LAS INSTITUCIONES EDUCATIVAS DEL QUINDÍO. </t>
  </si>
  <si>
    <t>DESARROLLO DE INSTRUMENTOS Y HERRAMIENTAS PARA LA PLANEACION Y GESTION DEL ORDENAMIENTO TERRITORIAL Y ACTUALIZACION DEL EOT DEL  MUNICIPIO DE PIJAO</t>
  </si>
  <si>
    <t>RESTAURACIÓN ESTACIÓN FERROCARRIL SALENTO</t>
  </si>
  <si>
    <t>RESTAURACIÓN ESTACION FERROCARRIL QUIMBAYA</t>
  </si>
  <si>
    <t xml:space="preserve">FORTALECIMIENTO DE LAS ENTIDADES DE PRIMERA RESPUESTA COMO MECANISMO DE REDUCCIÓN DE LA VULNERABILIDAD EN EL DEPARTAMENTO DEL QUINDÍO. </t>
  </si>
  <si>
    <t>ESTUDIOS Y DISEÑOS PARA LA CONSTRUCCIÓN DEL EDIFICIO DE INVESTIGACIONES Y MUSEO DE CIENCIAS NATURALES DE LA UNIVERSIDAD DEL QUINDÍO.</t>
  </si>
  <si>
    <t xml:space="preserve">ADECUACIÓN DE UN CENTRO INTEGRAL PARA EL ACOMPAÑAMIENTO Y SEGUIMIENTO  DE LOS PROCESOS DE EMPRENDIMIENTO E INNOVACIÓN EMPRESARIAL EN EL DEPARTAMENTO DEL QUINDÍO. </t>
  </si>
  <si>
    <t>FORTALECIMIENTO DE LA GESTIÓN EMPRESARIAL DE LAS CADENAS PRODUCTIVAS Y CLÚSTERES A PARTIR DE LA ESTRUCTURACIÓN DEL  SISTEMA CLÚSTER Q  PARA  FOMENTAR EL DESARROLLO EMPRESARIAL Y ECONÓMICO, EN EL DEPARTAMENTO DEL QUINDÍO</t>
  </si>
  <si>
    <t>FORTALECIMIENTO DEL EMPLEO A TRAVÉS FACTORES DEL MERCADO LABORAL EN EL DEPARTAMENTO DEL QUINDÍO</t>
  </si>
  <si>
    <t xml:space="preserve">INCREMENTO DE LAS CAPACIDADES DE I+D+I EN EMPRESAS Y EMPRENDIMIENTOS  MEDIANTE EL DESARROLLO DE EMPRENDIMIENTOS DE ALTO IMPACTO DEL DEPARTAMENTO DEL QUINDÍO </t>
  </si>
  <si>
    <t>MODERNIZACIÓN DEL LABORATORIO DE SALUD PÚBLICA DEPARTAMENTAL QUINDIO</t>
  </si>
  <si>
    <t>CONSTRUCCIÓN PARA DOS AULAS DE CLASE, SALA DE PROFESORES, AULA MULTIPLE (COMEDOR Y RESTAURANTE) Y AREA ADMNISTRATIVA DE LA SEDE BOQUIA, VEREDA BOQUIA, EN EL MUNICIPIO DE SALENTO, DEPARTAMENTO QUINDÍO</t>
  </si>
  <si>
    <t>CONSTRUCCIÓN DE OCHO AULAS DE CLASE Y BATERIAS SANITARIAS DE LA SEDE EDUCATIVA LUIS ARANGO CARDONA, EN EL MUNICIPIO DE LA TEBAIDA DEPARTAMENTO DEL QUINDÍO</t>
  </si>
  <si>
    <t>CONSTRUCCIÓN DE DOS AULAS DE CALSE, SALA DE PROFESORES, AULA MULTIPLE ( COMEDOR Y RESTAURANTE), Y CUBIERTA CANCHA MULTIPLE DE LA SEDE ESDUCATIVALA POPA EN EL MUNICIPIO DE AL TEBAIDA, DEPARTAMENTO DEL QUINDÍO</t>
  </si>
  <si>
    <t>No.</t>
  </si>
  <si>
    <t xml:space="preserve">No.2  ALCADES </t>
  </si>
  <si>
    <t xml:space="preserve">No.1  ASAMBLEA </t>
  </si>
  <si>
    <t xml:space="preserve">No.3 COMISIÓN REGIONAL DE COMPETITIVIDAD
</t>
  </si>
  <si>
    <t>No.5  CONSEJO TERRITORIAL DE PLANEACIÓN</t>
  </si>
  <si>
    <t xml:space="preserve">No. 6  SECTORES SOCIALES </t>
  </si>
  <si>
    <t xml:space="preserve">No.8 ORGANIZACIONES DE MUJERES
</t>
  </si>
  <si>
    <t>TOTAL</t>
  </si>
  <si>
    <t xml:space="preserve">No.7 CONGRESISTAS  -  REGIÓN ADMINISTRATIVA DE PLANIFICACIÓN RAP EJE CAFETERO 
</t>
  </si>
  <si>
    <t xml:space="preserve">TOTAL </t>
  </si>
  <si>
    <t xml:space="preserve">No.4 UNIVERSIDADES- SENA 
</t>
  </si>
  <si>
    <t xml:space="preserve"> </t>
  </si>
  <si>
    <t>% DE VOTACIÓN DENTRO DEL TOTAL</t>
  </si>
  <si>
    <t>VALOR APROXIMADO DEL SALDO INDICATIVO</t>
  </si>
  <si>
    <t>INTEGRANTES CONSEJO DE GOBIERNO DEPARTAMENTAL</t>
  </si>
  <si>
    <t>PRIORIZACIÓN DE INCIATIVAS EN LAS MESAS PÚBLICAS VIRTUALES DE PARTICIPACIÓN CIUDADANA PARA EL CAPÍTULO INDEPENDIENTE DEL PLAN DE DESARROLLO "INVERSIONES CON CARGO AL SGR"</t>
  </si>
  <si>
    <t>NOMBRE DE LA INICIATIVA O PROYECTO DE INVERSIÓN PROPUESTA A PRIORIZAR POR EL DEPARTAMENTO DEL QUINDÍO</t>
  </si>
  <si>
    <t>POSICIÓN INICIATIVA PRIORIZADA</t>
  </si>
  <si>
    <t>APOYO A LAS INICIATIVAS DE EMPRENDIMIENTO, EMPRESARISMO, ASOCIATIVIDAD Y GENERACIÓN DE EMPLEO EN EL DEPARTAMENTO DEL QUINDÍO A TRAVÉS DE UN CONVENIO DE ADHESIÓN QUE PERMITA CONTAR CON UNA CONVOCATORIA CERRADA (EXCLUSIVA) DEL FONDO EMPRENDER PARA EMPRENDEDORES DEL DEPARTAMENTO DEL QUINDÍO.</t>
  </si>
  <si>
    <t>1.000.000.</t>
  </si>
  <si>
    <t>NUEVAS INICIATIVAS O PROYECTOS DE INVERSIÓN PRESENTADOS EN EL MARCO DE LAS MESAS PÚBLICAS VIRTUALES PARA SER INCLUIDOS EN EL CAPÍTULO INDEPENDIENTE DEL PLAN DE DESARROLLO INVERSIONES CON CARGO AL SGR</t>
  </si>
  <si>
    <t>CONSTRUCCIÓN DE INFRAESTRUCTURA PARA EL FUNCIONAMIENTO DE LA ESE HOSPITAL SAN VICENTE DE PAUL EN EL MUNICIPIO DE SALENTO</t>
  </si>
  <si>
    <t>NOMBRE DE LA NUEVAS INICIATIVAS O PROYECTO SDE INVERSIÓN PROPUESTAS EN LAS MESAS VIRTUALES PUBLICAS DE PARTICIPACION CIUDADANA DEL JUEVES 29 DE ABRIL DE 2021</t>
  </si>
  <si>
    <t>Fase II - financiada con SGR</t>
  </si>
  <si>
    <t xml:space="preserve">OBSERVACIONES </t>
  </si>
  <si>
    <t>XXII Jegos Deportivos Nacionales</t>
  </si>
  <si>
    <t>Cumplimiento de fallo judicial - Accion popular Armenia Salento</t>
  </si>
  <si>
    <t xml:space="preserve">Asignaciones Directas Comunidades y Publos Indgenas </t>
  </si>
  <si>
    <t>Concertacion y priorizacion con la Comision Regional de Competitivdad e Innovacion - CRCI</t>
  </si>
  <si>
    <t xml:space="preserve">Concertacion y priorizacion con el Consejo Departamental de Gestion del Riesgo </t>
  </si>
  <si>
    <t>Cumplimiento del Fallo del Tribunal del Quindio - TAQ</t>
  </si>
  <si>
    <t xml:space="preserve">Asignaciones Directas Comunidades Negras Afrocolomianas, Raizales y Palenqueras </t>
  </si>
  <si>
    <t>Cumplimiento de fallo judicial - Accion popular Salento</t>
  </si>
  <si>
    <t>Cumplimiento de fallo judicial - Accion popular Quimbaya</t>
  </si>
  <si>
    <t>Estudios y diseños financiados con recursos del el gobierno departamental en vigencias anteriores</t>
  </si>
  <si>
    <t>Concertacion con la Universidad del Quindio</t>
  </si>
  <si>
    <t>Bieno 2021 - 2022</t>
  </si>
  <si>
    <t>Posicion</t>
  </si>
  <si>
    <t>Valor Indicativo 2021</t>
  </si>
  <si>
    <t>Valor Indicativo 2022</t>
  </si>
  <si>
    <t>Valor Indicativo 2023</t>
  </si>
  <si>
    <t xml:space="preserve">PRESUPUESTO 2021 - 2022  + VIGENCIA 2023 </t>
  </si>
  <si>
    <t xml:space="preserve"> ASIGNACIONES DIRECTAS (20%)  </t>
  </si>
  <si>
    <t xml:space="preserve">RENDIMIENTOS FINANCIEROS  Asignaciones Directas </t>
  </si>
  <si>
    <t>ASIGNACIÓN PARA LA INVERSIÓN REGIONAL - DEPARTAMENTOS</t>
  </si>
  <si>
    <t>ASIGNACIÓN PARA CTI - CONVOCATORIAS 2021 -Ambiente Desarrollo Sostenible</t>
  </si>
  <si>
    <t>ASIGNACIÓN PARA LA CTI - CONVOCATORIAS 2021</t>
  </si>
  <si>
    <t>TOTAL RECURSOS SGR 2021 - 2023</t>
  </si>
  <si>
    <t xml:space="preserve">Bienio 2021-2022 - Ley 2072 del 31 de diciembre de 2020 </t>
  </si>
  <si>
    <t xml:space="preserve">Decreto 332 del 6 de abril de 2021 </t>
  </si>
  <si>
    <t xml:space="preserve">                            - </t>
  </si>
  <si>
    <t>Plan de Recursos 2023 (SICODIS DNP)</t>
  </si>
  <si>
    <t>TOTALES</t>
  </si>
  <si>
    <t>Cumplimiento de fallo judicial - Accion popular Pijao</t>
  </si>
  <si>
    <t>RESTAURACIÓN ESTACION FERROCARRIL QUIMBAYA  ( Valor BPIN Departamento $  3.204.426.236 sin actualizar APUS)</t>
  </si>
  <si>
    <t>RESTAURACIÓN ESTACIÓN FERROCARRIL SALENTO (Valor BPIN Departamento $ 1.036.070.054 )</t>
  </si>
  <si>
    <t>Plan Recursos 2023</t>
  </si>
  <si>
    <t xml:space="preserve">TOTAL AIR Departamentos 60% </t>
  </si>
  <si>
    <t>UNIVERSIDAD PÚBLICA - UNIVERSIDAD DE QUINDÍO</t>
  </si>
  <si>
    <t>Valor Indicativo Bienio 2021 - 2022</t>
  </si>
  <si>
    <t>ASIGNACIONES DIRECTAS + RF</t>
  </si>
  <si>
    <t>Asignaciones Directas  Ley 2072 de 2020 y Decreto 332 de 2021</t>
  </si>
  <si>
    <t>2 % Artículo 71 de la Ley 2056 de 2020</t>
  </si>
  <si>
    <t>COMUNIDADES Y PUEBLOS INDÍGENAS</t>
  </si>
  <si>
    <t xml:space="preserve">COMUNIDADES NEGRAS, AFROCOLOMBIANAS, RAÍZALES Y PALENQUERAS </t>
  </si>
  <si>
    <t>5% del Parágrafo primero del artículo 40 Ley 2056 de 2020</t>
  </si>
  <si>
    <t>Total 9 % = Enfoque etnico 2% +2% + 5 % Universidad Publica</t>
  </si>
  <si>
    <t>Iniciativas expuestas en la mesa de participacion ciudadan</t>
  </si>
  <si>
    <t>Valor Indicativo</t>
  </si>
  <si>
    <t>OBSERVACIONES</t>
  </si>
  <si>
    <t>Propuesto por la Asamblea Departamental para ejecutarlo con el SENA - Fondo Emprender</t>
  </si>
  <si>
    <t>Quedan en el Decreto pendientes de asignacion de recursos SGR - No en la matriz Plurianual  del Plan de Desarrollo</t>
  </si>
  <si>
    <t>OBSERVACIONES / RAZONES Y CRITERIOS</t>
  </si>
  <si>
    <t xml:space="preserve">Fase II - financiada con SGR - APUS Actualizados -Mejor puntuación - Inversión tangible - El gobernador inauguraría a finales del 2022 previo al año electoral local - Invierte en todos los municipios </t>
  </si>
  <si>
    <t>Cumplimiento de fallo judicial - Acción popular en los municipios de Armenia y Salento</t>
  </si>
  <si>
    <t>XXII Juegos Deportivos Nacionales - El artículo 209 de la Ley 2056 de 2020 define líneas de inversión en 2021 la infraestructura deportiva no está incluida como gasto elegible con esta fuente de financiación SGR - Los contrato para la elaboración de los estudios y diseños y su respectiva interventoría aun no tienen Acta de inicio en PROVIQUINDIO.</t>
  </si>
  <si>
    <t>Concertación y priorización de iniciativas para la reactivación económica con la Comisión Regional de Competitividad e Innovación - CRCI</t>
  </si>
  <si>
    <t>El contrato para la elaboración de los estudios y diseños y su respectiva interventoría aun no tienen Acta de inicio en PROVIQUINDIO.</t>
  </si>
  <si>
    <t xml:space="preserve">Cumplimiento de fallo judicial - Acción popular Pijao - para cumplir impacto regional debe incluirse otro municipio </t>
  </si>
  <si>
    <t>Cumplimiento de fallo judicial - Acción popular Quimbaya y Salento los municipios deben concurrir con un aporte adicional y para cumplir con el impacto regional debe ser un solo proyecto SGR</t>
  </si>
  <si>
    <t>Cumplimiento del Fallo del Tribunal del Quindío - TAQ - La fase I se está financiando en 2021 con saldos de vigencias anteriores SGR</t>
  </si>
  <si>
    <t>La fase II de este proyecto se está ejecutando por el Hospital San Juan de Dios. Hubo un cambio de normatividad en salud obligo a ajustar el PMA. Se suspendido el contrato de elaboración de los estudios y diseños para acoger la nueva norma. Se solicitará prórroga para el contrato, la interventoría y el proyecto. El artículo 209 de la Ley 2056 de 2020 define líneas de inversión en 2021 la infraestructura hospitalaria no está incluida como gasto elegible con esta fuente de financiación SGR - Se propone que la Fase III se ejecute en dos etapas (12 mil y 13 mil millones)</t>
  </si>
  <si>
    <t xml:space="preserve">Asignaciones Directas Comunidades Negras Afrocolombianos, Raizales y Palenqueras </t>
  </si>
  <si>
    <t xml:space="preserve">Asignaciones Directas Comunidades y Pueblos Indígenas </t>
  </si>
  <si>
    <t>Asignaciones Directas 5 % para la Universidad Pública en el Departamento del Quindío</t>
  </si>
  <si>
    <t xml:space="preserve">Concertación y priorización con el Consejo Departamental de Gestión del Riesgo </t>
  </si>
  <si>
    <t>Concertación con la Universidad del Quindío</t>
  </si>
  <si>
    <t>XXII Juegos Deportivos Nacionales - Descartado después del analizar de mínimos y óptimos con Min Deporte - Análisis de viabilidad de Convenio con Comfenalco en su bolera nueva</t>
  </si>
  <si>
    <t>Propuesto por el municipio de Salento - Estudios y diseños financiados por el departamento del Quindío</t>
  </si>
  <si>
    <t>INICIATIVAS SUSCEPTIBLES DE SER FINANCIADOS CON RECURSOS DE LA ASIGNACIÓN PARA LA INVERSIÓN REGIONAL - DEPARTAMENTOS</t>
  </si>
  <si>
    <t>INICIATIVAS SUSCEPTIBLES DE SER FINANCIADOS CON RECURSOS DE LAS ASIGNACIONES DIRECTAS SGR</t>
  </si>
  <si>
    <t>INICIATIVAS PENDIENTES DE ASIGNACIÓN DE RECURSOS SGR</t>
  </si>
  <si>
    <t xml:space="preserve">INICIATIVAS SUSCEPTIBLES DE SER FINANCIADAS POR LA ASIGNACION PARA LA INVERSION REIONAL - BOLSA CONCURSABLE REGIONES 40 % </t>
  </si>
  <si>
    <t>Implementación de un modelo de economía campesina en producción sostenible de café y protección al paisaje cultural cafetero en los departamentos de Caldas, Risaralda y Quindío</t>
  </si>
  <si>
    <t>Fortalecimiento de la oferta turística con estrategias TIC, en el departamento del Quindío y Risaralda</t>
  </si>
  <si>
    <t>Mejoramiento de la calidad educativa a través de ambientes de aprendizaje y estrategias didácticas para la educación del siglo xxi en los departamentos del Quindío y Risaralda</t>
  </si>
  <si>
    <t xml:space="preserve">Estos recursos se manejará a través del OCAD REGION EJE CEFERTERO, mediante bolsas concursables que aún  no están definidas por el DNP y la Comisión Rectora </t>
  </si>
  <si>
    <t xml:space="preserve"> FALTO EL PROYECTOFORTALECIMIENTO DE LAS ENTIDADES DE PRIMERA RESPUESTA COMO MECANISMO DE REDUCCIÓN DE LA VULNERABILIDAD EN EL DEPARTAMENTO DEL QUINDÍO. </t>
  </si>
  <si>
    <t>NO SE ENCUENTRA EN EL ORDEN DE PRIORIDAD   ESTARIAN ANTES LOS SIGUIENTES PROYECTOS</t>
  </si>
  <si>
    <t>Programación financiera</t>
  </si>
  <si>
    <t>Línea estratégica del PDT aprobado</t>
  </si>
  <si>
    <t>Información de los indicadores de Bienestar o Resultado priorizados en el PDT</t>
  </si>
  <si>
    <t xml:space="preserve">Sector de inversión del Manual de Clasificación Programática del Gasto Público </t>
  </si>
  <si>
    <t>Información del programa aprobado en el PDT y su equivalente en el Manual de Clasificación Programático del Gasto Público</t>
  </si>
  <si>
    <t xml:space="preserve">Información del producto aprobado en el Plan de Desarrollo Territorial (PDT) y su relación con el Catálogo de Productos de la Metodología General Ajustada (MGA) </t>
  </si>
  <si>
    <t>Proyecto o iniciativa priorizado</t>
  </si>
  <si>
    <t>N°</t>
  </si>
  <si>
    <t xml:space="preserve">Línea Estratégica / Dimensión /Eje / Pilar </t>
  </si>
  <si>
    <t xml:space="preserve">Nombre del Indicador de Bienestar /Resultado priorizado (medible) </t>
  </si>
  <si>
    <t xml:space="preserve">Línea Base  (LB) del indicador de Bienestar/ Resultado </t>
  </si>
  <si>
    <t>Unidad de Medida de la Línea Base - LB</t>
  </si>
  <si>
    <t>Meta de Resultado/Bienestar  del cuatrienio (2023)</t>
  </si>
  <si>
    <t>Nombre del sector de inversión con el que se financiará la intervención</t>
  </si>
  <si>
    <t>Código del sector</t>
  </si>
  <si>
    <t>Nombre del Programa aprobado en el PDT</t>
  </si>
  <si>
    <t>Nombre del Programa según el Manual de Clasificación Programático del Gasto Público</t>
  </si>
  <si>
    <t>Código del Programa</t>
  </si>
  <si>
    <t>Nombre del Producto aprobado en el PDT</t>
  </si>
  <si>
    <t>Nombre del Producto según el Catálogo de Productos de la MGA</t>
  </si>
  <si>
    <t>Código del Producto según Catálogo de productos de la MGA</t>
  </si>
  <si>
    <t>Indicador de Producto según Catálogo de Productos de la MGA</t>
  </si>
  <si>
    <t>Código del indicador de Producto Según el Catálogo de Productos de la MGA</t>
  </si>
  <si>
    <t>Línea Base Producto</t>
  </si>
  <si>
    <t>Unidad de Medida</t>
  </si>
  <si>
    <t xml:space="preserve">Asignación Inversión Regional
</t>
  </si>
  <si>
    <t>Asignaciones Directas e inversión Local</t>
  </si>
  <si>
    <t xml:space="preserve">Asignaciones directas indígenas y las comunidades Negras, Afrocolombianas, Raizales y Palenqueras
</t>
  </si>
  <si>
    <t>Territorio Ambiente y Desarrollo Sostenible</t>
  </si>
  <si>
    <t>Índice de competitividad  en el sector de infraestructura vial</t>
  </si>
  <si>
    <t>Porcentaje</t>
  </si>
  <si>
    <t>Transporte</t>
  </si>
  <si>
    <t>Infraestructura red vial regional. "Tú y yo con movilidad vial"</t>
  </si>
  <si>
    <t>Infraestructura red vial regional.</t>
  </si>
  <si>
    <t>Infraestructura   vial  con procesos  de construcción, mejoramiento, ampliación, mantenimiento y/o  reforzamiento.</t>
  </si>
  <si>
    <t>Vía terciaria mejorada</t>
  </si>
  <si>
    <t xml:space="preserve">Vía terciaria mejorada </t>
  </si>
  <si>
    <t>km</t>
  </si>
  <si>
    <t>Inclusión Social y Equidad</t>
  </si>
  <si>
    <t>Cobertura de municipios que participan en programas de recreación, actividad física y deporte social y comunitario en el Departamento del Quindío.</t>
  </si>
  <si>
    <t>Deporte y recreación</t>
  </si>
  <si>
    <t>Formación y preparación de deportistas. "Tú y yo campeones"</t>
  </si>
  <si>
    <t>Formación y preparación de deportistas</t>
  </si>
  <si>
    <t xml:space="preserve">Piscinas construidas y dotadas  </t>
  </si>
  <si>
    <t xml:space="preserve">Infraestructura  deportiva y/o recreativa con procesos   constructivos ,  y/o mejorados, y/o ampliados, y/o mantenidos, y/o  reforzados </t>
  </si>
  <si>
    <t>Coliseos cubiertos construidos</t>
  </si>
  <si>
    <t>Coliseos construidos</t>
  </si>
  <si>
    <t>Productividad y Competitividad</t>
  </si>
  <si>
    <t>Crecimiento económico del sector agropecuario (PIB)</t>
  </si>
  <si>
    <t>Agricultura y desarrollo rural</t>
  </si>
  <si>
    <t>Inclusión productiva de pequeños productores rurales. "Tú y yo con oportunidades para el pequeño campesino"</t>
  </si>
  <si>
    <t>Inclusión productiva de pequeños productores rurales</t>
  </si>
  <si>
    <t>Servicio de apoyo para el fomento organizativo de la Agricultura Campesina, Familiar y Comunitaria</t>
  </si>
  <si>
    <t xml:space="preserve">Productores agropecuarios apoyados  </t>
  </si>
  <si>
    <t xml:space="preserve">Inclusión Social y Equidad </t>
  </si>
  <si>
    <t>Índice Departamental de Competitividad</t>
  </si>
  <si>
    <t>5.52</t>
  </si>
  <si>
    <t>6.02</t>
  </si>
  <si>
    <t>Salud y protección social</t>
  </si>
  <si>
    <t>Prestación de servicios de salud. "Tú y yo con servicios de salud"</t>
  </si>
  <si>
    <t>Aseguramiento y Prestación integral de servicios de salud</t>
  </si>
  <si>
    <t>Infraestructura hospitalaria con procesos constructivos, mejorados, ampliados, mantenidos, y/o reforzados</t>
  </si>
  <si>
    <t>Hospitales de primer nivel de atención construidos y dotados</t>
  </si>
  <si>
    <t xml:space="preserve">No. </t>
  </si>
  <si>
    <t xml:space="preserve">Cobertura acueducto </t>
  </si>
  <si>
    <t>Vivienda, Ciudad y Territorio</t>
  </si>
  <si>
    <t>Acceso de la población a los servicios de agua potable y saneamiento básico. "Tú y yo con calidad del agua"</t>
  </si>
  <si>
    <t xml:space="preserve">Acceso de la población a los servicios de agua potable y saneamiento básico. </t>
  </si>
  <si>
    <t>Estudios de pre inversión e inversión</t>
  </si>
  <si>
    <t xml:space="preserve">Estudios o diseños realizados  </t>
  </si>
  <si>
    <t>Hospitales de tercer nivel de atención construidos y dotados</t>
  </si>
  <si>
    <t>Comercio, industria y turismo</t>
  </si>
  <si>
    <t xml:space="preserve">Productividad y competitividad de las empresas colombianas. "Tú y yo con empresas competitivas" </t>
  </si>
  <si>
    <t>Productividad y competitividad de las empresas colombianas.</t>
  </si>
  <si>
    <t>Cobertura  de municipios del departamento del Quindío  atendidos con estudios y/o construcción de obras   para mitigación y atención a desastres realizadas.</t>
  </si>
  <si>
    <t>Ambiente y desarrollo sostenible</t>
  </si>
  <si>
    <t>Ordenamiento ambiental territorial. "Tú y yo planificamos con sentido ambiental"</t>
  </si>
  <si>
    <t>Ordenamiento ambiental territorial.</t>
  </si>
  <si>
    <t>Documentos de estudios técnicos para el ordenamiento ambiental territorial</t>
  </si>
  <si>
    <t>Documentos de estudios técnicos para el conocimiento y reducción del riesgo de desastres elaborados</t>
  </si>
  <si>
    <t>DESARROLLO DE INSTRUMENTOS Y HERRAMIENTAS PARA LA PLANEACIÓN Y GESTIÓN DEL ORDENAMIENTO TERRITORIAL Y ACTUALIZACIÓN DEL EOT DEL  MUNICIPIO DE PIJAO</t>
  </si>
  <si>
    <t>Servicio de asistencia técnica para el desarrollo de iniciativas clústeres</t>
  </si>
  <si>
    <t>Servicio de asistencia técnica para el desarrollo de iniciativas clúster.</t>
  </si>
  <si>
    <t>Clústeres asistidos en la implementación de los planes de acción</t>
  </si>
  <si>
    <t xml:space="preserve">Productividad y Competitividad </t>
  </si>
  <si>
    <t>Tasa de desempleo</t>
  </si>
  <si>
    <t>ND</t>
  </si>
  <si>
    <t>Servicio de asistencia técnica a los entes territoriales para el desarrollo turístico</t>
  </si>
  <si>
    <t>Entidades territoriales asistidas técnicamente</t>
  </si>
  <si>
    <t>Proyectos de infraestructura turística apoyados</t>
  </si>
  <si>
    <t>Productividad y competitividad de las empresas</t>
  </si>
  <si>
    <r>
      <t xml:space="preserve"> </t>
    </r>
    <r>
      <rPr>
        <b/>
        <sz val="12"/>
        <rFont val="Calibri"/>
        <family val="2"/>
        <scheme val="minor"/>
      </rPr>
      <t xml:space="preserve">Sector Comercio, Industria y Turismo </t>
    </r>
  </si>
  <si>
    <t>Índice Departamental de Competitividad Turística</t>
  </si>
  <si>
    <t xml:space="preserve">FUENTES DE FINANCIACIÓN/ANUALIDADES </t>
  </si>
  <si>
    <t>RESTAURACIÓN ESTACIÓN FERROCARRIL MUNICIPIOS DE SALENTO Y QUIMBAYA DEPARTAMENTO DEL QUINDIO</t>
  </si>
  <si>
    <t>Meta Producto de Cuatrenio</t>
  </si>
  <si>
    <t>CONSTRUCCIÓN DE OBRAS PARA MEJORAR LA TRANSITABILIDAD EN VÍAS TERCIARIAS EN EL DEPARTAMENTO DEL QUINDÍO</t>
  </si>
  <si>
    <t>Generación y formalización del empleo. “Tú y yo con empleo de calidad”</t>
  </si>
  <si>
    <t>Generación y formalización del empleo.</t>
  </si>
  <si>
    <t>Servicio de información y monitoreo del mercado de trabajo</t>
  </si>
  <si>
    <t>Reportes realizados</t>
  </si>
  <si>
    <t xml:space="preserve">FORTALECIMIENTO  DE UN CENTRO INTEGRAL PARA EL ACOMPAÑAMIENTO Y SEGUIMIENTO  DE LOS PROCESOS DE EMPRENDIMIENTO E INNOVACIÓN EMPRESARIAL EN EL DEPARTAMENTO DEL QUINDÍO. </t>
  </si>
  <si>
    <t>Generación y formalización del empleo. "Tú y yo con empleo de calidad"</t>
  </si>
  <si>
    <t xml:space="preserve">Generación y formalización del empleo. </t>
  </si>
  <si>
    <t>Servicios de apoyo financiero para la creación de empresas</t>
  </si>
  <si>
    <t>Planes de negocio financiados</t>
  </si>
  <si>
    <t>Trabajo</t>
  </si>
  <si>
    <t>CONSTRUCCIÓN DEL COMPLEJO ACUÁTICO EN EL  DEPARTAMENTO DEL QUINDÍO</t>
  </si>
  <si>
    <t>CONSTRUCCIÓN DEL COLISEO MULTIDEPORTE  DEPARTAMENTAL CON  CENTRO DE  ALTO RENDIMIENTO DEPORTIVO EN EL DEPARTAMENTO DEL QUINDÍO</t>
  </si>
  <si>
    <t xml:space="preserve">IMPLEMENTACIÓN DE UN PROGRAMA AGRÍCOLA PARA PRODUCCIÓN SOSTENIBLE DEL CULTIVO YACÓN EN LA COMUNIDAD AFROCOLOMBIANA EN EL DEPARTAMENTO DEL QUINDÍO”, </t>
  </si>
  <si>
    <t>MATRIZ DE INVERSIONES -CAPITULO INDEPENDIENTE DE INVERSIONES CON CARGO A RECURSOS  DEL SISTEMA GENERAL DE REGALIAS (REGALIAS DIRECTAS- REGIONAL DEPARTAMENTAL )</t>
  </si>
  <si>
    <t>MEJORAMIENTO DE VÍAS TERCIARIAS MEDIANTE EL USO DE PLACA HUELLA EN LOS MUNICIPIOS DEL DEPARTAMENTO DEL QUINDÍO - FASE III</t>
  </si>
  <si>
    <t>Agricultura</t>
  </si>
  <si>
    <t>Inclusión productiva de pequeños productores rurales.</t>
  </si>
  <si>
    <t>Productores agropecuarios apoyados</t>
  </si>
  <si>
    <t>Servicio de apoyo financiero para el acceso a activos productivos y de comercialización</t>
  </si>
  <si>
    <t>Productores apoyados con activos productivos y de comercialización</t>
  </si>
  <si>
    <t xml:space="preserve">Servicio de apoyo financiero para el acceso a activos productivos y de comercialización </t>
  </si>
  <si>
    <t>IMPLEMENTACIÓN DE UN MODELO DE ECONOMÍA CAMPESINA EN PRODUCCIÓN SOSTENIBLE DE CAFÉ Y PROTECCIÓN AL PAISAJE CULTURAL CAFETERO EN LOS DEPARTAMENTOS DE CALDAS, RISARALDA Y QUINDÍO</t>
  </si>
  <si>
    <t>MATRIZ DE INVERSIONES -CAPÍTULO INDEPENDIENTE DE INVERSIONES CON CARGO A RECURSOS  DEL SISTEMA GENERAL DE REGALIAS  REGIONAL (40%)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</si>
</sst>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&quot;$&quot;#,##0;[Red]\-&quot;$&quot;#,##0"/>
    <numFmt numFmtId="166" formatCode="&quot;$&quot;#,##0.00;[Red]\-&quot;$&quot;#,##0.00"/>
    <numFmt numFmtId="167" formatCode="_-&quot;$&quot;* #,##0_-;\-&quot;$&quot;* #,##0_-;_-&quot;$&quot;* &quot;-&quot;_-;_-@_-"/>
    <numFmt numFmtId="168" formatCode="&quot;$&quot;#,##0"/>
    <numFmt numFmtId="169" formatCode="_-* #,##0.00_-;\-* #,##0.00_-;_-* &quot;-&quot;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FFFF"/>
      <name val="Arial Narrow"/>
      <family val="2"/>
    </font>
    <font>
      <sz val="8"/>
      <color rgb="FF0D0D0D"/>
      <name val="Arial Narrow"/>
      <family val="2"/>
    </font>
    <font>
      <sz val="8"/>
      <color rgb="FF000000"/>
      <name val="Arial Narrow"/>
      <family val="2"/>
    </font>
    <font>
      <b/>
      <sz val="8"/>
      <color rgb="FF0D0D0D"/>
      <name val="Arial Narrow"/>
      <family val="2"/>
    </font>
    <font>
      <b/>
      <sz val="11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rgb="FF0D0D0D"/>
      <name val="Arial Narrow"/>
      <family val="2"/>
    </font>
    <font>
      <sz val="12"/>
      <color rgb="FF0D0D0D"/>
      <name val="Arial"/>
      <family val="2"/>
    </font>
    <font>
      <sz val="11"/>
      <name val="Arial Narrow"/>
      <family val="2"/>
    </font>
    <font>
      <sz val="11"/>
      <color rgb="FF0D0D0D"/>
      <name val="Arial Narrow"/>
      <family val="2"/>
    </font>
    <font>
      <sz val="10"/>
      <name val="Arial"/>
      <family val="2"/>
    </font>
    <font>
      <sz val="10"/>
      <color rgb="FF0D0D0D"/>
      <name val="Arial"/>
      <family val="2"/>
    </font>
    <font>
      <b/>
      <sz val="12"/>
      <color rgb="FFFFFFFF"/>
      <name val="Arial Narrow"/>
      <family val="2"/>
    </font>
    <font>
      <sz val="12"/>
      <color rgb="FF0D0D0D"/>
      <name val="Arial Narrow"/>
      <family val="2"/>
    </font>
    <font>
      <b/>
      <sz val="14"/>
      <color rgb="FFFFFFFF"/>
      <name val="Arial Narrow"/>
      <family val="2"/>
    </font>
    <font>
      <sz val="14"/>
      <color rgb="FF000000"/>
      <name val="Arial Narrow"/>
      <family val="2"/>
    </font>
    <font>
      <b/>
      <sz val="14"/>
      <color rgb="FF0D0D0D"/>
      <name val="Arial Narrow"/>
      <family val="2"/>
    </font>
    <font>
      <sz val="10"/>
      <color rgb="FF0D0D0D"/>
      <name val="Arial Narrow"/>
      <family val="2"/>
    </font>
    <font>
      <sz val="18"/>
      <name val="Arial"/>
      <family val="2"/>
    </font>
    <font>
      <sz val="12"/>
      <color rgb="FFFFFFFF"/>
      <name val="Arial"/>
      <family val="2"/>
    </font>
    <font>
      <sz val="8"/>
      <color theme="1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theme="0"/>
      <name val="Arial Nova Cond Light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color theme="0"/>
      <name val="Arial"/>
      <family val="2"/>
    </font>
    <font>
      <b/>
      <sz val="11"/>
      <color rgb="FF6F6F6E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ECE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</borders>
  <cellStyleXfs count="6">
    <xf numFmtId="0" fontId="0" fillId="0" borderId="0"/>
    <xf numFmtId="164" fontId="10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0" fontId="10" fillId="0" borderId="0"/>
    <xf numFmtId="0" fontId="51" fillId="27" borderId="67">
      <alignment horizontal="center" vertical="center" wrapText="1"/>
    </xf>
  </cellStyleXfs>
  <cellXfs count="346">
    <xf numFmtId="0" fontId="0" fillId="0" borderId="0" xfId="0"/>
    <xf numFmtId="0" fontId="4" fillId="0" borderId="0" xfId="0" applyFont="1"/>
    <xf numFmtId="0" fontId="0" fillId="0" borderId="1" xfId="0" applyBorder="1"/>
    <xf numFmtId="0" fontId="6" fillId="2" borderId="1" xfId="0" applyFont="1" applyFill="1" applyBorder="1" applyAlignment="1">
      <alignment horizontal="justify" vertical="center" wrapText="1" readingOrder="1"/>
    </xf>
    <xf numFmtId="0" fontId="6" fillId="3" borderId="1" xfId="0" applyFont="1" applyFill="1" applyBorder="1" applyAlignment="1">
      <alignment horizontal="justify" vertical="center" wrapText="1" readingOrder="1"/>
    </xf>
    <xf numFmtId="0" fontId="7" fillId="2" borderId="1" xfId="0" applyFont="1" applyFill="1" applyBorder="1" applyAlignment="1">
      <alignment horizontal="justify" vertic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right" vertical="center" wrapText="1" readingOrder="1"/>
    </xf>
    <xf numFmtId="166" fontId="6" fillId="3" borderId="1" xfId="0" applyNumberFormat="1" applyFont="1" applyFill="1" applyBorder="1" applyAlignment="1">
      <alignment horizontal="right" vertical="center" wrapText="1" readingOrder="1"/>
    </xf>
    <xf numFmtId="165" fontId="7" fillId="2" borderId="1" xfId="0" applyNumberFormat="1" applyFont="1" applyFill="1" applyBorder="1" applyAlignment="1">
      <alignment horizontal="right" vertical="center"/>
    </xf>
    <xf numFmtId="166" fontId="7" fillId="2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 readingOrder="1"/>
    </xf>
    <xf numFmtId="0" fontId="7" fillId="0" borderId="1" xfId="0" applyFont="1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165" fontId="5" fillId="7" borderId="11" xfId="0" applyNumberFormat="1" applyFont="1" applyFill="1" applyBorder="1" applyAlignment="1">
      <alignment vertical="center"/>
    </xf>
    <xf numFmtId="0" fontId="1" fillId="7" borderId="11" xfId="0" applyFont="1" applyFill="1" applyBorder="1" applyAlignment="1">
      <alignment horizontal="center" vertical="center"/>
    </xf>
    <xf numFmtId="1" fontId="1" fillId="7" borderId="11" xfId="0" applyNumberFormat="1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justify" vertical="center" wrapText="1" readingOrder="1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2" fontId="0" fillId="0" borderId="14" xfId="0" applyNumberFormat="1" applyBorder="1" applyAlignment="1">
      <alignment horizontal="center" vertical="center"/>
    </xf>
    <xf numFmtId="0" fontId="6" fillId="2" borderId="18" xfId="0" applyFont="1" applyFill="1" applyBorder="1" applyAlignment="1">
      <alignment horizontal="justify" vertical="center" wrapText="1" readingOrder="1"/>
    </xf>
    <xf numFmtId="165" fontId="2" fillId="2" borderId="18" xfId="0" applyNumberFormat="1" applyFont="1" applyFill="1" applyBorder="1" applyAlignment="1">
      <alignment horizontal="right" vertical="center" wrapText="1" readingOrder="1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11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 readingOrder="1"/>
    </xf>
    <xf numFmtId="0" fontId="9" fillId="2" borderId="16" xfId="0" applyFont="1" applyFill="1" applyBorder="1" applyAlignment="1">
      <alignment horizontal="center" vertical="center" wrapText="1" readingOrder="1"/>
    </xf>
    <xf numFmtId="0" fontId="9" fillId="2" borderId="17" xfId="0" applyFont="1" applyFill="1" applyBorder="1" applyAlignment="1">
      <alignment horizontal="center" vertical="center" wrapText="1" readingOrder="1"/>
    </xf>
    <xf numFmtId="0" fontId="8" fillId="7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7" borderId="2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7" fillId="0" borderId="15" xfId="0" applyFont="1" applyBorder="1" applyAlignment="1">
      <alignment horizontal="right" vertical="center"/>
    </xf>
    <xf numFmtId="164" fontId="7" fillId="0" borderId="19" xfId="1" applyFont="1" applyBorder="1" applyAlignment="1">
      <alignment horizontal="right" vertical="center"/>
    </xf>
    <xf numFmtId="0" fontId="5" fillId="7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justify" vertical="center" wrapText="1" readingOrder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0" fontId="0" fillId="8" borderId="4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0" borderId="0" xfId="0" applyAlignment="1">
      <alignment horizontal="center"/>
    </xf>
    <xf numFmtId="165" fontId="7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0" fontId="13" fillId="0" borderId="0" xfId="0" applyFont="1"/>
    <xf numFmtId="164" fontId="0" fillId="0" borderId="0" xfId="1" applyFont="1"/>
    <xf numFmtId="0" fontId="14" fillId="6" borderId="28" xfId="0" applyFont="1" applyFill="1" applyBorder="1" applyAlignment="1">
      <alignment horizontal="center" vertical="center" wrapText="1" readingOrder="1"/>
    </xf>
    <xf numFmtId="0" fontId="14" fillId="6" borderId="29" xfId="0" applyFont="1" applyFill="1" applyBorder="1" applyAlignment="1">
      <alignment horizontal="center" vertical="center" wrapText="1" readingOrder="1"/>
    </xf>
    <xf numFmtId="0" fontId="14" fillId="6" borderId="30" xfId="0" applyFont="1" applyFill="1" applyBorder="1" applyAlignment="1">
      <alignment horizontal="center" vertical="center" wrapText="1" readingOrder="1"/>
    </xf>
    <xf numFmtId="3" fontId="15" fillId="0" borderId="32" xfId="0" applyNumberFormat="1" applyFont="1" applyBorder="1" applyAlignment="1">
      <alignment horizontal="right" vertical="center" wrapText="1" readingOrder="1"/>
    </xf>
    <xf numFmtId="165" fontId="15" fillId="0" borderId="32" xfId="0" applyNumberFormat="1" applyFont="1" applyBorder="1" applyAlignment="1">
      <alignment horizontal="right" vertical="center" wrapText="1" readingOrder="1"/>
    </xf>
    <xf numFmtId="3" fontId="15" fillId="0" borderId="33" xfId="0" applyNumberFormat="1" applyFont="1" applyBorder="1" applyAlignment="1">
      <alignment horizontal="right" vertical="center" wrapText="1" readingOrder="1"/>
    </xf>
    <xf numFmtId="3" fontId="16" fillId="0" borderId="35" xfId="0" applyNumberFormat="1" applyFont="1" applyBorder="1" applyAlignment="1">
      <alignment horizontal="left" vertical="center" wrapText="1" readingOrder="1"/>
    </xf>
    <xf numFmtId="0" fontId="15" fillId="0" borderId="35" xfId="0" applyFont="1" applyBorder="1" applyAlignment="1">
      <alignment horizontal="right" vertical="center" wrapText="1" readingOrder="1"/>
    </xf>
    <xf numFmtId="0" fontId="16" fillId="0" borderId="35" xfId="0" applyFont="1" applyBorder="1" applyAlignment="1">
      <alignment horizontal="left" vertical="center" wrapText="1" readingOrder="1"/>
    </xf>
    <xf numFmtId="3" fontId="15" fillId="0" borderId="36" xfId="0" applyNumberFormat="1" applyFont="1" applyBorder="1" applyAlignment="1">
      <alignment horizontal="right" vertical="center" wrapText="1" readingOrder="1"/>
    </xf>
    <xf numFmtId="3" fontId="15" fillId="11" borderId="38" xfId="0" applyNumberFormat="1" applyFont="1" applyFill="1" applyBorder="1" applyAlignment="1">
      <alignment horizontal="right" vertical="center" wrapText="1" readingOrder="1"/>
    </xf>
    <xf numFmtId="0" fontId="15" fillId="11" borderId="38" xfId="0" applyFont="1" applyFill="1" applyBorder="1" applyAlignment="1">
      <alignment horizontal="left" vertical="center" wrapText="1" readingOrder="1"/>
    </xf>
    <xf numFmtId="0" fontId="15" fillId="11" borderId="38" xfId="0" applyFont="1" applyFill="1" applyBorder="1" applyAlignment="1">
      <alignment horizontal="right" vertical="center" wrapText="1" readingOrder="1"/>
    </xf>
    <xf numFmtId="3" fontId="15" fillId="11" borderId="39" xfId="0" applyNumberFormat="1" applyFont="1" applyFill="1" applyBorder="1" applyAlignment="1">
      <alignment horizontal="right" vertical="center" wrapText="1" readingOrder="1"/>
    </xf>
    <xf numFmtId="0" fontId="17" fillId="12" borderId="28" xfId="0" applyFont="1" applyFill="1" applyBorder="1" applyAlignment="1">
      <alignment horizontal="center" vertical="center" wrapText="1" readingOrder="1"/>
    </xf>
    <xf numFmtId="165" fontId="17" fillId="12" borderId="29" xfId="0" applyNumberFormat="1" applyFont="1" applyFill="1" applyBorder="1" applyAlignment="1">
      <alignment horizontal="right" vertical="center" wrapText="1" readingOrder="1"/>
    </xf>
    <xf numFmtId="165" fontId="17" fillId="12" borderId="30" xfId="0" applyNumberFormat="1" applyFont="1" applyFill="1" applyBorder="1" applyAlignment="1">
      <alignment horizontal="right" vertical="center" wrapText="1" readingOrder="1"/>
    </xf>
    <xf numFmtId="168" fontId="12" fillId="0" borderId="0" xfId="1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165" fontId="6" fillId="9" borderId="1" xfId="0" applyNumberFormat="1" applyFont="1" applyFill="1" applyBorder="1" applyAlignment="1">
      <alignment horizontal="right" vertical="center" wrapText="1" readingOrder="1"/>
    </xf>
    <xf numFmtId="0" fontId="0" fillId="9" borderId="1" xfId="0" applyFill="1" applyBorder="1"/>
    <xf numFmtId="164" fontId="0" fillId="9" borderId="1" xfId="1" applyFont="1" applyFill="1" applyBorder="1"/>
    <xf numFmtId="165" fontId="2" fillId="9" borderId="1" xfId="0" applyNumberFormat="1" applyFont="1" applyFill="1" applyBorder="1" applyAlignment="1">
      <alignment horizontal="right" vertical="center" wrapText="1" readingOrder="1"/>
    </xf>
    <xf numFmtId="165" fontId="7" fillId="9" borderId="1" xfId="0" applyNumberFormat="1" applyFont="1" applyFill="1" applyBorder="1" applyAlignment="1">
      <alignment horizontal="right" vertical="center"/>
    </xf>
    <xf numFmtId="0" fontId="0" fillId="9" borderId="27" xfId="0" applyFill="1" applyBorder="1"/>
    <xf numFmtId="164" fontId="12" fillId="9" borderId="8" xfId="1" applyFont="1" applyFill="1" applyBorder="1" applyAlignment="1">
      <alignment vertical="center"/>
    </xf>
    <xf numFmtId="165" fontId="12" fillId="9" borderId="9" xfId="0" applyNumberFormat="1" applyFont="1" applyFill="1" applyBorder="1" applyAlignment="1">
      <alignment vertical="center"/>
    </xf>
    <xf numFmtId="165" fontId="12" fillId="10" borderId="41" xfId="0" applyNumberFormat="1" applyFont="1" applyFill="1" applyBorder="1" applyAlignment="1">
      <alignment vertical="center"/>
    </xf>
    <xf numFmtId="165" fontId="18" fillId="10" borderId="15" xfId="0" applyNumberFormat="1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168" fontId="18" fillId="0" borderId="0" xfId="1" applyNumberFormat="1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7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" xfId="0" applyFont="1" applyFill="1" applyBorder="1" applyAlignment="1">
      <alignment horizontal="justify" vertical="center" wrapText="1" readingOrder="1"/>
    </xf>
    <xf numFmtId="0" fontId="27" fillId="0" borderId="1" xfId="0" applyFont="1" applyBorder="1" applyAlignment="1">
      <alignment horizontal="left" vertical="center" readingOrder="1"/>
    </xf>
    <xf numFmtId="0" fontId="30" fillId="6" borderId="29" xfId="0" applyFont="1" applyFill="1" applyBorder="1" applyAlignment="1">
      <alignment horizontal="center" vertical="center" wrapText="1" readingOrder="1"/>
    </xf>
    <xf numFmtId="3" fontId="22" fillId="0" borderId="32" xfId="0" applyNumberFormat="1" applyFont="1" applyBorder="1" applyAlignment="1">
      <alignment horizontal="right" vertical="center" wrapText="1" readingOrder="1"/>
    </xf>
    <xf numFmtId="3" fontId="22" fillId="11" borderId="38" xfId="0" applyNumberFormat="1" applyFont="1" applyFill="1" applyBorder="1" applyAlignment="1">
      <alignment horizontal="right" vertical="center" wrapText="1" readingOrder="1"/>
    </xf>
    <xf numFmtId="165" fontId="32" fillId="12" borderId="29" xfId="0" applyNumberFormat="1" applyFont="1" applyFill="1" applyBorder="1" applyAlignment="1">
      <alignment horizontal="right" vertical="center" wrapText="1" readingOrder="1"/>
    </xf>
    <xf numFmtId="3" fontId="31" fillId="0" borderId="35" xfId="0" applyNumberFormat="1" applyFont="1" applyBorder="1" applyAlignment="1">
      <alignment horizontal="right" vertical="center" wrapText="1" readingOrder="1"/>
    </xf>
    <xf numFmtId="0" fontId="33" fillId="0" borderId="31" xfId="0" applyFont="1" applyBorder="1" applyAlignment="1">
      <alignment horizontal="left" vertical="center" wrapText="1" readingOrder="1"/>
    </xf>
    <xf numFmtId="0" fontId="33" fillId="0" borderId="34" xfId="0" applyFont="1" applyBorder="1" applyAlignment="1">
      <alignment horizontal="left" vertical="center" wrapText="1" readingOrder="1"/>
    </xf>
    <xf numFmtId="0" fontId="33" fillId="11" borderId="37" xfId="0" applyFont="1" applyFill="1" applyBorder="1" applyAlignment="1">
      <alignment horizontal="justify" vertical="center" wrapText="1" readingOrder="1"/>
    </xf>
    <xf numFmtId="0" fontId="29" fillId="0" borderId="34" xfId="0" applyFont="1" applyBorder="1" applyAlignment="1">
      <alignment horizontal="left" vertical="center" wrapText="1" readingOrder="1"/>
    </xf>
    <xf numFmtId="0" fontId="28" fillId="6" borderId="31" xfId="0" applyFont="1" applyFill="1" applyBorder="1" applyAlignment="1">
      <alignment horizontal="left" vertical="center" wrapText="1" readingOrder="1"/>
    </xf>
    <xf numFmtId="165" fontId="30" fillId="6" borderId="32" xfId="0" applyNumberFormat="1" applyFont="1" applyFill="1" applyBorder="1" applyAlignment="1">
      <alignment horizontal="right" vertical="center" wrapText="1" readingOrder="1"/>
    </xf>
    <xf numFmtId="165" fontId="22" fillId="0" borderId="35" xfId="0" applyNumberFormat="1" applyFont="1" applyBorder="1" applyAlignment="1">
      <alignment horizontal="right" vertical="center" wrapText="1" readingOrder="1"/>
    </xf>
    <xf numFmtId="0" fontId="29" fillId="0" borderId="37" xfId="0" applyFont="1" applyBorder="1" applyAlignment="1">
      <alignment horizontal="left" vertical="center" wrapText="1" readingOrder="1"/>
    </xf>
    <xf numFmtId="165" fontId="22" fillId="0" borderId="38" xfId="0" applyNumberFormat="1" applyFont="1" applyBorder="1" applyAlignment="1">
      <alignment horizontal="right" vertical="center" wrapText="1" readingOrder="1"/>
    </xf>
    <xf numFmtId="0" fontId="34" fillId="0" borderId="54" xfId="0" applyFont="1" applyBorder="1" applyAlignment="1">
      <alignment wrapText="1"/>
    </xf>
    <xf numFmtId="165" fontId="32" fillId="12" borderId="28" xfId="0" applyNumberFormat="1" applyFont="1" applyFill="1" applyBorder="1" applyAlignment="1">
      <alignment horizontal="right" vertical="center" wrapText="1" readingOrder="1"/>
    </xf>
    <xf numFmtId="0" fontId="34" fillId="0" borderId="0" xfId="0" applyFont="1" applyBorder="1" applyAlignment="1">
      <alignment wrapText="1"/>
    </xf>
    <xf numFmtId="0" fontId="34" fillId="0" borderId="58" xfId="0" applyFont="1" applyBorder="1" applyAlignment="1">
      <alignment horizontal="right" vertical="center" wrapText="1"/>
    </xf>
    <xf numFmtId="0" fontId="34" fillId="0" borderId="5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4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  <xf numFmtId="3" fontId="1" fillId="7" borderId="1" xfId="0" applyNumberFormat="1" applyFont="1" applyFill="1" applyBorder="1" applyAlignment="1">
      <alignment vertical="center"/>
    </xf>
    <xf numFmtId="3" fontId="18" fillId="7" borderId="1" xfId="0" applyNumberFormat="1" applyFont="1" applyFill="1" applyBorder="1"/>
    <xf numFmtId="0" fontId="0" fillId="0" borderId="59" xfId="0" applyBorder="1" applyAlignment="1"/>
    <xf numFmtId="0" fontId="0" fillId="0" borderId="0" xfId="0" applyAlignment="1"/>
    <xf numFmtId="0" fontId="0" fillId="0" borderId="1" xfId="0" applyBorder="1" applyAlignment="1"/>
    <xf numFmtId="0" fontId="1" fillId="10" borderId="2" xfId="0" applyFont="1" applyFill="1" applyBorder="1" applyAlignment="1">
      <alignment horizontal="center" wrapText="1"/>
    </xf>
    <xf numFmtId="0" fontId="0" fillId="10" borderId="2" xfId="0" applyFill="1" applyBorder="1"/>
    <xf numFmtId="164" fontId="0" fillId="10" borderId="60" xfId="0" applyNumberFormat="1" applyFill="1" applyBorder="1" applyAlignment="1"/>
    <xf numFmtId="165" fontId="6" fillId="10" borderId="2" xfId="0" applyNumberFormat="1" applyFont="1" applyFill="1" applyBorder="1" applyAlignment="1">
      <alignment horizontal="right" vertical="center" wrapText="1" readingOrder="1"/>
    </xf>
    <xf numFmtId="166" fontId="6" fillId="10" borderId="2" xfId="0" applyNumberFormat="1" applyFont="1" applyFill="1" applyBorder="1" applyAlignment="1">
      <alignment horizontal="right" vertical="center" wrapText="1" readingOrder="1"/>
    </xf>
    <xf numFmtId="165" fontId="6" fillId="10" borderId="60" xfId="0" applyNumberFormat="1" applyFont="1" applyFill="1" applyBorder="1" applyAlignment="1">
      <alignment horizontal="right" vertical="center" wrapText="1" readingOrder="1"/>
    </xf>
    <xf numFmtId="0" fontId="37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justify" vertical="center" wrapText="1"/>
    </xf>
    <xf numFmtId="0" fontId="19" fillId="12" borderId="1" xfId="0" applyFont="1" applyFill="1" applyBorder="1" applyAlignment="1">
      <alignment vertical="center" wrapText="1"/>
    </xf>
    <xf numFmtId="0" fontId="38" fillId="14" borderId="1" xfId="0" applyFont="1" applyFill="1" applyBorder="1" applyAlignment="1">
      <alignment horizontal="justify" vertical="center" wrapText="1"/>
    </xf>
    <xf numFmtId="0" fontId="38" fillId="14" borderId="1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right" vertical="center" wrapText="1" readingOrder="1"/>
    </xf>
    <xf numFmtId="165" fontId="7" fillId="0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 wrapText="1" readingOrder="1"/>
    </xf>
    <xf numFmtId="165" fontId="5" fillId="7" borderId="61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164" fontId="7" fillId="0" borderId="2" xfId="1" applyFont="1" applyBorder="1" applyAlignment="1">
      <alignment horizontal="right" vertical="center"/>
    </xf>
    <xf numFmtId="0" fontId="1" fillId="7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justify" vertical="center" wrapText="1" readingOrder="1"/>
    </xf>
    <xf numFmtId="0" fontId="40" fillId="12" borderId="1" xfId="0" applyFont="1" applyFill="1" applyBorder="1" applyAlignment="1">
      <alignment horizontal="center" vertical="center" wrapText="1"/>
    </xf>
    <xf numFmtId="0" fontId="40" fillId="14" borderId="1" xfId="0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right" vertical="center"/>
    </xf>
    <xf numFmtId="0" fontId="42" fillId="0" borderId="0" xfId="0" applyFont="1"/>
    <xf numFmtId="0" fontId="42" fillId="0" borderId="0" xfId="0" applyFont="1" applyAlignment="1">
      <alignment horizontal="justify" vertical="center"/>
    </xf>
    <xf numFmtId="164" fontId="43" fillId="0" borderId="1" xfId="1" applyFont="1" applyBorder="1" applyAlignment="1">
      <alignment vertical="center"/>
    </xf>
    <xf numFmtId="3" fontId="43" fillId="0" borderId="1" xfId="0" applyNumberFormat="1" applyFont="1" applyBorder="1" applyAlignment="1">
      <alignment vertical="center"/>
    </xf>
    <xf numFmtId="0" fontId="39" fillId="0" borderId="0" xfId="0" applyFont="1"/>
    <xf numFmtId="164" fontId="18" fillId="14" borderId="1" xfId="0" applyNumberFormat="1" applyFont="1" applyFill="1" applyBorder="1"/>
    <xf numFmtId="0" fontId="0" fillId="0" borderId="0" xfId="0" applyAlignment="1">
      <alignment horizontal="center" vertical="center"/>
    </xf>
    <xf numFmtId="0" fontId="1" fillId="2" borderId="0" xfId="0" applyFont="1" applyFill="1"/>
    <xf numFmtId="0" fontId="3" fillId="2" borderId="2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6" fillId="4" borderId="14" xfId="0" applyNumberFormat="1" applyFont="1" applyFill="1" applyBorder="1" applyAlignment="1">
      <alignment horizontal="right" vertical="center" wrapText="1" readingOrder="1"/>
    </xf>
    <xf numFmtId="165" fontId="2" fillId="4" borderId="1" xfId="0" applyNumberFormat="1" applyFont="1" applyFill="1" applyBorder="1" applyAlignment="1">
      <alignment horizontal="right" vertical="center" wrapText="1" readingOrder="1"/>
    </xf>
    <xf numFmtId="165" fontId="6" fillId="4" borderId="1" xfId="0" applyNumberFormat="1" applyFont="1" applyFill="1" applyBorder="1" applyAlignment="1">
      <alignment horizontal="right" vertical="center" wrapText="1" readingOrder="1"/>
    </xf>
    <xf numFmtId="165" fontId="7" fillId="4" borderId="1" xfId="0" applyNumberFormat="1" applyFont="1" applyFill="1" applyBorder="1" applyAlignment="1">
      <alignment horizontal="right" vertical="center"/>
    </xf>
    <xf numFmtId="164" fontId="13" fillId="9" borderId="0" xfId="0" applyNumberFormat="1" applyFont="1" applyFill="1"/>
    <xf numFmtId="165" fontId="0" fillId="0" borderId="0" xfId="0" applyNumberFormat="1" applyAlignment="1">
      <alignment horizontal="center"/>
    </xf>
    <xf numFmtId="0" fontId="14" fillId="6" borderId="29" xfId="0" applyFont="1" applyFill="1" applyBorder="1" applyAlignment="1">
      <alignment horizontal="center" vertical="center" wrapText="1"/>
    </xf>
    <xf numFmtId="165" fontId="15" fillId="0" borderId="32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5" fillId="11" borderId="38" xfId="0" applyFont="1" applyFill="1" applyBorder="1" applyAlignment="1">
      <alignment horizontal="center" vertical="center" wrapText="1"/>
    </xf>
    <xf numFmtId="165" fontId="17" fillId="12" borderId="29" xfId="0" applyNumberFormat="1" applyFont="1" applyFill="1" applyBorder="1" applyAlignment="1">
      <alignment horizontal="center" vertical="center" wrapText="1"/>
    </xf>
    <xf numFmtId="164" fontId="13" fillId="16" borderId="0" xfId="0" applyNumberFormat="1" applyFont="1" applyFill="1"/>
    <xf numFmtId="0" fontId="0" fillId="16" borderId="0" xfId="0" applyFill="1" applyAlignment="1">
      <alignment horizontal="justify" vertical="justify"/>
    </xf>
    <xf numFmtId="0" fontId="0" fillId="16" borderId="0" xfId="0" applyFill="1" applyAlignment="1">
      <alignment horizontal="justify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wrapText="1"/>
    </xf>
    <xf numFmtId="0" fontId="48" fillId="2" borderId="4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justify" vertical="center" wrapText="1" readingOrder="1"/>
    </xf>
    <xf numFmtId="169" fontId="48" fillId="0" borderId="1" xfId="3" applyNumberFormat="1" applyFont="1" applyBorder="1" applyAlignment="1">
      <alignment vertical="center"/>
    </xf>
    <xf numFmtId="0" fontId="48" fillId="2" borderId="1" xfId="0" applyFont="1" applyFill="1" applyBorder="1" applyAlignment="1">
      <alignment horizontal="center" vertical="center" wrapText="1" readingOrder="1"/>
    </xf>
    <xf numFmtId="0" fontId="48" fillId="2" borderId="1" xfId="0" applyFont="1" applyFill="1" applyBorder="1" applyAlignment="1">
      <alignment horizontal="justify" vertical="center" wrapText="1" readingOrder="1"/>
    </xf>
    <xf numFmtId="0" fontId="48" fillId="2" borderId="4" xfId="0" applyFont="1" applyFill="1" applyBorder="1" applyAlignment="1">
      <alignment horizontal="center" vertical="center" wrapText="1" readingOrder="1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justify" vertical="center"/>
    </xf>
    <xf numFmtId="169" fontId="48" fillId="0" borderId="4" xfId="3" applyNumberFormat="1" applyFont="1" applyBorder="1" applyAlignment="1">
      <alignment vertical="center"/>
    </xf>
    <xf numFmtId="169" fontId="48" fillId="2" borderId="1" xfId="3" applyNumberFormat="1" applyFont="1" applyFill="1" applyBorder="1" applyAlignment="1">
      <alignment vertical="center"/>
    </xf>
    <xf numFmtId="0" fontId="48" fillId="2" borderId="1" xfId="0" applyFont="1" applyFill="1" applyBorder="1" applyAlignment="1">
      <alignment horizontal="justify" vertical="center" wrapText="1"/>
    </xf>
    <xf numFmtId="0" fontId="48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justify" vertical="center" wrapText="1" readingOrder="1"/>
    </xf>
    <xf numFmtId="0" fontId="48" fillId="2" borderId="0" xfId="0" applyFont="1" applyFill="1" applyBorder="1" applyAlignment="1">
      <alignment horizontal="center" vertical="center" wrapText="1" readingOrder="1"/>
    </xf>
    <xf numFmtId="3" fontId="0" fillId="0" borderId="0" xfId="0" applyNumberFormat="1" applyAlignment="1">
      <alignment vertical="center"/>
    </xf>
    <xf numFmtId="3" fontId="0" fillId="0" borderId="0" xfId="0" applyNumberFormat="1"/>
    <xf numFmtId="0" fontId="48" fillId="0" borderId="0" xfId="0" applyFont="1" applyBorder="1" applyAlignment="1">
      <alignment horizontal="center" vertical="center"/>
    </xf>
    <xf numFmtId="0" fontId="48" fillId="2" borderId="0" xfId="0" applyFont="1" applyFill="1" applyBorder="1" applyAlignment="1">
      <alignment horizontal="justify" vertical="center"/>
    </xf>
    <xf numFmtId="169" fontId="48" fillId="0" borderId="1" xfId="3" applyNumberFormat="1" applyFont="1" applyBorder="1" applyAlignment="1">
      <alignment horizontal="center" vertical="center"/>
    </xf>
    <xf numFmtId="0" fontId="47" fillId="24" borderId="1" xfId="0" applyFont="1" applyFill="1" applyBorder="1" applyAlignment="1">
      <alignment horizontal="center" vertical="center"/>
    </xf>
    <xf numFmtId="0" fontId="47" fillId="24" borderId="1" xfId="0" applyFont="1" applyFill="1" applyBorder="1" applyAlignment="1">
      <alignment horizontal="justify" vertical="center" wrapText="1" readingOrder="1"/>
    </xf>
    <xf numFmtId="0" fontId="47" fillId="24" borderId="1" xfId="0" applyFont="1" applyFill="1" applyBorder="1" applyAlignment="1">
      <alignment horizontal="justify" vertical="center"/>
    </xf>
    <xf numFmtId="0" fontId="47" fillId="24" borderId="1" xfId="0" applyFont="1" applyFill="1" applyBorder="1" applyAlignment="1">
      <alignment horizontal="center" vertical="center" wrapText="1" readingOrder="1"/>
    </xf>
    <xf numFmtId="169" fontId="47" fillId="24" borderId="1" xfId="3" applyNumberFormat="1" applyFont="1" applyFill="1" applyBorder="1" applyAlignment="1">
      <alignment vertical="center"/>
    </xf>
    <xf numFmtId="169" fontId="47" fillId="24" borderId="1" xfId="3" applyNumberFormat="1" applyFont="1" applyFill="1" applyBorder="1" applyAlignment="1">
      <alignment horizontal="center" vertical="center"/>
    </xf>
    <xf numFmtId="169" fontId="47" fillId="24" borderId="1" xfId="3" applyNumberFormat="1" applyFont="1" applyFill="1" applyBorder="1"/>
    <xf numFmtId="3" fontId="0" fillId="0" borderId="1" xfId="0" applyNumberFormat="1" applyBorder="1" applyAlignment="1">
      <alignment vertical="center"/>
    </xf>
    <xf numFmtId="164" fontId="48" fillId="0" borderId="1" xfId="3" applyNumberFormat="1" applyFont="1" applyBorder="1" applyAlignment="1">
      <alignment horizontal="left" vertical="center" indent="1"/>
    </xf>
    <xf numFmtId="0" fontId="48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vertical="center"/>
    </xf>
    <xf numFmtId="169" fontId="48" fillId="2" borderId="1" xfId="3" applyNumberFormat="1" applyFont="1" applyFill="1" applyBorder="1" applyAlignment="1">
      <alignment vertical="center" wrapText="1"/>
    </xf>
    <xf numFmtId="169" fontId="48" fillId="2" borderId="1" xfId="3" applyNumberFormat="1" applyFont="1" applyFill="1" applyBorder="1"/>
    <xf numFmtId="169" fontId="48" fillId="2" borderId="27" xfId="3" applyNumberFormat="1" applyFont="1" applyFill="1" applyBorder="1" applyAlignment="1">
      <alignment vertical="center"/>
    </xf>
    <xf numFmtId="3" fontId="50" fillId="25" borderId="1" xfId="0" applyNumberFormat="1" applyFont="1" applyFill="1" applyBorder="1" applyAlignment="1">
      <alignment vertical="center" wrapText="1"/>
    </xf>
    <xf numFmtId="0" fontId="48" fillId="2" borderId="4" xfId="0" applyFont="1" applyFill="1" applyBorder="1" applyAlignment="1">
      <alignment vertical="center"/>
    </xf>
    <xf numFmtId="169" fontId="48" fillId="2" borderId="4" xfId="3" applyNumberFormat="1" applyFont="1" applyFill="1" applyBorder="1" applyAlignment="1">
      <alignment vertical="center" wrapText="1"/>
    </xf>
    <xf numFmtId="169" fontId="48" fillId="2" borderId="4" xfId="3" applyNumberFormat="1" applyFont="1" applyFill="1" applyBorder="1" applyAlignment="1">
      <alignment vertical="center"/>
    </xf>
    <xf numFmtId="169" fontId="48" fillId="2" borderId="4" xfId="3" applyNumberFormat="1" applyFont="1" applyFill="1" applyBorder="1"/>
    <xf numFmtId="0" fontId="46" fillId="22" borderId="1" xfId="0" applyFont="1" applyFill="1" applyBorder="1" applyAlignment="1">
      <alignment horizontal="center" vertical="center" wrapText="1"/>
    </xf>
    <xf numFmtId="0" fontId="46" fillId="23" borderId="1" xfId="0" applyFont="1" applyFill="1" applyBorder="1" applyAlignment="1">
      <alignment horizontal="center" vertical="center" wrapText="1"/>
    </xf>
    <xf numFmtId="3" fontId="46" fillId="7" borderId="1" xfId="0" applyNumberFormat="1" applyFont="1" applyFill="1" applyBorder="1" applyAlignment="1">
      <alignment vertical="center" wrapText="1"/>
    </xf>
    <xf numFmtId="3" fontId="50" fillId="8" borderId="1" xfId="0" applyNumberFormat="1" applyFont="1" applyFill="1" applyBorder="1" applyAlignment="1">
      <alignment vertical="center" wrapText="1"/>
    </xf>
    <xf numFmtId="3" fontId="50" fillId="26" borderId="1" xfId="0" applyNumberFormat="1" applyFont="1" applyFill="1" applyBorder="1" applyAlignment="1">
      <alignment vertical="center" wrapText="1"/>
    </xf>
    <xf numFmtId="3" fontId="45" fillId="17" borderId="2" xfId="0" applyNumberFormat="1" applyFont="1" applyFill="1" applyBorder="1" applyAlignment="1">
      <alignment vertical="center" wrapText="1"/>
    </xf>
    <xf numFmtId="3" fontId="45" fillId="17" borderId="65" xfId="0" applyNumberFormat="1" applyFont="1" applyFill="1" applyBorder="1" applyAlignment="1">
      <alignment vertical="center" wrapText="1"/>
    </xf>
    <xf numFmtId="0" fontId="46" fillId="18" borderId="27" xfId="0" applyFont="1" applyFill="1" applyBorder="1" applyAlignment="1">
      <alignment horizontal="center" vertical="center" wrapText="1"/>
    </xf>
    <xf numFmtId="0" fontId="46" fillId="18" borderId="40" xfId="0" applyFont="1" applyFill="1" applyBorder="1" applyAlignment="1">
      <alignment horizontal="center" vertical="center" wrapText="1"/>
    </xf>
    <xf numFmtId="0" fontId="46" fillId="22" borderId="4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 readingOrder="1"/>
    </xf>
    <xf numFmtId="0" fontId="48" fillId="0" borderId="1" xfId="0" applyFont="1" applyFill="1" applyBorder="1" applyAlignment="1">
      <alignment horizontal="justify" vertical="center" wrapText="1" readingOrder="1"/>
    </xf>
    <xf numFmtId="0" fontId="48" fillId="0" borderId="4" xfId="0" applyFont="1" applyFill="1" applyBorder="1" applyAlignment="1">
      <alignment horizontal="justify" vertical="center" wrapText="1" readingOrder="1"/>
    </xf>
    <xf numFmtId="0" fontId="48" fillId="0" borderId="4" xfId="0" applyFont="1" applyFill="1" applyBorder="1" applyAlignment="1">
      <alignment horizontal="center" vertical="center" wrapText="1" readingOrder="1"/>
    </xf>
    <xf numFmtId="0" fontId="48" fillId="0" borderId="27" xfId="0" applyFont="1" applyFill="1" applyBorder="1" applyAlignment="1">
      <alignment horizontal="justify" vertical="center"/>
    </xf>
    <xf numFmtId="0" fontId="48" fillId="0" borderId="1" xfId="0" applyFont="1" applyFill="1" applyBorder="1" applyAlignment="1">
      <alignment horizontal="justify" vertical="center"/>
    </xf>
    <xf numFmtId="0" fontId="48" fillId="0" borderId="1" xfId="0" applyFont="1" applyFill="1" applyBorder="1" applyAlignment="1">
      <alignment horizontal="left" vertical="center" wrapText="1" readingOrder="1"/>
    </xf>
    <xf numFmtId="0" fontId="0" fillId="0" borderId="1" xfId="0" applyFont="1" applyFill="1" applyBorder="1" applyAlignment="1">
      <alignment vertical="center"/>
    </xf>
    <xf numFmtId="0" fontId="0" fillId="0" borderId="4" xfId="0" applyBorder="1"/>
    <xf numFmtId="0" fontId="48" fillId="2" borderId="1" xfId="0" applyFon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/>
    </xf>
    <xf numFmtId="0" fontId="48" fillId="2" borderId="1" xfId="4" applyFont="1" applyFill="1" applyBorder="1" applyAlignment="1">
      <alignment horizontal="justify" vertical="center" wrapText="1"/>
    </xf>
    <xf numFmtId="0" fontId="48" fillId="2" borderId="1" xfId="5" applyFont="1" applyFill="1" applyBorder="1">
      <alignment horizontal="center" vertical="center" wrapText="1"/>
    </xf>
    <xf numFmtId="2" fontId="48" fillId="2" borderId="4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9" fillId="12" borderId="1" xfId="0" applyFont="1" applyFill="1" applyBorder="1" applyAlignment="1">
      <alignment horizontal="justify" vertical="center" wrapText="1"/>
    </xf>
    <xf numFmtId="3" fontId="21" fillId="13" borderId="13" xfId="0" applyNumberFormat="1" applyFont="1" applyFill="1" applyBorder="1" applyAlignment="1">
      <alignment horizontal="center"/>
    </xf>
    <xf numFmtId="3" fontId="21" fillId="13" borderId="14" xfId="0" applyNumberFormat="1" applyFont="1" applyFill="1" applyBorder="1" applyAlignment="1">
      <alignment horizontal="center"/>
    </xf>
    <xf numFmtId="3" fontId="21" fillId="13" borderId="15" xfId="0" applyNumberFormat="1" applyFont="1" applyFill="1" applyBorder="1" applyAlignment="1">
      <alignment horizontal="center"/>
    </xf>
    <xf numFmtId="168" fontId="18" fillId="13" borderId="42" xfId="1" applyNumberFormat="1" applyFont="1" applyFill="1" applyBorder="1" applyAlignment="1">
      <alignment horizontal="center" vertical="center"/>
    </xf>
    <xf numFmtId="168" fontId="18" fillId="13" borderId="43" xfId="1" applyNumberFormat="1" applyFont="1" applyFill="1" applyBorder="1" applyAlignment="1">
      <alignment horizontal="center" vertical="center"/>
    </xf>
    <xf numFmtId="168" fontId="18" fillId="13" borderId="44" xfId="1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 readingOrder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168" fontId="18" fillId="9" borderId="13" xfId="0" applyNumberFormat="1" applyFont="1" applyFill="1" applyBorder="1" applyAlignment="1">
      <alignment horizontal="center"/>
    </xf>
    <xf numFmtId="168" fontId="18" fillId="9" borderId="14" xfId="0" applyNumberFormat="1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60" xfId="0" applyFill="1" applyBorder="1" applyAlignment="1">
      <alignment horizontal="center"/>
    </xf>
    <xf numFmtId="0" fontId="0" fillId="10" borderId="59" xfId="0" applyFill="1" applyBorder="1" applyAlignment="1">
      <alignment horizontal="center"/>
    </xf>
    <xf numFmtId="0" fontId="0" fillId="10" borderId="61" xfId="0" applyFill="1" applyBorder="1" applyAlignment="1">
      <alignment horizontal="center"/>
    </xf>
    <xf numFmtId="164" fontId="0" fillId="10" borderId="2" xfId="0" applyNumberFormat="1" applyFill="1" applyBorder="1" applyAlignment="1">
      <alignment horizontal="center"/>
    </xf>
    <xf numFmtId="165" fontId="25" fillId="0" borderId="1" xfId="0" applyNumberFormat="1" applyFont="1" applyBorder="1" applyAlignment="1">
      <alignment horizontal="center" vertical="center" readingOrder="1"/>
    </xf>
    <xf numFmtId="0" fontId="41" fillId="14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0" fillId="0" borderId="6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4" fillId="12" borderId="1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5" fillId="6" borderId="45" xfId="0" applyFont="1" applyFill="1" applyBorder="1" applyAlignment="1">
      <alignment horizontal="center" vertical="center" wrapText="1" readingOrder="1"/>
    </xf>
    <xf numFmtId="0" fontId="35" fillId="6" borderId="46" xfId="0" applyFont="1" applyFill="1" applyBorder="1" applyAlignment="1">
      <alignment horizontal="center" vertical="center" wrapText="1" readingOrder="1"/>
    </xf>
    <xf numFmtId="0" fontId="35" fillId="6" borderId="47" xfId="0" applyFont="1" applyFill="1" applyBorder="1" applyAlignment="1">
      <alignment horizontal="center" vertical="center" wrapText="1" readingOrder="1"/>
    </xf>
    <xf numFmtId="0" fontId="23" fillId="0" borderId="48" xfId="0" applyFont="1" applyBorder="1" applyAlignment="1">
      <alignment horizontal="left" vertical="center" wrapText="1" readingOrder="1"/>
    </xf>
    <xf numFmtId="0" fontId="23" fillId="0" borderId="49" xfId="0" applyFont="1" applyBorder="1" applyAlignment="1">
      <alignment horizontal="left" vertical="center" wrapText="1" readingOrder="1"/>
    </xf>
    <xf numFmtId="0" fontId="23" fillId="0" borderId="50" xfId="0" applyFont="1" applyBorder="1" applyAlignment="1">
      <alignment horizontal="left" vertical="center" wrapText="1" readingOrder="1"/>
    </xf>
    <xf numFmtId="0" fontId="23" fillId="0" borderId="51" xfId="0" applyFont="1" applyBorder="1" applyAlignment="1">
      <alignment horizontal="left" vertical="center" wrapText="1" readingOrder="1"/>
    </xf>
    <xf numFmtId="0" fontId="23" fillId="0" borderId="52" xfId="0" applyFont="1" applyBorder="1" applyAlignment="1">
      <alignment horizontal="left" vertical="center" wrapText="1" readingOrder="1"/>
    </xf>
    <xf numFmtId="0" fontId="23" fillId="0" borderId="53" xfId="0" applyFont="1" applyBorder="1" applyAlignment="1">
      <alignment horizontal="left" vertical="center" wrapText="1" readingOrder="1"/>
    </xf>
    <xf numFmtId="0" fontId="23" fillId="12" borderId="55" xfId="0" applyFont="1" applyFill="1" applyBorder="1" applyAlignment="1">
      <alignment horizontal="center" vertical="center" wrapText="1" readingOrder="1"/>
    </xf>
    <xf numFmtId="0" fontId="23" fillId="12" borderId="56" xfId="0" applyFont="1" applyFill="1" applyBorder="1" applyAlignment="1">
      <alignment horizontal="center" vertical="center" wrapText="1" readingOrder="1"/>
    </xf>
    <xf numFmtId="0" fontId="23" fillId="12" borderId="57" xfId="0" applyFont="1" applyFill="1" applyBorder="1" applyAlignment="1">
      <alignment horizontal="center" vertical="center" wrapText="1" readingOrder="1"/>
    </xf>
    <xf numFmtId="0" fontId="39" fillId="1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19" borderId="1" xfId="0" applyFont="1" applyFill="1" applyBorder="1" applyAlignment="1">
      <alignment horizontal="center" vertical="center" wrapText="1"/>
    </xf>
    <xf numFmtId="0" fontId="46" fillId="18" borderId="1" xfId="0" applyFont="1" applyFill="1" applyBorder="1" applyAlignment="1">
      <alignment horizontal="center" vertical="center" wrapText="1"/>
    </xf>
    <xf numFmtId="0" fontId="50" fillId="22" borderId="0" xfId="0" applyFont="1" applyFill="1" applyBorder="1" applyAlignment="1">
      <alignment horizontal="center" vertical="center" wrapText="1"/>
    </xf>
    <xf numFmtId="0" fontId="50" fillId="22" borderId="66" xfId="0" applyFont="1" applyFill="1" applyBorder="1" applyAlignment="1">
      <alignment horizontal="center" vertical="center" wrapText="1"/>
    </xf>
    <xf numFmtId="3" fontId="47" fillId="7" borderId="1" xfId="0" applyNumberFormat="1" applyFont="1" applyFill="1" applyBorder="1" applyAlignment="1">
      <alignment horizontal="center" vertical="center" wrapText="1"/>
    </xf>
    <xf numFmtId="3" fontId="46" fillId="8" borderId="1" xfId="0" applyNumberFormat="1" applyFont="1" applyFill="1" applyBorder="1" applyAlignment="1">
      <alignment horizontal="center" vertical="center" wrapText="1"/>
    </xf>
    <xf numFmtId="3" fontId="50" fillId="26" borderId="1" xfId="0" applyNumberFormat="1" applyFont="1" applyFill="1" applyBorder="1" applyAlignment="1">
      <alignment horizontal="center" vertical="center" wrapText="1"/>
    </xf>
    <xf numFmtId="3" fontId="50" fillId="25" borderId="1" xfId="0" applyNumberFormat="1" applyFont="1" applyFill="1" applyBorder="1" applyAlignment="1">
      <alignment horizontal="center" vertical="center" wrapText="1"/>
    </xf>
    <xf numFmtId="0" fontId="46" fillId="20" borderId="1" xfId="0" applyFont="1" applyFill="1" applyBorder="1" applyAlignment="1">
      <alignment horizontal="center" vertical="center" wrapText="1"/>
    </xf>
    <xf numFmtId="3" fontId="45" fillId="17" borderId="65" xfId="0" applyNumberFormat="1" applyFont="1" applyFill="1" applyBorder="1" applyAlignment="1">
      <alignment horizontal="center" vertical="center" wrapText="1"/>
    </xf>
    <xf numFmtId="3" fontId="45" fillId="17" borderId="3" xfId="0" applyNumberFormat="1" applyFont="1" applyFill="1" applyBorder="1" applyAlignment="1">
      <alignment horizontal="center" vertical="center" wrapText="1"/>
    </xf>
    <xf numFmtId="0" fontId="46" fillId="21" borderId="27" xfId="0" applyFont="1" applyFill="1" applyBorder="1" applyAlignment="1">
      <alignment horizontal="center" vertical="center" wrapText="1"/>
    </xf>
    <xf numFmtId="0" fontId="46" fillId="21" borderId="40" xfId="0" applyFont="1" applyFill="1" applyBorder="1" applyAlignment="1">
      <alignment horizontal="center" vertical="center" wrapText="1"/>
    </xf>
    <xf numFmtId="0" fontId="46" fillId="21" borderId="4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justify" vertical="center" wrapText="1" readingOrder="1"/>
    </xf>
    <xf numFmtId="169" fontId="48" fillId="2" borderId="27" xfId="3" applyNumberFormat="1" applyFont="1" applyFill="1" applyBorder="1" applyAlignment="1">
      <alignment horizontal="center" vertical="center" wrapText="1"/>
    </xf>
    <xf numFmtId="169" fontId="48" fillId="2" borderId="4" xfId="3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KPT04 2" xfId="5"/>
    <cellStyle name="Millares [0]" xfId="1" builtinId="6"/>
    <cellStyle name="Moneda [0]" xfId="3" builtinId="7"/>
    <cellStyle name="Normal" xfId="0" builtinId="0"/>
    <cellStyle name="Normal 2" xfId="2"/>
    <cellStyle name="Normal 2 5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CC0000"/>
      <color rgb="FF66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7" zoomScale="70" zoomScaleNormal="70" workbookViewId="0">
      <selection activeCell="F15" sqref="F15"/>
    </sheetView>
  </sheetViews>
  <sheetFormatPr baseColWidth="10" defaultRowHeight="15"/>
  <cols>
    <col min="1" max="1" width="8.42578125" style="65" bestFit="1" customWidth="1"/>
    <col min="2" max="2" width="103.85546875" customWidth="1"/>
    <col min="3" max="3" width="21.140625" customWidth="1"/>
    <col min="4" max="4" width="16.5703125" bestFit="1" customWidth="1"/>
    <col min="5" max="5" width="18.42578125" customWidth="1"/>
    <col min="6" max="6" width="78.28515625" customWidth="1"/>
    <col min="7" max="7" width="24" style="65" customWidth="1"/>
    <col min="8" max="8" width="48.7109375" customWidth="1"/>
    <col min="9" max="9" width="35.42578125" customWidth="1"/>
    <col min="10" max="10" width="63.7109375" customWidth="1"/>
  </cols>
  <sheetData>
    <row r="1" spans="1:10" ht="30">
      <c r="A1" s="162" t="s">
        <v>61</v>
      </c>
      <c r="B1" s="165" t="s">
        <v>113</v>
      </c>
      <c r="C1" s="163" t="s">
        <v>62</v>
      </c>
      <c r="D1" s="89" t="s">
        <v>63</v>
      </c>
      <c r="E1" s="143" t="s">
        <v>64</v>
      </c>
      <c r="F1" s="149" t="s">
        <v>96</v>
      </c>
      <c r="G1" s="14"/>
    </row>
    <row r="2" spans="1:10" ht="49.5">
      <c r="A2" s="7">
        <v>1</v>
      </c>
      <c r="B2" s="164" t="s">
        <v>5</v>
      </c>
      <c r="C2" s="90">
        <v>22000000000</v>
      </c>
      <c r="D2" s="91"/>
      <c r="E2" s="144"/>
      <c r="F2" s="150" t="s">
        <v>97</v>
      </c>
      <c r="G2" s="14">
        <v>1</v>
      </c>
    </row>
    <row r="3" spans="1:10" ht="61.5" customHeight="1">
      <c r="A3" s="7">
        <v>4</v>
      </c>
      <c r="B3" s="20" t="s">
        <v>8</v>
      </c>
      <c r="C3" s="90">
        <v>3663082859.5</v>
      </c>
      <c r="D3" s="92"/>
      <c r="E3" s="145"/>
      <c r="F3" s="151" t="s">
        <v>98</v>
      </c>
      <c r="G3" s="14">
        <v>4</v>
      </c>
    </row>
    <row r="4" spans="1:10" ht="53.25" customHeight="1">
      <c r="A4" s="7">
        <v>2</v>
      </c>
      <c r="B4" s="3" t="s">
        <v>3</v>
      </c>
      <c r="C4" s="286"/>
      <c r="D4" s="93">
        <v>15000000000</v>
      </c>
      <c r="E4" s="292"/>
      <c r="F4" s="272" t="s">
        <v>99</v>
      </c>
      <c r="G4" s="14">
        <v>2</v>
      </c>
    </row>
    <row r="5" spans="1:10" ht="38.25" customHeight="1">
      <c r="A5" s="7">
        <v>3</v>
      </c>
      <c r="B5" s="3" t="s">
        <v>2</v>
      </c>
      <c r="C5" s="288"/>
      <c r="D5" s="93">
        <v>15103350890</v>
      </c>
      <c r="E5" s="292"/>
      <c r="F5" s="272"/>
      <c r="G5" s="14">
        <v>3</v>
      </c>
    </row>
    <row r="6" spans="1:10" ht="69" customHeight="1">
      <c r="A6" s="7">
        <v>6</v>
      </c>
      <c r="B6" s="5" t="s">
        <v>19</v>
      </c>
      <c r="C6" s="286"/>
      <c r="D6" s="94">
        <v>1138940000</v>
      </c>
      <c r="E6" s="289"/>
      <c r="F6" s="272" t="s">
        <v>100</v>
      </c>
      <c r="G6" s="14">
        <v>8</v>
      </c>
      <c r="H6" s="197" t="s">
        <v>121</v>
      </c>
    </row>
    <row r="7" spans="1:10" ht="24.75" customHeight="1">
      <c r="A7" s="7">
        <v>8</v>
      </c>
      <c r="B7" s="21" t="s">
        <v>18</v>
      </c>
      <c r="C7" s="287"/>
      <c r="D7" s="94">
        <v>1000000000</v>
      </c>
      <c r="E7" s="290"/>
      <c r="F7" s="272"/>
      <c r="G7" s="14">
        <v>12</v>
      </c>
      <c r="H7" t="s">
        <v>35</v>
      </c>
    </row>
    <row r="8" spans="1:10" ht="36">
      <c r="A8" s="7">
        <v>10</v>
      </c>
      <c r="B8" s="21" t="s">
        <v>17</v>
      </c>
      <c r="C8" s="287"/>
      <c r="D8" s="94">
        <v>1185504000</v>
      </c>
      <c r="E8" s="290"/>
      <c r="F8" s="272"/>
      <c r="G8" s="14">
        <v>14</v>
      </c>
    </row>
    <row r="9" spans="1:10" ht="45" customHeight="1">
      <c r="A9" s="7">
        <v>13</v>
      </c>
      <c r="B9" s="20" t="s">
        <v>16</v>
      </c>
      <c r="C9" s="288"/>
      <c r="D9" s="90">
        <v>298915796</v>
      </c>
      <c r="E9" s="291"/>
      <c r="F9" s="272"/>
      <c r="G9" s="14">
        <v>19</v>
      </c>
      <c r="H9" s="198" t="s">
        <v>122</v>
      </c>
      <c r="I9" s="198" t="s">
        <v>20</v>
      </c>
      <c r="J9" s="198" t="s">
        <v>15</v>
      </c>
    </row>
    <row r="10" spans="1:10" ht="33">
      <c r="A10" s="7">
        <v>5</v>
      </c>
      <c r="B10" s="4" t="s">
        <v>6</v>
      </c>
      <c r="C10" s="91"/>
      <c r="D10" s="91"/>
      <c r="E10" s="146">
        <v>12000000000</v>
      </c>
      <c r="F10" s="150" t="s">
        <v>101</v>
      </c>
      <c r="G10" s="14">
        <v>6</v>
      </c>
    </row>
    <row r="11" spans="1:10" ht="33">
      <c r="A11" s="7">
        <v>9</v>
      </c>
      <c r="B11" s="20" t="s">
        <v>11</v>
      </c>
      <c r="C11" s="91"/>
      <c r="D11" s="91"/>
      <c r="E11" s="147">
        <v>1463023324.24</v>
      </c>
      <c r="F11" s="150" t="s">
        <v>102</v>
      </c>
      <c r="G11" s="14">
        <v>13</v>
      </c>
    </row>
    <row r="12" spans="1:10" ht="27" customHeight="1">
      <c r="A12" s="7">
        <v>11</v>
      </c>
      <c r="B12" s="20" t="s">
        <v>79</v>
      </c>
      <c r="C12" s="91"/>
      <c r="D12" s="91"/>
      <c r="E12" s="146">
        <v>1036070054</v>
      </c>
      <c r="F12" s="272" t="s">
        <v>103</v>
      </c>
      <c r="G12" s="14">
        <v>15</v>
      </c>
    </row>
    <row r="13" spans="1:10" ht="22.5" customHeight="1">
      <c r="A13" s="7">
        <v>14</v>
      </c>
      <c r="B13" s="20" t="s">
        <v>78</v>
      </c>
      <c r="C13" s="91"/>
      <c r="D13" s="91"/>
      <c r="E13" s="146">
        <v>2377445471</v>
      </c>
      <c r="F13" s="272"/>
      <c r="G13" s="14">
        <v>16</v>
      </c>
    </row>
    <row r="14" spans="1:10" ht="33">
      <c r="A14" s="7">
        <v>7</v>
      </c>
      <c r="B14" s="20" t="s">
        <v>9</v>
      </c>
      <c r="C14" s="91"/>
      <c r="D14" s="91"/>
      <c r="E14" s="146">
        <v>2000000000</v>
      </c>
      <c r="F14" s="150" t="s">
        <v>104</v>
      </c>
      <c r="G14" s="14">
        <v>10</v>
      </c>
    </row>
    <row r="15" spans="1:10" ht="112.5" customHeight="1" thickBot="1">
      <c r="A15" s="7">
        <v>12</v>
      </c>
      <c r="B15" s="4" t="s">
        <v>7</v>
      </c>
      <c r="C15" s="95"/>
      <c r="D15" s="95"/>
      <c r="E15" s="148">
        <v>12000000000</v>
      </c>
      <c r="F15" s="150" t="s">
        <v>105</v>
      </c>
      <c r="G15" s="14">
        <v>11</v>
      </c>
    </row>
    <row r="16" spans="1:10" ht="21" customHeight="1" thickBot="1">
      <c r="C16" s="96">
        <f>SUM(C1:C9)</f>
        <v>25663082859.5</v>
      </c>
      <c r="D16" s="97">
        <f>SUM(D4:D15)</f>
        <v>33726710686</v>
      </c>
      <c r="E16" s="98">
        <f>SUM(E10:E15)</f>
        <v>30876538849.239998</v>
      </c>
      <c r="F16" s="69"/>
    </row>
    <row r="17" spans="3:9" customFormat="1" ht="15.75" thickBot="1">
      <c r="C17" s="68"/>
      <c r="D17" s="68"/>
      <c r="E17" s="68"/>
      <c r="G17" s="190"/>
    </row>
    <row r="18" spans="3:9" customFormat="1" ht="15.75" thickBot="1">
      <c r="C18" s="96">
        <f>+(F29+F30)/2</f>
        <v>29694896773</v>
      </c>
      <c r="D18" s="189">
        <f>+C18</f>
        <v>29694896773</v>
      </c>
      <c r="E18" s="68"/>
      <c r="G18" s="190"/>
    </row>
    <row r="19" spans="3:9" customFormat="1">
      <c r="C19" s="68"/>
      <c r="D19" s="68"/>
      <c r="E19" s="68"/>
      <c r="G19" s="190"/>
    </row>
    <row r="20" spans="3:9" customFormat="1">
      <c r="C20" s="196">
        <f>+C16-C18</f>
        <v>-4031813913.5</v>
      </c>
      <c r="D20" s="189">
        <f>+C18+D18</f>
        <v>59389793546</v>
      </c>
      <c r="E20" s="68"/>
      <c r="G20" s="190"/>
    </row>
    <row r="21" spans="3:9" customFormat="1" ht="15.75" thickBot="1">
      <c r="C21" s="68"/>
      <c r="D21" s="68"/>
      <c r="E21" s="68"/>
      <c r="G21" s="190"/>
    </row>
    <row r="22" spans="3:9" customFormat="1">
      <c r="C22" s="282">
        <f>+C16+D16</f>
        <v>59389793545.5</v>
      </c>
      <c r="D22" s="283"/>
      <c r="E22" s="99">
        <f>+E16</f>
        <v>30876538849.239998</v>
      </c>
      <c r="G22" s="65"/>
    </row>
    <row r="23" spans="3:9" customFormat="1" ht="15.75" thickBot="1">
      <c r="C23" s="284" t="s">
        <v>60</v>
      </c>
      <c r="D23" s="285"/>
      <c r="E23" s="100" t="s">
        <v>80</v>
      </c>
      <c r="G23" s="65"/>
    </row>
    <row r="24" spans="3:9" customFormat="1" ht="15.75" thickBot="1">
      <c r="C24" s="88"/>
      <c r="D24" s="88"/>
      <c r="E24" s="88"/>
      <c r="G24" s="65"/>
    </row>
    <row r="25" spans="3:9" customFormat="1" ht="18">
      <c r="C25" s="273">
        <f>+C22+E22</f>
        <v>90266332394.73999</v>
      </c>
      <c r="D25" s="274"/>
      <c r="E25" s="275"/>
      <c r="G25" s="65"/>
    </row>
    <row r="26" spans="3:9" customFormat="1" ht="15.75" thickBot="1">
      <c r="C26" s="276" t="s">
        <v>81</v>
      </c>
      <c r="D26" s="277"/>
      <c r="E26" s="278"/>
      <c r="F26" s="87"/>
      <c r="G26" s="65"/>
    </row>
    <row r="27" spans="3:9" customFormat="1" ht="15.75" thickBot="1">
      <c r="C27" s="101"/>
      <c r="D27" s="101"/>
      <c r="E27" s="101"/>
      <c r="F27" s="87"/>
      <c r="G27" s="65"/>
    </row>
    <row r="28" spans="3:9" customFormat="1" ht="39" thickBot="1">
      <c r="C28" s="70" t="s">
        <v>65</v>
      </c>
      <c r="D28" s="71" t="s">
        <v>66</v>
      </c>
      <c r="E28" s="71" t="s">
        <v>67</v>
      </c>
      <c r="F28" s="111" t="s">
        <v>68</v>
      </c>
      <c r="G28" s="191" t="s">
        <v>69</v>
      </c>
      <c r="H28" s="71" t="s">
        <v>70</v>
      </c>
      <c r="I28" s="72" t="s">
        <v>71</v>
      </c>
    </row>
    <row r="29" spans="3:9" customFormat="1" ht="25.5">
      <c r="C29" s="116" t="s">
        <v>72</v>
      </c>
      <c r="D29" s="73">
        <v>16098</v>
      </c>
      <c r="E29" s="73">
        <v>228137061</v>
      </c>
      <c r="F29" s="112">
        <v>48428295550</v>
      </c>
      <c r="G29" s="192">
        <v>2177015897</v>
      </c>
      <c r="H29" s="74">
        <v>8708063589</v>
      </c>
      <c r="I29" s="75">
        <v>59541528194</v>
      </c>
    </row>
    <row r="30" spans="3:9" customFormat="1" ht="25.5">
      <c r="C30" s="117" t="s">
        <v>73</v>
      </c>
      <c r="D30" s="76">
        <v>1636305</v>
      </c>
      <c r="E30" s="77" t="s">
        <v>74</v>
      </c>
      <c r="F30" s="115">
        <v>10961497996</v>
      </c>
      <c r="G30" s="193"/>
      <c r="H30" s="78"/>
      <c r="I30" s="79">
        <v>10963134301</v>
      </c>
    </row>
    <row r="31" spans="3:9" customFormat="1" ht="26.25" thickBot="1">
      <c r="C31" s="118" t="s">
        <v>75</v>
      </c>
      <c r="D31" s="80">
        <v>16826</v>
      </c>
      <c r="E31" s="81" t="s">
        <v>74</v>
      </c>
      <c r="F31" s="113">
        <v>30876538849</v>
      </c>
      <c r="G31" s="194"/>
      <c r="H31" s="82"/>
      <c r="I31" s="83">
        <v>30876555675</v>
      </c>
    </row>
    <row r="32" spans="3:9" customFormat="1" ht="18.75" thickBot="1">
      <c r="C32" s="84" t="s">
        <v>76</v>
      </c>
      <c r="D32" s="85">
        <v>1669229</v>
      </c>
      <c r="E32" s="85">
        <v>228137061</v>
      </c>
      <c r="F32" s="114">
        <v>90266332395</v>
      </c>
      <c r="G32" s="195">
        <v>2177015897</v>
      </c>
      <c r="H32" s="85">
        <v>8708063589</v>
      </c>
      <c r="I32" s="86">
        <v>101381218170</v>
      </c>
    </row>
    <row r="33" spans="1:15">
      <c r="C33" s="101"/>
      <c r="D33" s="101"/>
      <c r="E33" s="101"/>
      <c r="F33" s="87"/>
    </row>
    <row r="34" spans="1:15">
      <c r="C34" s="101"/>
      <c r="D34" s="101"/>
      <c r="E34" s="101"/>
      <c r="F34" s="87"/>
    </row>
    <row r="35" spans="1:15" ht="30">
      <c r="A35" s="107" t="s">
        <v>61</v>
      </c>
      <c r="B35" s="166" t="s">
        <v>114</v>
      </c>
      <c r="C35" s="280" t="s">
        <v>83</v>
      </c>
      <c r="D35" s="281"/>
      <c r="E35" s="102" t="s">
        <v>64</v>
      </c>
      <c r="F35" s="149" t="s">
        <v>96</v>
      </c>
      <c r="H35">
        <f>+F29/2</f>
        <v>24214147775</v>
      </c>
    </row>
    <row r="36" spans="1:15" ht="36.75" customHeight="1">
      <c r="A36" s="7">
        <v>5</v>
      </c>
      <c r="B36" s="109" t="s">
        <v>1</v>
      </c>
      <c r="C36" s="279">
        <v>109153991</v>
      </c>
      <c r="D36" s="279"/>
      <c r="E36" s="279"/>
      <c r="F36" s="152" t="s">
        <v>106</v>
      </c>
      <c r="G36" s="103"/>
      <c r="H36" s="104">
        <f>+F30/2</f>
        <v>5480748998</v>
      </c>
      <c r="I36" s="103"/>
      <c r="J36" s="104"/>
      <c r="K36" s="103"/>
      <c r="L36" s="103"/>
      <c r="M36" s="103"/>
      <c r="N36" s="105"/>
      <c r="O36" s="103"/>
    </row>
    <row r="37" spans="1:15" ht="51">
      <c r="A37" s="7">
        <v>6</v>
      </c>
      <c r="B37" s="109" t="s">
        <v>0</v>
      </c>
      <c r="C37" s="279">
        <v>109153991</v>
      </c>
      <c r="D37" s="279"/>
      <c r="E37" s="279"/>
      <c r="F37" s="152" t="s">
        <v>107</v>
      </c>
      <c r="G37" s="103"/>
      <c r="H37" s="106"/>
      <c r="I37" s="103"/>
      <c r="J37" s="104"/>
      <c r="K37" s="103"/>
      <c r="L37" s="103"/>
      <c r="M37" s="103"/>
      <c r="N37" s="105"/>
      <c r="O37" s="103"/>
    </row>
    <row r="38" spans="1:15" ht="16.5">
      <c r="A38" s="108"/>
      <c r="B38" s="110" t="s">
        <v>82</v>
      </c>
      <c r="C38" s="293">
        <v>11489473</v>
      </c>
      <c r="D38" s="293"/>
      <c r="E38" s="293"/>
      <c r="F38" s="153" t="s">
        <v>108</v>
      </c>
      <c r="G38" s="103"/>
      <c r="H38" s="106"/>
      <c r="I38" s="103"/>
      <c r="J38" s="104"/>
      <c r="K38" s="103"/>
      <c r="L38" s="103"/>
      <c r="M38" s="103"/>
      <c r="N38" s="105"/>
      <c r="O38" s="103"/>
    </row>
    <row r="39" spans="1:15" ht="15.75" thickBot="1"/>
    <row r="40" spans="1:15" ht="31.5">
      <c r="C40" s="120" t="s">
        <v>84</v>
      </c>
      <c r="D40" s="121">
        <v>229789464</v>
      </c>
      <c r="E40" s="306" t="s">
        <v>85</v>
      </c>
      <c r="F40" s="307"/>
      <c r="G40" s="308"/>
    </row>
    <row r="41" spans="1:15" ht="31.5">
      <c r="C41" s="119" t="s">
        <v>86</v>
      </c>
      <c r="D41" s="122">
        <v>4595789</v>
      </c>
      <c r="E41" s="309" t="s">
        <v>87</v>
      </c>
      <c r="F41" s="310"/>
      <c r="G41" s="311"/>
    </row>
    <row r="42" spans="1:15" ht="31.5">
      <c r="C42" s="119" t="s">
        <v>86</v>
      </c>
      <c r="D42" s="122">
        <v>4595789</v>
      </c>
      <c r="E42" s="309" t="s">
        <v>88</v>
      </c>
      <c r="F42" s="310"/>
      <c r="G42" s="311"/>
    </row>
    <row r="43" spans="1:15" ht="48" thickBot="1">
      <c r="C43" s="123" t="s">
        <v>89</v>
      </c>
      <c r="D43" s="124">
        <v>11489473</v>
      </c>
      <c r="E43" s="312" t="s">
        <v>82</v>
      </c>
      <c r="F43" s="313"/>
      <c r="G43" s="314"/>
    </row>
    <row r="44" spans="1:15" ht="24" thickBot="1">
      <c r="C44" s="125"/>
      <c r="D44" s="126">
        <v>20681052</v>
      </c>
      <c r="E44" s="315" t="s">
        <v>90</v>
      </c>
      <c r="F44" s="316"/>
      <c r="G44" s="317"/>
    </row>
    <row r="45" spans="1:15" ht="23.25">
      <c r="C45" s="127"/>
      <c r="D45" s="128"/>
      <c r="E45" s="129"/>
      <c r="F45" s="129"/>
      <c r="G45" s="129"/>
    </row>
    <row r="46" spans="1:15">
      <c r="A46" s="130"/>
      <c r="B46" s="131"/>
      <c r="C46" s="131"/>
      <c r="D46" s="131"/>
      <c r="E46" s="131"/>
      <c r="F46" s="131"/>
      <c r="G46" s="130"/>
    </row>
    <row r="47" spans="1:15" ht="22.5" customHeight="1">
      <c r="A47" s="107" t="s">
        <v>61</v>
      </c>
      <c r="B47" s="166" t="s">
        <v>115</v>
      </c>
      <c r="C47" s="154" t="s">
        <v>92</v>
      </c>
      <c r="D47" s="318" t="s">
        <v>93</v>
      </c>
      <c r="E47" s="318"/>
      <c r="F47" s="131"/>
      <c r="G47" s="130"/>
    </row>
    <row r="48" spans="1:15" ht="32.25" customHeight="1">
      <c r="A48" s="7">
        <v>17</v>
      </c>
      <c r="B48" s="20" t="s">
        <v>14</v>
      </c>
      <c r="C48" s="155">
        <v>6552567330</v>
      </c>
      <c r="D48" s="270" t="s">
        <v>109</v>
      </c>
      <c r="E48" s="270"/>
    </row>
    <row r="49" spans="1:5" customFormat="1" ht="36" customHeight="1">
      <c r="A49" s="7">
        <v>18</v>
      </c>
      <c r="B49" s="20" t="s">
        <v>10</v>
      </c>
      <c r="C49" s="155">
        <v>7242633922</v>
      </c>
      <c r="D49" s="270" t="s">
        <v>58</v>
      </c>
      <c r="E49" s="270"/>
    </row>
    <row r="50" spans="1:5" customFormat="1" ht="24.75" customHeight="1">
      <c r="A50" s="7">
        <v>19</v>
      </c>
      <c r="B50" s="20" t="s">
        <v>15</v>
      </c>
      <c r="C50" s="155">
        <v>1386099578</v>
      </c>
      <c r="D50" s="270" t="s">
        <v>110</v>
      </c>
      <c r="E50" s="270"/>
    </row>
    <row r="51" spans="1:5" customFormat="1" ht="47.25" customHeight="1">
      <c r="A51" s="7">
        <v>20</v>
      </c>
      <c r="B51" s="21" t="s">
        <v>23</v>
      </c>
      <c r="C51" s="156">
        <v>2496618794</v>
      </c>
      <c r="D51" s="271" t="s">
        <v>58</v>
      </c>
      <c r="E51" s="271"/>
    </row>
    <row r="52" spans="1:5" customFormat="1" ht="24">
      <c r="A52" s="7">
        <v>21</v>
      </c>
      <c r="B52" s="21" t="s">
        <v>22</v>
      </c>
      <c r="C52" s="157">
        <v>2105988912</v>
      </c>
      <c r="D52" s="271"/>
      <c r="E52" s="271"/>
    </row>
    <row r="53" spans="1:5" customFormat="1" ht="56.25" customHeight="1">
      <c r="A53" s="7">
        <v>22</v>
      </c>
      <c r="B53" s="21" t="s">
        <v>20</v>
      </c>
      <c r="C53" s="167">
        <v>26086192258.349998</v>
      </c>
      <c r="D53" s="271" t="s">
        <v>58</v>
      </c>
      <c r="E53" s="271"/>
    </row>
    <row r="54" spans="1:5" customFormat="1" ht="57.75" customHeight="1">
      <c r="A54" s="7">
        <v>23</v>
      </c>
      <c r="B54" s="21" t="s">
        <v>21</v>
      </c>
      <c r="C54" s="157">
        <v>1260254105</v>
      </c>
      <c r="D54" s="271" t="s">
        <v>58</v>
      </c>
      <c r="E54" s="271"/>
    </row>
    <row r="55" spans="1:5" customFormat="1" ht="68.25" customHeight="1">
      <c r="A55" s="7">
        <v>24</v>
      </c>
      <c r="B55" s="3" t="s">
        <v>4</v>
      </c>
      <c r="C55" s="158">
        <v>15000000000</v>
      </c>
      <c r="D55" s="270" t="s">
        <v>111</v>
      </c>
      <c r="E55" s="270"/>
    </row>
    <row r="56" spans="1:5" customFormat="1" ht="28.5" customHeight="1">
      <c r="A56" s="108"/>
      <c r="B56" s="137"/>
      <c r="C56" s="159">
        <f>+C48+C49+C50+C51+C52+C53+C54+C55</f>
        <v>62130354899.349998</v>
      </c>
      <c r="D56" s="131"/>
      <c r="E56" s="131"/>
    </row>
    <row r="57" spans="1:5" customFormat="1" ht="48.75" customHeight="1">
      <c r="A57" s="304" t="s">
        <v>91</v>
      </c>
      <c r="B57" s="135" t="s">
        <v>42</v>
      </c>
      <c r="C57" s="160">
        <v>1000000000</v>
      </c>
      <c r="D57" s="269" t="s">
        <v>94</v>
      </c>
      <c r="E57" s="269"/>
    </row>
    <row r="58" spans="1:5" customFormat="1" ht="49.5" customHeight="1">
      <c r="A58" s="305"/>
      <c r="B58" s="136" t="s">
        <v>45</v>
      </c>
      <c r="C58" s="161">
        <v>7309683051</v>
      </c>
      <c r="D58" s="269" t="s">
        <v>112</v>
      </c>
      <c r="E58" s="269"/>
    </row>
    <row r="59" spans="1:5" customFormat="1" ht="23.25" customHeight="1">
      <c r="A59" s="65"/>
      <c r="C59" s="138">
        <f>SUM(C57:C58)</f>
        <v>8309683051</v>
      </c>
    </row>
    <row r="61" spans="1:5" customFormat="1">
      <c r="A61" s="65"/>
      <c r="B61" s="142" t="s">
        <v>95</v>
      </c>
      <c r="C61" s="139">
        <f>+C56+C59</f>
        <v>70440037950.350006</v>
      </c>
      <c r="D61" s="140"/>
      <c r="E61" s="141"/>
    </row>
    <row r="65" spans="1:5" customFormat="1">
      <c r="A65" s="294" t="s">
        <v>116</v>
      </c>
      <c r="B65" s="294"/>
      <c r="C65" s="154" t="s">
        <v>92</v>
      </c>
      <c r="D65" s="303" t="s">
        <v>93</v>
      </c>
      <c r="E65" s="303"/>
    </row>
    <row r="66" spans="1:5" customFormat="1" ht="36.75" customHeight="1">
      <c r="A66" s="295" t="s">
        <v>117</v>
      </c>
      <c r="B66" s="295"/>
      <c r="C66" s="170">
        <v>32000000000</v>
      </c>
      <c r="D66" s="297" t="s">
        <v>120</v>
      </c>
      <c r="E66" s="298"/>
    </row>
    <row r="67" spans="1:5" customFormat="1" ht="24" customHeight="1">
      <c r="A67" s="296" t="s">
        <v>118</v>
      </c>
      <c r="B67" s="296"/>
      <c r="C67" s="171">
        <v>18000000000</v>
      </c>
      <c r="D67" s="299"/>
      <c r="E67" s="300"/>
    </row>
    <row r="68" spans="1:5" customFormat="1" ht="36" customHeight="1">
      <c r="A68" s="295" t="s">
        <v>119</v>
      </c>
      <c r="B68" s="295"/>
      <c r="C68" s="171">
        <v>25000000000</v>
      </c>
      <c r="D68" s="301"/>
      <c r="E68" s="302"/>
    </row>
    <row r="69" spans="1:5" customFormat="1">
      <c r="A69" s="65"/>
      <c r="C69" s="173">
        <f>SUM(C66:C68)</f>
        <v>75000000000</v>
      </c>
    </row>
    <row r="70" spans="1:5" customFormat="1">
      <c r="A70" s="65"/>
      <c r="C70" s="169"/>
    </row>
    <row r="71" spans="1:5" customFormat="1">
      <c r="A71" s="65"/>
      <c r="C71" s="169"/>
      <c r="D71" s="172"/>
    </row>
    <row r="72" spans="1:5" customFormat="1" ht="15.75">
      <c r="A72" s="65"/>
      <c r="D72" s="168"/>
    </row>
  </sheetData>
  <mergeCells count="37">
    <mergeCell ref="C38:E38"/>
    <mergeCell ref="A65:B65"/>
    <mergeCell ref="A66:B66"/>
    <mergeCell ref="A67:B67"/>
    <mergeCell ref="A68:B68"/>
    <mergeCell ref="D66:E68"/>
    <mergeCell ref="D65:E65"/>
    <mergeCell ref="A57:A58"/>
    <mergeCell ref="E40:G40"/>
    <mergeCell ref="E41:G41"/>
    <mergeCell ref="E42:G42"/>
    <mergeCell ref="E43:G43"/>
    <mergeCell ref="E44:G44"/>
    <mergeCell ref="D48:E48"/>
    <mergeCell ref="D47:E47"/>
    <mergeCell ref="D57:E57"/>
    <mergeCell ref="F6:F9"/>
    <mergeCell ref="F4:F5"/>
    <mergeCell ref="C6:C9"/>
    <mergeCell ref="E6:E9"/>
    <mergeCell ref="C4:C5"/>
    <mergeCell ref="E4:E5"/>
    <mergeCell ref="F12:F13"/>
    <mergeCell ref="C25:E25"/>
    <mergeCell ref="C26:E26"/>
    <mergeCell ref="C36:E36"/>
    <mergeCell ref="C37:E37"/>
    <mergeCell ref="C35:D35"/>
    <mergeCell ref="C22:D22"/>
    <mergeCell ref="C23:D23"/>
    <mergeCell ref="D58:E58"/>
    <mergeCell ref="D49:E49"/>
    <mergeCell ref="D50:E50"/>
    <mergeCell ref="D55:E55"/>
    <mergeCell ref="D51:E52"/>
    <mergeCell ref="D54:E54"/>
    <mergeCell ref="D53:E5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7"/>
  <sheetViews>
    <sheetView topLeftCell="A10" workbookViewId="0">
      <selection activeCell="M31" sqref="M31"/>
    </sheetView>
  </sheetViews>
  <sheetFormatPr baseColWidth="10" defaultRowHeight="15"/>
  <cols>
    <col min="1" max="1" width="2.5703125" customWidth="1"/>
    <col min="2" max="2" width="4.140625" style="175" customWidth="1"/>
    <col min="3" max="3" width="50.28515625" style="6" customWidth="1"/>
    <col min="4" max="4" width="16.5703125" style="6" customWidth="1"/>
    <col min="5" max="5" width="9.28515625" style="18" customWidth="1"/>
    <col min="6" max="6" width="9" style="18" hidden="1" customWidth="1"/>
    <col min="7" max="7" width="15.7109375" style="18" customWidth="1"/>
    <col min="8" max="8" width="12.5703125" style="18" hidden="1" customWidth="1"/>
    <col min="9" max="9" width="11.42578125" hidden="1" customWidth="1"/>
    <col min="10" max="10" width="9.42578125" style="18" hidden="1" customWidth="1"/>
    <col min="11" max="11" width="17.7109375" hidden="1" customWidth="1"/>
    <col min="12" max="12" width="12.28515625" style="18" customWidth="1"/>
    <col min="13" max="13" width="14.42578125" style="19" customWidth="1"/>
    <col min="14" max="14" width="5.5703125" bestFit="1" customWidth="1"/>
    <col min="15" max="15" width="12.140625" customWidth="1"/>
    <col min="16" max="16" width="10.7109375" style="18" customWidth="1"/>
    <col min="17" max="17" width="31.5703125" style="52" customWidth="1"/>
    <col min="19" max="19" width="11.42578125" style="174"/>
  </cols>
  <sheetData>
    <row r="2" spans="2:19" ht="24.75" customHeight="1" thickBot="1">
      <c r="B2" s="324" t="s">
        <v>39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2:19" s="1" customFormat="1" ht="84.75" thickBot="1">
      <c r="B3" s="179" t="s">
        <v>24</v>
      </c>
      <c r="C3" s="23" t="s">
        <v>40</v>
      </c>
      <c r="D3" s="24" t="s">
        <v>37</v>
      </c>
      <c r="E3" s="24" t="s">
        <v>26</v>
      </c>
      <c r="F3" s="24" t="s">
        <v>25</v>
      </c>
      <c r="G3" s="24" t="s">
        <v>27</v>
      </c>
      <c r="H3" s="24" t="s">
        <v>34</v>
      </c>
      <c r="I3" s="24" t="s">
        <v>28</v>
      </c>
      <c r="J3" s="24" t="s">
        <v>29</v>
      </c>
      <c r="K3" s="24" t="s">
        <v>32</v>
      </c>
      <c r="L3" s="24" t="s">
        <v>30</v>
      </c>
      <c r="M3" s="24" t="s">
        <v>38</v>
      </c>
      <c r="N3" s="51" t="s">
        <v>31</v>
      </c>
      <c r="O3" s="24" t="s">
        <v>36</v>
      </c>
      <c r="P3" s="53" t="s">
        <v>41</v>
      </c>
      <c r="Q3" s="57" t="s">
        <v>48</v>
      </c>
      <c r="S3" s="184"/>
    </row>
    <row r="4" spans="2:19" ht="48.75" customHeight="1">
      <c r="B4" s="40">
        <v>6</v>
      </c>
      <c r="C4" s="30" t="s">
        <v>5</v>
      </c>
      <c r="D4" s="185">
        <v>22000000000</v>
      </c>
      <c r="E4" s="31">
        <v>55</v>
      </c>
      <c r="F4" s="31">
        <v>20</v>
      </c>
      <c r="G4" s="31">
        <v>76</v>
      </c>
      <c r="H4" s="31">
        <v>34</v>
      </c>
      <c r="I4" s="32"/>
      <c r="J4" s="31">
        <v>14</v>
      </c>
      <c r="K4" s="32"/>
      <c r="L4" s="31">
        <v>5</v>
      </c>
      <c r="M4" s="31">
        <f>5*17</f>
        <v>85</v>
      </c>
      <c r="N4" s="31">
        <f t="shared" ref="N4:N27" si="0">+L4+J4+H4+G4+F4+E4+M4</f>
        <v>289</v>
      </c>
      <c r="O4" s="33">
        <f t="shared" ref="O4:O27" si="1">+N4*100/$N$28</f>
        <v>4.9879185364169834</v>
      </c>
      <c r="P4" s="180">
        <f t="shared" ref="P4:P27" si="2">RANK(N4,$N$4:$N$27,0)</f>
        <v>1</v>
      </c>
      <c r="Q4" s="56" t="s">
        <v>47</v>
      </c>
      <c r="S4" s="174">
        <v>1</v>
      </c>
    </row>
    <row r="5" spans="2:19" ht="24">
      <c r="B5" s="41">
        <v>4</v>
      </c>
      <c r="C5" s="3" t="s">
        <v>3</v>
      </c>
      <c r="D5" s="186">
        <v>15000000000</v>
      </c>
      <c r="E5" s="7">
        <v>55</v>
      </c>
      <c r="F5" s="7">
        <v>10</v>
      </c>
      <c r="G5" s="7">
        <v>68</v>
      </c>
      <c r="H5" s="7">
        <v>34</v>
      </c>
      <c r="I5" s="2"/>
      <c r="J5" s="7">
        <v>7</v>
      </c>
      <c r="K5" s="2"/>
      <c r="L5" s="7">
        <v>5</v>
      </c>
      <c r="M5" s="7">
        <f>5*17</f>
        <v>85</v>
      </c>
      <c r="N5" s="15">
        <f t="shared" si="0"/>
        <v>264</v>
      </c>
      <c r="O5" s="13">
        <f t="shared" si="1"/>
        <v>4.5564376941663793</v>
      </c>
      <c r="P5" s="181">
        <f t="shared" si="2"/>
        <v>2</v>
      </c>
      <c r="Q5" s="56" t="s">
        <v>49</v>
      </c>
      <c r="S5" s="174">
        <v>2</v>
      </c>
    </row>
    <row r="6" spans="2:19" ht="24">
      <c r="B6" s="41">
        <v>3</v>
      </c>
      <c r="C6" s="3" t="s">
        <v>2</v>
      </c>
      <c r="D6" s="186">
        <v>15000000000</v>
      </c>
      <c r="E6" s="7">
        <v>55</v>
      </c>
      <c r="F6" s="7">
        <v>9</v>
      </c>
      <c r="G6" s="7">
        <v>67</v>
      </c>
      <c r="H6" s="7">
        <v>33</v>
      </c>
      <c r="I6" s="2"/>
      <c r="J6" s="7">
        <v>8</v>
      </c>
      <c r="K6" s="2"/>
      <c r="L6" s="7">
        <v>5</v>
      </c>
      <c r="M6" s="7">
        <f>5*17</f>
        <v>85</v>
      </c>
      <c r="N6" s="15">
        <f t="shared" si="0"/>
        <v>262</v>
      </c>
      <c r="O6" s="13">
        <f t="shared" si="1"/>
        <v>4.5219192267863306</v>
      </c>
      <c r="P6" s="181">
        <f t="shared" si="2"/>
        <v>3</v>
      </c>
      <c r="Q6" s="56" t="s">
        <v>49</v>
      </c>
      <c r="S6" s="174">
        <v>3</v>
      </c>
    </row>
    <row r="7" spans="2:19" ht="39" customHeight="1">
      <c r="B7" s="41">
        <v>9</v>
      </c>
      <c r="C7" s="20" t="s">
        <v>8</v>
      </c>
      <c r="D7" s="187">
        <v>3663082859.5</v>
      </c>
      <c r="E7" s="7">
        <v>44</v>
      </c>
      <c r="F7" s="7">
        <v>20</v>
      </c>
      <c r="G7" s="7">
        <v>75</v>
      </c>
      <c r="H7" s="7">
        <v>32</v>
      </c>
      <c r="I7" s="2"/>
      <c r="J7" s="7">
        <v>14</v>
      </c>
      <c r="K7" s="2"/>
      <c r="L7" s="7">
        <v>5</v>
      </c>
      <c r="M7" s="22">
        <f>4*17</f>
        <v>68</v>
      </c>
      <c r="N7" s="15">
        <f t="shared" si="0"/>
        <v>258</v>
      </c>
      <c r="O7" s="13">
        <f t="shared" si="1"/>
        <v>4.4528822920262341</v>
      </c>
      <c r="P7" s="181">
        <f t="shared" si="2"/>
        <v>4</v>
      </c>
      <c r="Q7" s="56" t="s">
        <v>50</v>
      </c>
      <c r="S7" s="174">
        <v>4</v>
      </c>
    </row>
    <row r="8" spans="2:19" ht="48">
      <c r="B8" s="41">
        <v>2</v>
      </c>
      <c r="C8" s="58" t="s">
        <v>1</v>
      </c>
      <c r="D8" s="186">
        <v>109153991</v>
      </c>
      <c r="E8" s="59">
        <v>44</v>
      </c>
      <c r="F8" s="59">
        <v>14</v>
      </c>
      <c r="G8" s="59">
        <v>66</v>
      </c>
      <c r="H8" s="59">
        <v>30</v>
      </c>
      <c r="I8" s="60"/>
      <c r="J8" s="59">
        <v>11</v>
      </c>
      <c r="K8" s="60"/>
      <c r="L8" s="59">
        <v>5</v>
      </c>
      <c r="M8" s="59">
        <f>5*17</f>
        <v>85</v>
      </c>
      <c r="N8" s="61">
        <f t="shared" si="0"/>
        <v>255</v>
      </c>
      <c r="O8" s="62">
        <f t="shared" si="1"/>
        <v>4.4011045909561615</v>
      </c>
      <c r="P8" s="181">
        <f t="shared" si="2"/>
        <v>5</v>
      </c>
      <c r="Q8" s="63" t="s">
        <v>55</v>
      </c>
      <c r="S8" s="174">
        <v>5</v>
      </c>
    </row>
    <row r="9" spans="2:19" ht="72">
      <c r="B9" s="41">
        <v>1</v>
      </c>
      <c r="C9" s="58" t="s">
        <v>0</v>
      </c>
      <c r="D9" s="186">
        <v>109153991</v>
      </c>
      <c r="E9" s="59">
        <v>44</v>
      </c>
      <c r="F9" s="59">
        <v>13</v>
      </c>
      <c r="G9" s="59">
        <v>66</v>
      </c>
      <c r="H9" s="59">
        <v>29</v>
      </c>
      <c r="I9" s="64"/>
      <c r="J9" s="59">
        <v>11</v>
      </c>
      <c r="K9" s="60"/>
      <c r="L9" s="59">
        <v>5</v>
      </c>
      <c r="M9" s="59">
        <f>5*17</f>
        <v>85</v>
      </c>
      <c r="N9" s="61">
        <f>+L9+J9+H9+G9+F9+E9+M9</f>
        <v>253</v>
      </c>
      <c r="O9" s="62">
        <f t="shared" si="1"/>
        <v>4.3665861235761136</v>
      </c>
      <c r="P9" s="181">
        <f t="shared" si="2"/>
        <v>6</v>
      </c>
      <c r="Q9" s="63" t="s">
        <v>51</v>
      </c>
      <c r="S9" s="174">
        <v>6</v>
      </c>
    </row>
    <row r="10" spans="2:19" ht="48">
      <c r="B10" s="41">
        <v>7</v>
      </c>
      <c r="C10" s="4" t="s">
        <v>6</v>
      </c>
      <c r="D10" s="187">
        <v>12000000000</v>
      </c>
      <c r="E10" s="7">
        <v>44</v>
      </c>
      <c r="F10" s="7">
        <v>15</v>
      </c>
      <c r="G10" s="7">
        <v>73</v>
      </c>
      <c r="H10" s="7">
        <v>36</v>
      </c>
      <c r="I10" s="2"/>
      <c r="J10" s="7">
        <v>12</v>
      </c>
      <c r="K10" s="2"/>
      <c r="L10" s="7">
        <v>5</v>
      </c>
      <c r="M10" s="7">
        <f>4*17</f>
        <v>68</v>
      </c>
      <c r="N10" s="15">
        <f t="shared" si="0"/>
        <v>253</v>
      </c>
      <c r="O10" s="13">
        <f t="shared" si="1"/>
        <v>4.3665861235761136</v>
      </c>
      <c r="P10" s="181">
        <f t="shared" si="2"/>
        <v>6</v>
      </c>
      <c r="Q10" s="56" t="s">
        <v>47</v>
      </c>
      <c r="S10" s="174">
        <v>6</v>
      </c>
    </row>
    <row r="11" spans="2:19" ht="46.5" customHeight="1">
      <c r="B11" s="41">
        <v>15</v>
      </c>
      <c r="C11" s="20" t="s">
        <v>14</v>
      </c>
      <c r="D11" s="187">
        <v>6552567330</v>
      </c>
      <c r="E11" s="22">
        <v>55</v>
      </c>
      <c r="F11" s="22">
        <v>18</v>
      </c>
      <c r="G11" s="22">
        <v>60</v>
      </c>
      <c r="H11" s="22">
        <v>31</v>
      </c>
      <c r="I11" s="132"/>
      <c r="J11" s="22">
        <v>14</v>
      </c>
      <c r="K11" s="132"/>
      <c r="L11" s="22">
        <v>5</v>
      </c>
      <c r="M11" s="22">
        <f>3*17</f>
        <v>51</v>
      </c>
      <c r="N11" s="133">
        <f t="shared" si="0"/>
        <v>234</v>
      </c>
      <c r="O11" s="134">
        <f t="shared" si="1"/>
        <v>4.038660683465654</v>
      </c>
      <c r="P11" s="182">
        <f t="shared" si="2"/>
        <v>17</v>
      </c>
      <c r="Q11" s="56" t="s">
        <v>53</v>
      </c>
      <c r="S11" s="174">
        <v>8</v>
      </c>
    </row>
    <row r="12" spans="2:19" ht="48">
      <c r="B12" s="41">
        <v>20</v>
      </c>
      <c r="C12" s="21" t="s">
        <v>19</v>
      </c>
      <c r="D12" s="188">
        <v>1138940000</v>
      </c>
      <c r="E12" s="7">
        <v>55</v>
      </c>
      <c r="F12" s="7">
        <v>14</v>
      </c>
      <c r="G12" s="7">
        <v>74</v>
      </c>
      <c r="H12" s="7">
        <v>42</v>
      </c>
      <c r="I12" s="2"/>
      <c r="J12" s="7">
        <v>10</v>
      </c>
      <c r="K12" s="2"/>
      <c r="L12" s="7">
        <v>5</v>
      </c>
      <c r="M12" s="22">
        <f>3*17</f>
        <v>51</v>
      </c>
      <c r="N12" s="15">
        <f t="shared" si="0"/>
        <v>251</v>
      </c>
      <c r="O12" s="13">
        <f t="shared" si="1"/>
        <v>4.3320676561960649</v>
      </c>
      <c r="P12" s="182">
        <f t="shared" si="2"/>
        <v>8</v>
      </c>
      <c r="Q12" s="56" t="s">
        <v>52</v>
      </c>
      <c r="S12" s="174">
        <v>8</v>
      </c>
    </row>
    <row r="13" spans="2:19" ht="63" customHeight="1">
      <c r="B13" s="41">
        <v>10</v>
      </c>
      <c r="C13" s="20" t="s">
        <v>9</v>
      </c>
      <c r="D13" s="187">
        <v>2000000000</v>
      </c>
      <c r="E13" s="7">
        <v>55</v>
      </c>
      <c r="F13" s="7">
        <v>17</v>
      </c>
      <c r="G13" s="7">
        <v>72</v>
      </c>
      <c r="H13" s="7">
        <v>34</v>
      </c>
      <c r="I13" s="2"/>
      <c r="J13" s="7">
        <v>15</v>
      </c>
      <c r="K13" s="2"/>
      <c r="L13" s="7">
        <v>5</v>
      </c>
      <c r="M13" s="22">
        <f>3*17</f>
        <v>51</v>
      </c>
      <c r="N13" s="15">
        <f t="shared" si="0"/>
        <v>249</v>
      </c>
      <c r="O13" s="13">
        <f t="shared" si="1"/>
        <v>4.2975491888160162</v>
      </c>
      <c r="P13" s="181">
        <f t="shared" si="2"/>
        <v>10</v>
      </c>
      <c r="Q13" s="56" t="s">
        <v>54</v>
      </c>
      <c r="S13" s="174">
        <v>10</v>
      </c>
    </row>
    <row r="14" spans="2:19" ht="47.25" customHeight="1">
      <c r="B14" s="41">
        <v>8</v>
      </c>
      <c r="C14" s="4" t="s">
        <v>7</v>
      </c>
      <c r="D14" s="187">
        <v>25000000000</v>
      </c>
      <c r="E14" s="7">
        <v>55</v>
      </c>
      <c r="F14" s="7">
        <v>19</v>
      </c>
      <c r="G14" s="7">
        <v>78</v>
      </c>
      <c r="H14" s="7">
        <v>42</v>
      </c>
      <c r="I14" s="2"/>
      <c r="J14" s="7">
        <v>14</v>
      </c>
      <c r="K14" s="2"/>
      <c r="L14" s="7">
        <v>5</v>
      </c>
      <c r="M14" s="22">
        <f>2*17</f>
        <v>34</v>
      </c>
      <c r="N14" s="15">
        <f t="shared" si="0"/>
        <v>247</v>
      </c>
      <c r="O14" s="13">
        <f t="shared" si="1"/>
        <v>4.2630307214359684</v>
      </c>
      <c r="P14" s="182">
        <f t="shared" si="2"/>
        <v>12</v>
      </c>
      <c r="Q14" s="56" t="s">
        <v>47</v>
      </c>
      <c r="S14" s="174">
        <v>11</v>
      </c>
    </row>
    <row r="15" spans="2:19" ht="36">
      <c r="B15" s="41">
        <v>19</v>
      </c>
      <c r="C15" s="21" t="s">
        <v>18</v>
      </c>
      <c r="D15" s="10">
        <v>1000000000</v>
      </c>
      <c r="E15" s="7">
        <v>55</v>
      </c>
      <c r="F15" s="7">
        <v>14</v>
      </c>
      <c r="G15" s="7">
        <v>74</v>
      </c>
      <c r="H15" s="7">
        <v>34</v>
      </c>
      <c r="I15" s="2"/>
      <c r="J15" s="7">
        <v>12</v>
      </c>
      <c r="K15" s="2"/>
      <c r="L15" s="7">
        <v>5</v>
      </c>
      <c r="M15" s="22">
        <f>3*17</f>
        <v>51</v>
      </c>
      <c r="N15" s="15">
        <f t="shared" si="0"/>
        <v>245</v>
      </c>
      <c r="O15" s="13">
        <f t="shared" si="1"/>
        <v>4.2285122540559197</v>
      </c>
      <c r="P15" s="182">
        <f t="shared" si="2"/>
        <v>13</v>
      </c>
      <c r="Q15" s="56" t="s">
        <v>52</v>
      </c>
      <c r="S15" s="174">
        <v>12</v>
      </c>
    </row>
    <row r="16" spans="2:19" ht="48">
      <c r="B16" s="41">
        <v>12</v>
      </c>
      <c r="C16" s="20" t="s">
        <v>11</v>
      </c>
      <c r="D16" s="9">
        <v>1463023324.24</v>
      </c>
      <c r="E16" s="7">
        <v>55</v>
      </c>
      <c r="F16" s="7">
        <v>14</v>
      </c>
      <c r="G16" s="7">
        <v>65</v>
      </c>
      <c r="H16" s="7">
        <v>25</v>
      </c>
      <c r="I16" s="2"/>
      <c r="J16" s="7">
        <v>12</v>
      </c>
      <c r="K16" s="2"/>
      <c r="L16" s="7">
        <v>5</v>
      </c>
      <c r="M16" s="22">
        <f>4*17</f>
        <v>68</v>
      </c>
      <c r="N16" s="15">
        <f t="shared" si="0"/>
        <v>244</v>
      </c>
      <c r="O16" s="13">
        <f t="shared" si="1"/>
        <v>4.2112530203658958</v>
      </c>
      <c r="P16" s="182">
        <f t="shared" si="2"/>
        <v>14</v>
      </c>
      <c r="Q16" s="56" t="s">
        <v>77</v>
      </c>
      <c r="S16" s="174">
        <v>13</v>
      </c>
    </row>
    <row r="17" spans="2:19" ht="60">
      <c r="B17" s="41">
        <v>18</v>
      </c>
      <c r="C17" s="21" t="s">
        <v>17</v>
      </c>
      <c r="D17" s="10">
        <v>1185504000</v>
      </c>
      <c r="E17" s="7">
        <v>55</v>
      </c>
      <c r="F17" s="7">
        <v>13</v>
      </c>
      <c r="G17" s="7">
        <v>75</v>
      </c>
      <c r="H17" s="7">
        <v>35</v>
      </c>
      <c r="I17" s="2"/>
      <c r="J17" s="7">
        <v>10</v>
      </c>
      <c r="K17" s="2"/>
      <c r="L17" s="7">
        <v>4</v>
      </c>
      <c r="M17" s="22">
        <f>3*17</f>
        <v>51</v>
      </c>
      <c r="N17" s="15">
        <f t="shared" si="0"/>
        <v>243</v>
      </c>
      <c r="O17" s="13">
        <f t="shared" si="1"/>
        <v>4.1939937866758719</v>
      </c>
      <c r="P17" s="182">
        <f t="shared" si="2"/>
        <v>15</v>
      </c>
      <c r="Q17" s="56" t="s">
        <v>52</v>
      </c>
      <c r="S17" s="174">
        <v>14</v>
      </c>
    </row>
    <row r="18" spans="2:19" ht="24">
      <c r="B18" s="41">
        <v>13</v>
      </c>
      <c r="C18" s="20" t="s">
        <v>12</v>
      </c>
      <c r="D18" s="8">
        <v>1036070054</v>
      </c>
      <c r="E18" s="7">
        <v>55</v>
      </c>
      <c r="F18" s="7">
        <v>18</v>
      </c>
      <c r="G18" s="7">
        <v>52</v>
      </c>
      <c r="H18" s="7">
        <v>30</v>
      </c>
      <c r="I18" s="2"/>
      <c r="J18" s="7">
        <v>7</v>
      </c>
      <c r="K18" s="2"/>
      <c r="L18" s="7">
        <v>4</v>
      </c>
      <c r="M18" s="22">
        <f>5*17</f>
        <v>85</v>
      </c>
      <c r="N18" s="15">
        <f t="shared" si="0"/>
        <v>251</v>
      </c>
      <c r="O18" s="13">
        <f t="shared" si="1"/>
        <v>4.3320676561960649</v>
      </c>
      <c r="P18" s="182">
        <f t="shared" si="2"/>
        <v>8</v>
      </c>
      <c r="Q18" s="56" t="s">
        <v>56</v>
      </c>
      <c r="S18" s="174">
        <v>15</v>
      </c>
    </row>
    <row r="19" spans="2:19" ht="24">
      <c r="B19" s="41">
        <v>14</v>
      </c>
      <c r="C19" s="20" t="s">
        <v>13</v>
      </c>
      <c r="D19" s="8">
        <v>3204426236</v>
      </c>
      <c r="E19" s="7">
        <v>55</v>
      </c>
      <c r="F19" s="7">
        <v>18</v>
      </c>
      <c r="G19" s="7">
        <v>51</v>
      </c>
      <c r="H19" s="7">
        <v>29</v>
      </c>
      <c r="I19" s="2"/>
      <c r="J19" s="7">
        <v>7</v>
      </c>
      <c r="K19" s="2"/>
      <c r="L19" s="7">
        <v>4</v>
      </c>
      <c r="M19" s="22">
        <f>5*17</f>
        <v>85</v>
      </c>
      <c r="N19" s="15">
        <f t="shared" si="0"/>
        <v>249</v>
      </c>
      <c r="O19" s="13">
        <f t="shared" si="1"/>
        <v>4.2975491888160162</v>
      </c>
      <c r="P19" s="182">
        <f t="shared" si="2"/>
        <v>10</v>
      </c>
      <c r="Q19" s="56" t="s">
        <v>57</v>
      </c>
      <c r="S19" s="174">
        <v>16</v>
      </c>
    </row>
    <row r="20" spans="2:19" ht="48">
      <c r="B20" s="41">
        <v>21</v>
      </c>
      <c r="C20" s="21" t="s">
        <v>20</v>
      </c>
      <c r="D20" s="11">
        <v>26086192258.349998</v>
      </c>
      <c r="E20" s="7">
        <v>55</v>
      </c>
      <c r="F20" s="7">
        <v>20</v>
      </c>
      <c r="G20" s="7">
        <v>71</v>
      </c>
      <c r="H20" s="7">
        <v>33</v>
      </c>
      <c r="I20" s="2"/>
      <c r="J20" s="7">
        <v>13</v>
      </c>
      <c r="K20" s="2"/>
      <c r="L20" s="7">
        <v>5</v>
      </c>
      <c r="M20" s="22">
        <f>1*17</f>
        <v>17</v>
      </c>
      <c r="N20" s="15">
        <f t="shared" si="0"/>
        <v>214</v>
      </c>
      <c r="O20" s="13">
        <f t="shared" si="1"/>
        <v>3.6934760096651709</v>
      </c>
      <c r="P20" s="182">
        <f>RANK(N20,$N$4:$N$27,0)</f>
        <v>22</v>
      </c>
      <c r="Q20" s="56" t="s">
        <v>58</v>
      </c>
      <c r="S20" s="183">
        <v>17</v>
      </c>
    </row>
    <row r="21" spans="2:19" ht="36">
      <c r="B21" s="41">
        <v>16</v>
      </c>
      <c r="C21" s="20" t="s">
        <v>15</v>
      </c>
      <c r="D21" s="67">
        <v>1386099578</v>
      </c>
      <c r="E21" s="22">
        <v>44</v>
      </c>
      <c r="F21" s="22">
        <v>15</v>
      </c>
      <c r="G21" s="22">
        <v>55</v>
      </c>
      <c r="H21" s="22">
        <v>30</v>
      </c>
      <c r="I21" s="132"/>
      <c r="J21" s="22">
        <v>11</v>
      </c>
      <c r="K21" s="132"/>
      <c r="L21" s="22">
        <v>4</v>
      </c>
      <c r="M21" s="22">
        <f>4*17</f>
        <v>68</v>
      </c>
      <c r="N21" s="133">
        <f t="shared" si="0"/>
        <v>227</v>
      </c>
      <c r="O21" s="134">
        <f t="shared" si="1"/>
        <v>3.9178460476354848</v>
      </c>
      <c r="P21" s="182">
        <f t="shared" si="2"/>
        <v>19</v>
      </c>
      <c r="Q21" s="56" t="s">
        <v>59</v>
      </c>
      <c r="S21" s="174">
        <v>18</v>
      </c>
    </row>
    <row r="22" spans="2:19" ht="48">
      <c r="B22" s="41">
        <v>17</v>
      </c>
      <c r="C22" s="20" t="s">
        <v>16</v>
      </c>
      <c r="D22" s="8">
        <v>298915796</v>
      </c>
      <c r="E22" s="7">
        <v>44</v>
      </c>
      <c r="F22" s="7">
        <v>13</v>
      </c>
      <c r="G22" s="7">
        <v>70</v>
      </c>
      <c r="H22" s="7">
        <v>30</v>
      </c>
      <c r="I22" s="2"/>
      <c r="J22" s="7">
        <v>7</v>
      </c>
      <c r="K22" s="2"/>
      <c r="L22" s="7">
        <v>5</v>
      </c>
      <c r="M22" s="22">
        <f>4*17</f>
        <v>68</v>
      </c>
      <c r="N22" s="15">
        <f t="shared" si="0"/>
        <v>237</v>
      </c>
      <c r="O22" s="13">
        <f t="shared" si="1"/>
        <v>4.0904383845357266</v>
      </c>
      <c r="P22" s="54">
        <f t="shared" si="2"/>
        <v>16</v>
      </c>
      <c r="Q22" s="56" t="s">
        <v>52</v>
      </c>
      <c r="S22" s="174">
        <v>19</v>
      </c>
    </row>
    <row r="23" spans="2:19" ht="60">
      <c r="B23" s="41">
        <v>24</v>
      </c>
      <c r="C23" s="21" t="s">
        <v>23</v>
      </c>
      <c r="D23" s="66">
        <v>2496618794</v>
      </c>
      <c r="E23" s="22">
        <v>55</v>
      </c>
      <c r="F23" s="22">
        <v>18</v>
      </c>
      <c r="G23" s="22">
        <v>64</v>
      </c>
      <c r="H23" s="22">
        <v>32</v>
      </c>
      <c r="I23" s="132"/>
      <c r="J23" s="22">
        <v>12</v>
      </c>
      <c r="K23" s="132"/>
      <c r="L23" s="22">
        <v>5</v>
      </c>
      <c r="M23" s="22">
        <f>2*17</f>
        <v>34</v>
      </c>
      <c r="N23" s="15">
        <f t="shared" si="0"/>
        <v>220</v>
      </c>
      <c r="O23" s="13">
        <f t="shared" si="1"/>
        <v>3.7970314118053157</v>
      </c>
      <c r="P23" s="54">
        <f t="shared" si="2"/>
        <v>20</v>
      </c>
      <c r="Q23" s="56" t="s">
        <v>58</v>
      </c>
      <c r="S23" s="174">
        <v>19</v>
      </c>
    </row>
    <row r="24" spans="2:19" ht="48">
      <c r="B24" s="41">
        <v>23</v>
      </c>
      <c r="C24" s="21" t="s">
        <v>22</v>
      </c>
      <c r="D24" s="12">
        <v>2105988912</v>
      </c>
      <c r="E24" s="7">
        <v>55</v>
      </c>
      <c r="F24" s="7">
        <v>18</v>
      </c>
      <c r="G24" s="7">
        <v>61</v>
      </c>
      <c r="H24" s="7">
        <v>31</v>
      </c>
      <c r="I24" s="2"/>
      <c r="J24" s="7">
        <v>12</v>
      </c>
      <c r="K24" s="2"/>
      <c r="L24" s="7">
        <v>5</v>
      </c>
      <c r="M24" s="22">
        <f>2*17</f>
        <v>34</v>
      </c>
      <c r="N24" s="15">
        <f t="shared" si="0"/>
        <v>216</v>
      </c>
      <c r="O24" s="13">
        <f t="shared" si="1"/>
        <v>3.7279944770452191</v>
      </c>
      <c r="P24" s="54">
        <f t="shared" si="2"/>
        <v>21</v>
      </c>
      <c r="Q24" s="56" t="s">
        <v>58</v>
      </c>
      <c r="S24" s="174">
        <v>21</v>
      </c>
    </row>
    <row r="25" spans="2:19" ht="60">
      <c r="B25" s="41">
        <v>22</v>
      </c>
      <c r="C25" s="21" t="s">
        <v>21</v>
      </c>
      <c r="D25" s="12">
        <v>1260254105</v>
      </c>
      <c r="E25" s="7">
        <v>44</v>
      </c>
      <c r="F25" s="7">
        <v>18</v>
      </c>
      <c r="G25" s="7">
        <v>61</v>
      </c>
      <c r="H25" s="7">
        <v>29</v>
      </c>
      <c r="I25" s="2"/>
      <c r="J25" s="7">
        <v>12</v>
      </c>
      <c r="K25" s="2"/>
      <c r="L25" s="7">
        <v>5</v>
      </c>
      <c r="M25" s="22">
        <f>2*17</f>
        <v>34</v>
      </c>
      <c r="N25" s="15">
        <f t="shared" si="0"/>
        <v>203</v>
      </c>
      <c r="O25" s="13">
        <f t="shared" si="1"/>
        <v>3.5036244390749052</v>
      </c>
      <c r="P25" s="54">
        <f t="shared" si="2"/>
        <v>23</v>
      </c>
      <c r="Q25" s="56" t="s">
        <v>58</v>
      </c>
      <c r="S25" s="174">
        <v>22</v>
      </c>
    </row>
    <row r="26" spans="2:19" ht="48">
      <c r="B26" s="41">
        <v>11</v>
      </c>
      <c r="C26" s="20" t="s">
        <v>10</v>
      </c>
      <c r="D26" s="67">
        <v>7242633922</v>
      </c>
      <c r="E26" s="22">
        <v>44</v>
      </c>
      <c r="F26" s="22">
        <v>16</v>
      </c>
      <c r="G26" s="22">
        <v>60</v>
      </c>
      <c r="H26" s="22">
        <v>27</v>
      </c>
      <c r="I26" s="132"/>
      <c r="J26" s="22">
        <v>13</v>
      </c>
      <c r="K26" s="132"/>
      <c r="L26" s="22">
        <v>5</v>
      </c>
      <c r="M26" s="22">
        <f>4*17</f>
        <v>68</v>
      </c>
      <c r="N26" s="133">
        <f t="shared" si="0"/>
        <v>233</v>
      </c>
      <c r="O26" s="134">
        <f t="shared" si="1"/>
        <v>4.0214014497756301</v>
      </c>
      <c r="P26" s="54">
        <f t="shared" si="2"/>
        <v>18</v>
      </c>
      <c r="Q26" s="56" t="s">
        <v>58</v>
      </c>
      <c r="S26" s="174">
        <v>23</v>
      </c>
    </row>
    <row r="27" spans="2:19" ht="24.75" thickBot="1">
      <c r="B27" s="42">
        <v>5</v>
      </c>
      <c r="C27" s="34" t="s">
        <v>4</v>
      </c>
      <c r="D27" s="35">
        <v>15000000000</v>
      </c>
      <c r="E27" s="36">
        <v>11</v>
      </c>
      <c r="F27" s="36">
        <v>11</v>
      </c>
      <c r="G27" s="36">
        <v>48</v>
      </c>
      <c r="H27" s="36">
        <v>26</v>
      </c>
      <c r="I27" s="37"/>
      <c r="J27" s="36">
        <v>11</v>
      </c>
      <c r="K27" s="37"/>
      <c r="L27" s="36">
        <v>5</v>
      </c>
      <c r="M27" s="36">
        <f>5*17</f>
        <v>85</v>
      </c>
      <c r="N27" s="38">
        <f t="shared" si="0"/>
        <v>197</v>
      </c>
      <c r="O27" s="39">
        <f t="shared" si="1"/>
        <v>3.4000690369347599</v>
      </c>
      <c r="P27" s="55">
        <f t="shared" si="2"/>
        <v>24</v>
      </c>
      <c r="Q27" s="56" t="s">
        <v>49</v>
      </c>
      <c r="S27" s="174">
        <v>24</v>
      </c>
    </row>
    <row r="28" spans="2:19" ht="25.5" customHeight="1" thickBot="1">
      <c r="C28" s="25" t="s">
        <v>33</v>
      </c>
      <c r="D28" s="26">
        <f>SUM(D4:D27)</f>
        <v>166338625151.09</v>
      </c>
      <c r="E28" s="27">
        <f>SUM(E4:E27)</f>
        <v>1188</v>
      </c>
      <c r="F28" s="27">
        <f t="shared" ref="F28:N28" si="3">SUM(F4:F27)</f>
        <v>375</v>
      </c>
      <c r="G28" s="27">
        <f t="shared" si="3"/>
        <v>1582</v>
      </c>
      <c r="H28" s="27">
        <f t="shared" si="3"/>
        <v>768</v>
      </c>
      <c r="I28" s="27">
        <f t="shared" si="3"/>
        <v>0</v>
      </c>
      <c r="J28" s="27">
        <f t="shared" si="3"/>
        <v>269</v>
      </c>
      <c r="K28" s="27">
        <f t="shared" si="3"/>
        <v>0</v>
      </c>
      <c r="L28" s="27">
        <f t="shared" si="3"/>
        <v>116</v>
      </c>
      <c r="M28" s="27">
        <f>SUM(M4:M27)</f>
        <v>1496</v>
      </c>
      <c r="N28" s="27">
        <f t="shared" si="3"/>
        <v>5794</v>
      </c>
      <c r="O28" s="28">
        <f>+N28*100/$N$28</f>
        <v>100</v>
      </c>
      <c r="P28" s="29"/>
    </row>
    <row r="29" spans="2:19" ht="15.75" thickBot="1"/>
    <row r="30" spans="2:19" ht="49.5" customHeight="1" thickBot="1">
      <c r="B30" s="321" t="s">
        <v>44</v>
      </c>
      <c r="C30" s="322"/>
      <c r="D30" s="323"/>
      <c r="E30" s="45"/>
      <c r="F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9" ht="53.25" customHeight="1" thickBot="1">
      <c r="B31" s="176" t="s">
        <v>24</v>
      </c>
      <c r="C31" s="43" t="s">
        <v>46</v>
      </c>
      <c r="D31" s="46" t="s">
        <v>37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9" ht="84">
      <c r="B32" s="177">
        <v>1</v>
      </c>
      <c r="C32" s="47" t="s">
        <v>42</v>
      </c>
      <c r="D32" s="49" t="s">
        <v>43</v>
      </c>
      <c r="E32" s="17"/>
      <c r="F32" s="17"/>
      <c r="G32" s="17"/>
      <c r="I32" t="s">
        <v>35</v>
      </c>
    </row>
    <row r="33" spans="2:11" ht="45.75" thickBot="1">
      <c r="B33" s="178">
        <v>2</v>
      </c>
      <c r="C33" s="48" t="s">
        <v>45</v>
      </c>
      <c r="D33" s="50">
        <v>7309683051</v>
      </c>
      <c r="E33" s="319"/>
      <c r="F33" s="319"/>
      <c r="G33" s="319"/>
      <c r="H33" s="319"/>
    </row>
    <row r="34" spans="2:11">
      <c r="E34" s="320" t="s">
        <v>35</v>
      </c>
      <c r="F34" s="320"/>
    </row>
    <row r="36" spans="2:11">
      <c r="C36"/>
      <c r="D36"/>
      <c r="E36"/>
      <c r="F36"/>
      <c r="G36"/>
      <c r="H36"/>
      <c r="J36" s="18" t="s">
        <v>35</v>
      </c>
      <c r="K36" t="s">
        <v>35</v>
      </c>
    </row>
    <row r="37" spans="2:11">
      <c r="C37"/>
      <c r="D37"/>
      <c r="E37"/>
      <c r="F37"/>
      <c r="G37"/>
      <c r="H37"/>
      <c r="J37" s="18" t="s">
        <v>35</v>
      </c>
    </row>
  </sheetData>
  <sortState ref="C4:P27">
    <sortCondition ref="P4:P27"/>
  </sortState>
  <mergeCells count="4">
    <mergeCell ref="E33:H33"/>
    <mergeCell ref="E34:F34"/>
    <mergeCell ref="B30:D30"/>
    <mergeCell ref="B2:Q2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showGridLines="0" tabSelected="1" zoomScale="70" zoomScaleNormal="70" workbookViewId="0">
      <selection activeCell="F5" sqref="F5"/>
    </sheetView>
  </sheetViews>
  <sheetFormatPr baseColWidth="10" defaultRowHeight="15"/>
  <cols>
    <col min="1" max="1" width="7.42578125" style="199" customWidth="1"/>
    <col min="2" max="2" width="23.5703125" customWidth="1"/>
    <col min="3" max="3" width="25.28515625" customWidth="1"/>
    <col min="4" max="4" width="16.140625" customWidth="1"/>
    <col min="7" max="7" width="26.42578125" customWidth="1"/>
    <col min="8" max="8" width="16.7109375" customWidth="1"/>
    <col min="9" max="9" width="27.42578125" customWidth="1"/>
    <col min="10" max="10" width="29.140625" customWidth="1"/>
    <col min="11" max="11" width="14" style="65" customWidth="1"/>
    <col min="12" max="12" width="27.42578125" customWidth="1"/>
    <col min="13" max="13" width="27" customWidth="1"/>
    <col min="14" max="14" width="17.42578125" customWidth="1"/>
    <col min="15" max="15" width="22.5703125" customWidth="1"/>
    <col min="16" max="16" width="18" style="65" customWidth="1"/>
    <col min="17" max="17" width="20.140625" bestFit="1" customWidth="1"/>
    <col min="18" max="18" width="16" bestFit="1" customWidth="1"/>
    <col min="19" max="19" width="20.140625" customWidth="1"/>
    <col min="20" max="20" width="46.7109375" customWidth="1"/>
    <col min="21" max="21" width="17.140625" style="215" hidden="1" customWidth="1"/>
    <col min="22" max="22" width="17.42578125" style="215" hidden="1" customWidth="1"/>
    <col min="23" max="23" width="19.42578125" style="215" hidden="1" customWidth="1"/>
    <col min="24" max="24" width="23.5703125" style="215" customWidth="1"/>
    <col min="25" max="25" width="18.5703125" style="215" customWidth="1"/>
    <col min="26" max="26" width="20.7109375" style="215" customWidth="1"/>
    <col min="27" max="27" width="22.5703125" style="215" customWidth="1"/>
    <col min="28" max="28" width="19.42578125" style="215" customWidth="1"/>
    <col min="29" max="29" width="17.140625" style="215" customWidth="1"/>
    <col min="30" max="30" width="22.140625" style="215" customWidth="1"/>
    <col min="31" max="31" width="15" style="215" customWidth="1"/>
    <col min="32" max="32" width="18.28515625" style="216" customWidth="1"/>
    <col min="33" max="33" width="18.85546875" customWidth="1"/>
  </cols>
  <sheetData>
    <row r="1" spans="1:32" ht="42" customHeight="1">
      <c r="A1" s="326" t="s">
        <v>233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0"/>
      <c r="V1" s="320"/>
      <c r="W1" s="320"/>
      <c r="X1" s="326"/>
      <c r="Y1" s="326"/>
      <c r="Z1" s="326"/>
      <c r="AA1" s="326"/>
      <c r="AB1" s="326"/>
      <c r="AC1" s="326"/>
      <c r="AD1" s="326"/>
      <c r="AE1" s="326"/>
      <c r="AF1" s="326"/>
    </row>
    <row r="2" spans="1:32" ht="30" customHeight="1">
      <c r="A2" s="329" t="s">
        <v>130</v>
      </c>
      <c r="B2" s="328" t="s">
        <v>124</v>
      </c>
      <c r="C2" s="327" t="s">
        <v>125</v>
      </c>
      <c r="D2" s="327"/>
      <c r="E2" s="327"/>
      <c r="F2" s="327"/>
      <c r="G2" s="335" t="s">
        <v>126</v>
      </c>
      <c r="H2" s="335"/>
      <c r="I2" s="327" t="s">
        <v>127</v>
      </c>
      <c r="J2" s="327"/>
      <c r="K2" s="327"/>
      <c r="L2" s="328" t="s">
        <v>128</v>
      </c>
      <c r="M2" s="328"/>
      <c r="N2" s="328"/>
      <c r="O2" s="328"/>
      <c r="P2" s="328"/>
      <c r="Q2" s="328"/>
      <c r="R2" s="328"/>
      <c r="S2" s="247"/>
      <c r="T2" s="338" t="s">
        <v>129</v>
      </c>
      <c r="U2" s="245" t="s">
        <v>123</v>
      </c>
      <c r="V2" s="246"/>
      <c r="W2" s="246"/>
      <c r="X2" s="336" t="s">
        <v>216</v>
      </c>
      <c r="Y2" s="336"/>
      <c r="Z2" s="336"/>
      <c r="AA2" s="336"/>
      <c r="AB2" s="336"/>
      <c r="AC2" s="336"/>
      <c r="AD2" s="336"/>
      <c r="AE2" s="336"/>
      <c r="AF2" s="337"/>
    </row>
    <row r="3" spans="1:32" s="200" customFormat="1" ht="31.5" customHeight="1">
      <c r="A3" s="329"/>
      <c r="B3" s="328"/>
      <c r="C3" s="327"/>
      <c r="D3" s="327"/>
      <c r="E3" s="327"/>
      <c r="F3" s="327"/>
      <c r="G3" s="335"/>
      <c r="H3" s="335"/>
      <c r="I3" s="327"/>
      <c r="J3" s="327"/>
      <c r="K3" s="327"/>
      <c r="L3" s="328"/>
      <c r="M3" s="328"/>
      <c r="N3" s="328"/>
      <c r="O3" s="328"/>
      <c r="P3" s="328"/>
      <c r="Q3" s="328"/>
      <c r="R3" s="328"/>
      <c r="S3" s="248"/>
      <c r="T3" s="339"/>
      <c r="U3" s="331">
        <v>2020</v>
      </c>
      <c r="V3" s="331"/>
      <c r="W3" s="331"/>
      <c r="X3" s="332">
        <v>2021</v>
      </c>
      <c r="Y3" s="332"/>
      <c r="Z3" s="332"/>
      <c r="AA3" s="333">
        <v>2022</v>
      </c>
      <c r="AB3" s="333"/>
      <c r="AC3" s="333"/>
      <c r="AD3" s="334">
        <v>2023</v>
      </c>
      <c r="AE3" s="334"/>
      <c r="AF3" s="334"/>
    </row>
    <row r="4" spans="1:32" s="168" customFormat="1" ht="141.75">
      <c r="A4" s="330"/>
      <c r="B4" s="240" t="s">
        <v>131</v>
      </c>
      <c r="C4" s="241" t="s">
        <v>132</v>
      </c>
      <c r="D4" s="241" t="s">
        <v>133</v>
      </c>
      <c r="E4" s="241" t="s">
        <v>134</v>
      </c>
      <c r="F4" s="241" t="s">
        <v>135</v>
      </c>
      <c r="G4" s="240" t="s">
        <v>136</v>
      </c>
      <c r="H4" s="240" t="s">
        <v>137</v>
      </c>
      <c r="I4" s="241" t="s">
        <v>138</v>
      </c>
      <c r="J4" s="241" t="s">
        <v>139</v>
      </c>
      <c r="K4" s="241" t="s">
        <v>140</v>
      </c>
      <c r="L4" s="240" t="s">
        <v>141</v>
      </c>
      <c r="M4" s="240" t="s">
        <v>142</v>
      </c>
      <c r="N4" s="240" t="s">
        <v>143</v>
      </c>
      <c r="O4" s="240" t="s">
        <v>144</v>
      </c>
      <c r="P4" s="240" t="s">
        <v>145</v>
      </c>
      <c r="Q4" s="240" t="s">
        <v>146</v>
      </c>
      <c r="R4" s="240" t="s">
        <v>147</v>
      </c>
      <c r="S4" s="249" t="s">
        <v>218</v>
      </c>
      <c r="T4" s="340"/>
      <c r="U4" s="242" t="s">
        <v>148</v>
      </c>
      <c r="V4" s="242" t="s">
        <v>149</v>
      </c>
      <c r="W4" s="242" t="s">
        <v>150</v>
      </c>
      <c r="X4" s="243" t="s">
        <v>148</v>
      </c>
      <c r="Y4" s="243" t="s">
        <v>149</v>
      </c>
      <c r="Z4" s="243" t="s">
        <v>150</v>
      </c>
      <c r="AA4" s="244" t="s">
        <v>148</v>
      </c>
      <c r="AB4" s="244" t="s">
        <v>149</v>
      </c>
      <c r="AC4" s="244" t="s">
        <v>150</v>
      </c>
      <c r="AD4" s="235" t="s">
        <v>148</v>
      </c>
      <c r="AE4" s="235" t="s">
        <v>149</v>
      </c>
      <c r="AF4" s="235" t="s">
        <v>150</v>
      </c>
    </row>
    <row r="5" spans="1:32" ht="105">
      <c r="A5" s="207">
        <v>3</v>
      </c>
      <c r="B5" s="202" t="s">
        <v>151</v>
      </c>
      <c r="C5" s="202" t="s">
        <v>152</v>
      </c>
      <c r="D5" s="201">
        <v>2.42</v>
      </c>
      <c r="E5" s="201" t="s">
        <v>153</v>
      </c>
      <c r="F5" s="201">
        <v>3</v>
      </c>
      <c r="G5" s="236" t="s">
        <v>154</v>
      </c>
      <c r="H5" s="201">
        <v>24</v>
      </c>
      <c r="I5" s="202" t="s">
        <v>155</v>
      </c>
      <c r="J5" s="202" t="s">
        <v>156</v>
      </c>
      <c r="K5" s="206">
        <v>2402</v>
      </c>
      <c r="L5" s="202" t="s">
        <v>157</v>
      </c>
      <c r="M5" s="202" t="s">
        <v>158</v>
      </c>
      <c r="N5" s="206">
        <v>2402041</v>
      </c>
      <c r="O5" s="257" t="s">
        <v>159</v>
      </c>
      <c r="P5" s="258">
        <v>240204100</v>
      </c>
      <c r="Q5" s="250">
        <v>130</v>
      </c>
      <c r="R5" s="250" t="s">
        <v>160</v>
      </c>
      <c r="S5" s="201">
        <v>13.095000000000001</v>
      </c>
      <c r="T5" s="257" t="s">
        <v>5</v>
      </c>
      <c r="U5" s="237"/>
      <c r="V5" s="238"/>
      <c r="W5" s="238"/>
      <c r="X5" s="237">
        <v>22000000000</v>
      </c>
      <c r="Y5" s="238"/>
      <c r="Z5" s="238"/>
      <c r="AA5" s="237" t="s">
        <v>35</v>
      </c>
      <c r="AB5" s="238"/>
      <c r="AC5" s="238"/>
      <c r="AD5" s="238"/>
      <c r="AE5" s="238"/>
      <c r="AF5" s="239"/>
    </row>
    <row r="6" spans="1:32" ht="105" customHeight="1">
      <c r="A6" s="207">
        <v>3</v>
      </c>
      <c r="B6" s="205" t="s">
        <v>151</v>
      </c>
      <c r="C6" s="205" t="s">
        <v>152</v>
      </c>
      <c r="D6" s="207">
        <v>2.42</v>
      </c>
      <c r="E6" s="201" t="s">
        <v>153</v>
      </c>
      <c r="F6" s="207">
        <v>3</v>
      </c>
      <c r="G6" s="231" t="s">
        <v>154</v>
      </c>
      <c r="H6" s="207">
        <v>24</v>
      </c>
      <c r="I6" s="205" t="s">
        <v>155</v>
      </c>
      <c r="J6" s="205" t="s">
        <v>156</v>
      </c>
      <c r="K6" s="204">
        <v>2402</v>
      </c>
      <c r="L6" s="202" t="s">
        <v>157</v>
      </c>
      <c r="M6" s="205" t="s">
        <v>158</v>
      </c>
      <c r="N6" s="204">
        <v>2402041</v>
      </c>
      <c r="O6" s="256" t="s">
        <v>159</v>
      </c>
      <c r="P6" s="255">
        <v>240204100</v>
      </c>
      <c r="Q6" s="251">
        <v>130</v>
      </c>
      <c r="R6" s="251" t="s">
        <v>160</v>
      </c>
      <c r="S6" s="251">
        <v>0.128</v>
      </c>
      <c r="T6" s="256" t="s">
        <v>219</v>
      </c>
      <c r="U6" s="210"/>
      <c r="V6" s="210"/>
      <c r="W6" s="210"/>
      <c r="X6" s="210">
        <v>3663082859.5</v>
      </c>
      <c r="Y6" s="210"/>
      <c r="Z6" s="210"/>
      <c r="AA6" s="210" t="s">
        <v>35</v>
      </c>
      <c r="AB6" s="210"/>
      <c r="AC6" s="210"/>
      <c r="AD6" s="210"/>
      <c r="AE6" s="210"/>
      <c r="AF6" s="233"/>
    </row>
    <row r="7" spans="1:32" ht="135">
      <c r="A7" s="207">
        <v>1</v>
      </c>
      <c r="B7" s="205" t="s">
        <v>161</v>
      </c>
      <c r="C7" s="205" t="s">
        <v>162</v>
      </c>
      <c r="D7" s="207">
        <v>100</v>
      </c>
      <c r="E7" s="201" t="s">
        <v>153</v>
      </c>
      <c r="F7" s="207">
        <v>100</v>
      </c>
      <c r="G7" s="205" t="s">
        <v>163</v>
      </c>
      <c r="H7" s="207">
        <v>43</v>
      </c>
      <c r="I7" s="205" t="s">
        <v>164</v>
      </c>
      <c r="J7" s="205" t="s">
        <v>165</v>
      </c>
      <c r="K7" s="204">
        <v>4302</v>
      </c>
      <c r="L7" s="202" t="s">
        <v>166</v>
      </c>
      <c r="M7" s="202" t="s">
        <v>166</v>
      </c>
      <c r="N7" s="204">
        <v>4302020</v>
      </c>
      <c r="O7" s="256" t="s">
        <v>166</v>
      </c>
      <c r="P7" s="255">
        <v>430202000</v>
      </c>
      <c r="Q7" s="251">
        <v>0</v>
      </c>
      <c r="R7" s="251" t="s">
        <v>24</v>
      </c>
      <c r="S7" s="251">
        <v>1</v>
      </c>
      <c r="T7" s="256" t="s">
        <v>230</v>
      </c>
      <c r="U7" s="232" t="s">
        <v>35</v>
      </c>
      <c r="V7" s="210"/>
      <c r="W7" s="232"/>
      <c r="X7" s="232">
        <v>3031813913.5</v>
      </c>
      <c r="Y7" s="232"/>
      <c r="Z7" s="210"/>
      <c r="AA7" s="232">
        <f>15000000000-4031813913.5</f>
        <v>10968186086.5</v>
      </c>
      <c r="AB7" s="210"/>
      <c r="AC7" s="210"/>
      <c r="AD7" s="210">
        <v>1000000000</v>
      </c>
      <c r="AE7" s="210"/>
      <c r="AF7" s="233"/>
    </row>
    <row r="8" spans="1:32" ht="135">
      <c r="A8" s="207">
        <v>1</v>
      </c>
      <c r="B8" s="205" t="s">
        <v>161</v>
      </c>
      <c r="C8" s="205" t="s">
        <v>162</v>
      </c>
      <c r="D8" s="207">
        <v>100</v>
      </c>
      <c r="E8" s="201" t="s">
        <v>153</v>
      </c>
      <c r="F8" s="207">
        <v>100</v>
      </c>
      <c r="G8" s="205" t="s">
        <v>163</v>
      </c>
      <c r="H8" s="207">
        <v>43</v>
      </c>
      <c r="I8" s="205" t="s">
        <v>164</v>
      </c>
      <c r="J8" s="205" t="s">
        <v>165</v>
      </c>
      <c r="K8" s="204">
        <v>4302</v>
      </c>
      <c r="L8" s="202" t="s">
        <v>167</v>
      </c>
      <c r="M8" s="202" t="s">
        <v>168</v>
      </c>
      <c r="N8" s="206">
        <v>4302024</v>
      </c>
      <c r="O8" s="257" t="s">
        <v>169</v>
      </c>
      <c r="P8" s="258">
        <v>430202400</v>
      </c>
      <c r="Q8" s="251">
        <v>0</v>
      </c>
      <c r="R8" s="251" t="s">
        <v>24</v>
      </c>
      <c r="S8" s="250">
        <v>1</v>
      </c>
      <c r="T8" s="257" t="s">
        <v>231</v>
      </c>
      <c r="U8" s="210"/>
      <c r="V8" s="210"/>
      <c r="W8" s="210"/>
      <c r="X8" s="210"/>
      <c r="Y8" s="210"/>
      <c r="Z8" s="210"/>
      <c r="AA8" s="210">
        <v>15103350890</v>
      </c>
      <c r="AB8" s="210"/>
      <c r="AC8" s="210"/>
      <c r="AD8" s="210"/>
      <c r="AE8" s="210"/>
      <c r="AF8" s="233"/>
    </row>
    <row r="9" spans="1:32" ht="102.75" customHeight="1">
      <c r="A9" s="207">
        <v>1</v>
      </c>
      <c r="B9" s="205" t="s">
        <v>177</v>
      </c>
      <c r="C9" s="205" t="s">
        <v>178</v>
      </c>
      <c r="D9" s="207" t="s">
        <v>179</v>
      </c>
      <c r="E9" s="207" t="s">
        <v>153</v>
      </c>
      <c r="F9" s="207" t="s">
        <v>180</v>
      </c>
      <c r="G9" s="205" t="s">
        <v>181</v>
      </c>
      <c r="H9" s="207">
        <v>19</v>
      </c>
      <c r="I9" s="205" t="s">
        <v>182</v>
      </c>
      <c r="J9" s="205" t="s">
        <v>183</v>
      </c>
      <c r="K9" s="204">
        <v>1906</v>
      </c>
      <c r="L9" s="202" t="s">
        <v>184</v>
      </c>
      <c r="M9" s="205" t="s">
        <v>185</v>
      </c>
      <c r="N9" s="204">
        <v>1906030</v>
      </c>
      <c r="O9" s="256" t="s">
        <v>185</v>
      </c>
      <c r="P9" s="255">
        <v>190603000</v>
      </c>
      <c r="Q9" s="252">
        <v>4</v>
      </c>
      <c r="R9" s="251" t="s">
        <v>24</v>
      </c>
      <c r="S9" s="251">
        <v>1</v>
      </c>
      <c r="T9" s="256" t="s">
        <v>6</v>
      </c>
      <c r="U9" s="210"/>
      <c r="V9" s="210"/>
      <c r="W9" s="210"/>
      <c r="X9" s="210" t="s">
        <v>35</v>
      </c>
      <c r="Y9" s="210"/>
      <c r="Z9" s="210"/>
      <c r="AA9" s="210" t="s">
        <v>35</v>
      </c>
      <c r="AB9" s="210"/>
      <c r="AC9" s="210"/>
      <c r="AD9" s="210">
        <v>12000000000</v>
      </c>
      <c r="AE9" s="210"/>
      <c r="AF9" s="233"/>
    </row>
    <row r="10" spans="1:32" ht="90">
      <c r="A10" s="207">
        <v>2</v>
      </c>
      <c r="B10" s="205" t="s">
        <v>170</v>
      </c>
      <c r="C10" s="208" t="s">
        <v>178</v>
      </c>
      <c r="D10" s="207">
        <v>5.52</v>
      </c>
      <c r="E10" s="207" t="s">
        <v>153</v>
      </c>
      <c r="F10" s="207">
        <v>6.02</v>
      </c>
      <c r="G10" s="205" t="s">
        <v>194</v>
      </c>
      <c r="H10" s="204">
        <v>35</v>
      </c>
      <c r="I10" s="205" t="s">
        <v>195</v>
      </c>
      <c r="J10" s="205" t="s">
        <v>196</v>
      </c>
      <c r="K10" s="204">
        <v>3502</v>
      </c>
      <c r="L10" s="205" t="s">
        <v>204</v>
      </c>
      <c r="M10" s="205" t="s">
        <v>205</v>
      </c>
      <c r="N10" s="204">
        <v>3502007</v>
      </c>
      <c r="O10" s="256" t="s">
        <v>206</v>
      </c>
      <c r="P10" s="251">
        <v>350200700</v>
      </c>
      <c r="Q10" s="253" t="s">
        <v>209</v>
      </c>
      <c r="R10" s="254" t="s">
        <v>24</v>
      </c>
      <c r="S10" s="254">
        <v>8</v>
      </c>
      <c r="T10" s="259" t="s">
        <v>19</v>
      </c>
      <c r="U10" s="234"/>
      <c r="V10" s="234"/>
      <c r="W10" s="234"/>
      <c r="X10" s="234" t="s">
        <v>35</v>
      </c>
      <c r="Y10" s="234"/>
      <c r="Z10" s="234"/>
      <c r="AA10" s="234">
        <v>1138940000</v>
      </c>
      <c r="AB10" s="234" t="s">
        <v>35</v>
      </c>
      <c r="AC10" s="234"/>
      <c r="AD10" s="234"/>
      <c r="AE10" s="234"/>
      <c r="AF10" s="233"/>
    </row>
    <row r="11" spans="1:32" ht="68.25" customHeight="1">
      <c r="A11" s="207">
        <v>2</v>
      </c>
      <c r="B11" s="205" t="s">
        <v>170</v>
      </c>
      <c r="C11" s="208" t="s">
        <v>178</v>
      </c>
      <c r="D11" s="207">
        <v>5.52</v>
      </c>
      <c r="E11" s="207" t="s">
        <v>153</v>
      </c>
      <c r="F11" s="207">
        <v>6.02</v>
      </c>
      <c r="G11" s="205" t="s">
        <v>229</v>
      </c>
      <c r="H11" s="207">
        <v>36</v>
      </c>
      <c r="I11" s="205" t="s">
        <v>220</v>
      </c>
      <c r="J11" s="205" t="s">
        <v>221</v>
      </c>
      <c r="K11" s="204">
        <v>3602</v>
      </c>
      <c r="L11" s="205" t="s">
        <v>222</v>
      </c>
      <c r="M11" s="205" t="s">
        <v>222</v>
      </c>
      <c r="N11" s="204">
        <v>3602030</v>
      </c>
      <c r="O11" s="256" t="s">
        <v>223</v>
      </c>
      <c r="P11" s="251">
        <v>360203000</v>
      </c>
      <c r="Q11" s="252">
        <v>2</v>
      </c>
      <c r="R11" s="251" t="s">
        <v>24</v>
      </c>
      <c r="S11" s="251">
        <v>1</v>
      </c>
      <c r="T11" s="260" t="s">
        <v>18</v>
      </c>
      <c r="U11" s="210"/>
      <c r="V11" s="210"/>
      <c r="W11" s="210"/>
      <c r="X11" s="210"/>
      <c r="Y11" s="210"/>
      <c r="Z11" s="210"/>
      <c r="AA11" s="210">
        <v>1000000000</v>
      </c>
      <c r="AB11" s="210"/>
      <c r="AC11" s="210"/>
      <c r="AD11" s="210"/>
      <c r="AE11" s="210" t="s">
        <v>35</v>
      </c>
      <c r="AF11" s="233"/>
    </row>
    <row r="12" spans="1:32" ht="120">
      <c r="A12" s="207">
        <v>2</v>
      </c>
      <c r="B12" s="205" t="s">
        <v>170</v>
      </c>
      <c r="C12" s="208" t="s">
        <v>178</v>
      </c>
      <c r="D12" s="207">
        <v>5.52</v>
      </c>
      <c r="E12" s="207" t="s">
        <v>153</v>
      </c>
      <c r="F12" s="207">
        <v>6.02</v>
      </c>
      <c r="G12" s="205" t="s">
        <v>194</v>
      </c>
      <c r="H12" s="204">
        <v>35</v>
      </c>
      <c r="I12" s="205" t="s">
        <v>195</v>
      </c>
      <c r="J12" s="205" t="s">
        <v>196</v>
      </c>
      <c r="K12" s="204">
        <v>3502</v>
      </c>
      <c r="L12" s="205" t="s">
        <v>204</v>
      </c>
      <c r="M12" s="205" t="s">
        <v>205</v>
      </c>
      <c r="N12" s="204">
        <v>3502007</v>
      </c>
      <c r="O12" s="256" t="s">
        <v>206</v>
      </c>
      <c r="P12" s="251">
        <v>350200700</v>
      </c>
      <c r="Q12" s="252" t="s">
        <v>209</v>
      </c>
      <c r="R12" s="251" t="s">
        <v>24</v>
      </c>
      <c r="S12" s="251">
        <v>8</v>
      </c>
      <c r="T12" s="260" t="s">
        <v>17</v>
      </c>
      <c r="U12" s="210"/>
      <c r="V12" s="210"/>
      <c r="W12" s="210"/>
      <c r="X12" s="208" t="s">
        <v>35</v>
      </c>
      <c r="Y12" s="210"/>
      <c r="Z12" s="210"/>
      <c r="AA12" s="210">
        <v>1185504000</v>
      </c>
      <c r="AB12" s="210"/>
      <c r="AC12" s="210"/>
      <c r="AD12" s="210"/>
      <c r="AE12" s="210"/>
      <c r="AF12" s="233"/>
    </row>
    <row r="13" spans="1:32" ht="90">
      <c r="A13" s="207">
        <v>2</v>
      </c>
      <c r="B13" s="205" t="s">
        <v>207</v>
      </c>
      <c r="C13" s="231" t="s">
        <v>208</v>
      </c>
      <c r="D13" s="207">
        <v>15.2</v>
      </c>
      <c r="E13" s="207" t="s">
        <v>153</v>
      </c>
      <c r="F13" s="207">
        <v>13.5</v>
      </c>
      <c r="G13" s="205" t="s">
        <v>229</v>
      </c>
      <c r="H13" s="204">
        <v>36</v>
      </c>
      <c r="I13" s="205" t="s">
        <v>225</v>
      </c>
      <c r="J13" s="205" t="s">
        <v>226</v>
      </c>
      <c r="K13" s="204">
        <v>3602</v>
      </c>
      <c r="L13" s="205" t="s">
        <v>227</v>
      </c>
      <c r="M13" s="205" t="s">
        <v>227</v>
      </c>
      <c r="N13" s="204">
        <v>3602018</v>
      </c>
      <c r="O13" s="256" t="s">
        <v>228</v>
      </c>
      <c r="P13" s="255">
        <v>360201800</v>
      </c>
      <c r="Q13" s="252" t="s">
        <v>209</v>
      </c>
      <c r="R13" s="251" t="s">
        <v>24</v>
      </c>
      <c r="S13" s="251">
        <v>5</v>
      </c>
      <c r="T13" s="256" t="s">
        <v>224</v>
      </c>
      <c r="U13" s="210"/>
      <c r="V13" s="210"/>
      <c r="W13" s="210"/>
      <c r="X13" s="210">
        <v>1000000000</v>
      </c>
      <c r="Y13" s="210"/>
      <c r="Z13" s="210"/>
      <c r="AA13" s="210">
        <v>298915796</v>
      </c>
      <c r="AB13" s="210"/>
      <c r="AC13" s="210"/>
      <c r="AD13" s="210" t="s">
        <v>35</v>
      </c>
      <c r="AE13" s="210"/>
      <c r="AF13" s="233"/>
    </row>
    <row r="14" spans="1:32" ht="135">
      <c r="A14" s="207">
        <v>3</v>
      </c>
      <c r="B14" s="205" t="s">
        <v>151</v>
      </c>
      <c r="C14" s="205" t="s">
        <v>197</v>
      </c>
      <c r="D14" s="207">
        <v>100</v>
      </c>
      <c r="E14" s="207" t="s">
        <v>153</v>
      </c>
      <c r="F14" s="207">
        <v>100</v>
      </c>
      <c r="G14" s="205" t="s">
        <v>198</v>
      </c>
      <c r="H14" s="207">
        <v>32</v>
      </c>
      <c r="I14" s="205" t="s">
        <v>199</v>
      </c>
      <c r="J14" s="205" t="s">
        <v>200</v>
      </c>
      <c r="K14" s="204">
        <v>3205</v>
      </c>
      <c r="L14" s="205" t="s">
        <v>201</v>
      </c>
      <c r="M14" s="205" t="s">
        <v>201</v>
      </c>
      <c r="N14" s="204">
        <v>3205002</v>
      </c>
      <c r="O14" s="261" t="s">
        <v>202</v>
      </c>
      <c r="P14" s="255">
        <v>320500200</v>
      </c>
      <c r="Q14" s="255">
        <v>14</v>
      </c>
      <c r="R14" s="255" t="s">
        <v>24</v>
      </c>
      <c r="S14" s="255">
        <v>10</v>
      </c>
      <c r="T14" s="256" t="s">
        <v>203</v>
      </c>
      <c r="U14" s="210"/>
      <c r="V14" s="210"/>
      <c r="W14" s="210"/>
      <c r="X14" s="210"/>
      <c r="Y14" s="210"/>
      <c r="Z14" s="210"/>
      <c r="AA14" s="210"/>
      <c r="AB14" s="210"/>
      <c r="AC14" s="210"/>
      <c r="AD14" s="210">
        <v>1463023324.24</v>
      </c>
      <c r="AE14" s="210" t="s">
        <v>35</v>
      </c>
      <c r="AF14" s="233"/>
    </row>
    <row r="15" spans="1:32" ht="60">
      <c r="A15" s="207">
        <v>2</v>
      </c>
      <c r="B15" s="205" t="s">
        <v>170</v>
      </c>
      <c r="C15" s="205" t="s">
        <v>215</v>
      </c>
      <c r="D15" s="207">
        <v>5.62</v>
      </c>
      <c r="E15" s="207" t="s">
        <v>153</v>
      </c>
      <c r="F15" s="207">
        <v>6.12</v>
      </c>
      <c r="G15" s="205" t="s">
        <v>214</v>
      </c>
      <c r="H15" s="204">
        <v>35</v>
      </c>
      <c r="I15" s="205" t="s">
        <v>213</v>
      </c>
      <c r="J15" s="205" t="s">
        <v>213</v>
      </c>
      <c r="K15" s="204">
        <v>3502</v>
      </c>
      <c r="L15" s="205" t="s">
        <v>210</v>
      </c>
      <c r="M15" s="205" t="s">
        <v>210</v>
      </c>
      <c r="N15" s="230">
        <v>3502039</v>
      </c>
      <c r="O15" s="256" t="s">
        <v>211</v>
      </c>
      <c r="P15" s="262">
        <v>350203900</v>
      </c>
      <c r="Q15" s="251" t="s">
        <v>209</v>
      </c>
      <c r="R15" s="251" t="s">
        <v>24</v>
      </c>
      <c r="S15" s="251">
        <v>1</v>
      </c>
      <c r="T15" s="256" t="s">
        <v>217</v>
      </c>
      <c r="U15" s="210"/>
      <c r="V15" s="210"/>
      <c r="W15" s="210"/>
      <c r="X15" s="210"/>
      <c r="Y15" s="210"/>
      <c r="Z15" s="210"/>
      <c r="AA15" s="210"/>
      <c r="AB15" s="210"/>
      <c r="AC15" s="210"/>
      <c r="AD15" s="210">
        <f>1036070054+2377445471</f>
        <v>3413515525</v>
      </c>
      <c r="AE15" s="210"/>
      <c r="AF15" s="233"/>
    </row>
    <row r="16" spans="1:32" ht="63" customHeight="1">
      <c r="A16" s="207"/>
      <c r="B16" s="205"/>
      <c r="C16" s="211"/>
      <c r="D16" s="207"/>
      <c r="E16" s="207"/>
      <c r="F16" s="207"/>
      <c r="G16" s="207"/>
      <c r="H16" s="204"/>
      <c r="I16" s="205"/>
      <c r="J16" s="205"/>
      <c r="K16" s="204"/>
      <c r="L16" s="229"/>
      <c r="M16" s="205"/>
      <c r="N16" s="230" t="s">
        <v>35</v>
      </c>
      <c r="O16" s="256" t="s">
        <v>212</v>
      </c>
      <c r="P16" s="262">
        <v>350203910</v>
      </c>
      <c r="Q16" s="251" t="s">
        <v>209</v>
      </c>
      <c r="R16" s="251" t="s">
        <v>24</v>
      </c>
      <c r="S16" s="251">
        <v>1</v>
      </c>
      <c r="T16" s="256" t="s">
        <v>217</v>
      </c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33"/>
    </row>
    <row r="17" spans="1:32" ht="90">
      <c r="A17" s="207">
        <v>3</v>
      </c>
      <c r="B17" s="205" t="s">
        <v>151</v>
      </c>
      <c r="C17" s="231" t="s">
        <v>187</v>
      </c>
      <c r="D17" s="207">
        <v>100</v>
      </c>
      <c r="E17" s="207" t="s">
        <v>153</v>
      </c>
      <c r="F17" s="207">
        <v>100</v>
      </c>
      <c r="G17" s="205" t="s">
        <v>188</v>
      </c>
      <c r="H17" s="207">
        <v>40</v>
      </c>
      <c r="I17" s="205" t="s">
        <v>189</v>
      </c>
      <c r="J17" s="205" t="s">
        <v>190</v>
      </c>
      <c r="K17" s="204">
        <v>4003</v>
      </c>
      <c r="L17" s="205" t="s">
        <v>191</v>
      </c>
      <c r="M17" s="205" t="s">
        <v>191</v>
      </c>
      <c r="N17" s="204">
        <v>4003042</v>
      </c>
      <c r="O17" s="256" t="s">
        <v>192</v>
      </c>
      <c r="P17" s="255">
        <v>400304200</v>
      </c>
      <c r="Q17" s="252">
        <v>0</v>
      </c>
      <c r="R17" s="251" t="s">
        <v>186</v>
      </c>
      <c r="S17" s="251">
        <v>2</v>
      </c>
      <c r="T17" s="256" t="s">
        <v>9</v>
      </c>
      <c r="U17" s="210"/>
      <c r="V17" s="210"/>
      <c r="W17" s="210"/>
      <c r="X17" s="210" t="s">
        <v>35</v>
      </c>
      <c r="Y17" s="210"/>
      <c r="Z17" s="210"/>
      <c r="AA17" s="210"/>
      <c r="AB17" s="210" t="s">
        <v>35</v>
      </c>
      <c r="AC17" s="210"/>
      <c r="AD17" s="210">
        <v>1000000000</v>
      </c>
      <c r="AE17" s="210"/>
      <c r="AF17" s="233"/>
    </row>
    <row r="18" spans="1:32" ht="75">
      <c r="A18" s="207">
        <v>1</v>
      </c>
      <c r="B18" s="205" t="s">
        <v>177</v>
      </c>
      <c r="C18" s="205" t="s">
        <v>178</v>
      </c>
      <c r="D18" s="207" t="s">
        <v>179</v>
      </c>
      <c r="E18" s="207" t="s">
        <v>153</v>
      </c>
      <c r="F18" s="207" t="s">
        <v>180</v>
      </c>
      <c r="G18" s="205" t="s">
        <v>181</v>
      </c>
      <c r="H18" s="207">
        <v>19</v>
      </c>
      <c r="I18" s="205" t="s">
        <v>182</v>
      </c>
      <c r="J18" s="205" t="s">
        <v>183</v>
      </c>
      <c r="K18" s="204">
        <v>1906</v>
      </c>
      <c r="L18" s="202" t="s">
        <v>184</v>
      </c>
      <c r="M18" s="205" t="s">
        <v>193</v>
      </c>
      <c r="N18" s="204">
        <v>1906018</v>
      </c>
      <c r="O18" s="256" t="s">
        <v>193</v>
      </c>
      <c r="P18" s="255">
        <v>190601800</v>
      </c>
      <c r="Q18" s="252">
        <v>4</v>
      </c>
      <c r="R18" s="251" t="s">
        <v>24</v>
      </c>
      <c r="S18" s="251">
        <v>1</v>
      </c>
      <c r="T18" s="256" t="s">
        <v>7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>
        <v>12000000000</v>
      </c>
      <c r="AE18" s="210"/>
      <c r="AF18" s="233"/>
    </row>
    <row r="19" spans="1:32" s="175" customFormat="1" ht="24" customHeight="1">
      <c r="A19" s="220"/>
      <c r="B19" s="221"/>
      <c r="C19" s="221"/>
      <c r="D19" s="220"/>
      <c r="E19" s="220"/>
      <c r="F19" s="220"/>
      <c r="G19" s="221"/>
      <c r="H19" s="220"/>
      <c r="I19" s="221"/>
      <c r="J19" s="221"/>
      <c r="K19" s="223"/>
      <c r="L19" s="221"/>
      <c r="M19" s="221"/>
      <c r="N19" s="223"/>
      <c r="O19" s="221"/>
      <c r="P19" s="223"/>
      <c r="Q19" s="220"/>
      <c r="R19" s="220"/>
      <c r="S19" s="220"/>
      <c r="T19" s="221"/>
      <c r="U19" s="224"/>
      <c r="V19" s="224"/>
      <c r="W19" s="224"/>
      <c r="X19" s="224">
        <f>SUM(X5:X18)</f>
        <v>29694896773</v>
      </c>
      <c r="Y19" s="224"/>
      <c r="Z19" s="224"/>
      <c r="AA19" s="224">
        <f>SUM(AA5:AA18)</f>
        <v>29694896772.5</v>
      </c>
      <c r="AB19" s="224"/>
      <c r="AC19" s="224"/>
      <c r="AD19" s="224">
        <f>SUM(AD5:AD18)</f>
        <v>30876538849.239998</v>
      </c>
      <c r="AE19" s="224"/>
      <c r="AF19" s="226"/>
    </row>
    <row r="20" spans="1:32" ht="135">
      <c r="A20" s="207">
        <v>2</v>
      </c>
      <c r="B20" s="205" t="s">
        <v>170</v>
      </c>
      <c r="C20" s="208" t="s">
        <v>171</v>
      </c>
      <c r="D20" s="207">
        <v>16.5</v>
      </c>
      <c r="E20" s="207" t="s">
        <v>153</v>
      </c>
      <c r="F20" s="207">
        <v>18.100000000000001</v>
      </c>
      <c r="G20" s="205" t="s">
        <v>172</v>
      </c>
      <c r="H20" s="207">
        <v>17</v>
      </c>
      <c r="I20" s="205" t="s">
        <v>173</v>
      </c>
      <c r="J20" s="205" t="s">
        <v>174</v>
      </c>
      <c r="K20" s="204">
        <v>1702</v>
      </c>
      <c r="L20" s="205" t="s">
        <v>175</v>
      </c>
      <c r="M20" s="205" t="s">
        <v>175</v>
      </c>
      <c r="N20" s="204">
        <v>1702017</v>
      </c>
      <c r="O20" s="256" t="s">
        <v>176</v>
      </c>
      <c r="P20" s="255">
        <v>170201700</v>
      </c>
      <c r="Q20" s="251">
        <v>2556</v>
      </c>
      <c r="R20" s="251" t="s">
        <v>24</v>
      </c>
      <c r="S20" s="251">
        <v>100</v>
      </c>
      <c r="T20" s="256" t="s">
        <v>0</v>
      </c>
      <c r="U20" s="203"/>
      <c r="V20" s="203"/>
      <c r="W20" s="203"/>
      <c r="X20" s="203"/>
      <c r="Y20" s="227">
        <v>52277103.060000002</v>
      </c>
      <c r="Z20" s="227">
        <f>2297894.64</f>
        <v>2297894.64</v>
      </c>
      <c r="AA20" s="228">
        <v>52277103.060000002</v>
      </c>
      <c r="AB20" s="227">
        <f>2297894.64</f>
        <v>2297894.64</v>
      </c>
      <c r="AC20" s="203"/>
      <c r="AD20" s="203">
        <f>168.26+3827.92</f>
        <v>3996.1800000000003</v>
      </c>
      <c r="AE20" s="203"/>
      <c r="AF20" s="219"/>
    </row>
    <row r="21" spans="1:32" ht="87.75" customHeight="1">
      <c r="A21" s="207">
        <v>2</v>
      </c>
      <c r="B21" s="205" t="s">
        <v>170</v>
      </c>
      <c r="C21" s="208" t="s">
        <v>171</v>
      </c>
      <c r="D21" s="207">
        <v>16.5</v>
      </c>
      <c r="E21" s="207" t="s">
        <v>153</v>
      </c>
      <c r="F21" s="207">
        <v>18.100000000000001</v>
      </c>
      <c r="G21" s="202" t="s">
        <v>172</v>
      </c>
      <c r="H21" s="207">
        <v>17</v>
      </c>
      <c r="I21" s="202" t="s">
        <v>173</v>
      </c>
      <c r="J21" s="202" t="s">
        <v>174</v>
      </c>
      <c r="K21" s="206">
        <v>1702</v>
      </c>
      <c r="L21" s="202" t="s">
        <v>175</v>
      </c>
      <c r="M21" s="202" t="s">
        <v>175</v>
      </c>
      <c r="N21" s="206">
        <v>1702017</v>
      </c>
      <c r="O21" s="257" t="s">
        <v>176</v>
      </c>
      <c r="P21" s="258">
        <v>170201700</v>
      </c>
      <c r="Q21" s="252">
        <v>2556</v>
      </c>
      <c r="R21" s="251" t="s">
        <v>24</v>
      </c>
      <c r="S21" s="251">
        <v>30</v>
      </c>
      <c r="T21" s="256" t="s">
        <v>232</v>
      </c>
      <c r="U21" s="203"/>
      <c r="V21" s="203"/>
      <c r="W21" s="203"/>
      <c r="X21" s="203"/>
      <c r="Y21" s="227">
        <v>52277103.060000002</v>
      </c>
      <c r="Z21" s="227">
        <f>2297894.64</f>
        <v>2297894.64</v>
      </c>
      <c r="AA21" s="228">
        <v>52277103.060000002</v>
      </c>
      <c r="AB21" s="227">
        <f>2297894.64</f>
        <v>2297894.64</v>
      </c>
      <c r="AC21" s="203"/>
      <c r="AD21" s="209">
        <f>168.26+3827.92</f>
        <v>3996.1800000000003</v>
      </c>
      <c r="AE21" s="203"/>
      <c r="AF21" s="219"/>
    </row>
    <row r="22" spans="1:32" s="16" customFormat="1" ht="23.25" customHeight="1">
      <c r="A22" s="220"/>
      <c r="B22" s="221"/>
      <c r="C22" s="222"/>
      <c r="D22" s="220"/>
      <c r="E22" s="220"/>
      <c r="F22" s="220"/>
      <c r="G22" s="221"/>
      <c r="H22" s="220"/>
      <c r="I22" s="221"/>
      <c r="J22" s="221"/>
      <c r="K22" s="223"/>
      <c r="L22" s="221"/>
      <c r="M22" s="221"/>
      <c r="N22" s="223"/>
      <c r="O22" s="221"/>
      <c r="P22" s="223"/>
      <c r="Q22" s="220"/>
      <c r="R22" s="220"/>
      <c r="S22" s="220"/>
      <c r="T22" s="221"/>
      <c r="U22" s="224"/>
      <c r="V22" s="224"/>
      <c r="W22" s="224"/>
      <c r="X22" s="224">
        <f t="shared" ref="X22:AD22" si="0">SUM(X20:X21)</f>
        <v>0</v>
      </c>
      <c r="Y22" s="224">
        <f t="shared" si="0"/>
        <v>104554206.12</v>
      </c>
      <c r="Z22" s="224">
        <f t="shared" si="0"/>
        <v>4595789.28</v>
      </c>
      <c r="AA22" s="224">
        <f t="shared" si="0"/>
        <v>104554206.12</v>
      </c>
      <c r="AB22" s="224">
        <f t="shared" si="0"/>
        <v>4595789.28</v>
      </c>
      <c r="AC22" s="224">
        <f t="shared" si="0"/>
        <v>0</v>
      </c>
      <c r="AD22" s="224">
        <f t="shared" si="0"/>
        <v>7992.3600000000006</v>
      </c>
      <c r="AE22" s="224"/>
      <c r="AF22" s="225"/>
    </row>
    <row r="23" spans="1:32">
      <c r="A23" s="217"/>
      <c r="B23" s="213"/>
      <c r="C23" s="218"/>
      <c r="D23" s="212"/>
      <c r="E23" s="212"/>
      <c r="F23" s="212"/>
      <c r="G23" s="213"/>
      <c r="H23" s="217"/>
      <c r="I23" s="213"/>
      <c r="J23" s="213"/>
      <c r="K23" s="214"/>
      <c r="L23" s="213"/>
      <c r="M23" s="213"/>
      <c r="N23" s="214"/>
      <c r="O23" s="213"/>
      <c r="P23" s="214"/>
      <c r="Q23" s="212"/>
      <c r="R23" s="212"/>
      <c r="S23" s="212"/>
      <c r="T23" s="205" t="s">
        <v>35</v>
      </c>
      <c r="U23" s="203"/>
      <c r="V23" s="203"/>
      <c r="W23" s="203"/>
      <c r="X23" s="203">
        <f t="shared" ref="X23:AD23" si="1">+X19+X22</f>
        <v>29694896773</v>
      </c>
      <c r="Y23" s="203">
        <f t="shared" si="1"/>
        <v>104554206.12</v>
      </c>
      <c r="Z23" s="203">
        <f t="shared" si="1"/>
        <v>4595789.28</v>
      </c>
      <c r="AA23" s="203">
        <f t="shared" si="1"/>
        <v>29799450978.619999</v>
      </c>
      <c r="AB23" s="203">
        <f t="shared" si="1"/>
        <v>4595789.28</v>
      </c>
      <c r="AC23" s="203">
        <f t="shared" si="1"/>
        <v>0</v>
      </c>
      <c r="AD23" s="203">
        <f t="shared" si="1"/>
        <v>30876546841.599998</v>
      </c>
      <c r="AE23" s="203">
        <f>SUBTOTAL(9,AE5:AE17)</f>
        <v>0</v>
      </c>
      <c r="AF23" s="203">
        <f>SUBTOTAL(9,AF5:AF17)</f>
        <v>0</v>
      </c>
    </row>
    <row r="24" spans="1:32">
      <c r="A24"/>
      <c r="K24"/>
      <c r="P24"/>
      <c r="U24"/>
      <c r="V24"/>
      <c r="W24"/>
      <c r="X24"/>
      <c r="Y24"/>
      <c r="Z24"/>
      <c r="AA24"/>
      <c r="AB24"/>
      <c r="AC24"/>
      <c r="AD24"/>
      <c r="AE24"/>
      <c r="AF24"/>
    </row>
    <row r="25" spans="1:32">
      <c r="A25" s="326" t="s">
        <v>242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0"/>
      <c r="V25" s="320"/>
      <c r="W25" s="320"/>
      <c r="X25" s="326"/>
      <c r="Y25" s="326"/>
      <c r="Z25" s="326"/>
      <c r="AA25" s="326"/>
      <c r="AB25" s="326"/>
      <c r="AC25" s="326"/>
      <c r="AD25" s="326"/>
      <c r="AE25" s="326"/>
      <c r="AF25" s="326"/>
    </row>
    <row r="26" spans="1:32">
      <c r="A26"/>
      <c r="K26"/>
      <c r="P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87" customHeight="1">
      <c r="A27" s="207">
        <v>2</v>
      </c>
      <c r="B27" s="204" t="s">
        <v>207</v>
      </c>
      <c r="C27" s="264" t="s">
        <v>171</v>
      </c>
      <c r="D27" s="207">
        <v>16.5</v>
      </c>
      <c r="E27" s="207" t="s">
        <v>153</v>
      </c>
      <c r="F27" s="265">
        <v>0.18099999999999999</v>
      </c>
      <c r="G27" s="204" t="s">
        <v>235</v>
      </c>
      <c r="H27" s="207">
        <v>17</v>
      </c>
      <c r="I27" s="264" t="s">
        <v>173</v>
      </c>
      <c r="J27" s="204" t="s">
        <v>236</v>
      </c>
      <c r="K27" s="204">
        <v>1702</v>
      </c>
      <c r="L27" s="205" t="s">
        <v>175</v>
      </c>
      <c r="M27" s="266" t="s">
        <v>175</v>
      </c>
      <c r="N27" s="204">
        <v>1702017</v>
      </c>
      <c r="O27" s="205" t="s">
        <v>237</v>
      </c>
      <c r="P27" s="204">
        <v>170201700</v>
      </c>
      <c r="Q27" s="207">
        <v>2500</v>
      </c>
      <c r="R27" s="207" t="s">
        <v>24</v>
      </c>
      <c r="S27" s="207">
        <v>700</v>
      </c>
      <c r="T27" s="341" t="s">
        <v>241</v>
      </c>
      <c r="U27" s="2"/>
      <c r="V27" s="2"/>
      <c r="W27" s="2"/>
      <c r="X27" s="342">
        <v>15000000000</v>
      </c>
      <c r="Y27" s="344"/>
      <c r="Z27" s="344"/>
      <c r="AA27" s="344"/>
      <c r="AB27" s="344"/>
      <c r="AC27" s="344"/>
      <c r="AD27" s="344"/>
      <c r="AE27" s="344"/>
      <c r="AF27" s="344"/>
    </row>
    <row r="28" spans="1:32" ht="83.25" customHeight="1">
      <c r="A28" s="207">
        <v>2</v>
      </c>
      <c r="B28" s="204" t="s">
        <v>207</v>
      </c>
      <c r="C28" s="264" t="s">
        <v>171</v>
      </c>
      <c r="D28" s="207">
        <v>16.5</v>
      </c>
      <c r="E28" s="207" t="s">
        <v>153</v>
      </c>
      <c r="F28" s="265">
        <v>0.18099999999999999</v>
      </c>
      <c r="G28" s="204" t="s">
        <v>235</v>
      </c>
      <c r="H28" s="207">
        <v>17</v>
      </c>
      <c r="I28" s="264" t="s">
        <v>173</v>
      </c>
      <c r="J28" s="204" t="s">
        <v>236</v>
      </c>
      <c r="K28" s="204">
        <v>1702</v>
      </c>
      <c r="L28" s="266" t="s">
        <v>238</v>
      </c>
      <c r="M28" s="205" t="s">
        <v>240</v>
      </c>
      <c r="N28" s="267">
        <v>1702009</v>
      </c>
      <c r="O28" s="205" t="s">
        <v>239</v>
      </c>
      <c r="P28" s="204">
        <v>170200900</v>
      </c>
      <c r="Q28" s="207" t="s">
        <v>209</v>
      </c>
      <c r="R28" s="207" t="s">
        <v>24</v>
      </c>
      <c r="S28" s="207">
        <v>500</v>
      </c>
      <c r="T28" s="341"/>
      <c r="U28" s="263"/>
      <c r="V28" s="263"/>
      <c r="W28" s="263"/>
      <c r="X28" s="343"/>
      <c r="Y28" s="345"/>
      <c r="Z28" s="345"/>
      <c r="AA28" s="345"/>
      <c r="AB28" s="345"/>
      <c r="AC28" s="345"/>
      <c r="AD28" s="345"/>
      <c r="AE28" s="345"/>
      <c r="AF28" s="345"/>
    </row>
    <row r="29" spans="1:32" ht="105">
      <c r="A29" s="207">
        <v>3</v>
      </c>
      <c r="B29" s="202" t="s">
        <v>151</v>
      </c>
      <c r="C29" s="202" t="s">
        <v>152</v>
      </c>
      <c r="D29" s="201">
        <v>2.42</v>
      </c>
      <c r="E29" s="201" t="s">
        <v>153</v>
      </c>
      <c r="F29" s="201">
        <v>3</v>
      </c>
      <c r="G29" s="201" t="s">
        <v>154</v>
      </c>
      <c r="H29" s="201">
        <v>24</v>
      </c>
      <c r="I29" s="202" t="s">
        <v>155</v>
      </c>
      <c r="J29" s="202" t="s">
        <v>156</v>
      </c>
      <c r="K29" s="206">
        <v>2402</v>
      </c>
      <c r="L29" s="202" t="s">
        <v>157</v>
      </c>
      <c r="M29" s="202" t="s">
        <v>158</v>
      </c>
      <c r="N29" s="206">
        <v>2402041</v>
      </c>
      <c r="O29" s="257" t="s">
        <v>159</v>
      </c>
      <c r="P29" s="258">
        <v>240204100</v>
      </c>
      <c r="Q29" s="250">
        <v>130</v>
      </c>
      <c r="R29" s="250" t="s">
        <v>160</v>
      </c>
      <c r="S29" s="268">
        <v>6</v>
      </c>
      <c r="T29" s="257" t="s">
        <v>234</v>
      </c>
      <c r="U29" s="237"/>
      <c r="V29" s="238"/>
      <c r="W29" s="238"/>
      <c r="X29" s="237">
        <v>10000000000</v>
      </c>
      <c r="Y29" s="238"/>
      <c r="Z29" s="238"/>
      <c r="AA29" s="237"/>
      <c r="AB29" s="238"/>
      <c r="AC29" s="238"/>
      <c r="AD29" s="238"/>
      <c r="AE29" s="238"/>
      <c r="AF29" s="239"/>
    </row>
    <row r="30" spans="1:32" s="16" customFormat="1" ht="23.25" customHeight="1">
      <c r="A30" s="220"/>
      <c r="B30" s="221"/>
      <c r="C30" s="222"/>
      <c r="D30" s="220"/>
      <c r="E30" s="220"/>
      <c r="F30" s="220"/>
      <c r="G30" s="221"/>
      <c r="H30" s="220"/>
      <c r="I30" s="221"/>
      <c r="J30" s="221"/>
      <c r="K30" s="223"/>
      <c r="L30" s="221"/>
      <c r="M30" s="221"/>
      <c r="N30" s="223"/>
      <c r="O30" s="221"/>
      <c r="P30" s="223"/>
      <c r="Q30" s="220"/>
      <c r="R30" s="220"/>
      <c r="S30" s="220"/>
      <c r="T30" s="221"/>
      <c r="U30" s="224"/>
      <c r="V30" s="224"/>
      <c r="W30" s="224"/>
      <c r="X30" s="224">
        <f>SUM(X27:X29)</f>
        <v>25000000000</v>
      </c>
      <c r="Y30" s="224">
        <f t="shared" ref="Y30:AD30" si="2">SUM(Y25:Y27)</f>
        <v>0</v>
      </c>
      <c r="Z30" s="224">
        <f t="shared" si="2"/>
        <v>0</v>
      </c>
      <c r="AA30" s="224">
        <f t="shared" si="2"/>
        <v>0</v>
      </c>
      <c r="AB30" s="224">
        <f t="shared" si="2"/>
        <v>0</v>
      </c>
      <c r="AC30" s="224">
        <f t="shared" si="2"/>
        <v>0</v>
      </c>
      <c r="AD30" s="224">
        <f t="shared" si="2"/>
        <v>0</v>
      </c>
      <c r="AE30" s="224"/>
      <c r="AF30" s="225"/>
    </row>
    <row r="37" spans="20:20">
      <c r="T37" s="215"/>
    </row>
  </sheetData>
  <sheetProtection password="A60F" sheet="1" objects="1" scenarios="1"/>
  <mergeCells count="24">
    <mergeCell ref="A25:AF25"/>
    <mergeCell ref="T27:T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1:AF1"/>
    <mergeCell ref="C2:F3"/>
    <mergeCell ref="B2:B3"/>
    <mergeCell ref="A2:A4"/>
    <mergeCell ref="U3:W3"/>
    <mergeCell ref="X3:Z3"/>
    <mergeCell ref="AA3:AC3"/>
    <mergeCell ref="AD3:AF3"/>
    <mergeCell ref="L2:R3"/>
    <mergeCell ref="I2:K3"/>
    <mergeCell ref="G2:H3"/>
    <mergeCell ref="X2:AF2"/>
    <mergeCell ref="T2:T4"/>
  </mergeCells>
  <conditionalFormatting sqref="N2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Propuesta</vt:lpstr>
      <vt:lpstr>Priorizacion SGR</vt:lpstr>
      <vt:lpstr>MATRIZ  CAPITULO SGR</vt:lpstr>
      <vt:lpstr>'MATRIZ  CAPITULO SGR'!_Toc41489859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AUXPLANEACION03</cp:lastModifiedBy>
  <dcterms:created xsi:type="dcterms:W3CDTF">2021-05-02T10:30:32Z</dcterms:created>
  <dcterms:modified xsi:type="dcterms:W3CDTF">2021-06-17T16:06:44Z</dcterms:modified>
</cp:coreProperties>
</file>