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Gobernación 2021\SGTO PDD 2021\SGTO IV TRIMESTRE 2021\"/>
    </mc:Choice>
  </mc:AlternateContent>
  <bookViews>
    <workbookView xWindow="390" yWindow="390" windowWidth="13800" windowHeight="10755"/>
  </bookViews>
  <sheets>
    <sheet name="F-PLA-06 ADMINISTRATIVA" sheetId="1" r:id="rId1"/>
    <sheet name="F-PLA-06 PLANEACION" sheetId="8" r:id="rId2"/>
    <sheet name="F-PLA-06 HACIENDA" sheetId="2" r:id="rId3"/>
    <sheet name="F-PLA-06 AGUAS INFRAESTRUCTURA" sheetId="5" r:id="rId4"/>
    <sheet name="F-PLA-06 INTERIOR" sheetId="13" r:id="rId5"/>
    <sheet name="F-PLA-06 CULTURA" sheetId="4" r:id="rId6"/>
    <sheet name="F-PLA-06 TURISMO" sheetId="11" r:id="rId7"/>
    <sheet name="F-PLA-06 AGRICULTURA" sheetId="15" r:id="rId8"/>
    <sheet name="F-PLA-06 PRIVADA" sheetId="3" r:id="rId9"/>
    <sheet name="F-PLA-06 EDUCACION" sheetId="6" r:id="rId10"/>
    <sheet name="F-PLA-06 FAMILIA" sheetId="7" r:id="rId11"/>
    <sheet name="F-PLA 06 SALUD" sheetId="16" r:id="rId12"/>
    <sheet name="F-PLA-06 TIC " sheetId="12" r:id="rId13"/>
    <sheet name="F-PLA-06 INDEPORTES" sheetId="18" r:id="rId14"/>
    <sheet name="F-PL-06 PROYECTA" sheetId="19" r:id="rId15"/>
    <sheet name="F-PLA-06 IDTQ" sheetId="9" r:id="rId16"/>
  </sheets>
  <externalReferences>
    <externalReference r:id="rId17"/>
    <externalReference r:id="rId18"/>
    <externalReference r:id="rId19"/>
  </externalReferences>
  <definedNames>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5" hidden="1">'F-PLA-06 CULTURA'!$A$9:$BI$67</definedName>
    <definedName name="_xlnm._FilterDatabase" localSheetId="10" hidden="1">'F-PLA-06 FAMILIA'!$A$12:$BO$12</definedName>
    <definedName name="_xlnm._FilterDatabase" localSheetId="1" hidden="1">'F-PLA-06 PLANEACION'!$X$11:$X$95</definedName>
    <definedName name="_xlnm._FilterDatabase" localSheetId="6" hidden="1">'F-PLA-06 TURISMO'!$W$8:$Z$47</definedName>
    <definedName name="aa" localSheetId="11">#REF!</definedName>
    <definedName name="aa" localSheetId="3">#REF!</definedName>
    <definedName name="aa" localSheetId="9">#REF!</definedName>
    <definedName name="aa" localSheetId="10">#REF!</definedName>
    <definedName name="aa" localSheetId="15">#REF!</definedName>
    <definedName name="aa" localSheetId="13">#REF!</definedName>
    <definedName name="aa" localSheetId="4">#REF!</definedName>
    <definedName name="aa" localSheetId="1">#REF!</definedName>
    <definedName name="aa" localSheetId="12">#REF!</definedName>
    <definedName name="aa" localSheetId="6">#REF!</definedName>
    <definedName name="aa">#REF!</definedName>
    <definedName name="_xlnm.Print_Area" localSheetId="6">'F-PLA-06 TURISMO'!$U$12:$W$46</definedName>
    <definedName name="CODIGO_DIVIPOLA" localSheetId="14">#REF!</definedName>
    <definedName name="CODIGO_DIVIPOLA" localSheetId="11">#REF!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15">#REF!</definedName>
    <definedName name="CODIGO_DIVIPOLA" localSheetId="13">#REF!</definedName>
    <definedName name="CODIGO_DIVIPOLA" localSheetId="1">#REF!</definedName>
    <definedName name="CODIGO_DIVIPOLA" localSheetId="12">#REF!</definedName>
    <definedName name="CODIGO_DIVIPOLA">#REF!</definedName>
    <definedName name="DboREGISTRO_LEY_617" localSheetId="14">#REF!</definedName>
    <definedName name="DboREGISTRO_LEY_617" localSheetId="11">#REF!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13">#REF!</definedName>
    <definedName name="DboREGISTRO_LEY_617" localSheetId="1">#REF!</definedName>
    <definedName name="DboREGISTRO_LEY_617" localSheetId="12">#REF!</definedName>
    <definedName name="DboREGISTRO_LEY_617">#REF!</definedName>
    <definedName name="ññ" localSheetId="14">#REF!</definedName>
    <definedName name="ññ" localSheetId="11">#REF!</definedName>
    <definedName name="ññ" localSheetId="3">#REF!</definedName>
    <definedName name="ññ" localSheetId="5">#REF!</definedName>
    <definedName name="ññ" localSheetId="9">#REF!</definedName>
    <definedName name="ññ" localSheetId="10">#REF!</definedName>
    <definedName name="ññ" localSheetId="13">#REF!</definedName>
    <definedName name="ññ" localSheetId="1">#REF!</definedName>
    <definedName name="ññ">#REF!</definedName>
    <definedName name="sdfas" localSheetId="11">#REF!</definedName>
    <definedName name="sdfas" localSheetId="15">#REF!</definedName>
    <definedName name="sdfa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2" i="19" l="1"/>
  <c r="R44" i="19"/>
  <c r="R27" i="19"/>
  <c r="S26" i="19"/>
  <c r="R38" i="19" s="1"/>
  <c r="S21" i="19"/>
  <c r="R21" i="19"/>
  <c r="S16" i="19"/>
  <c r="R16" i="19" s="1"/>
  <c r="S12" i="19"/>
  <c r="S52" i="19" s="1"/>
  <c r="R12" i="19"/>
  <c r="AP83" i="18"/>
  <c r="S83" i="18"/>
  <c r="R83" i="18" s="1"/>
  <c r="W81" i="18"/>
  <c r="W78" i="18"/>
  <c r="W77" i="18"/>
  <c r="W76" i="18"/>
  <c r="W73" i="18"/>
  <c r="W71" i="18"/>
  <c r="W67" i="18"/>
  <c r="W66" i="18"/>
  <c r="W62" i="18"/>
  <c r="W56" i="18"/>
  <c r="W55" i="18"/>
  <c r="S54" i="18" s="1"/>
  <c r="R54" i="18" s="1"/>
  <c r="W47" i="18"/>
  <c r="W45" i="18"/>
  <c r="W44" i="18"/>
  <c r="W43" i="18"/>
  <c r="W42" i="18"/>
  <c r="W41" i="18"/>
  <c r="W40" i="18"/>
  <c r="W39" i="18"/>
  <c r="W35" i="18"/>
  <c r="W33" i="18"/>
  <c r="W27" i="18"/>
  <c r="W23" i="18"/>
  <c r="W22" i="18"/>
  <c r="W21" i="18"/>
  <c r="W20" i="18"/>
  <c r="W17" i="18"/>
  <c r="W16" i="18"/>
  <c r="W15" i="18"/>
  <c r="W86" i="18" s="1"/>
  <c r="S13" i="18"/>
  <c r="R34" i="18" s="1"/>
  <c r="R33" i="19" l="1"/>
  <c r="R48" i="19"/>
  <c r="R26" i="19"/>
  <c r="R37" i="19"/>
  <c r="R24" i="18"/>
  <c r="S86" i="18"/>
  <c r="R50" i="18"/>
  <c r="R13" i="18"/>
  <c r="R302" i="16" l="1"/>
  <c r="R301" i="16"/>
  <c r="R300" i="16"/>
  <c r="S291" i="16"/>
  <c r="R303" i="16" s="1"/>
  <c r="R291" i="16"/>
  <c r="R276" i="16"/>
  <c r="R274" i="16"/>
  <c r="S271" i="16"/>
  <c r="R271" i="16"/>
  <c r="S257" i="16"/>
  <c r="R257" i="16" s="1"/>
  <c r="W254" i="16"/>
  <c r="W252" i="16"/>
  <c r="W245" i="16"/>
  <c r="S245" i="16"/>
  <c r="R245" i="16" s="1"/>
  <c r="S238" i="16"/>
  <c r="R238" i="16"/>
  <c r="S227" i="16"/>
  <c r="R227" i="16" s="1"/>
  <c r="W225" i="16"/>
  <c r="W224" i="16"/>
  <c r="W222" i="16"/>
  <c r="S221" i="16" s="1"/>
  <c r="R221" i="16" s="1"/>
  <c r="W221" i="16"/>
  <c r="S219" i="16"/>
  <c r="R219" i="16" s="1"/>
  <c r="S215" i="16"/>
  <c r="R215" i="16"/>
  <c r="W203" i="16"/>
  <c r="S200" i="16" s="1"/>
  <c r="W198" i="16"/>
  <c r="W194" i="16"/>
  <c r="S187" i="16"/>
  <c r="R187" i="16" s="1"/>
  <c r="W186" i="16"/>
  <c r="W183" i="16"/>
  <c r="W182" i="16"/>
  <c r="W305" i="16" s="1"/>
  <c r="O82" i="16"/>
  <c r="S46" i="16"/>
  <c r="R50" i="16" s="1"/>
  <c r="R46" i="16"/>
  <c r="S12" i="16"/>
  <c r="R25" i="16" s="1"/>
  <c r="O12" i="16"/>
  <c r="R201" i="16" l="1"/>
  <c r="R200" i="16"/>
  <c r="R15" i="16"/>
  <c r="R42" i="16"/>
  <c r="S169" i="16"/>
  <c r="R194" i="16"/>
  <c r="R18" i="16"/>
  <c r="R43" i="16"/>
  <c r="R12" i="16"/>
  <c r="R21" i="16"/>
  <c r="R44" i="16"/>
  <c r="R182" i="16" l="1"/>
  <c r="R176" i="16"/>
  <c r="R169" i="16"/>
  <c r="S305" i="16"/>
  <c r="O86" i="7" l="1"/>
  <c r="S77" i="15" l="1"/>
  <c r="R79" i="15" s="1"/>
  <c r="R77" i="15"/>
  <c r="S73" i="15"/>
  <c r="R75" i="15" s="1"/>
  <c r="R73" i="15"/>
  <c r="S71" i="15"/>
  <c r="R71" i="15" s="1"/>
  <c r="W67" i="15"/>
  <c r="S67" i="15"/>
  <c r="R67" i="15" s="1"/>
  <c r="W65" i="15"/>
  <c r="S65" i="15"/>
  <c r="R65" i="15"/>
  <c r="W64" i="15"/>
  <c r="W59" i="15"/>
  <c r="W56" i="15"/>
  <c r="AP53" i="15"/>
  <c r="S53" i="15"/>
  <c r="R54" i="15" s="1"/>
  <c r="R53" i="15"/>
  <c r="S48" i="15"/>
  <c r="R49" i="15" s="1"/>
  <c r="R48" i="15"/>
  <c r="R45" i="15"/>
  <c r="S42" i="15"/>
  <c r="R43" i="15" s="1"/>
  <c r="R42" i="15"/>
  <c r="R40" i="15"/>
  <c r="S39" i="15"/>
  <c r="R39" i="15"/>
  <c r="S37" i="15"/>
  <c r="R37" i="15"/>
  <c r="S35" i="15"/>
  <c r="R35" i="15"/>
  <c r="S32" i="15"/>
  <c r="R32" i="15" s="1"/>
  <c r="S29" i="15"/>
  <c r="R29" i="15"/>
  <c r="S27" i="15"/>
  <c r="R27" i="15" s="1"/>
  <c r="S25" i="15"/>
  <c r="R26" i="15" s="1"/>
  <c r="R25" i="15"/>
  <c r="O24" i="15"/>
  <c r="S22" i="15"/>
  <c r="R22" i="15"/>
  <c r="O21" i="15"/>
  <c r="O20" i="15"/>
  <c r="S17" i="15"/>
  <c r="R17" i="15" s="1"/>
  <c r="O17" i="15"/>
  <c r="R15" i="15"/>
  <c r="R14" i="15"/>
  <c r="O14" i="15"/>
  <c r="S12" i="15"/>
  <c r="R12" i="15"/>
  <c r="R59" i="15" l="1"/>
  <c r="R64" i="15"/>
  <c r="S56" i="15"/>
  <c r="R74" i="15"/>
  <c r="R78" i="15"/>
  <c r="R21" i="15"/>
  <c r="R33" i="15"/>
  <c r="W80" i="15"/>
  <c r="R20" i="15"/>
  <c r="R60" i="15" l="1"/>
  <c r="R56" i="15"/>
  <c r="S80" i="15"/>
  <c r="W223" i="13"/>
  <c r="W222" i="13"/>
  <c r="W220" i="13"/>
  <c r="W219" i="13"/>
  <c r="W218" i="13"/>
  <c r="R217" i="13" s="1"/>
  <c r="W216" i="13"/>
  <c r="W214" i="13"/>
  <c r="W213" i="13"/>
  <c r="W209" i="13"/>
  <c r="W208" i="13"/>
  <c r="W207" i="13"/>
  <c r="W206" i="13"/>
  <c r="W205" i="13"/>
  <c r="W203" i="13"/>
  <c r="W202" i="13"/>
  <c r="W201" i="13"/>
  <c r="W198" i="13"/>
  <c r="AP196" i="13"/>
  <c r="S196" i="13"/>
  <c r="R212" i="13" s="1"/>
  <c r="AP181" i="13"/>
  <c r="S181" i="13"/>
  <c r="R181" i="13"/>
  <c r="W177" i="13"/>
  <c r="W175" i="13"/>
  <c r="W172" i="13"/>
  <c r="W168" i="13"/>
  <c r="W167" i="13"/>
  <c r="W166" i="13"/>
  <c r="W164" i="13"/>
  <c r="W163" i="13"/>
  <c r="W154" i="13"/>
  <c r="W152" i="13"/>
  <c r="W150" i="13"/>
  <c r="W143" i="13"/>
  <c r="W142" i="13"/>
  <c r="S139" i="13" s="1"/>
  <c r="AP139" i="13"/>
  <c r="W136" i="13"/>
  <c r="W134" i="13"/>
  <c r="S133" i="13" s="1"/>
  <c r="R133" i="13" s="1"/>
  <c r="AP133" i="13"/>
  <c r="W129" i="13"/>
  <c r="S126" i="13" s="1"/>
  <c r="R126" i="13" s="1"/>
  <c r="AP126" i="13"/>
  <c r="W126" i="13"/>
  <c r="W125" i="13"/>
  <c r="W118" i="13"/>
  <c r="W115" i="13"/>
  <c r="W114" i="13"/>
  <c r="W112" i="13"/>
  <c r="W109" i="13"/>
  <c r="AP105" i="13"/>
  <c r="W105" i="13"/>
  <c r="S105" i="13" s="1"/>
  <c r="R105" i="13" s="1"/>
  <c r="W102" i="13"/>
  <c r="W95" i="13"/>
  <c r="S92" i="13" s="1"/>
  <c r="R92" i="13" s="1"/>
  <c r="AP92" i="13"/>
  <c r="W92" i="13"/>
  <c r="W77" i="13"/>
  <c r="W72" i="13"/>
  <c r="W55" i="13"/>
  <c r="W53" i="13"/>
  <c r="W44" i="13"/>
  <c r="W42" i="13"/>
  <c r="AP41" i="13"/>
  <c r="S41" i="13"/>
  <c r="R83" i="13" s="1"/>
  <c r="W38" i="13"/>
  <c r="W37" i="13"/>
  <c r="W36" i="13"/>
  <c r="W35" i="13"/>
  <c r="W34" i="13"/>
  <c r="AP33" i="13"/>
  <c r="W33" i="13"/>
  <c r="S33" i="13" s="1"/>
  <c r="R33" i="13" s="1"/>
  <c r="W30" i="13"/>
  <c r="W29" i="13"/>
  <c r="W28" i="13"/>
  <c r="W27" i="13"/>
  <c r="AP26" i="13"/>
  <c r="W26" i="13"/>
  <c r="S26" i="13" s="1"/>
  <c r="R26" i="13" s="1"/>
  <c r="W24" i="13"/>
  <c r="S22" i="13" s="1"/>
  <c r="R22" i="13" s="1"/>
  <c r="AP22" i="13"/>
  <c r="W19" i="13"/>
  <c r="W17" i="13"/>
  <c r="W16" i="13"/>
  <c r="W15" i="13"/>
  <c r="W14" i="13"/>
  <c r="W230" i="13" s="1"/>
  <c r="AP12" i="13"/>
  <c r="R146" i="13" l="1"/>
  <c r="R171" i="13"/>
  <c r="R77" i="13"/>
  <c r="R226" i="13"/>
  <c r="R62" i="13"/>
  <c r="R139" i="13"/>
  <c r="S12" i="13"/>
  <c r="R41" i="13"/>
  <c r="R68" i="13"/>
  <c r="R196" i="13"/>
  <c r="S230" i="13" l="1"/>
  <c r="R12" i="13"/>
  <c r="AP57" i="12" l="1"/>
  <c r="W57" i="12"/>
  <c r="S57" i="12" s="1"/>
  <c r="R57" i="12" s="1"/>
  <c r="AP53" i="12"/>
  <c r="S53" i="12"/>
  <c r="R53" i="12" s="1"/>
  <c r="AP43" i="12"/>
  <c r="S43" i="12"/>
  <c r="R46" i="12" s="1"/>
  <c r="W35" i="12"/>
  <c r="AP34" i="12"/>
  <c r="S34" i="12"/>
  <c r="R34" i="12" s="1"/>
  <c r="W28" i="12"/>
  <c r="S24" i="12" s="1"/>
  <c r="W26" i="12"/>
  <c r="AP24" i="12"/>
  <c r="W23" i="12"/>
  <c r="W22" i="12"/>
  <c r="W21" i="12"/>
  <c r="W20" i="12"/>
  <c r="W17" i="12"/>
  <c r="W16" i="12"/>
  <c r="W15" i="12"/>
  <c r="W59" i="12" s="1"/>
  <c r="AP12" i="12"/>
  <c r="R30" i="12" l="1"/>
  <c r="R26" i="12"/>
  <c r="R24" i="12"/>
  <c r="R29" i="12"/>
  <c r="R25" i="12"/>
  <c r="R38" i="12"/>
  <c r="R48" i="12"/>
  <c r="R35" i="12"/>
  <c r="R39" i="12"/>
  <c r="R45" i="12"/>
  <c r="R49" i="12"/>
  <c r="R37" i="12"/>
  <c r="R47" i="12"/>
  <c r="S12" i="12"/>
  <c r="R43" i="12"/>
  <c r="S59" i="12" l="1"/>
  <c r="R12" i="12"/>
  <c r="R23" i="12"/>
  <c r="R20" i="12"/>
  <c r="W45" i="11" l="1"/>
  <c r="W44" i="11"/>
  <c r="W41" i="11"/>
  <c r="W39" i="11"/>
  <c r="S37" i="11" s="1"/>
  <c r="W38" i="11"/>
  <c r="AE37" i="11"/>
  <c r="AP37" i="11" s="1"/>
  <c r="W37" i="11"/>
  <c r="W31" i="11"/>
  <c r="S26" i="11" s="1"/>
  <c r="R26" i="11" s="1"/>
  <c r="W30" i="11"/>
  <c r="W27" i="11"/>
  <c r="AE26" i="11"/>
  <c r="AP26" i="11" s="1"/>
  <c r="W26" i="11"/>
  <c r="W23" i="11"/>
  <c r="S20" i="11" s="1"/>
  <c r="AE20" i="11"/>
  <c r="AP20" i="11" s="1"/>
  <c r="W20" i="11"/>
  <c r="W19" i="11"/>
  <c r="W18" i="11"/>
  <c r="AE16" i="11"/>
  <c r="AP16" i="11" s="1"/>
  <c r="W16" i="11"/>
  <c r="W13" i="11"/>
  <c r="W47" i="11" s="1"/>
  <c r="AE12" i="11"/>
  <c r="AP12" i="11" s="1"/>
  <c r="S12" i="11"/>
  <c r="R13" i="11" s="1"/>
  <c r="R43" i="11" l="1"/>
  <c r="R38" i="11"/>
  <c r="R40" i="11"/>
  <c r="R37" i="11"/>
  <c r="R23" i="11"/>
  <c r="R22" i="11"/>
  <c r="R20" i="11"/>
  <c r="S16" i="11"/>
  <c r="R16" i="11" s="1"/>
  <c r="R12" i="11"/>
  <c r="S47" i="11" l="1"/>
  <c r="R19" i="11"/>
  <c r="W15" i="9" l="1"/>
  <c r="W14" i="9"/>
  <c r="W13" i="9"/>
  <c r="AP12" i="9"/>
  <c r="W12" i="9"/>
  <c r="S12" i="9" l="1"/>
  <c r="W16" i="9"/>
  <c r="W94" i="8"/>
  <c r="W93" i="8"/>
  <c r="W92" i="8"/>
  <c r="S68" i="8" s="1"/>
  <c r="R68" i="8" s="1"/>
  <c r="W91" i="8"/>
  <c r="AP62" i="8"/>
  <c r="W62" i="8"/>
  <c r="R62" i="8" s="1"/>
  <c r="S62" i="8"/>
  <c r="R67" i="8" s="1"/>
  <c r="W57" i="8"/>
  <c r="W56" i="8"/>
  <c r="W55" i="8"/>
  <c r="W54" i="8"/>
  <c r="W53" i="8"/>
  <c r="W52" i="8"/>
  <c r="W50" i="8"/>
  <c r="W49" i="8"/>
  <c r="W48" i="8"/>
  <c r="S48" i="8" s="1"/>
  <c r="R48" i="8" s="1"/>
  <c r="W47" i="8"/>
  <c r="W46" i="8"/>
  <c r="S45" i="8" s="1"/>
  <c r="R45" i="8" s="1"/>
  <c r="AP39" i="8"/>
  <c r="W39" i="8"/>
  <c r="S39" i="8" s="1"/>
  <c r="R39" i="8" s="1"/>
  <c r="W37" i="8"/>
  <c r="W36" i="8"/>
  <c r="W35" i="8"/>
  <c r="W34" i="8"/>
  <c r="S33" i="8" s="1"/>
  <c r="R33" i="8" s="1"/>
  <c r="AP33" i="8"/>
  <c r="W32" i="8"/>
  <c r="W31" i="8"/>
  <c r="W30" i="8"/>
  <c r="W25" i="8"/>
  <c r="W24" i="8"/>
  <c r="W20" i="8"/>
  <c r="W95" i="8" s="1"/>
  <c r="AP12" i="8"/>
  <c r="S16" i="9" l="1"/>
  <c r="R13" i="9"/>
  <c r="R12" i="9"/>
  <c r="R15" i="9"/>
  <c r="R14" i="9"/>
  <c r="S12" i="8"/>
  <c r="R65" i="8"/>
  <c r="R66" i="8"/>
  <c r="R64" i="8"/>
  <c r="R63" i="8"/>
  <c r="S95" i="8" l="1"/>
  <c r="R12" i="8"/>
  <c r="Y204" i="7" l="1"/>
  <c r="Y203" i="7"/>
  <c r="Y202" i="7"/>
  <c r="Y201" i="7"/>
  <c r="Y200" i="7"/>
  <c r="Y199" i="7"/>
  <c r="Y198" i="7"/>
  <c r="S198" i="7"/>
  <c r="R198" i="7" s="1"/>
  <c r="S197" i="7"/>
  <c r="R197" i="7"/>
  <c r="Y196" i="7"/>
  <c r="X195" i="7"/>
  <c r="Y195" i="7" s="1"/>
  <c r="S195" i="7"/>
  <c r="R195" i="7"/>
  <c r="Y193" i="7"/>
  <c r="Y192" i="7"/>
  <c r="S190" i="7"/>
  <c r="R190" i="7"/>
  <c r="Y189" i="7"/>
  <c r="X188" i="7"/>
  <c r="Y188" i="7" s="1"/>
  <c r="Y187" i="7"/>
  <c r="S187" i="7"/>
  <c r="R187" i="7"/>
  <c r="Y186" i="7"/>
  <c r="Y185" i="7"/>
  <c r="Y182" i="7"/>
  <c r="Y181" i="7"/>
  <c r="Y180" i="7"/>
  <c r="S180" i="7"/>
  <c r="R180" i="7" s="1"/>
  <c r="Y179" i="7"/>
  <c r="Y176" i="7"/>
  <c r="Y174" i="7"/>
  <c r="S174" i="7"/>
  <c r="R174" i="7"/>
  <c r="Y173" i="7"/>
  <c r="S173" i="7"/>
  <c r="R173" i="7" s="1"/>
  <c r="Y169" i="7"/>
  <c r="X169" i="7"/>
  <c r="Y167" i="7"/>
  <c r="X167" i="7"/>
  <c r="X166" i="7"/>
  <c r="Y166" i="7" s="1"/>
  <c r="S165" i="7"/>
  <c r="R165" i="7" s="1"/>
  <c r="S161" i="7"/>
  <c r="R161" i="7" s="1"/>
  <c r="X157" i="7"/>
  <c r="X154" i="7"/>
  <c r="X151" i="7"/>
  <c r="X148" i="7"/>
  <c r="X145" i="7"/>
  <c r="X142" i="7"/>
  <c r="X136" i="7"/>
  <c r="X133" i="7"/>
  <c r="X130" i="7"/>
  <c r="X127" i="7"/>
  <c r="X124" i="7"/>
  <c r="X121" i="7"/>
  <c r="X118" i="7"/>
  <c r="X115" i="7"/>
  <c r="X112" i="7"/>
  <c r="X109" i="7"/>
  <c r="X106" i="7"/>
  <c r="X103" i="7"/>
  <c r="S97" i="7"/>
  <c r="R101" i="7" s="1"/>
  <c r="R97" i="7"/>
  <c r="Y96" i="7"/>
  <c r="Y95" i="7"/>
  <c r="Y94" i="7"/>
  <c r="S94" i="7"/>
  <c r="Y93" i="7"/>
  <c r="Y92" i="7"/>
  <c r="Y91" i="7"/>
  <c r="Y90" i="7"/>
  <c r="Y89" i="7"/>
  <c r="Y88" i="7"/>
  <c r="R87" i="7"/>
  <c r="Y86" i="7"/>
  <c r="S86" i="7"/>
  <c r="R86" i="7" s="1"/>
  <c r="Y83" i="7"/>
  <c r="Y81" i="7"/>
  <c r="Y80" i="7"/>
  <c r="S80" i="7"/>
  <c r="R80" i="7"/>
  <c r="W78" i="7"/>
  <c r="W77" i="7"/>
  <c r="Y75" i="7"/>
  <c r="X75" i="7"/>
  <c r="W75" i="7"/>
  <c r="Y74" i="7"/>
  <c r="X74" i="7"/>
  <c r="W74" i="7"/>
  <c r="S74" i="7" s="1"/>
  <c r="Y73" i="7"/>
  <c r="X72" i="7"/>
  <c r="Y72" i="7" s="1"/>
  <c r="W71" i="7"/>
  <c r="Y70" i="7"/>
  <c r="W70" i="7"/>
  <c r="S70" i="7" s="1"/>
  <c r="R70" i="7" s="1"/>
  <c r="Y69" i="7"/>
  <c r="Y68" i="7"/>
  <c r="AR67" i="7"/>
  <c r="S67" i="7"/>
  <c r="R67" i="7"/>
  <c r="Y66" i="7"/>
  <c r="S66" i="7"/>
  <c r="R66" i="7" s="1"/>
  <c r="Y65" i="7"/>
  <c r="S65" i="7"/>
  <c r="R65" i="7" s="1"/>
  <c r="Y63" i="7"/>
  <c r="Y62" i="7"/>
  <c r="Y61" i="7"/>
  <c r="Y60" i="7"/>
  <c r="AR59" i="7"/>
  <c r="Y59" i="7"/>
  <c r="S59" i="7"/>
  <c r="R59" i="7" s="1"/>
  <c r="Y58" i="7"/>
  <c r="Y57" i="7"/>
  <c r="X57" i="7"/>
  <c r="Y56" i="7"/>
  <c r="W56" i="7"/>
  <c r="Y55" i="7"/>
  <c r="W55" i="7"/>
  <c r="S54" i="7" s="1"/>
  <c r="W54" i="7"/>
  <c r="W205" i="7" s="1"/>
  <c r="X53" i="7"/>
  <c r="Y53" i="7" s="1"/>
  <c r="Y52" i="7"/>
  <c r="AR51" i="7"/>
  <c r="S51" i="7"/>
  <c r="R51" i="7" s="1"/>
  <c r="Y50" i="7"/>
  <c r="Y49" i="7"/>
  <c r="X49" i="7"/>
  <c r="Y48" i="7"/>
  <c r="Y47" i="7"/>
  <c r="Y46" i="7"/>
  <c r="Y45" i="7"/>
  <c r="Y44" i="7"/>
  <c r="S44" i="7"/>
  <c r="R44" i="7"/>
  <c r="Y43" i="7"/>
  <c r="Y42" i="7"/>
  <c r="X40" i="7"/>
  <c r="Y40" i="7" s="1"/>
  <c r="Y39" i="7"/>
  <c r="X39" i="7"/>
  <c r="X38" i="7"/>
  <c r="Y38" i="7" s="1"/>
  <c r="Y37" i="7"/>
  <c r="Y36" i="7"/>
  <c r="S35" i="7"/>
  <c r="R35" i="7" s="1"/>
  <c r="Y34" i="7"/>
  <c r="Y33" i="7"/>
  <c r="Y32" i="7"/>
  <c r="S30" i="7"/>
  <c r="R30" i="7" s="1"/>
  <c r="Y28" i="7"/>
  <c r="Y27" i="7"/>
  <c r="Y25" i="7"/>
  <c r="X24" i="7"/>
  <c r="Y24" i="7" s="1"/>
  <c r="S24" i="7"/>
  <c r="R26" i="7" s="1"/>
  <c r="AR21" i="7"/>
  <c r="Y21" i="7"/>
  <c r="S21" i="7"/>
  <c r="R21" i="7" s="1"/>
  <c r="Y18" i="7"/>
  <c r="Y17" i="7"/>
  <c r="Y16" i="7"/>
  <c r="X16" i="7"/>
  <c r="X15" i="7"/>
  <c r="X205" i="7" s="1"/>
  <c r="Y13" i="7"/>
  <c r="AR12" i="7"/>
  <c r="S12" i="7"/>
  <c r="R15" i="7" s="1"/>
  <c r="AP241" i="6"/>
  <c r="S241" i="6"/>
  <c r="R241" i="6" s="1"/>
  <c r="AP235" i="6"/>
  <c r="S235" i="6"/>
  <c r="R235" i="6" s="1"/>
  <c r="W225" i="6"/>
  <c r="W224" i="6"/>
  <c r="W223" i="6"/>
  <c r="W185" i="6"/>
  <c r="W118" i="6"/>
  <c r="W117" i="6"/>
  <c r="W116" i="6"/>
  <c r="W115" i="6"/>
  <c r="AP111" i="6"/>
  <c r="S111" i="6"/>
  <c r="R119" i="6" s="1"/>
  <c r="W110" i="6"/>
  <c r="W109" i="6"/>
  <c r="W108" i="6"/>
  <c r="W107" i="6"/>
  <c r="S99" i="6" s="1"/>
  <c r="R99" i="6" s="1"/>
  <c r="AP99" i="6"/>
  <c r="W98" i="6"/>
  <c r="W97" i="6"/>
  <c r="W96" i="6"/>
  <c r="W95" i="6"/>
  <c r="AP91" i="6"/>
  <c r="S91" i="6"/>
  <c r="R91" i="6" s="1"/>
  <c r="AP79" i="6"/>
  <c r="S79" i="6"/>
  <c r="R87" i="6" s="1"/>
  <c r="W58" i="6"/>
  <c r="W56" i="6"/>
  <c r="W55" i="6"/>
  <c r="W54" i="6"/>
  <c r="AP45" i="6"/>
  <c r="AP43" i="6"/>
  <c r="W43" i="6"/>
  <c r="S43" i="6" s="1"/>
  <c r="W40" i="6"/>
  <c r="W23" i="6"/>
  <c r="S12" i="6" s="1"/>
  <c r="W22" i="6"/>
  <c r="W21" i="6"/>
  <c r="W20" i="6"/>
  <c r="AP12" i="6"/>
  <c r="R54" i="7" l="1"/>
  <c r="R58" i="7"/>
  <c r="R77" i="7"/>
  <c r="R74" i="7"/>
  <c r="S205" i="7"/>
  <c r="Y15" i="7"/>
  <c r="Y205" i="7" s="1"/>
  <c r="R36" i="7"/>
  <c r="R24" i="7"/>
  <c r="R12" i="7"/>
  <c r="S45" i="6"/>
  <c r="R63" i="6" s="1"/>
  <c r="R83" i="6"/>
  <c r="R44" i="6"/>
  <c r="R43" i="6"/>
  <c r="R73" i="6"/>
  <c r="R50" i="6"/>
  <c r="R69" i="6"/>
  <c r="R45" i="6"/>
  <c r="R77" i="6"/>
  <c r="R67" i="6"/>
  <c r="S243" i="6"/>
  <c r="R31" i="6"/>
  <c r="R16" i="6"/>
  <c r="R24" i="6"/>
  <c r="R20" i="6"/>
  <c r="R27" i="6"/>
  <c r="R41" i="6"/>
  <c r="R37" i="6"/>
  <c r="R12" i="6"/>
  <c r="R39" i="6"/>
  <c r="R40" i="6"/>
  <c r="W243" i="6"/>
  <c r="R79" i="6"/>
  <c r="R95" i="6"/>
  <c r="R103" i="6"/>
  <c r="R115" i="6"/>
  <c r="R123" i="6"/>
  <c r="R111" i="6"/>
  <c r="W179" i="5"/>
  <c r="S178" i="5"/>
  <c r="R178" i="5" s="1"/>
  <c r="S166" i="5"/>
  <c r="R172" i="5" s="1"/>
  <c r="S161" i="5"/>
  <c r="R161" i="5" s="1"/>
  <c r="S152" i="5"/>
  <c r="R152" i="5" s="1"/>
  <c r="AQ147" i="5"/>
  <c r="S147" i="5"/>
  <c r="R147" i="5" s="1"/>
  <c r="S127" i="5"/>
  <c r="R127" i="5" s="1"/>
  <c r="S112" i="5"/>
  <c r="R112" i="5"/>
  <c r="S109" i="5"/>
  <c r="R109" i="5" s="1"/>
  <c r="S76" i="5"/>
  <c r="R76" i="5" s="1"/>
  <c r="S51" i="5"/>
  <c r="R51" i="5"/>
  <c r="S42" i="5"/>
  <c r="R42" i="5" s="1"/>
  <c r="S23" i="5"/>
  <c r="R23" i="5" s="1"/>
  <c r="S17" i="5"/>
  <c r="R17" i="5" s="1"/>
  <c r="AQ12" i="5"/>
  <c r="AP12" i="5"/>
  <c r="AN12" i="5"/>
  <c r="AM12" i="5"/>
  <c r="AL12" i="5"/>
  <c r="AK12" i="5"/>
  <c r="AJ12" i="5"/>
  <c r="AI12" i="5"/>
  <c r="AH12" i="5"/>
  <c r="AG12" i="5"/>
  <c r="AF12" i="5"/>
  <c r="AE12" i="5"/>
  <c r="AD12" i="5"/>
  <c r="AC12" i="5"/>
  <c r="AB12" i="5"/>
  <c r="AA12" i="5"/>
  <c r="S12" i="5"/>
  <c r="R12" i="5" s="1"/>
  <c r="R78" i="6" l="1"/>
  <c r="R68" i="6"/>
  <c r="R54" i="6"/>
  <c r="S179" i="5"/>
  <c r="R79" i="5"/>
  <c r="R167" i="5"/>
  <c r="R174" i="5"/>
  <c r="R171" i="5"/>
  <c r="R173" i="5"/>
  <c r="R166" i="5"/>
  <c r="AP65" i="4"/>
  <c r="S65" i="4"/>
  <c r="AP61" i="4"/>
  <c r="S61" i="4"/>
  <c r="AP37" i="4"/>
  <c r="S37" i="4"/>
  <c r="AP12" i="4"/>
  <c r="S12" i="4"/>
  <c r="O12" i="4"/>
  <c r="W21" i="3" l="1"/>
  <c r="S19" i="3"/>
  <c r="R19" i="3"/>
  <c r="S14" i="3"/>
  <c r="R14" i="3" s="1"/>
  <c r="S12" i="3"/>
  <c r="R12" i="3" s="1"/>
  <c r="S21" i="3" l="1"/>
  <c r="S12" i="2"/>
  <c r="S51" i="2" s="1"/>
  <c r="S47" i="2"/>
  <c r="R47" i="2" s="1"/>
  <c r="W51" i="2"/>
  <c r="W37" i="1" l="1"/>
  <c r="S32" i="1"/>
  <c r="R32" i="1" s="1"/>
  <c r="S30" i="1"/>
  <c r="R30" i="1"/>
  <c r="S23" i="1"/>
  <c r="R23" i="1" s="1"/>
  <c r="S12" i="1"/>
  <c r="R12" i="1" s="1"/>
  <c r="S37" i="1" l="1"/>
</calcChain>
</file>

<file path=xl/comments1.xml><?xml version="1.0" encoding="utf-8"?>
<comments xmlns="http://schemas.openxmlformats.org/spreadsheetml/2006/main">
  <authors>
    <author>tc={055F4BFA-83B8-416A-96B5-9AA1A6B5E074}</author>
    <author>tc={7D6D0F4C-F313-48B7-9E80-87B967B75CFA}</author>
    <author>tc={09366C4D-25AC-44C0-8AB4-1D404BA24C0E}</author>
    <author>tc={932D1B55-DC9B-4201-9019-2E5FA87C0801}</author>
    <author>tc={014155DE-1CFC-468E-B876-6E10937E105C}</author>
    <author>tc={27C7B147-F66B-4542-9B9B-72AE37F55C32}</author>
    <author>tc={5A8CAC00-2479-4031-92EA-275CB8217BBE}</author>
    <author>tc={54FF87F5-BEDC-45B6-B811-5BB978F9BE4B}</author>
    <author>tc={2D29227A-EE6E-42FB-8612-F65F3DECA62F}</author>
    <author>tc={31F80547-CFE4-47C1-8E42-5E36B37E2C2E}</author>
    <author>tc={4B118BCD-5AE3-400E-AFFF-2368C5927121}</author>
    <author>tc={A124D7EB-330A-4288-B9CF-8FF16507A9D3}</author>
    <author>tc={09BF5B55-7C18-49AA-A361-06A83C1C643A}</author>
    <author>tc={A3D40DD8-2757-4BD7-AD35-B3AFAC8FA195}</author>
    <author>tc={1E4F8536-BA51-4E60-8B35-5430A389218D}</author>
    <author>tc={CFFC9E15-D6F9-43AD-8DFB-76625E52AEB2}</author>
    <author>tc={65607686-9424-4B22-82C3-91977DBE2746}</author>
    <author>tc={07E59AC2-8952-4AB2-B495-BB052BB0D532}</author>
    <author>tc={C5F6DC55-ECB8-4496-91B3-DE8B66ADAC57}</author>
    <author>tc={5FBAFD83-8A26-4E45-B36C-148156CBC2C4}</author>
    <author>tc={A394C4E4-A868-436F-9EC9-75CAB226A9A7}</author>
    <author>tc={CCF5B0B9-5146-4124-A6F4-BA37E1ED098A}</author>
    <author>tc={46375FBA-9454-429A-AFEC-4B8DC8E6759F}</author>
    <author>tc={43285588-7EA4-4A00-8DD7-3386488AA550}</author>
    <author>tc={12E6580C-6A08-44F9-A298-35DFED2C00CD}</author>
    <author>tc={0A390F68-DC2E-49B3-AE7C-DF8E4DAB6DBC}</author>
    <author>tc={D133C181-C072-403D-B060-5D3D3E42E30D}</author>
    <author>tc={A21320EA-94F0-4C30-AD48-EB8B9B366DC7}</author>
    <author>tc={09F0ADB6-36D0-47CB-8901-7FFE1E7DAB1F}</author>
    <author>tc={DFD77585-2953-4342-A1CF-BD4DC7066A6A}</author>
    <author>tc={A511F6B1-52E3-4070-AF09-A61365C6F38F}</author>
    <author>tc={8509A5ED-C3FB-45F2-B91F-952BD3BA23B5}</author>
    <author>tc={F1FFE127-F7B2-46A4-89C2-4003F0F46E00}</author>
    <author>tc={1267652C-AB1A-41F7-8313-1D75B5A9DF1C}</author>
    <author>tc={31CC64C5-55A4-45D9-B24E-ECF50BDB0C2A}</author>
    <author>tc={BE4F1294-983A-43A7-8DF2-9AA760A42401}</author>
    <author>tc={1C991334-EC08-474B-BB5D-D2AAC419CC94}</author>
    <author>tc={FFEC102A-6E26-42CA-9B41-1A812A521818}</author>
    <author>tc={42A85D33-DA03-4AD1-8FE3-4B5E1382CF77}</author>
    <author>tc={E9DA6D42-E644-4167-B177-AF5CC8B921D6}</author>
    <author>tc={9D3B12AB-A146-4852-A3A1-F35598F7F569}</author>
    <author>tc={4AF2262C-3C4E-4656-B0A9-B4F2DC4E6358}</author>
    <author>tc={602CB4BA-C2B2-4C62-A2E7-1428830B5BE4}</author>
  </authors>
  <commentList>
    <comment ref="W14"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SEGUN RESOLUCION 20 DE 10 DE FEBRERO 2021
</t>
        </r>
      </text>
    </comment>
    <comment ref="W1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124 de mayo 17
Reply:
    REDUCCION RESOL.318 DE NOV. 30. REPORTADA 28/01/2022</t>
        </r>
      </text>
    </comment>
    <comment ref="W17"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2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2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2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2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124 de mayo 17
Reply:
    REDUCCION RESOL.318 DE NOV. 30. REPORTADA 28/01/2022</t>
        </r>
      </text>
    </comment>
    <comment ref="W25" authorId="8"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SEGUN RESOLUCION 20 DE 10 DE FEBRERO 2021
</t>
        </r>
      </text>
    </comment>
    <comment ref="W27"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31"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180 de agosto 11</t>
        </r>
      </text>
    </comment>
    <comment ref="W32"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180 de agosto 11</t>
        </r>
      </text>
    </comment>
    <comment ref="W33"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3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36" authorId="1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SEGUN RESOLUCION 20 DE 10 DE FEBRERO 2021
</t>
        </r>
      </text>
    </comment>
    <comment ref="W37" authorId="15"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SEGUN RESOLUCION 20 DE 10 DE FEBRERO 2021
</t>
        </r>
      </text>
    </comment>
    <comment ref="W39"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40"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41"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42"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150 de marzo 16
Reply:
    REDUCCION RESOL.319 DE NOV. 30. REPORTADA 28/01/2022</t>
        </r>
      </text>
    </comment>
    <comment ref="W43"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44"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238 de octubre 13</t>
        </r>
      </text>
    </comment>
    <comment ref="W45"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238 de octubre 13</t>
        </r>
      </text>
    </comment>
    <comment ref="W47"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REDUCCION RESOL.318 DE NOV. 30. REPORTADA 28/01/2022</t>
        </r>
      </text>
    </comment>
    <comment ref="W55" authorId="2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
Reply:
    ajuste según resolución 319 de noviembre 30</t>
        </r>
      </text>
    </comment>
    <comment ref="W56" authorId="2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14 de septiembre
Reply:
    ajuste entre actividades diciembre 21</t>
        </r>
      </text>
    </comment>
    <comment ref="W57" authorId="2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RESOLUCION 20 DE 10 DE FEBRERO 2021</t>
        </r>
      </text>
    </comment>
    <comment ref="W58" authorId="2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RESOLUCION 20 DE 10 DE FEBRERO 2021</t>
        </r>
      </text>
    </comment>
    <comment ref="W60" authorId="2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RESOLUCION 20 DE 10 DE FEBRERO 2021</t>
        </r>
      </text>
    </comment>
    <comment ref="W61" authorId="2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t>
        </r>
      </text>
    </comment>
    <comment ref="W62" authorId="3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RESOLUCION 20 DE 10 DE FEBRERO 2021
Reply:
    ajuste resolución 180 de agosto 11
Reply:
    ajuste entre actividades 14 de septiembre
Reply:
    ajuste según resolución 238 de octubre 13
Reply:
    ajuste según resolución 275 de noviembre 5
Reply:
    ajuste entre actividades diciembre 21</t>
        </r>
      </text>
    </comment>
    <comment ref="W66" authorId="3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
Reply:
    ajuste según resolución 319 de noviembre 30</t>
        </r>
      </text>
    </comment>
    <comment ref="W67" authorId="3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
Reply:
    ajuste según resolución 319 de noviembre 30</t>
        </r>
      </text>
    </comment>
    <comment ref="W71" authorId="3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14 de septiembre
Reply:
    ajuste entre actividades diciembre 21</t>
        </r>
      </text>
    </comment>
    <comment ref="W73" authorId="3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
Reply:
    ajuste según resolución 319 de noviembre 30</t>
        </r>
      </text>
    </comment>
    <comment ref="W75" authorId="3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RESOLUCION 20 DE 10 DE FEBRERO 2021</t>
        </r>
      </text>
    </comment>
    <comment ref="W76" authorId="3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
Reply:
    ajuste según resolución 319 de noviembre 30</t>
        </r>
      </text>
    </comment>
    <comment ref="W77" authorId="3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14 de septiembre
Reply:
    ajuste entre actividades diciembre 21</t>
        </r>
      </text>
    </comment>
    <comment ref="W78" authorId="3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110 de mayo 7</t>
        </r>
      </text>
    </comment>
    <comment ref="W81" authorId="3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238 de octubre 13
Reply:
    ajuste según resolución 275 de noviembre 5</t>
        </r>
      </text>
    </comment>
    <comment ref="W82" authorId="4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180 de agosto 11</t>
        </r>
      </text>
    </comment>
    <comment ref="W84" authorId="4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10107 DE MAYO 5</t>
        </r>
      </text>
    </comment>
    <comment ref="W85" authorId="4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10107 DE MAYO 5</t>
        </r>
      </text>
    </comment>
  </commentList>
</comments>
</file>

<file path=xl/sharedStrings.xml><?xml version="1.0" encoding="utf-8"?>
<sst xmlns="http://schemas.openxmlformats.org/spreadsheetml/2006/main" count="40452" uniqueCount="3420">
  <si>
    <t>PROGRAMACIÓN PLAN DE ACCIÓN SECRETARÍA ADMINISTRATIVA      
AÑO: DICIEMBRE 31- 2021</t>
  </si>
  <si>
    <t xml:space="preserve">CODIGO:  </t>
  </si>
  <si>
    <t>F-PLA-06</t>
  </si>
  <si>
    <t xml:space="preserve">VERSIÓN: </t>
  </si>
  <si>
    <t>09</t>
  </si>
  <si>
    <t xml:space="preserve">FECHA: </t>
  </si>
  <si>
    <t>PÁGINA:</t>
  </si>
  <si>
    <t xml:space="preserve"> 1 de 1</t>
  </si>
  <si>
    <t>PLAN DE DESARROLLO DEPARTAMENTAL:   "TÚ Y YO SOMOS QUINDÍO" 2020-2023</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</si>
  <si>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</si>
  <si>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</si>
  <si>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</si>
  <si>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</si>
  <si>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</si>
  <si>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</si>
  <si>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</si>
  <si>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</si>
  <si>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</si>
  <si>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</si>
  <si>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</si>
  <si>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</si>
  <si>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</si>
  <si>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</si>
  <si>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</si>
  <si>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</si>
  <si>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</si>
  <si>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</si>
  <si>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</si>
  <si>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</si>
  <si>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</si>
  <si>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</si>
  <si>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</si>
  <si>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</si>
  <si>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</si>
  <si>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META FISICA PROGRAMADA</t>
  </si>
  <si>
    <t>CODIGO BPIN</t>
  </si>
  <si>
    <t xml:space="preserve">NOMBRE PROYECTO </t>
  </si>
  <si>
    <t>PESO DE LA META (%)</t>
  </si>
  <si>
    <t>VALOR 
(EN PESOS )</t>
  </si>
  <si>
    <t xml:space="preserve">OBJETIVO GENERAL DEL PROYECTO </t>
  </si>
  <si>
    <t xml:space="preserve">OBJETIVOS ESPECIFICOS </t>
  </si>
  <si>
    <t>ACTIVIDADES CUANTIFICADAS</t>
  </si>
  <si>
    <t xml:space="preserve">VALOR EN PESOS </t>
  </si>
  <si>
    <t>IMPUTACION PRESUPUESTAL</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</si>
  <si>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</si>
  <si>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</si>
  <si>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</si>
  <si>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</si>
  <si>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</si>
  <si>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</si>
  <si>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</si>
  <si>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</si>
  <si>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</si>
  <si>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</si>
  <si>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</si>
  <si>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</si>
  <si>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</si>
  <si>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</si>
  <si>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</si>
  <si>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</si>
  <si>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LIDERAZGO, GOBERNABILIDAD Y TRANSPARENCIA.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</si>
  <si>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</si>
  <si>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</si>
  <si>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</si>
  <si>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</si>
  <si>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</si>
  <si>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</si>
  <si>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</si>
  <si>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</si>
  <si>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</si>
  <si>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</si>
  <si>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</si>
  <si>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</si>
  <si>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0304 - 2 - 3.2.2.2.9.0.0.0.45990232.91119 - 20</t>
  </si>
  <si>
    <t>Recurso Ordinario</t>
  </si>
  <si>
    <t>31/12/2021</t>
  </si>
  <si>
    <t>Secretaría Administrativa-Dirección Talento Humano</t>
  </si>
  <si>
    <t>0304 - 2 - 3.2.2.2.9.0.0.0.45990232.45272 - 20</t>
  </si>
  <si>
    <t>0304 - 2 - 3.2.2.2.9.0.0.0.45990232.91119 - 88</t>
  </si>
  <si>
    <t>Superávit Recurso Ordinario</t>
  </si>
  <si>
    <t xml:space="preserve">Realizar el  diagnóstico  y el Plan de Acción de la  implementación del Código de Integridad.  </t>
  </si>
  <si>
    <t>0304 - 2 - 3.2.2.2.9.0.0.0.45990232.45272 - 88</t>
  </si>
  <si>
    <t>Ejecutar las actividades establecidas en el Plan Institucional de Archivos PINAR.</t>
  </si>
  <si>
    <t>0304 - 2 - 3.2.1.1.3.3.2.0.45990232.45250 - 88</t>
  </si>
  <si>
    <t>0304 - 2 - 3.2.2.2.9.0.0.0.45990232.38140 - 88</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</si>
  <si>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</si>
  <si>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</si>
  <si>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</si>
  <si>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saneamiento fiscal y financiero ejecutado</t>
  </si>
  <si>
    <t>202000363-0007</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</si>
  <si>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</si>
  <si>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</si>
  <si>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</si>
  <si>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0304 - 2 - 3.2.2.2.9.0.0.0.45990022.91119 - 20</t>
  </si>
  <si>
    <t>Secretaría Administrativa-Dirección Fondo Territorial de Pensiones</t>
  </si>
  <si>
    <t>0304 - 2 - 3.2.2.2.9.0.0.0.45990022.91119 - 88</t>
  </si>
  <si>
    <t>Depurar los expedientes administrativos que reposan  en el Fondo Territorial de Pensiones.</t>
  </si>
  <si>
    <t>0304 - 2 - 3.2.1.1.3.3.2.0.45990022.45250 - 88</t>
  </si>
  <si>
    <t>Adelantar acciones para determinar qué cuotas partes están a favor o cargo del Ente Territorial.</t>
  </si>
  <si>
    <t xml:space="preserve">Proceso de modernización administrativa, incluido el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</si>
  <si>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</si>
  <si>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</si>
  <si>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</si>
  <si>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</si>
  <si>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</si>
  <si>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Actualizar los procesos y procedimientos implementados al interior de la entidad, que permitan desarrollar una modernización administrativa incluyente y participativa.</t>
  </si>
  <si>
    <t>Implementar el programa de modernización Administrativa que incluya el desarrollo del estudio de viabilidad para la creación de la oficina de la felicidad.</t>
  </si>
  <si>
    <t>0304 - 2 - 3.2.2.2.9.0.0.0.45990233.91119 - 20</t>
  </si>
  <si>
    <t>Fortalecimiento de la Gestión  y Desempeño Institucional. "Quindío con una administración al servicio de la ciudadanía "</t>
  </si>
  <si>
    <t>Implementación del Plan de Acción del Sistema Departamental de Servicio a la Ciudadanía SDSC</t>
  </si>
  <si>
    <t xml:space="preserve">Plan de Acción del Sistema Departamental de Servicio a la Ciudadanía SDSC implementado. </t>
  </si>
  <si>
    <t xml:space="preserve">Espacios de integración de oferta pública generados </t>
  </si>
  <si>
    <t>202000363-0005</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</si>
  <si>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</si>
  <si>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</si>
  <si>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</si>
  <si>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</si>
  <si>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0304 - 2 - 3.2.2.2.9.0.0.0.4502033.91119 - 20</t>
  </si>
  <si>
    <t>0304 - 2 - 3.2.2.2.9.0.0.0.4502033.91119 - 88</t>
  </si>
  <si>
    <t>0304 - 2 - 3.2.1.1.3.3.2.0.4502033.45250 - 20</t>
  </si>
  <si>
    <t>0304 - 2 - 3.2.1.1.4.1.1.2.4502033.38140 - 20</t>
  </si>
  <si>
    <t>0304 - 2 - 3.2.1.1.4.1.1.2.4502033.38140 - 88</t>
  </si>
  <si>
    <t>TOTAL:</t>
  </si>
  <si>
    <t>Secretaria de Hacienda</t>
  </si>
  <si>
    <t>ALEYDA MARÍN BETANCOUR</t>
  </si>
  <si>
    <t>0307 - 2 - 3.2.2.2.9.0.0.0.45990023.91119 - 88</t>
  </si>
  <si>
    <t>0307 - 2 - 3.2.2.1.3.0.0.0.45990023.35130 - 20</t>
  </si>
  <si>
    <t>0307 - 2 - 3.2.2.1.3.0.0.0.45990023.32128 - 20</t>
  </si>
  <si>
    <t>Aleyda Marín Betancourt</t>
  </si>
  <si>
    <t> </t>
  </si>
  <si>
    <t>0307 - 2 - 3.2.2.2.9.0.0.0.45990023.91119 - 20</t>
  </si>
  <si>
    <t>Ejecutar un programa para el cumplimiento de las políticas y prácticas contables</t>
  </si>
  <si>
    <t>Realizar buenas practicas en cuanto a la aplicación de las normas y lineamientos contables</t>
  </si>
  <si>
    <t>implementar un programa para el cumplimiento de las políticas y practicas contables para la administración departamental, enmarcada en las normas y lineamientos q rigen para la materia, encaminando a la prestación de un servicio.</t>
  </si>
  <si>
    <t xml:space="preserve">Implementación  de  un programa para el cumplimiento de las políticas y prácticas contables de la administración departamental del Quindío.    </t>
  </si>
  <si>
    <t>202000363-0049</t>
  </si>
  <si>
    <t>Programa para el cumplimiento de las políticas y prácticas contables implementado</t>
  </si>
  <si>
    <t>Servicio de saneamiento fiscal y financiero</t>
  </si>
  <si>
    <t xml:space="preserve">Programa para el cumplimiento de las políticas y prácticas contables para la administración departamental         </t>
  </si>
  <si>
    <t>0307 - 2 - 3.2.2.2.6.0.0.0.45990021.64119 - 20</t>
  </si>
  <si>
    <t>Federación Nacional de Departamentos</t>
  </si>
  <si>
    <t>0307 - 2 - 3.2.2.1.4.0.0.0.45990021.47313 - 56</t>
  </si>
  <si>
    <t>0307 - 2 - 3.2.2.1.4.0.0.0.45990021.44816 - 56</t>
  </si>
  <si>
    <t>0307 - 2 - 3.2.2.1.4.0.0.0.45990021.44815 - 56</t>
  </si>
  <si>
    <t>0307 - 2 - 3.2.2.1.4.0.0.0.45990021.42999 - 56</t>
  </si>
  <si>
    <t>0307 - 2 - 3.2.2.1.3.0.0.0.45990021.38140- 56</t>
  </si>
  <si>
    <t>0307 - 2 - 3.2.2.1.3.0.0.0.45990021.38121- 56</t>
  </si>
  <si>
    <t>0307 - 2 - 3.2.2.1.3.0.0.0.45990021.38111- 56</t>
  </si>
  <si>
    <t>0307 - 2 - 3.2.2.1.2.0.0.0.45990021.29222 - 56</t>
  </si>
  <si>
    <t>0307 - 2 - 3.2.2.1.4.0.0.0.45990021.48171- 56</t>
  </si>
  <si>
    <t>0307 - 2 - 3.2.2.1.3.0.0.0.45990021.36990- 56</t>
  </si>
  <si>
    <t>0307 - 2 - 3.2.2.1.3.0.0.0.45990021.36971- 56</t>
  </si>
  <si>
    <t>0307 - 2 - 3.2.2.1.2.0.0.0.45990021.29330 - 56</t>
  </si>
  <si>
    <t>0307 - 2 - 3.2.2.1.2.0.0.0.45990021.88221 - 56</t>
  </si>
  <si>
    <t>0307 - 2 - 3.2.2.2.8.0.0.0.45990021.85961 - 56</t>
  </si>
  <si>
    <t>Superavit convenios interadministrativos convenio anticontrabando</t>
  </si>
  <si>
    <t>0307 - 2 - 3.2.2.2.9.0.0.0.45990021.91119 - 95</t>
  </si>
  <si>
    <t>0307 - 2 - 3.2.2.2.6.0.0.0.45990021.63393 - 56</t>
  </si>
  <si>
    <t>0307 - 2 - 3.2.2.2.8.0.0.0.45990021.84392 - 20</t>
  </si>
  <si>
    <t>0307 - 2 - 3.2.2.1.3.0.0.0.45990021.35130 - 20</t>
  </si>
  <si>
    <t>0307 - 2 - 3.2.2.1.3.0.0.0.45990021.32128 - 20</t>
  </si>
  <si>
    <t>Superavit Recurso Ordinario</t>
  </si>
  <si>
    <t>0307 - 2 - 3.2.2.2.6.0.0.0.45990021.85953 - 88</t>
  </si>
  <si>
    <t>0307 - 2 - 3.2.2.1.3.0.0.0.45990021.33311 - 88</t>
  </si>
  <si>
    <t>0307 - 2 - 3.2.2.1.3.0.0.0.45990021.32610 - 88</t>
  </si>
  <si>
    <t>0307 - 2 - 3.2.2.1.3.0.0.0.45990021.32128 - 56</t>
  </si>
  <si>
    <t>0307 - 2 - 3.2.2.2.9.0.0.0.45990021.91119 - 56</t>
  </si>
  <si>
    <t>0307 - 2 - 3.2.2.2.9.0.0.0.45990021.63393 - 20</t>
  </si>
  <si>
    <t>0307 - 2 - 3.2.2.2.9.0.0.0.45990021.91119 - 20</t>
  </si>
  <si>
    <t>0307 - 2 - 3.2.2.2.6.0.0.0.45990021.85953 - 20</t>
  </si>
  <si>
    <t>0307 - 2 - 3.2.2.2.6.0.0.0.45990021.63391 - 56</t>
  </si>
  <si>
    <t>0307 - 2 - 3.2.2.1.3.0.0.0.45990021.87141 - 56</t>
  </si>
  <si>
    <t>0307 - 2 - 3.2.2.1.3.0.0.0.45990021.83444 - 56</t>
  </si>
  <si>
    <t>0307 - 2 - 3.2.2.1.3.0.0.0.45990021.38911 - 20</t>
  </si>
  <si>
    <t>0307 - 2 - 3.2.2.1.3.0.0.0.45990021.36111 - 56</t>
  </si>
  <si>
    <t>0307 - 2 - 3.2.2.1.3.0.0.0.45990021.33311 - 56</t>
  </si>
  <si>
    <t xml:space="preserve">Aleyda Marín Betancourt </t>
  </si>
  <si>
    <t>0307 - 2 - 3.2.2.1.3.0.0.0.45990021.32610 - 20</t>
  </si>
  <si>
    <t>Realizar procesos de fiscalización de las rentas del departamento, procedimiento Administrativo de Cobro Coactivo sobre la cartera morosa de las rentas Departamentales y programa Anticontrabando de Licores, Cervezas y Cigarrillos</t>
  </si>
  <si>
    <t>Mejorar los niveles de desempeño fiscal de la administración departamental .</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</si>
  <si>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</si>
  <si>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Implementación de estrategias de fortalecimiento del desempeño fiscal de la Administración departamental del Quindío</t>
  </si>
  <si>
    <t>202000363-0048</t>
  </si>
  <si>
    <t xml:space="preserve">Estrategia para el mejoramiento del Índice de Desempeño Fiscal ejecutada </t>
  </si>
  <si>
    <t>Estrategia  de fortalecimiento  del Índice de Desempeño  Fiscal implementadas.</t>
  </si>
  <si>
    <t>Estrategia para el mejoramiento del Índice de Desempeño Fiscal en la Administración Departamental.</t>
  </si>
  <si>
    <t>Fortalecimiento a la gestión y dirección de la administración pública territorial "Quindío con una administración al servicio de la ciudadanía "</t>
  </si>
  <si>
    <t xml:space="preserve">PRODUCTO CATÁLOGO MGA </t>
  </si>
  <si>
    <t>FECHA DE INICIO</t>
  </si>
  <si>
    <t>PLAN DE DESARROLLO DEPARTAMENTAL:   "TÚ Y YO SOMOS QUINDÍO"</t>
  </si>
  <si>
    <t>PROGRAMACIÓN PLAN DE ACCIÓN SECRETARÍA DE HACIENDA     
DICIEMBRE 31 DE 2021</t>
  </si>
  <si>
    <t>PROGRAMACIÓN PLAN DE ACCIÓN OFICINA PRIVADA 
DICIEMBRE 31 DE 2021</t>
  </si>
  <si>
    <t xml:space="preserve">SECTOR </t>
  </si>
  <si>
    <t>VALOR EN PESOS 
PRESUPUESTADO</t>
  </si>
  <si>
    <t xml:space="preserve">LIDERAZGO, GOBERNABILIDAD Y TRANSPARENCIA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</si>
  <si>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</si>
  <si>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</si>
  <si>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Servicio de Implementación Sistemas de Gestión</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</si>
  <si>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</si>
  <si>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</si>
  <si>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</si>
  <si>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</si>
  <si>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</si>
  <si>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</si>
  <si>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Articulaciones y Transparencia.</t>
  </si>
  <si>
    <t>0313 - 2 - 3.2.2.2.9.0.0.0.45990231.91119 - 20</t>
  </si>
  <si>
    <t>Director Oficina Privada</t>
  </si>
  <si>
    <r>
      <t>0313 - 2 - 3.2.2.2.6.0.0.0.</t>
    </r>
    <r>
      <rPr>
        <sz val="12"/>
        <color rgb="FF000000"/>
        <rFont val="Arial"/>
        <family val="2"/>
      </rPr>
      <t>45990231.63391 - 20</t>
    </r>
  </si>
  <si>
    <t>Desarrollo e implementación de la estrategia de comunicaciones para la Administración Departamental</t>
  </si>
  <si>
    <t>Servicio de integración de la oferta pública</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</si>
  <si>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</si>
  <si>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</si>
  <si>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</si>
  <si>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</si>
  <si>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</si>
  <si>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</si>
  <si>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0313 - 2 - 3.2.2.2.9.0.0.0.4599029.91119 - 20</t>
  </si>
  <si>
    <t>0313 - 2 - 3.2.2.2.9.0.0.0.4599029.91119 - 88</t>
  </si>
  <si>
    <t>Superávit recurso ordinario</t>
  </si>
  <si>
    <t>Ejecución Plan de Medios (Radio, Prensa, Revistas, Televisión, Portal WEB, Redes Sociales, OOH) Revisión y Desarrollo de la Estrategia de Comunicaciones.</t>
  </si>
  <si>
    <t>0313 - 2 - 3.2.02.02.009. 4599029.91136 - 20</t>
  </si>
  <si>
    <t>0313 - 2 - 3.2.02.02.009. 4599029.91136 - 88</t>
  </si>
  <si>
    <t>Fortalecimiento del buen gobierno para el respeto y garantía de los derechos humanos. "Quindío integrado y participativo"</t>
  </si>
  <si>
    <t xml:space="preserve">Encuentros ciudadanos en el Departamento del Quindío en aplicación de la Política de Transparencia, Acceso a la Información Pública y Lucha contra la Corrupción.  </t>
  </si>
  <si>
    <t>Servicio de promoción a la participación ciudadana</t>
  </si>
  <si>
    <t>Encuentros  ciudadanos realizados.</t>
  </si>
  <si>
    <t>Espacios de participación promovidos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</si>
  <si>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</si>
  <si>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</si>
  <si>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</si>
  <si>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</si>
  <si>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Encuentros Ciudadanos</t>
  </si>
  <si>
    <t>0313 - 2 - 3.2.2.2.9.0.0.0.45020011.91119 - 20</t>
  </si>
  <si>
    <t>Ruta de la felicidad</t>
  </si>
  <si>
    <r>
      <t xml:space="preserve">PROGRAMACIÓN PLAN DE ACCIÓN SECRETARIA  </t>
    </r>
    <r>
      <rPr>
        <b/>
        <u/>
        <sz val="12"/>
        <color theme="1"/>
        <rFont val="Arial"/>
        <family val="2"/>
      </rPr>
      <t>CULTURA</t>
    </r>
    <r>
      <rPr>
        <b/>
        <sz val="12"/>
        <color theme="1"/>
        <rFont val="Arial"/>
        <family val="2"/>
      </rPr>
      <t xml:space="preserve"> AÑO </t>
    </r>
    <r>
      <rPr>
        <b/>
        <u/>
        <sz val="12"/>
        <color theme="1"/>
        <rFont val="Arial"/>
        <family val="2"/>
      </rPr>
      <t>2021
DICIEMBRE 31</t>
    </r>
  </si>
  <si>
    <t xml:space="preserve">F-PLA-06   </t>
  </si>
  <si>
    <t>O9</t>
  </si>
  <si>
    <t xml:space="preserve">PLAN DE DESARROLLO DEPARTAMENTAL: </t>
  </si>
  <si>
    <t xml:space="preserve">META FISICA </t>
  </si>
  <si>
    <t>Edad Económicamente Activa      (20-59 años)</t>
  </si>
  <si>
    <t>Rom</t>
  </si>
  <si>
    <t>INCLUSIÓN SOCIAL Y EQUIDAD</t>
  </si>
  <si>
    <t>Cultura</t>
  </si>
  <si>
    <t>Promoción y acceso efectivo a procesos culturales y artísticos. "Tú y yo somos cultura Quindiana"</t>
  </si>
  <si>
    <t>Servicio de educación informal en áreas artísticas y culturales</t>
  </si>
  <si>
    <t>Personas capacitadas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</si>
  <si>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</si>
  <si>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</si>
  <si>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</si>
  <si>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</si>
  <si>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Formación artística y cultural</t>
  </si>
  <si>
    <t>0310 - 2 - 3.2.2.2.9.0.0.0.3301087.91119 - 20</t>
  </si>
  <si>
    <t xml:space="preserve"> RECURSO ORDINARIO</t>
  </si>
  <si>
    <t xml:space="preserve">
Secretaria de Cultura</t>
  </si>
  <si>
    <t>0310 - 2 - 3.2.2.2.9.0.0.0.3301087.91119 - 88</t>
  </si>
  <si>
    <t>SUPERAVIT RECURSO ORDINARIO</t>
  </si>
  <si>
    <t>Apoyo técnico y logístico formación artistica y cultural</t>
  </si>
  <si>
    <t>RECURSO ORDINARIO</t>
  </si>
  <si>
    <t>Servicio de circulación artística y cultural</t>
  </si>
  <si>
    <t>Producciones artísticas en circulación</t>
  </si>
  <si>
    <t xml:space="preserve">Actualizar los parámetros de participación y criterios de evaluación referentes planeas y políticas y culturales </t>
  </si>
  <si>
    <t>Fortalecimiento del sector artístico y cultural</t>
  </si>
  <si>
    <t>0310 - 2 - 3.2.2.2.9.0.0.0.3301073.91119 - 20</t>
  </si>
  <si>
    <t xml:space="preserve">apoyo a la realización y participación de artistas y/o grupos artisticos en eventos </t>
  </si>
  <si>
    <t>Apoyo técnico logístico circulación artística y cultural</t>
  </si>
  <si>
    <t>0310 - 2 - 3.2.2.2.9.0.0.0.3301073.64119 - 20</t>
  </si>
  <si>
    <t xml:space="preserve">Apoyo para la generación de conbdiciones de seguimientos a proyectos cofinanciados por la secretaría </t>
  </si>
  <si>
    <t>0310 - 2 - 3.2.2.1.4.0.0.0.3301073.45250 - 20</t>
  </si>
  <si>
    <t>0310 - 2 - 3.2.2.1.3.0.0.0.3301073.38350 - 20</t>
  </si>
  <si>
    <t>0310 - 2 - 3.2.2.1.3.0.0.0.3301073.38360 - 20</t>
  </si>
  <si>
    <t>0310 - 2 - 3.2.2.1.3.0.0.0.3301073.38122 - 20</t>
  </si>
  <si>
    <t xml:space="preserve">Apoyo técnico en la coordinación del programa concertación </t>
  </si>
  <si>
    <t>0310 - 2 - 3.2.2.2.9.0.0.0.3301073.91119 - 39</t>
  </si>
  <si>
    <t>ESTAMPILLA PRO-CULTURA 50% CONCERTACION</t>
  </si>
  <si>
    <t>Convocatoria y apoyo logístico de proyectos concertados</t>
  </si>
  <si>
    <t>Evaluación y Seguimiento de proyectos concertados</t>
  </si>
  <si>
    <t>Cofinanciación de proyectos</t>
  </si>
  <si>
    <t>0310 - 2 - 3.2.2.2.9.0.0.0.3301073.91119 - 83</t>
  </si>
  <si>
    <t>SUPERÁVIT ESTAMPILLA PRO CULTURA 50% CONCERTACIÓN</t>
  </si>
  <si>
    <t xml:space="preserve">Apoyo técnico en la coordinación del programa estímulos </t>
  </si>
  <si>
    <t>0310 - 2 - 3.2.2.2.9.0.0.0.3301073.91119 - 41</t>
  </si>
  <si>
    <t>ESTAMPILLA PRO-CULTRA 10% ESTIMULOS</t>
  </si>
  <si>
    <t>Convocatoria y apoyo logístico de proyectos programa departamental de estímulos</t>
  </si>
  <si>
    <t>Evaluación y Seguimiento de proyectos programa departamental de estímulos</t>
  </si>
  <si>
    <t>Cofinanciación de proyectos programa departamental de esttímulos</t>
  </si>
  <si>
    <t>Formulación e implementación del Plan de Cultura</t>
  </si>
  <si>
    <t xml:space="preserve">Documentos de lineamientos técnicos </t>
  </si>
  <si>
    <t>Plan Decenal de cultura formulado e implementado</t>
  </si>
  <si>
    <t>Documentos de lineamientos técnicos realizados</t>
  </si>
  <si>
    <t>Abrir espacios de formación en las áreas artísticas y culturales</t>
  </si>
  <si>
    <t>Apoyo técnico en la formulación e implementación del plan decenal de cultura</t>
  </si>
  <si>
    <t>0310 - 2 - 3.2.2.2.9.0.0.0.3301070.91119 - 20</t>
  </si>
  <si>
    <t xml:space="preserve">Sevicio de información para el sector artísitico y cultural </t>
  </si>
  <si>
    <t>Sistema de información del sector artísitico cultural en operación</t>
  </si>
  <si>
    <t xml:space="preserve">Realizar programas de promoción de la producción artística </t>
  </si>
  <si>
    <t xml:space="preserve">Caracterizaciòn en sede de artistas cultores y gestores de cada uno de los municiios del departamento del Quindio. </t>
  </si>
  <si>
    <t>0310 - 2 - 3.2.2.2.9.0.0.0.3301099.91119 - 20</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</si>
  <si>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</si>
  <si>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</si>
  <si>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</si>
  <si>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</si>
  <si>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0310 - 2 - 3.2.2.1.3.0.0.0.3301052.32690 - 20</t>
  </si>
  <si>
    <t>Servicios bibliotecarios</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</si>
  <si>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</si>
  <si>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</si>
  <si>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</si>
  <si>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</si>
  <si>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</si>
  <si>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Procesos de formacion literaria y actividades de promocion de lectura.</t>
  </si>
  <si>
    <t>0310 - 2 - 3.2.2.2.9.0.0.0.3301085.91119 - 34</t>
  </si>
  <si>
    <t>ESTAMPILLA PRO-CULTURA 10% BIBLIOTECAS</t>
  </si>
  <si>
    <t>0310 - 2 - 3.2.2.1.3.0.0.0.3301085.91119 - 34</t>
  </si>
  <si>
    <t>0310 - 2 - 3.2.2.2.9.0.0.0.3301085.91119 - 83</t>
  </si>
  <si>
    <t>SUPERÁVIT ESTAMPILLA PRO CULTURA 10% BIBLIOTECAS</t>
  </si>
  <si>
    <t>0310 - 2 - 3.2.2.1.3.0.0.0.3301085.32210 - 20</t>
  </si>
  <si>
    <t xml:space="preserve">RECURSOS ORDINARIO </t>
  </si>
  <si>
    <t>0310 - 2 - 3.2.2.2.9.0.0.0.3301085.91119 - 20</t>
  </si>
  <si>
    <t>RECURSOS ORDINARIO</t>
  </si>
  <si>
    <t>0310 - 2 - 3.2.2.2.9.0.0.0.3301085.91119 - 196</t>
  </si>
  <si>
    <t>ACTIVIDADES DE PROMOCION Y DESARROLLO DE CULTURA</t>
  </si>
  <si>
    <t>Fortalecimiento y dotación de bibliotecas</t>
  </si>
  <si>
    <t>0310 - 2 - 3.2.2.1.4.0.0.0.3301085.45250 - 83</t>
  </si>
  <si>
    <t>0310 - 2 - 3.2.2.1.4.0.0.0.3301085.45250 - 20</t>
  </si>
  <si>
    <t>0310 - 2 - 3.2.2.1.4.0.0.0.3301085.63399 - 20</t>
  </si>
  <si>
    <t>0310 - 2 - 3.2.2.1.4.0.0.0.3301085.64119 - 20</t>
  </si>
  <si>
    <t>0310 - 2 - 3.2.2.2.6.0.0.0.3301085.63399 - 20</t>
  </si>
  <si>
    <t>0310 - 2 - 3.2.2.2.6.0.0.0.3301085.64119 - 20</t>
  </si>
  <si>
    <t>0310 - 2 - 3.2.2.1.3.0.0.0.3301085.32690 - 20</t>
  </si>
  <si>
    <t>0310 - 2 - 3.2.2.1.4.0.0.0.3301085.45250 - 34</t>
  </si>
  <si>
    <t>Coordinación y apoyo de la Red Departamental de Bibliotecas.</t>
  </si>
  <si>
    <t>Servicio de divulgación y publicaciones</t>
  </si>
  <si>
    <t>330110000</t>
  </si>
  <si>
    <t>Publicaciones realizadas</t>
  </si>
  <si>
    <t>Brindar un mayor acceso a programas y actividades de promoción, circulación y difusión literarios</t>
  </si>
  <si>
    <t xml:space="preserve">Publicacion, divulgacion y circulación de obras literarias y escritores locales. </t>
  </si>
  <si>
    <t>0310 - 2 - 3.2.2.1.3.0.0.0.3301100.32210 - 34</t>
  </si>
  <si>
    <t>0310 - 2 - 3.2.2.2.9.0.0.0.3301100.91119 - 20</t>
  </si>
  <si>
    <t>0310 - 2 - 3.2.2.2.9.0.0.0.3301100.91124 - 20</t>
  </si>
  <si>
    <t>0310 - 2 - 3.2.2.1.3.0.0.0.3301100.32210 - 83</t>
  </si>
  <si>
    <t xml:space="preserve">Ejecución plan de medios ( radio, prensa, revistas, television, portal web, redes sociales, ooh) revisión y desarrollo de la estrategia de comunicación </t>
  </si>
  <si>
    <t>Servicio de asistencia técnica en gestión artística y cultural</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</si>
  <si>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</si>
  <si>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</si>
  <si>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</si>
  <si>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</si>
  <si>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</si>
  <si>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Giros anuales al fondo de pensiones colpensiones de acuerdo al recaudo y comportamiento de la estampilla procultura</t>
  </si>
  <si>
    <t>0310 - 2 - 3.2.2.2.9.0.0.0.3301095.91119 - 33</t>
  </si>
  <si>
    <t>ESTAMPILLA PRO-CULTURA 10% SEGURIDAD SOCIAL</t>
  </si>
  <si>
    <t xml:space="preserve"> 
Secretaria de Cultura</t>
  </si>
  <si>
    <t>0310 - 2 - 3.2.2.2.9.0.0.0.3301095.91119 - 20</t>
  </si>
  <si>
    <t>0310 - 2 - 3.2.2.2.9.0.0.0.3301095.91119 - 83</t>
  </si>
  <si>
    <t>SUPERÁVIT ESTAMPILLA PRO CULTURA 10% Beps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</si>
  <si>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</si>
  <si>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</si>
  <si>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</si>
  <si>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</si>
  <si>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</si>
  <si>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</si>
  <si>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</si>
  <si>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</si>
  <si>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0310 - 2 - 3.2.2.2.9.0.0.0.3302042.91119 - 20</t>
  </si>
  <si>
    <t>Investigación, divulgacion y publicación del patrimonio cultural</t>
  </si>
  <si>
    <t>330207000</t>
  </si>
  <si>
    <t>Suficientes declaratorias de bienes de interés patrimonial material e inmaterial.</t>
  </si>
  <si>
    <t>0310 - 2 - 3.2.2.2.9.0.0.0.3302070.91119 - 20</t>
  </si>
  <si>
    <t>0310 - 2 - 3.2.2.1.3.0.0.0.3302070.32210 - 47</t>
  </si>
  <si>
    <t>Iva Telefonía móvil</t>
  </si>
  <si>
    <t>0310 - 2 - 3.2.2.2.9.0.0.0.3302070.91119 - 47</t>
  </si>
  <si>
    <t>0310 - 2 - 3.2.2.2.9.0.0.0.3302070.91119 - 93</t>
  </si>
  <si>
    <t>Superavit Iva Telefonía móvil</t>
  </si>
  <si>
    <t>PROGRAMACIÓN PLAN DE ACCIÓN SECRETARIA  AGUAS E INFRAESTRUCTURA   
DICIEMBRE 31 DE 2021</t>
  </si>
  <si>
    <t>1 de 1</t>
  </si>
  <si>
    <t>PLAN DE DESARROLLO DEPARTAMENTAL: "TU Y YO SOMOS QUINDÍO" 2020-2023</t>
  </si>
  <si>
    <t xml:space="preserve">INCLUSIÓN SOCIAL Y EQUIDAD </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</si>
  <si>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</si>
  <si>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</si>
  <si>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</si>
  <si>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</si>
  <si>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</si>
  <si>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</si>
  <si>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</si>
  <si>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</si>
  <si>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</si>
  <si>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</si>
  <si>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Construir, mejorar y/o rehabilitar la   infraestructura física de las instituciones publicas y/o de seguridad y justicia del Estado en el departamento.</t>
  </si>
  <si>
    <t>0308 - 2 - 3.2.2.2.5.0.0.0.1202019.54129 - 20</t>
  </si>
  <si>
    <t>Ordinario</t>
  </si>
  <si>
    <t>Secretario de Aguas e Infraestructura, Directores y Jefes</t>
  </si>
  <si>
    <t>Prestación de servicios profesionales a la supervisión de obras físicas y procesos que se adelanten en cumplimiento del proyecto.</t>
  </si>
  <si>
    <t xml:space="preserve">Construcción y/o mejoramiento </t>
  </si>
  <si>
    <t>0308 - 2 - 3.2.2.2.5.0.0.0.1202019.54129 - 88</t>
  </si>
  <si>
    <t>Salud y protección social</t>
  </si>
  <si>
    <t>Aseguramiento y Prestación integral de servicios de salud "Tú y yo con servicios de salud"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</si>
  <si>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</si>
  <si>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</si>
  <si>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</si>
  <si>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</si>
  <si>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</si>
  <si>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</si>
  <si>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Aumentar el proceso de mantenimiento, mejoramiento y construcción de las instituciones de Salud del Departamento</t>
  </si>
  <si>
    <t>Servicio  de Mano de obra calificada y/o no calificada necesaria  para el mejoramiento de la infraestructura física de las instituciones de salud publica y bienestar social en el departamento</t>
  </si>
  <si>
    <t>0308 - 2 - 3.2.2.2.5.0.0.0.1906015.54129 - 20</t>
  </si>
  <si>
    <t>20
88</t>
  </si>
  <si>
    <t>Ordinario
Superávit Recurso Ordinario</t>
  </si>
  <si>
    <t>Construir, mejorar y/o rehabilitar la   infraestructura física de las instituciones de salud publica y bienestar social en el departamento</t>
  </si>
  <si>
    <t>0308 - 2 - 3.2.2.2.5.0.0.0.1906015.54129 - 88</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</si>
  <si>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</si>
  <si>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</si>
  <si>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</si>
  <si>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</si>
  <si>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</si>
  <si>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</si>
  <si>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</si>
  <si>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</si>
  <si>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</si>
  <si>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formación integral </t>
  </si>
  <si>
    <t>Prestación de Servicios de Asistencia Profesional a la supervisión en la vigilancia, seguimiento y control jurídico de los contratos suscritos en cumplimiento del proyecto.</t>
  </si>
  <si>
    <t>0308 - 2 - 3.2.2.2.5.0.0.0.2201062.54129 - 04</t>
  </si>
  <si>
    <t>04</t>
  </si>
  <si>
    <t xml:space="preserve">Estampilla pro desarrollo </t>
  </si>
  <si>
    <t>0308 - 2 - 3.2.2.2.9.0.0.0.2201062.91119 - 04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</si>
  <si>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</si>
  <si>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</si>
  <si>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</si>
  <si>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</si>
  <si>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</si>
  <si>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</si>
  <si>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0308 - 2 - 3.2.2.1.1.0.0.0.2201062.15311 - 04</t>
  </si>
  <si>
    <t>0308 - 2 - 3.2.2.1.3.0.0.0.2201062.37440 - 04</t>
  </si>
  <si>
    <t>0308 - 2 - 3.2.2.1.4.0.0.0.2201062.42190 - 04</t>
  </si>
  <si>
    <t>0308 - 2 - 3.2.2.1.4.0.0.0.2201062.42999 - 04</t>
  </si>
  <si>
    <t>Servicio de transporte para el desplazamiento del personal y materiales a las obras físicas</t>
  </si>
  <si>
    <t>0308 - 2 - 3.2.2.2.6.0.0.0.2201062.64119 - 04</t>
  </si>
  <si>
    <t>Construcción y/o mejoramiento y/o mantenimiento y/o reforzamiento de infraestructura educativa en el Departamento del Quindío</t>
  </si>
  <si>
    <t>Interventoría integral para los contratos que se adelanten en infraestructura educativa</t>
  </si>
  <si>
    <t xml:space="preserve">Mano de obra calificada y/o no calificada necesaria para la ejecución de obras físicas de las instituciones educativas </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</si>
  <si>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</si>
  <si>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</si>
  <si>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</si>
  <si>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</si>
  <si>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</si>
  <si>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</si>
  <si>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</si>
  <si>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</si>
  <si>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Mano de obra calificada y/o no calificada necesaria para la ejecución de obras físicas de mantenimiento y/o mejoramiento y/o rehabilitación y/o atención de la infraestructura social y Cultural del Departamento del Quindío</t>
  </si>
  <si>
    <t>0308 - 2 - 3.2.2.2.5.0.0.0.3301068.54129 - 20</t>
  </si>
  <si>
    <t>Seguimiento y control de obras físicas y procesos que se adelanten en cumplimiento del proyecto.</t>
  </si>
  <si>
    <t>Suministro y/o compraventa de materiales, elementos y  equipos necesarios para la ejecución del proyectos</t>
  </si>
  <si>
    <t>0308 - 2 - 3.2.2.1.3.0.0.0.3301068.37440- 20</t>
  </si>
  <si>
    <t>0308 - 2 - 3.2.2.1.4.0.0.0.3301068.42999 - 20</t>
  </si>
  <si>
    <t>0308 - 2 - 3.2.2.1.1.0.0.0.3301068.15311 - 20</t>
  </si>
  <si>
    <t>0308 - 2 - 3.2.2.1.4.0.0.0.3301068.42190 - 20</t>
  </si>
  <si>
    <t>Construcción, mantenimiento, mejoramiento y/o rehabilitación de la infraestructura cultural en el Departamento del Quindío</t>
  </si>
  <si>
    <t>0308 - 2 - 3.2.2.2.5.0.0.0.3301068.54129 - 88</t>
  </si>
  <si>
    <t>Deporte y recreación</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</si>
  <si>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</si>
  <si>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</si>
  <si>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Servicio de mantenimiento a la infraestructura deportiva</t>
  </si>
  <si>
    <t xml:space="preserve">Infraestructura   deportiva y/o recreativa construida  mejorada,  ampliada,  mantenida y/o  reforzada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</si>
  <si>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</si>
  <si>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</si>
  <si>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</si>
  <si>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</si>
  <si>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</si>
  <si>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0308 - 2 - 3.2.2.2.5.0.0.0.4301004.54129 - 04</t>
  </si>
  <si>
    <t>04
82</t>
  </si>
  <si>
    <t>Estampilla pro desarrollo 
Superávit Estampilla Pro-Desarrollo</t>
  </si>
  <si>
    <t>0308 - 2 - 3.2.2.2.6.0.0.0.4301004.64119 - 04</t>
  </si>
  <si>
    <t>Suministro y/o compraventa de materiales, elementos y equipos necesarios para la realización de proyectos en infraestructura deportiva.</t>
  </si>
  <si>
    <t>0308 - 2 - 3.2.2.1.4.0.0.0.4301004.42999 - 04</t>
  </si>
  <si>
    <t>0308 - 2 - 3.2.2.1.1.0.0.0.4301004.15311 - 04</t>
  </si>
  <si>
    <t>0308 - 2 - 3.2.2.1.3.0.0.0.4301004.37440 - 04</t>
  </si>
  <si>
    <t>0308 - 2 - 3.2.2.1.4.0.0.0.4301004.42190 - 04</t>
  </si>
  <si>
    <t>Prestación de Servicios de Asistencia Profesional a la supervisión en la vigilancia, seguimiento y control jurídico de los contratos suscritos en cumplimiento del proyecto</t>
  </si>
  <si>
    <t>0308 - 2 - 3.2.2.2.9.0.0.0.4301004.91119 - 04</t>
  </si>
  <si>
    <t>Seguimiento y control administrativo y financiero de las obras y contratos suscritos y en ejecución de proyectos deportivos por el Departamento</t>
  </si>
  <si>
    <t>0308 - 2 - 3.2.2.2.5.0.0.0.4301004.54270 - 82</t>
  </si>
  <si>
    <t>Mano de obra calificada y/o no calificada necesaria para la ejecución de obras físicas de mantenimiento y/o mejoramiento y/o rehabilitación y/o atención de la infraestructura deportiva del Departamento del Quindío</t>
  </si>
  <si>
    <t xml:space="preserve">Construcción, mejoramiento, mantenimiento y/o reforzamiento de infraestructura deportiva y recreativa en el Departamento del Quindío </t>
  </si>
  <si>
    <t>0308 - 2 - 3.2.1.1.1.2.11.0.4301004.53270 - 04</t>
  </si>
  <si>
    <t>0308 - 2 - 3.2.1.1.1.2.11.0.4301004.53270 - 82</t>
  </si>
  <si>
    <t>Interventoría integral para los contratos que se adelanten en infraestructura deportiva</t>
  </si>
  <si>
    <t>0308 - 2 - 3.2.2.2.5.0.0.0.4301004.54270 - 04</t>
  </si>
  <si>
    <t>Estudios y diseños</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</si>
  <si>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</si>
  <si>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</si>
  <si>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</si>
  <si>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</si>
  <si>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</si>
  <si>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</si>
  <si>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</si>
  <si>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</si>
  <si>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</si>
  <si>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</si>
  <si>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</si>
  <si>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Prestación de Servicios de apoyo a la gestión para la operación de maquinaria pesada, vehículos y equipos</t>
  </si>
  <si>
    <t>0308 - 2 - 3.2.2.2.5.0.0.0.2402022.54221 - 20</t>
  </si>
  <si>
    <t>20
88
56</t>
  </si>
  <si>
    <t>Ordinario
Superávit Recurso Ordinario
Cofinanciación Convenios Interadministrativos</t>
  </si>
  <si>
    <t>Construir, mejorar y/o rehabilitar la infraestructura en puentes del Departamento</t>
  </si>
  <si>
    <t xml:space="preserve">Prestación de servicios para la supervisión de obras físicas y procesos que se adelanten en cumplimiento del proyecto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</si>
  <si>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</si>
  <si>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</si>
  <si>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</si>
  <si>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</si>
  <si>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Suministro y/o compraventa de materiales y elementos</t>
  </si>
  <si>
    <t>0308 - 2 - 3.2.2.2.5.0.0.0.2402041.54211 - 20</t>
  </si>
  <si>
    <t>0308-2-3.2.2.1.4.0.0.0.2402041.42999-56</t>
  </si>
  <si>
    <t>0308-2-3.2.2.1.1.0.0.0.2402041.15320-56</t>
  </si>
  <si>
    <t>0308 - 2 - 3.2.2.1.3.0.0.0.2402041.37440 - 20</t>
  </si>
  <si>
    <t>0308 - 2 - 3.2.2.1.4.0.0.0.2402041.42190 - 20</t>
  </si>
  <si>
    <t>0308 - 2 - 3.2.2.1.4.0.0.0.2402041.42999 - 20</t>
  </si>
  <si>
    <t>0308 - 2 - 3.2.2.1.1.0.0.0.2402041.15311 - 20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</si>
  <si>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</si>
  <si>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</si>
  <si>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0308 - 2 - 3.2.2.2.9.0.0.0.2402041.91119 - 20</t>
  </si>
  <si>
    <t>Apoyo a la Supervisión en la vigilancia, seguimiento y control jurídico a los procesos y contratos de obra física en ejecución y suscritos por el Departamento en cumplimiento del proyecto</t>
  </si>
  <si>
    <t>Mano de obra calificada y/o no calificada necesaria para la ejecución de obras físicas de mantenimiento, mejoramiento  de las vías y sus emergencia en cumplimiento del Plan Vial del Departamento del Quindío.</t>
  </si>
  <si>
    <t>0308 - 2 - 3.2.2.2.5.0.0.0.2402041.54211 - 56</t>
  </si>
  <si>
    <t>Prestación de servicios Profesionales y/o técnica y/o apoyo a la gestión para la supervisión en la vigilancia y seguimiento y control Financiero y Administrativo de los contratos suscritos en cumplimiento del proyecto.</t>
  </si>
  <si>
    <t xml:space="preserve">Construcción y/o Mantenimiento y/o mejoramiento y/o rehabilitación y/o atención de las vías secundarias y terciarias en el departamento </t>
  </si>
  <si>
    <t xml:space="preserve">Prestación de servicios de apoyo técnico a la supervisión de obras físicas y procesos que se adelanten en cumplimiento del proyecto </t>
  </si>
  <si>
    <t>Apoyo logístico para la intervención de la infraestructura vial</t>
  </si>
  <si>
    <t>0308 - 2 - 3.2.2.2.9.0.0.0.2402041.91119 - 56</t>
  </si>
  <si>
    <t>Suministro de combustible para la maquinaria pesada, vehículos y equipos menores</t>
  </si>
  <si>
    <t>0308 - 2 - 3.2.2.2.5.0.0.0.2402041.33311 - 20</t>
  </si>
  <si>
    <t>0308-2-3.2.2.2.5.0.0.0.2402041.33311-56</t>
  </si>
  <si>
    <t>Mantenimiento preventivo y correctivo, incluyendo repuestos e instalación para maquinaria pesada del departamento</t>
  </si>
  <si>
    <t>0308 - 2 - 3.2.1.1.3.2.8.0.0.2402041.87156 - 20</t>
  </si>
  <si>
    <t>0308-2.3.2.1.1.3.2.8.0.2402041.87156-56</t>
  </si>
  <si>
    <t xml:space="preserve">Servicio de transporte para el desplazamiento del personal y materiales a las obras físicas en cumplimiento del proyecto </t>
  </si>
  <si>
    <t>0308 - 2 - 3.2.2.2.6.0.0.0.2402041.64119 - 20</t>
  </si>
  <si>
    <t>Suministro de aceites y lubricantes</t>
  </si>
  <si>
    <t>0308-2-3.2.2.1.3.0.0.0.2402041.33380-56</t>
  </si>
  <si>
    <t>Compra de maquinaria de construcción</t>
  </si>
  <si>
    <t>0308 - 2 - 3.2.1.1.3.2.4.0.2402041.44424 - 88</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</si>
  <si>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</si>
  <si>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</si>
  <si>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</si>
  <si>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</si>
  <si>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</si>
  <si>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</si>
  <si>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</si>
  <si>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mejoramiento de la red vial del Departamento </t>
  </si>
  <si>
    <t>Prestación de servicios  profesionales y/o especializados y/o técnicos para la elaboración de estudios y diseños de infraestructura vial</t>
  </si>
  <si>
    <t>0308 - 2 - 3.2.2.2.9.0.0.0.2402118.91134 - 20</t>
  </si>
  <si>
    <t>Ambiente y desarrollo sostenible</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</si>
  <si>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</si>
  <si>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</si>
  <si>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</si>
  <si>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</si>
  <si>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</si>
  <si>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</si>
  <si>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</si>
  <si>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mitigación y atención de desastres viales </t>
  </si>
  <si>
    <t>Prestación de Servicios  Profesionales y/o especializada en la supervisión, vigilancia, seguimiento y control jurídico de los contratos suscritos en cumplimiento del proyecto.</t>
  </si>
  <si>
    <t>0308 - 2 - 3.2.2.2.5.0.0.0.3205010.53211 - 20</t>
  </si>
  <si>
    <t>0308 - 2 - 3.2.2.2.9.0.0.0.3205010.91119 - 20</t>
  </si>
  <si>
    <t xml:space="preserve">Apoyo a la Supervisión en la vigilancia, seguimiento y control jurídico a los procesos  y contratos de obra física en ejecución y suscritos por el Departamento en cumplimiento del proyecto </t>
  </si>
  <si>
    <t>Prestación de servicios Profesionales y/o técnica y/o apoyo a la gestión para  la supervisión en la vigilancia y seguimiento y control  Financiero y Administrativo de los contratos suscritos en cumplimiento del proyecto.</t>
  </si>
  <si>
    <t>Prestación de servicios profesionales y/o especializados y/o técnicos para el Seguimiento y control de obras físicas y procesos que se adelanten en cumplimiento del proyecto.</t>
  </si>
  <si>
    <t xml:space="preserve">Construcción y/o mejoramiento y/o rehabilitación de obras para la estabilización de taludes </t>
  </si>
  <si>
    <t>0308 - 2 - 3.2.2.2.5.0.0.0.3205010.53211 - 88</t>
  </si>
  <si>
    <t>0308 - 2 - 3.2.2.2.5.0.0.0.3205010.33311 - 20</t>
  </si>
  <si>
    <t xml:space="preserve">Mano de obra calificada y/o no calificada necesaria para la construcción, mantenimiento y/o mejoramiento de obras de estabilización de taludes en el Departamento del Quindío </t>
  </si>
  <si>
    <t xml:space="preserve">Suministro y/o compraventa de materiales y elementos </t>
  </si>
  <si>
    <t>0308 - 2 - 3.2.2.1.4.0.0.0.3205010.42999 - 20</t>
  </si>
  <si>
    <t>0308 - 2 - 3.2.2.1.1.0.0.0.3205010.15311 - 20</t>
  </si>
  <si>
    <t>0308 - 2 - 3.2.2.1.3.0.0.0.3205010.37440 - 20</t>
  </si>
  <si>
    <t>0308 - 2 - 3.2.2.1.4.0.0.0.3205010.42190 - 20</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</si>
  <si>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</si>
  <si>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</si>
  <si>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</si>
  <si>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</si>
  <si>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</si>
  <si>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0308 - 2 - 3.2.2.1.4.0.0.0.3205021.42999 - 20</t>
  </si>
  <si>
    <t xml:space="preserve"> </t>
  </si>
  <si>
    <t>0308 - 2 - 3.2.2.1.3.0.0.0.3205021.37440 - 20</t>
  </si>
  <si>
    <t>0308 - 2 - 3.2.2.1.1.0.0.0.3205021.15311 - 20</t>
  </si>
  <si>
    <t>0308 - 2 - 3.2.2.1.4.0.0.0.3205021.42190 - 20</t>
  </si>
  <si>
    <t xml:space="preserve">Mano de obra calificada y/o no calificada necesaria para la ejecución de obras de infraestructura en cumplimiento del proyecto Construcción, mantenimiento y/o mejoramiento de obras de infraestructura  para la mitigación y atención de desastres en los municipios del departamento del Quindío  </t>
  </si>
  <si>
    <t>0308 - 2 - 3.2.2.2.5.0.0.0.3205021.53211 - 20</t>
  </si>
  <si>
    <t>0308 - 2 - 3.2.2.2.5.0.0.0.3205021.53211 - 88</t>
  </si>
  <si>
    <t>0308 - 2 - 3.2.2.2.5.0.0.0.3205021.33311 - 20</t>
  </si>
  <si>
    <t>0308 - 2 - 3.2.2.2.5.0.0.0.3205021.33311 - 89</t>
  </si>
  <si>
    <t>Superávit recurso ACPM</t>
  </si>
  <si>
    <t xml:space="preserve">Servicio de revisión técnico mecánica y de gases para la maquinaria pesada </t>
  </si>
  <si>
    <t>Mantenimiento preventivo y correctivo, incluyendo repuestos e instalación para la maquinaria pesada del departamento</t>
  </si>
  <si>
    <t>0308 - 2 - 3.2.1.1.3.2.8.0.0.3205021.87156 - 20</t>
  </si>
  <si>
    <t xml:space="preserve">Prestación de servicios profesionales para la dirección y la coordinación de la maquinaria </t>
  </si>
  <si>
    <t xml:space="preserve">Construcción , mantenimiento y/o mejoramiento de obras de infraestructura para la mitigación y atención de desastres </t>
  </si>
  <si>
    <t xml:space="preserve">Estudios y diseños técnicos de vulnerabilidad </t>
  </si>
  <si>
    <t>servicio de transporte para desplazamiento de la maquinaria amarilla y equipos del Departamento</t>
  </si>
  <si>
    <t>0308 - 2 - 3.2.2.2.6.0.0.0.3205021.65119 - 88</t>
  </si>
  <si>
    <t>Servicios de vigilancia en puntos aleatorios para el funcionamiento de la maquinaria y equipos del Departamento</t>
  </si>
  <si>
    <t>0308 - 2 - 3.2.2.2.5.0.0.0.3205021.85250 - 88</t>
  </si>
  <si>
    <t xml:space="preserve">Superávit recurso ordinario </t>
  </si>
  <si>
    <t>0308 - 2 - 3.2.2.2.5.0.0.0.3205021.85250 - 20</t>
  </si>
  <si>
    <t>Vivienda, Ciudad y Territorio</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</si>
  <si>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</si>
  <si>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</si>
  <si>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</si>
  <si>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</si>
  <si>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</si>
  <si>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</si>
  <si>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</si>
  <si>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</si>
  <si>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 de vivienda de interés social en el Departamento del Quindío</t>
  </si>
  <si>
    <t>0308 - 2 - 3.2.2.2.5.0.0.0.4001015.54112 - 20</t>
  </si>
  <si>
    <t>0308 - 2 - 3.2.2.2.5.0.0.0.4001015.54112 - 04</t>
  </si>
  <si>
    <t>Estampilla pro desarrollo (04)</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</si>
  <si>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</si>
  <si>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</si>
  <si>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</si>
  <si>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</si>
  <si>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</si>
  <si>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</si>
  <si>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</si>
  <si>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 xml:space="preserve">Suministro y/o compraventa de materiales  y  elementos  necesarios para el  mantenimiento de la infraestructura institucional o edificios públicos en el Departamento del Quindío </t>
  </si>
  <si>
    <t>0308 - 2 - 3.2.2.1.4.0.0.0.45099016.42999 - 20</t>
  </si>
  <si>
    <t>0308 - 2 - 3.2.2.1.3.0.0.0.4599016.37440 - 20</t>
  </si>
  <si>
    <t>0308 - 2 - 3.2.2.1.1.0.0.0.4599016.15311 - 20</t>
  </si>
  <si>
    <t>0308 - 2 - 3.2.2.1.3.0.0.0.4599016.42190 - 20</t>
  </si>
  <si>
    <t>Apoyo técnico a la supervisión de obras físicas y procesos que se adelanten en cumplimiento del proyecto</t>
  </si>
  <si>
    <t>0308 - 2 - 3.2.2.2.5.0.0.0.4599016.54129 - 20</t>
  </si>
  <si>
    <t>Prestación de Mano de obra calificada y/o no calificada necesaria para el mantenimiento de la infraestructura institucional o edificios públicos en el Departamento del Quindío</t>
  </si>
  <si>
    <t>Construcción y/o mejoramiento y/o mantenimiento y/o reforzamiento de infraestructura institucional o edificios públicos en el Departamento del Quindío</t>
  </si>
  <si>
    <t>0308 - 2 - 3.2.2.2.5.0.0.0.4599016.54129 - 20 </t>
  </si>
  <si>
    <t>0308 - 2 - 3.2.2.2.5.0.0.0.4599016.54129 - 88</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</si>
  <si>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</si>
  <si>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</si>
  <si>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</si>
  <si>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</si>
  <si>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equipamientos colectivos para el desarrollo comunitario, culturar en el Departamento del Quindío</t>
  </si>
  <si>
    <t>Prestación  de mano de obra calificada y/o no calificada necesaria para la construcción y/o adecuación  de casetas comunales.</t>
  </si>
  <si>
    <t>0308 - 2 - 3.2.2.2.5.0.0.0.4502003.54129 - 20</t>
  </si>
  <si>
    <t>Construcción, mantenimiento, mejoramiento y/o rehabilitación de casetas comunales.</t>
  </si>
  <si>
    <t>TERRITORIO, AMBIENTE Y DESARROLLO SOSTENIBLE</t>
  </si>
  <si>
    <t>Acceso de la población a los servicios de agua potable y saneamiento básico. "Tú y yo con calidad del agua"</t>
  </si>
  <si>
    <t>4003018</t>
  </si>
  <si>
    <t>Alcantarillados construidos</t>
  </si>
  <si>
    <t>Plantas de tratamiento de aguas residuales  construidas</t>
  </si>
  <si>
    <t>202000363-0014</t>
  </si>
  <si>
    <t>Implementación del Plan departamental para el manejo empresarial de los servicios de agua y saneamiento básico en el departamento del Quindío.</t>
  </si>
  <si>
    <t>Implementar estrategias de planeación y coordinación interinstitucional para el manejo de los esquemas de abastecimiento y prestación de los servicios de agua y saneamiento urbanos y rurales</t>
  </si>
  <si>
    <t>Articular recursos, planificación e inversión en agua y saneamiento básico.</t>
  </si>
  <si>
    <t>0308 - 2 - 3.2.2.2.5.0.0.0.4003018.53253 - 27</t>
  </si>
  <si>
    <t xml:space="preserve">
S.G.P. Agua Potable y Saneamiento Básico</t>
  </si>
  <si>
    <t>4003025</t>
  </si>
  <si>
    <t>Servicios de apoyo financiero para la ejecución de proyectos de acueductos y alcantarillado</t>
  </si>
  <si>
    <t>Proyectos de acueducto y alcantarillado en área urbana financiados</t>
  </si>
  <si>
    <t>0308 - 2 - 3.2.2.2.5.0.0.0.4003025.53253 - 27</t>
  </si>
  <si>
    <t>0308 - 2 - 3.2.2.2.5.0.0.0.4003025.53253 - 04</t>
  </si>
  <si>
    <t>0308 - 2 - 3.2.2.2.5.0.0.0.4003025.53253 - 82</t>
  </si>
  <si>
    <t>82</t>
  </si>
  <si>
    <t>Superávit estampilla pro desarrollo</t>
  </si>
  <si>
    <t>0308 - 2 - 3.2.2.2.5.0.0.0.4003025.53253 - 90</t>
  </si>
  <si>
    <t>90</t>
  </si>
  <si>
    <t>superávit SGP agua potable y saneamiento básico</t>
  </si>
  <si>
    <t>4003026</t>
  </si>
  <si>
    <t>Servicios de apoyo financiero para la ejecución de proyectos de acueductos y de manejo de aguas residuales</t>
  </si>
  <si>
    <t>Proyectos de acueducto y de manejo de aguas residuales en área rural financiados</t>
  </si>
  <si>
    <t>0308 - 2 - 3.2.2.2.5.0.0.0.4003026.53253 - 27</t>
  </si>
  <si>
    <t>4003028</t>
  </si>
  <si>
    <t>Servicios de educación informal en agua potable y saneamiento básico</t>
  </si>
  <si>
    <t>Eventos de educación informal en agua y saneamiento básico realizados</t>
  </si>
  <si>
    <t>0308 - 2 - 3.2.2.2.9.0.0.0.4003028.91123 - 27</t>
  </si>
  <si>
    <t>Estudios de pre inversión e inversión</t>
  </si>
  <si>
    <t xml:space="preserve">Estudios o diseños realizados </t>
  </si>
  <si>
    <t>0308 - 2 - 3.2.2.2.5.0.0.0.4003042.54253 - 27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</si>
  <si>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</si>
  <si>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</si>
  <si>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</si>
  <si>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</si>
  <si>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0308 - 2 - 3.2.2.2.9.0.0.0.4003006.91123 - 27</t>
  </si>
  <si>
    <t xml:space="preserve">PRODUCTIVIDAD Y COMPETITIVIDAD </t>
  </si>
  <si>
    <t>Comercio, Industria y Turismo</t>
  </si>
  <si>
    <t xml:space="preserve">Productividad y competitividad de las empresas colombianas. </t>
  </si>
  <si>
    <t>Servicio de asistencia técnica a los entes territoriales para el desarrollo turístico</t>
  </si>
  <si>
    <t>Proyectos de infraestructura turística apoyados</t>
  </si>
  <si>
    <t>202100363-0020</t>
  </si>
  <si>
    <t>Mejoramiento casa del artesano del municipio de Filandia en el departamento del Quindío</t>
  </si>
  <si>
    <t>Diseñar una propuesta turística que mejore la infraestructura de la casa del artesano  como oferta de 
diversificación que permita aprovechar las oportunidades económicas actuales del sector..</t>
  </si>
  <si>
    <t>Identificar la oportunidad de ingreso económico de un sistema turístico mediante el mejoramiento de la infraestructura que permita determinar la demanda, las características y las necesidades de los clientes, con la finalidad de establecer las posibilidades de diversificación en la oferta turística de la región.</t>
  </si>
  <si>
    <t xml:space="preserve">suministro y/o compraventa de materiales y elementos necesarios para ejecución del proyecto </t>
  </si>
  <si>
    <t>0308 - 2 - 3.2.2.2.5.0.0.0.3502039.54129 - 88</t>
  </si>
  <si>
    <t>Secretario de Aguas e Infraestructura</t>
  </si>
  <si>
    <t>PROGRAMACIÓN PLAN DE ACCIÓN SECRETARIA DE EDUCACIÓN 2021</t>
  </si>
  <si>
    <t xml:space="preserve">Codigo:  </t>
  </si>
  <si>
    <t xml:space="preserve">Version: </t>
  </si>
  <si>
    <t xml:space="preserve">Fecha: </t>
  </si>
  <si>
    <t>Pagina:</t>
  </si>
  <si>
    <t>PLAN DE DESARROLLO DEPARTAMENTAL: TÚ YO SOMOS QUINDIO 2020-2023</t>
  </si>
  <si>
    <t>VALOR 
(EN PESOS)</t>
  </si>
  <si>
    <t xml:space="preserve">Víctimas </t>
  </si>
  <si>
    <t>Calidad, cobertura y fortalecimiento de la educación inicial, prescolar, básica y media." Tú y yo con educación y de calidad"</t>
  </si>
  <si>
    <t>2201030</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</si>
  <si>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</si>
  <si>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</si>
  <si>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</si>
  <si>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</si>
  <si>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</si>
  <si>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</si>
  <si>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</si>
  <si>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1404 - 2 - 3.2.2.2.9.0.0.0.2201030.92102 - 25</t>
  </si>
  <si>
    <t>SGP</t>
  </si>
  <si>
    <t>Secretaría de Educación</t>
  </si>
  <si>
    <t>1404 - 2 - 3.2.2.2.9.0.0.0.2201030.92200 - 25</t>
  </si>
  <si>
    <t>1404 - 2 - 3.2.2.2.9.0.0.0.2201030.92310 - 25</t>
  </si>
  <si>
    <t>1404 - 2 - 3.2.2.2.9.0.0.0.2201030.92330 - 25</t>
  </si>
  <si>
    <t>Servicio de fomento para la permanencia en programas de educación formal</t>
  </si>
  <si>
    <t>Personas beneficiarias de estrategias de permanencia</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</si>
  <si>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</si>
  <si>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</si>
  <si>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0314 - 2 - 3.2.2.2.9.0.0.0.2201033.92102 - 20</t>
  </si>
  <si>
    <t xml:space="preserve">Recurso Ordinario </t>
  </si>
  <si>
    <t>0314 - 2 - 3.2.2.2.9.0.0.0.2201033.92200 - 20</t>
  </si>
  <si>
    <t>0314 - 2 - 3.2.2.2.9.0.0.0.2201033.92310 - 20</t>
  </si>
  <si>
    <t>0314 - 2 - 3.2.2.2.9.0.0.0.2201033.92330 - 20</t>
  </si>
  <si>
    <t>Servicio de alfabetización</t>
  </si>
  <si>
    <t xml:space="preserve">Personas beneficiarias con modelos de alfabetización </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</si>
  <si>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</si>
  <si>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</si>
  <si>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0314 - 2 - 3.2.2.2.9.0.0.0.2201032.92102 - 20</t>
  </si>
  <si>
    <t>0314 - 2 - 3.2.2.2.9.0.0.0.2201032.92200 - 20</t>
  </si>
  <si>
    <t>0314 - 2 - 3.2.2.2.9.0.0.0.2201032.92310 - 20</t>
  </si>
  <si>
    <t>0314 - 2 - 3.2.2.2.9.0.0.0.2201032.92330 - 20</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</si>
  <si>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</si>
  <si>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</si>
  <si>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 Fortalecer, los estándares mínimos de atención en el servicio educativo a la población en condición SRPA. </t>
  </si>
  <si>
    <t>1404 - 2 - 3.2.2.2.9.0.0.0.2201055.92200 - 25</t>
  </si>
  <si>
    <t>1404 - 2 - 3.2.2.2.9.0.0.0.2201055.92310 - 25</t>
  </si>
  <si>
    <t>1404 - 2 - 3.2.2.2.9.0.0.0.2201055.92330 - 25</t>
  </si>
  <si>
    <t>Servicio de apoyo para el fortalecimiento de escuelas de padres</t>
  </si>
  <si>
    <t>Escuelas de padres apoyadas</t>
  </si>
  <si>
    <t>* Fortalecer la conformación y la participación activa de las escuelas de padres en los Establecimientos Educativos Oficiales urbanos o rurales del Departamento del Quindío.</t>
  </si>
  <si>
    <t>0314 - 2 - 3.2.2.2.9.0.0.0.2201067.92102 - 20</t>
  </si>
  <si>
    <t>0314 - 2 - 3.2.2.2.9.0.0.0.2201067.92200 - 20</t>
  </si>
  <si>
    <t>0314 - 2 - 3.2.2.2.9.0.0.0.2201067.92310 - 20</t>
  </si>
  <si>
    <t>0314 - 2 - 3.2.2.2.9.0.0.0.2201067.92330 - 20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</si>
  <si>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</si>
  <si>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</si>
  <si>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</si>
  <si>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</si>
  <si>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0314 - 2 - 3.2.2.2.6.0.0.0.2201028.63320 - 20</t>
  </si>
  <si>
    <t>0314 - 2 - 3.2.2.2.6.0.0.0.2201028.63320 - 186</t>
  </si>
  <si>
    <t>Extracción minera</t>
  </si>
  <si>
    <t>1404 - 2 - 3.2.2.2.6.0.0.0.2201028.63320 - 81</t>
  </si>
  <si>
    <t>Transferencias de la nacion por alimentacion PAE</t>
  </si>
  <si>
    <t>1404 - 2 - 3.2.2.2.6.0.0.0.2201028.63320 - 137</t>
  </si>
  <si>
    <t>Superávit PAE Educación</t>
  </si>
  <si>
    <t>1404 - 2 - 3.2.2.2.6.0.0.0.2201028.63320 - 172</t>
  </si>
  <si>
    <t>0314 - 2 - 3.2.2.2.6.0.0.0.2201028.63320 - 88</t>
  </si>
  <si>
    <t>Confinanciacion Municipios PAE</t>
  </si>
  <si>
    <t>2201029</t>
  </si>
  <si>
    <t>Servicio de apoyo a la permanencia con transporte escolar</t>
  </si>
  <si>
    <t>Beneficiarios de transporte escolar</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</si>
  <si>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</si>
  <si>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0314 - 2 - 3.4.2.4.0.0.0.0.2201029.64114 - 20</t>
  </si>
  <si>
    <t>0314 - 2 - 3.4.2.4.0.0.0.0.2201029.64114 - 88</t>
  </si>
  <si>
    <t>Infraestructura de Instituciones Educativas con procesos constructivos, mejorados, ampliados, mantenidos, y/o reforzados.</t>
  </si>
  <si>
    <t xml:space="preserve">Sedes mantenidas </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</si>
  <si>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</si>
  <si>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</si>
  <si>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0314 - 2 - 3.2.2.2.5.0.0.0.2201062.54129 - 20</t>
  </si>
  <si>
    <t>Estudios de preinversión</t>
  </si>
  <si>
    <t>Estudios o diseños realizados</t>
  </si>
  <si>
    <t>*Asistencia, seguimiento y elaboración de estudios de pre factibilidad, factibilidad y definitivos.</t>
  </si>
  <si>
    <t>0314 - 2 - 3.2.2.2.9.0.0.0.2201063.91121 - 20</t>
  </si>
  <si>
    <t>Infraestructura educativa dotada</t>
  </si>
  <si>
    <t>Sedes dotadas</t>
  </si>
  <si>
    <t>* Adquirir y dotar de Mobiliario Escolar los diferentes ambientes escolares de los Establecimientos Educativos Oficiales urbanos o rurales del Departamento del Quindío.</t>
  </si>
  <si>
    <t>0314 - 2 - 3.2.1.1.4.1.1.4.2201069.38111 - 20</t>
  </si>
  <si>
    <t>Rendimientos dinancieros SGP Educación</t>
  </si>
  <si>
    <t>1404 - 2 - 3.2.1.1.4.1.1.4.2201069.38111 - 21</t>
  </si>
  <si>
    <t xml:space="preserve">Rendimientos Finacieros SGP-Educación </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</si>
  <si>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</si>
  <si>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</si>
  <si>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</si>
  <si>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</si>
  <si>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</si>
  <si>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</si>
  <si>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</si>
  <si>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0314 - 2 - 3.2.2.2.9.0.0.0.2201018.92102 - 20</t>
  </si>
  <si>
    <t>Servicio de atención integral para la primera infancia</t>
  </si>
  <si>
    <t>Instituciones educativas oficiales que implementan en nivel preescolar en el marco de la atención integral</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</si>
  <si>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</si>
  <si>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</si>
  <si>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0314 - 2 - 3.2.2.2.9.0.0.0.2201037.92102 - 20</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</si>
  <si>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</si>
  <si>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</si>
  <si>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</si>
  <si>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</si>
  <si>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</si>
  <si>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</si>
  <si>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 Acompañamiento a los Establecimientos Educativos Oficiales urbanos o rurales para la presentación de las  pruebas externas y la medición de la calidad educativa de los estudiantes.</t>
  </si>
  <si>
    <t>0314 - 2 - 3.2.2.2.9.0.0.0.2201073.92102 - 20</t>
  </si>
  <si>
    <t>0314 - 2 - 3.2.2.2.9.0.0.0.2201073.92200 - 20</t>
  </si>
  <si>
    <t>0314 - 2 - 3.2.2.2.9.0.0.0.2201073.92310 - 20</t>
  </si>
  <si>
    <t>0314 - 2 - 3.2.2.2.9.0.0.0.2201073.92330 - 20</t>
  </si>
  <si>
    <t>1404 - 2 - 3.2.2.2.9.0.0.0.2201073.92330 - 189</t>
  </si>
  <si>
    <t>Superávit Rendimientos Financieros S.G.P. Educación</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</si>
  <si>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</si>
  <si>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</si>
  <si>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</si>
  <si>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0314 - 2 - 3.2.2.2.9.0.0.0.2201068.92102 - 20</t>
  </si>
  <si>
    <t>0314 - 2 - 3.2.2.2.9.0.0.0.2201068.92200 - 20</t>
  </si>
  <si>
    <t>0314 - 2 - 3.2.2.2.9.0.0.0.2201068.92310 - 20</t>
  </si>
  <si>
    <t>0314 - 2 - 3.2.2.2.9.0.0.0.2201068.92330 - 20</t>
  </si>
  <si>
    <t>2201026</t>
  </si>
  <si>
    <t>Servicio de acondicionamiento de ambientes de aprendizaje</t>
  </si>
  <si>
    <t>Ambientes de aprendizaje en funcionamiento</t>
  </si>
  <si>
    <t>* Fortalecimiento de la gestión educativa mediante la dotación de material didáctico, pedagógico,  y tecnológico para los Establecimientos Educativos Oficiales urbanos o rurales adscritos a la Secretaría de Educación Departamental.</t>
  </si>
  <si>
    <t>1404 - 2 - 3.2.2.1.3.0.0.0.2201026.32210 - 25</t>
  </si>
  <si>
    <t>1404 - 2 - 3.2.2.1.3.0.0.0.2201026.38350 - 25</t>
  </si>
  <si>
    <t>1404 - 2 - 3.2.2.1.3.0.0.0.2201026.38440 - 25</t>
  </si>
  <si>
    <t>1404 - 2 - 3.2.1.1.4.1.1.4.2201026.38140 - 25</t>
  </si>
  <si>
    <t>1404 - 2 - 3.2.2.1.3.0.0.0.2201026.38590 - 25</t>
  </si>
  <si>
    <t>0314 - 2 - 3.2.2.1.3.0.0.0.2201026.32210 - 20</t>
  </si>
  <si>
    <t>0314 - 2 - 3.2.2.1.3.0.0.0.2201026.38350 - 20</t>
  </si>
  <si>
    <t>0314 - 2 - 3.2.2.1.3.0.0.0.2201026.38440 - 20</t>
  </si>
  <si>
    <t>0314 - 2 - 3.2.2.1.3.0.0.0.2201026.38590 - 20</t>
  </si>
  <si>
    <t>Servicio de fortalecimiento a las capacidades de los docentes de educación inicial, preescolar, básica y media</t>
  </si>
  <si>
    <t>Docentes de educación inicial, preescolar, básica y media beneficiados con estrategias de mejoramiento de sus capacidades</t>
  </si>
  <si>
    <t>Docentes y agentes educativos beneficiarios de Servicio de fortalecimiento a sus capacidades de acuerdo a los referentes nacionales</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</si>
  <si>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</si>
  <si>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0314 - 2 - 3.2.2.2.9.0.0.0.22010741.92102 - 20</t>
  </si>
  <si>
    <t>0314 - 2 - 3.2.2.2.9.0.0.0.22010741.92200 - 20</t>
  </si>
  <si>
    <t>0314 - 2 - 3.2.2.2.9.0.0.0.22010741.92310 - 20</t>
  </si>
  <si>
    <t>0314 - 2 - 3.2.2.2.9.0.0.0.22010741.92330 - 20</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</si>
  <si>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</si>
  <si>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</si>
  <si>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</si>
  <si>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0314 - 2 - 3.2.2.2.9.0.0.0.22010742.92102 - 20</t>
  </si>
  <si>
    <t>Servicio de articulación entre la educación media y en sector productivo.</t>
  </si>
  <si>
    <t xml:space="preserve">Programas y proyectos de educación pertinente articulados con el sector productivo </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</si>
  <si>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</si>
  <si>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</si>
  <si>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0314 - 2 - 3.2.2.2.9.0.0.0.2201035.92330 - 20</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</si>
  <si>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</si>
  <si>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</si>
  <si>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los Establecimientos Educativos Oficiales urbanos o rurales adscritos a la Secretaría de Educación Departamental.</t>
  </si>
  <si>
    <t>0314 - 2 - 3.2.2.2.9.0.0.0.2201046.92102 - 20</t>
  </si>
  <si>
    <t>0314 - 2 - 3.2.2.2.9.0.0.0.2201046.92200 - 20</t>
  </si>
  <si>
    <t>0314 - 2 - 3.2.2.2.9.0.0.0.2201046.92310 - 20</t>
  </si>
  <si>
    <t>0314 - 2 - 3.2.2.2.9.0.0.0.2201046.92330 - 20</t>
  </si>
  <si>
    <t>Servicio de fomento para la prevención de riesgos sociales en entornos escolares</t>
  </si>
  <si>
    <t>Entidades territoriales con estrategias para la prevención de riesgos sociales en los entornos escolares implementadas</t>
  </si>
  <si>
    <t>* Fortalecer las estrategias para la atención y prevención de riesgos sociales de los niños, niñas, adolescentes y jóvenes en los Establecimientos Educativos Oficiales urbanos o rurales del Departamento del Quindío.</t>
  </si>
  <si>
    <t>0314 - 2 - 3.2.2.2.9.0.0.0.2201054.92102 - 20</t>
  </si>
  <si>
    <t>0314 - 2 - 3.2.2.2.9.0.0.0.2201054.92200 - 20</t>
  </si>
  <si>
    <t>0314 - 2 - 3.2.2.2.9.0.0.0.2201054.92310 - 20</t>
  </si>
  <si>
    <t>0314 - 2 - 3.2.2.2.9.0.0.0.2201054.92330 - 20</t>
  </si>
  <si>
    <t>Servicio de apoyo a proyectos pedagógicos productivos</t>
  </si>
  <si>
    <t>Proyectos apoyados</t>
  </si>
  <si>
    <t>* Fortalecimiento de proyectos pedagógicos productivos de los Establecimientos Educativos Oficiales urbanos o rurales adscritos a la Secretaría de Educación Departamental.</t>
  </si>
  <si>
    <t>0314 - 2 - 3.2.2.2.9.0.0.0.2201061.92330 - 20</t>
  </si>
  <si>
    <t>Servicio de orientación vocacional</t>
  </si>
  <si>
    <t>Estudiantes vinculados a procesos de orientación vocacional</t>
  </si>
  <si>
    <t>* Fortalecimiento e implementación de estrategias que permitan identificar las posibles orientaciones vocacionales de los estudiantes para el ingreso a la educacion técnica, tecnológica, profesional ó su vida laboral.</t>
  </si>
  <si>
    <t>0314 - 2 - 3.2.2.2.9.0.0.0.2201066.92330 - 20</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</si>
  <si>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</si>
  <si>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</si>
  <si>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</si>
  <si>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</si>
  <si>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</si>
  <si>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</si>
  <si>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</si>
  <si>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0314 - 2 - 3.2.2.2.9.0.0.0.2201050.92102 - 20</t>
  </si>
  <si>
    <t>0314 - 2 - 3.2.2.2.9.0.0.0.2201050.92200 - 20</t>
  </si>
  <si>
    <t>0314 - 2 - 3.2.2.2.9.0.0.0.2201050.92310 - 20</t>
  </si>
  <si>
    <t>0314 - 2 - 3.2.2.2.9.0.0.0.2201050.92330 - 20</t>
  </si>
  <si>
    <t>Establecimientos educativos conectados a internet</t>
  </si>
  <si>
    <t>* Fortalecimiento de los servicios de conectividad de los Establecimientos Educativos Oficiales urbanos o rurales adscritos a la Secretaría de Educación Departamental.</t>
  </si>
  <si>
    <t>1404 - 2 - 3.2.2.2.9.0.0.0.2201050.92102 - 25</t>
  </si>
  <si>
    <t>1404 - 2 - 3.2.2.2.9.0.0.0.2201050.92200 - 25</t>
  </si>
  <si>
    <t>1404 - 2 - 3.2.2.2.9.0.0.0.2201050.92310 - 25</t>
  </si>
  <si>
    <t>1404 - 2 - 3.2.2.2.9.0.0.0.2201050.92330 - 25</t>
  </si>
  <si>
    <t>Documento para la planeación estratégica en TI</t>
  </si>
  <si>
    <t>Documentos de planeación</t>
  </si>
  <si>
    <t>Planes de Mejoramiento de los sistemas de información de las secretarías de educación implementados</t>
  </si>
  <si>
    <t>Documentos de planeación para la educación inicial, preescolar, básica y media emitidos</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</si>
  <si>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</si>
  <si>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</si>
  <si>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0314 - 2 - 3.2.2.2.9.0.0.0.22010011.92102 - 20</t>
  </si>
  <si>
    <t>0314 - 2 - 3.2.2.2.9.0.0.0.22010011.92200 - 20</t>
  </si>
  <si>
    <t>0314 - 2 - 3.2.2.2.9.0.0.0.22010011.92310 - 20</t>
  </si>
  <si>
    <t>0314 - 2 - 3.2.2.2.9.0.0.0.22010011.92330 - 20</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</si>
  <si>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</si>
  <si>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</si>
  <si>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</si>
  <si>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</si>
  <si>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0314 - 2 - 3.2.2.2.9.0.0.0.22010012.92102 - 20</t>
  </si>
  <si>
    <t>0314 - 2 - 3.2.2.2.9.0.0.0.22010012.92200 - 20</t>
  </si>
  <si>
    <t>0314 - 2 - 3.2.2.2.9.0.0.0.22010012.92310 - 20</t>
  </si>
  <si>
    <t>0314 - 2 - 3.2.2.2.9.0.0.0.22010012.92330 - 20</t>
  </si>
  <si>
    <t>Servicios de información en materia educativa</t>
  </si>
  <si>
    <t>Observatorio implementado</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</si>
  <si>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</si>
  <si>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</si>
  <si>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0314 - 2 - 3.2.2.2.9.0.0.0.2201048.92102 - 20</t>
  </si>
  <si>
    <t>0314 - 2 - 3.2.2.2.9.0.0.0.2201048.92200 - 20</t>
  </si>
  <si>
    <t>0314 - 2 - 3.2.2.2.9.0.0.0.2201048.92310 - 20</t>
  </si>
  <si>
    <t>0314 - 2 - 3.2.2.2.9.0.0.0.2201048.92330 - 20</t>
  </si>
  <si>
    <t>.</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</si>
  <si>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</si>
  <si>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</si>
  <si>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</si>
  <si>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</si>
  <si>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</si>
  <si>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</si>
  <si>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</si>
  <si>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0314 - 2 - 3.2.2.2.9.0.0.0.22010341.92102 - 20</t>
  </si>
  <si>
    <t>0314 - 2 - 3.2.2.2.9.0.0.0.22010341.92200 - 20</t>
  </si>
  <si>
    <t>0314 - 2 - 3.2.2.2.9.0.0.0.22010341.92310 - 20</t>
  </si>
  <si>
    <t>0314 - 2 - 3.2.2.2.9.0.0.0.22010341.92330 - 20</t>
  </si>
  <si>
    <t>Servicios educativos de promoción del bilingüismo</t>
  </si>
  <si>
    <t>Instituciones educativas fortalecidas en competencias comunicativas en un segundo idioma</t>
  </si>
  <si>
    <t>* Fortalecimiento de estrategias que permitan la promoción del bilingüismo en los Establecimientos Educativos Oficiales urbanos o rurales adscritos a la Secretaría de Educación Departamental.</t>
  </si>
  <si>
    <t>0314 - 2 - 3.2.2.2.9.0.0.0.22010342.92102 - 20</t>
  </si>
  <si>
    <t>0314 - 2 - 3.2.2.2.9.0.0.0.22010342.92200 - 20</t>
  </si>
  <si>
    <t>0314 - 2 - 3.2.2.2.9.0.0.0.22010342.92310 - 20</t>
  </si>
  <si>
    <t>0314 - 2 - 3.2.2.2.9.0.0.0.22010342.92330 - 20</t>
  </si>
  <si>
    <t>Servicio educativo de promoción del bilingüismo para docentes</t>
  </si>
  <si>
    <t>Docentes beneficiados con estrategias de promoción del bilingüismo</t>
  </si>
  <si>
    <t>|</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</si>
  <si>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</si>
  <si>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0314 - 2 - 3.2.2.2.9.0.0.0.2201060.92102 - 20</t>
  </si>
  <si>
    <t>0314 - 2 - 3.2.2.2.9.0.0.0.2201060.92200 - 20</t>
  </si>
  <si>
    <t>0314 - 2 - 3.2.2.2.9.0.0.0.2201060.92310 - 20</t>
  </si>
  <si>
    <t>0314 - 2 - 3.2.2.2.9.0.0.0.2201060.92330 - 20</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</si>
  <si>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</si>
  <si>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</si>
  <si>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</si>
  <si>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</si>
  <si>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</si>
  <si>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</si>
  <si>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</si>
  <si>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0314 - 2 - 3.2.2.2.9.0.0.0.2201006.92102 - 20</t>
  </si>
  <si>
    <t>0314 - 2 - 3.2.2.2.9.0.0.0.2201006.92200 - 20</t>
  </si>
  <si>
    <t>0314 - 2 - 3.2.2.2.9.0.0.0.2201006.92310 - 20</t>
  </si>
  <si>
    <t>0314 - 2 - 3.2.2.2.9.0.0.0.2201006.92330 - 20</t>
  </si>
  <si>
    <t>Servicio de monitoreo y seguimiento a la gestión del sector educativo</t>
  </si>
  <si>
    <t>Entidades territoriales con seguimiento y evaluación a la gestión.</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</si>
  <si>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</si>
  <si>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</si>
  <si>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0314 - 2 - 3.2.2.2.9.0.0.0.2201015.92102 - 20</t>
  </si>
  <si>
    <t>0314 - 2 - 3.2.2.2.9.0.0.0.2201015.92200 - 20</t>
  </si>
  <si>
    <t>0314 - 2 - 3.2.2.2.9.0.0.0.2201015.92310 - 20</t>
  </si>
  <si>
    <t>0314 - 2 - 3.2.2.2.9.0.0.0.2201015.92330 - 20</t>
  </si>
  <si>
    <t>Servicios de atención psicosocial a estudiantes y docentes</t>
  </si>
  <si>
    <t xml:space="preserve">Personas atendidas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</si>
  <si>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</si>
  <si>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</si>
  <si>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0314 - 2 - 3.2.2.2.9.0.0.0.2201042.92102 - 20</t>
  </si>
  <si>
    <t>0314 - 2 - 3.2.2.2.9.0.0.0.2201042.92200 - 20</t>
  </si>
  <si>
    <t>0314 - 2 - 3.2.2.2.9.0.0.0.2201042.92310 - 20</t>
  </si>
  <si>
    <t>0314 - 2 - 3.2.2.2.9.0.0.0.2201042.92330 - 20</t>
  </si>
  <si>
    <t>2201071</t>
  </si>
  <si>
    <t>Servicio Educativo</t>
  </si>
  <si>
    <t>220107100</t>
  </si>
  <si>
    <t>Establecimientos educativos en operación</t>
  </si>
  <si>
    <t>54</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</si>
  <si>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</si>
  <si>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1401 - 2 - 3.1.1.1.1.1.0.0.2201071.91121 - 25</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</si>
  <si>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</si>
  <si>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</si>
  <si>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</si>
  <si>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</si>
  <si>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</si>
  <si>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</si>
  <si>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</si>
  <si>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</si>
  <si>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</si>
  <si>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</si>
  <si>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</si>
  <si>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</si>
  <si>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</si>
  <si>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</si>
  <si>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</si>
  <si>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</si>
  <si>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</si>
  <si>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</si>
  <si>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</si>
  <si>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</si>
  <si>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</si>
  <si>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</si>
  <si>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</si>
  <si>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</si>
  <si>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</si>
  <si>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</si>
  <si>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1402 - 2 - 3.1.1.2.2.0.0.0.2201071.91121 - 25</t>
  </si>
  <si>
    <t>1402 - 2 - 3.1.1.2.1.0.0.0.2201071.91121 - 25</t>
  </si>
  <si>
    <t>1402 - 2 - 3.1.1.2.3.0.0.0.2201071.91121 - 25</t>
  </si>
  <si>
    <t>1402 - 2 - 3.1.1.2.4.0.0.0.2201071.91121 - 25</t>
  </si>
  <si>
    <t>1402 - 2 - 3.1.1.2.6.0.0.0.2201071.91121 - 25</t>
  </si>
  <si>
    <t>1402 - 2 - 3.1.1.2.7.0.0.0.2201071.91121 - 25</t>
  </si>
  <si>
    <t>1402 - 2 - 3.1.1.2.8.0.0.0.2201071.91121 - 25</t>
  </si>
  <si>
    <t>1402 - 2 - 3.1.1.2.9.0.0.0.2201071.91121 - 25</t>
  </si>
  <si>
    <t>1402 - 2 - 3.2.2.1.3.0.0.0.2201071.91121 - 25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</si>
  <si>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</si>
  <si>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</si>
  <si>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</si>
  <si>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</si>
  <si>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</si>
  <si>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</si>
  <si>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</si>
  <si>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</si>
  <si>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</si>
  <si>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</si>
  <si>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</si>
  <si>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</si>
  <si>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</si>
  <si>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</si>
  <si>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</si>
  <si>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1403 - 2 - 3.1.1.2.1.0.0.0.2201071.91121 - 25</t>
  </si>
  <si>
    <t>1403 - 2 - 3.1.1.2.2.0.0.0.2201071.91121 - 25</t>
  </si>
  <si>
    <t>1403 - 2 - 3.1.1.2.3.0.0.0.2201071.91121 - 25</t>
  </si>
  <si>
    <t>1402 - 2 - 3.1.1.1.1.1.0.0.2201071.91121 - 26</t>
  </si>
  <si>
    <t xml:space="preserve">SGP Educación </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</si>
  <si>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</si>
  <si>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</si>
  <si>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</si>
  <si>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</si>
  <si>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</si>
  <si>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</si>
  <si>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</si>
  <si>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</si>
  <si>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 xml:space="preserve">Superávit SGP Educación </t>
  </si>
  <si>
    <t>1402 - 2 - 3.3.13.1.1.0.0.0.2201071.91121 - 204</t>
  </si>
  <si>
    <t>0314 - 2 - 3.2.2.2.9.0.0.0.2201071.91121 - 91</t>
  </si>
  <si>
    <t>Superávit Monopolio</t>
  </si>
  <si>
    <t>0314 - 2 - 3.2.2.2.9.0.0.0.2201071.91121 - 20</t>
  </si>
  <si>
    <t>0314 - 2 - 3.1.1.1.1.1.0.0.2201071.91121 - 88</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</si>
  <si>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</si>
  <si>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1400 - 2 - 3.1.1.1.1.1.0.0.2201071.91121 - 25</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</si>
  <si>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</si>
  <si>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</si>
  <si>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</si>
  <si>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</si>
  <si>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</si>
  <si>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</si>
  <si>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</si>
  <si>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</si>
  <si>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</si>
  <si>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</si>
  <si>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</si>
  <si>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</si>
  <si>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</si>
  <si>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</si>
  <si>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</si>
  <si>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</si>
  <si>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</si>
  <si>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</si>
  <si>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</si>
  <si>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</si>
  <si>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1400 - 2 - 3.2.2.1.3.0.0.0.2201071.35130 - 188</t>
  </si>
  <si>
    <t>Exigibles SGP</t>
  </si>
  <si>
    <t>314 - 2 - 3.1.1.1.1.8.1.0.2201071.91121 - 20</t>
  </si>
  <si>
    <t>Prestación del Servicio de Aseo y Vigilancia para las Establecimientos Educativos Oficiales del Departamento del Quindío.</t>
  </si>
  <si>
    <t>0314 - 2 - 3.2.2.2.9.0.0.0.2201071.92102 - 35</t>
  </si>
  <si>
    <t>Monopolio</t>
  </si>
  <si>
    <t>0314 - 2 - 3.2.2.2.9.0.0.0.2201071.92200 - 35</t>
  </si>
  <si>
    <t>0314 - 2 - 3.2.2.2.9.0.0.0.2201071.92310 - 35</t>
  </si>
  <si>
    <t>0314 - 2 - 3.2.2.2.9.0.0.0.2201071.92330 - 35</t>
  </si>
  <si>
    <t>0314 - 2 - 3.2.2.2.9.0.0.0.2201071.92200 - 91</t>
  </si>
  <si>
    <t>Superávit monopolio</t>
  </si>
  <si>
    <t>0314 - 2 - 3.2.2.2.9.0.0.0.2201071.92102 - 20</t>
  </si>
  <si>
    <t>0314 - 2 - 3.2.2.2.9.0.0.0.2201071.92200 - 20</t>
  </si>
  <si>
    <t>0314 - 2 - 3.2.2.2.9.0.0.0.2201071.92310 - 20</t>
  </si>
  <si>
    <t>0314 - 2 - 3.2.2.2.9.0.0.0.2201071.92330 - 20</t>
  </si>
  <si>
    <t>0314 - 2 - 3.2.2.2.9.0.0.0.2201071.92200 - 88</t>
  </si>
  <si>
    <t>0314 - 2 - 3.2.2.2.9.0.0.0.2201071.92102 - 88</t>
  </si>
  <si>
    <t>0314 - 2 - 3.2.2.2.9.0.0.0.2201071.92310 - 88</t>
  </si>
  <si>
    <t>0314 - 2 - 3.2.2.2.9.0.0.0.2201071.92330 - 88</t>
  </si>
  <si>
    <t>Adquisición de bienes y servicios relacionados con bioseguridad, elementos de protección personal, adecuaciones y acciones necesarias para cumplir con las medidas de bioseguridad entre otros para el regreso gradual, progresivo y seguro a la presencialidad en los establecimientos educativos bajo la implementación del esquema de alternancia.</t>
  </si>
  <si>
    <t>1404 - 2 - 3.2.2.2.9.0.0.0.2201071.92102 - 187</t>
  </si>
  <si>
    <t xml:space="preserve">Superávit transferencias de la nación FOME </t>
  </si>
  <si>
    <t>1404 - 2 - 3.2.2.2.9.0.0.0.2201071.92200 - 187</t>
  </si>
  <si>
    <t>1404 - 2 - 3.2.2.2.9.0.0.0.2201071.92310 - 187</t>
  </si>
  <si>
    <t>1404 - 2 - 3.2.2.2.9.0.0.0.2201071.92330 - 187</t>
  </si>
  <si>
    <t>1404 - 2 - 3.2.2.2.9.0.0.0.2201071.92102 - 173</t>
  </si>
  <si>
    <t>Transferencias de la nación FOME</t>
  </si>
  <si>
    <t>1404 - 2 - 3.2.2.2.9.0.0.0.2201071.92200 - 173</t>
  </si>
  <si>
    <t>1404 - 2 - 3.2.2.2.9.0.0.0.2201071.92310 - 173</t>
  </si>
  <si>
    <t>1404 - 2 - 3.2.2.2.9.0.0.0.2201071.92330 - 173</t>
  </si>
  <si>
    <t>Calidad y fomento de la Educación "Tu y yo preparados para la educación superior"</t>
  </si>
  <si>
    <t>Servicio de apoyo para el acceso y la permanencia a la educación superior o terciaria</t>
  </si>
  <si>
    <t>2202006</t>
  </si>
  <si>
    <t>Estrategias o programas de  fomento para  acceso y  permanencia a la educación superior o terciaria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</si>
  <si>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</si>
  <si>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</si>
  <si>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</si>
  <si>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</si>
  <si>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</si>
  <si>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0314 - 2 - 3.2.2.2.9.0.0.0.2202006.92330 - 20</t>
  </si>
  <si>
    <t>0314 - 2 - 3.2.2.2.9.0.0.0.2202006.92330 - 91</t>
  </si>
  <si>
    <t>0314 - 2 - 3.2.2.2.9.0.0.0.2202006.92330 - 88</t>
  </si>
  <si>
    <t>PRODUCTIVIDAD Y COMPETITIVIDAD</t>
  </si>
  <si>
    <t>Ciencia, Tecnolgía e Innovación</t>
  </si>
  <si>
    <t>Generación de una cultura qué valora y gestiona en conocimiento y la innovación</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</si>
  <si>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</si>
  <si>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</si>
  <si>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</si>
  <si>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</si>
  <si>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</si>
  <si>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</si>
  <si>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</si>
  <si>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0314 - 2 - 3.2.2.2.9.0.0.0.3904006.92310 - 20</t>
  </si>
  <si>
    <t>0314 - 2 - 3.2.2.2.9.0.0.0.3904006.92330 - 20</t>
  </si>
  <si>
    <t>PROGRAMACIÓN PLAN DE ACCIÓN 
SECRETARIA DE FAMILIA
A DICIEMBRE 31 DE 2021</t>
  </si>
  <si>
    <t>F-PLA-07</t>
  </si>
  <si>
    <t xml:space="preserve">PROYECTO </t>
  </si>
  <si>
    <t>FECHA DE INICIO
(dd/mm/aaaa)</t>
  </si>
  <si>
    <t>FECHA DE TERMINACIÓN
(dd/mm/aaaa)</t>
  </si>
  <si>
    <t xml:space="preserve">NOMBRE </t>
  </si>
  <si>
    <t>META FISICA</t>
  </si>
  <si>
    <t>PESO DE LA META %</t>
  </si>
  <si>
    <t xml:space="preserve">VALOR PROYECTO (EN PESOS) </t>
  </si>
  <si>
    <t xml:space="preserve">VALOR ACTIVIDAD 
(EN PESOS) </t>
  </si>
  <si>
    <t>RUBRO PRESUPUESTAL</t>
  </si>
  <si>
    <t>Adolescencia  (15 - 19 años)</t>
  </si>
  <si>
    <t>INCLUSION SOCIAL Y EQUIDAD</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</si>
  <si>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</si>
  <si>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</si>
  <si>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</si>
  <si>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</si>
  <si>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</si>
  <si>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</si>
  <si>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</si>
  <si>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</si>
  <si>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0316 - 2 - 3.2.2.2.9.0.0.0.19050212.91119 - 20</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</si>
  <si>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</si>
  <si>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</si>
  <si>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</si>
  <si>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 xml:space="preserve">Servicio de gestión del riesgo en temas de trastornos mentales </t>
  </si>
  <si>
    <t>Campañas de gestión del riesgo en temas de trastornos mentales implementadas</t>
  </si>
  <si>
    <t>Diseño, implementación y seguimiento de una estrategia de prevención y mitigación del consumo de SPA en el departamento del Quindío</t>
  </si>
  <si>
    <t>0316 - 2 - 3.2.2.2.9.0.0.0.1905022.91119 - 20</t>
  </si>
  <si>
    <t>Consolidación de redes de apoyo para la prevención y/o mitigación de consumo de SPA</t>
  </si>
  <si>
    <t>Pendón, plegables. Folletos, manillas, cartillas, etc.</t>
  </si>
  <si>
    <t>0316 - 2 - 3.2.2.1.3.0.0.0.1905022.32690 - 20</t>
  </si>
  <si>
    <t xml:space="preserve">Refrigerios y almuerzos </t>
  </si>
  <si>
    <t>0316 - 2 - 3.2.2.2.6.0.0.0.1905022.63391 - 20</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</si>
  <si>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</si>
  <si>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</si>
  <si>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</si>
  <si>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</si>
  <si>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</si>
  <si>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</si>
  <si>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</si>
  <si>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0316 - 2 - 3.2.2.2.9.0.0.0.3301051.91119 - 20</t>
  </si>
  <si>
    <t>MANUEL ALEJANDRO PATIÑO BUITRAGO- JEFE DE JUVENTUD</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</si>
  <si>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</si>
  <si>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</si>
  <si>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</si>
  <si>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Documentos de lineamientos técnicos</t>
  </si>
  <si>
    <t>Modelo de atención integral de entornos protectores implementado</t>
  </si>
  <si>
    <t>202000363-0099</t>
  </si>
  <si>
    <t>Diseño e implementación de un  Modelo de  atención integral a la primera infancia  a través de las Rutas Integrales de Atención  RIA en el Departamento del  Quindío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</si>
  <si>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</si>
  <si>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</si>
  <si>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</si>
  <si>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0316 - 2 - 3.2.2.2.9.0.0.0.41020351.91119 - 20</t>
  </si>
  <si>
    <t>NATALIA ALVAREZ RUALES- JEFE DE FAMILIA</t>
  </si>
  <si>
    <t>0316 - 2 - 3.2.2.2.9.0.0.0.41020351.91119 - 88</t>
  </si>
  <si>
    <t>Superávit Ordinario</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</si>
  <si>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</si>
  <si>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</si>
  <si>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</si>
  <si>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</si>
  <si>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</si>
  <si>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0316 - 2 - 3.2.2.2.9.0.0.0.41020011.91119 - 20</t>
  </si>
  <si>
    <t xml:space="preserve">Apoyar la socialización de las rutas integrales de atención, en marco de los comités y consejos que así lo requieran, del orden Departamental y municipal. </t>
  </si>
  <si>
    <t>0316 - 2 - 3.2.2.2.9.0.0.0.41020011.91119 - 88</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</si>
  <si>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</si>
  <si>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</si>
  <si>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</si>
  <si>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</si>
  <si>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410204300</t>
  </si>
  <si>
    <t>Familias atendidas</t>
  </si>
  <si>
    <t>202000363-0100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</si>
  <si>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</si>
  <si>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</si>
  <si>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</si>
  <si>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Política Publica  de Familia</t>
  </si>
  <si>
    <t>0316 - 2 - 3.2.2.2.9.0.0.0.41020432.91119 - 20</t>
  </si>
  <si>
    <t>Apoyar con el seguimiento,  monitoreo y evaluación de la política publica de familia</t>
  </si>
  <si>
    <t xml:space="preserve">Diseñar y desarrollar estrategias, programas y/o proyectos para la protección y fortalecimiento de las familias del departamento </t>
  </si>
  <si>
    <t xml:space="preserve">refrigerios y almuerzos </t>
  </si>
  <si>
    <t>0316 - 2 - 3.2.2.2.6.0.0.0.41020432.63391 - 20</t>
  </si>
  <si>
    <t>servicio de transporte</t>
  </si>
  <si>
    <t>0316 - 2 - 3.2.2.2.6.0.0.0.41020432.64119 - 20</t>
  </si>
  <si>
    <t>Revisar, ajustar e implementar  la política pública de primera infancia, infancia y adolescencia</t>
  </si>
  <si>
    <t xml:space="preserve">ND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</si>
  <si>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</si>
  <si>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</si>
  <si>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</si>
  <si>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 xml:space="preserve"> 202000363-0101</t>
  </si>
  <si>
    <t xml:space="preserve"> Revisión ,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</si>
  <si>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</si>
  <si>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</si>
  <si>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</si>
  <si>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0316 - 2 - 3.2.2.2.9.0.0.0.41020352.91119 - 20</t>
  </si>
  <si>
    <t>Implementar  la política pública de primera infancia, infancia y adolescencia</t>
  </si>
  <si>
    <t>4102043</t>
  </si>
  <si>
    <t>Servicio de promoción de temas de dinámica relacional y desarrollo autónomo</t>
  </si>
  <si>
    <t xml:space="preserve">Política Pública de Primera Infancia, Infancia y Adolescencia implementada. </t>
  </si>
  <si>
    <t>Niños, niñas y adolescentes atendidos</t>
  </si>
  <si>
    <t>Apoyar con el seguimiento al Plan de Acción de la Política Publica  de primera infancia, infancia y adolescencia del departamento</t>
  </si>
  <si>
    <t>0316 - 2 - 3.2.2.2.9.0.0.0.41020431.91119 - 20</t>
  </si>
  <si>
    <t>Apoyo en los espacios de participación tales como: Consejo de Política Social, Comité Departamental e Interinstitucional  para la Primera Infancia, Infancia y Adolescencia y Familia, CIETI, Mesa de Participación de Niños, Niñas y Adolescentes</t>
  </si>
  <si>
    <t>Apoyo a programas que conlleven a la  implementación de la Política publica de primera infancia, infancia y adolescencia en el Departamento del Quindío</t>
  </si>
  <si>
    <t>0316 - 2 - 3.2.2.2.9.0.0.0.41020431.38560 - 20</t>
  </si>
  <si>
    <t>0316 - 2 - 3.2.2.1.3.0.0.0.41020431.38560 – 88</t>
  </si>
  <si>
    <t>0316 - 2 - 3.2.2.2.9.0.0.0.41020431.91119 - 88</t>
  </si>
  <si>
    <t>Brindar asistencia técnica a los municipios del departamento, que así lo requieran en temas relacionados con el seguimiento e implementación de la política publica de primera infancia, infancia y adolescencia del departamento</t>
  </si>
  <si>
    <t>Ejecución de medios (Radio, prensa, revista, televisión, portal web, redes sociales, ooh)</t>
  </si>
  <si>
    <t>0316 - 2 - 3.2.2.2.6.0.0.0.41020431.63391 - 20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</si>
  <si>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</si>
  <si>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</si>
  <si>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</si>
  <si>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</si>
  <si>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</si>
  <si>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</si>
  <si>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</si>
  <si>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</si>
  <si>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0316 - 2 - 3.2.2.2.9.0.0.0.41020381.91119 - 20</t>
  </si>
  <si>
    <t>MANUEL ALEJANDRO PATIÑO BUITRAGO - JEFE DE JUVENTUD</t>
  </si>
  <si>
    <t xml:space="preserve">Seguimiento a los indicadores de cumplimiento del plan de acción de la política publica de juventud </t>
  </si>
  <si>
    <t>Fomento y fortalecimiento de organizaciones de base social para la participación y empoderamiento juvenil</t>
  </si>
  <si>
    <t xml:space="preserve">Dinamización de espacios para la participación juvenil </t>
  </si>
  <si>
    <t>0316 - 2 - 3.2.2.2.6.0.0.0.41020381.63391 - 20</t>
  </si>
  <si>
    <t xml:space="preserve">Ferretería, papelería e insumos entre otros </t>
  </si>
  <si>
    <t>0316 - 2 - 3.2.2.1.4.0.0.0.041020381.42999 - 20</t>
  </si>
  <si>
    <t>Volantes, pendones, afiches, manillas, etc.</t>
  </si>
  <si>
    <t>0316 - 2 - 3.2.2.1.3.0.0.0.41020381.32690 - 20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</si>
  <si>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</si>
  <si>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</si>
  <si>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</si>
  <si>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</si>
  <si>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</si>
  <si>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</si>
  <si>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</si>
  <si>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vínculos familiares</t>
  </si>
  <si>
    <t>Articulación con Gremios (comerciantes, taxistas, Supermercados y Tenderos ) para la socialización, promoción e implementación de las Rutas Integrales de Atención en Violencia Intrafamiliar y de Género</t>
  </si>
  <si>
    <t>0316 - 2 - 3.2.2.2.9.0.0.0.4102042.91119 - 20</t>
  </si>
  <si>
    <t xml:space="preserve">Socialización y promoción de Rutas Integrales de Atención en Violencia Intrafamiliar y de Género </t>
  </si>
  <si>
    <t>0316 - 2 - 3.2.2.1.3.0.0.0.4102042.32690 - 20</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</si>
  <si>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</si>
  <si>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</si>
  <si>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</si>
  <si>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202000363-0033</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</si>
  <si>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</si>
  <si>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</si>
  <si>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</si>
  <si>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</si>
  <si>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0316 - 2 - 3.2.2.2.9.0.0.0.41020012.91119 - 20</t>
  </si>
  <si>
    <t>Articulación interinstitucional para el desarrollo de la estrategia para la protección de los NN</t>
  </si>
  <si>
    <t xml:space="preserve">Implementación de estrategia de protección para los NN </t>
  </si>
  <si>
    <t>0316 - 2 - 3.2.2.2.9.0.0.0.41020012.91119 - 88</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</si>
  <si>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</si>
  <si>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</si>
  <si>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</si>
  <si>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</si>
  <si>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la promoción, prevención y garantía de Derechos de NNA.</t>
  </si>
  <si>
    <t>0316 - 2 - 3.2.2.2.9.0.0.0.4102046.91119 - 20</t>
  </si>
  <si>
    <t>Servicios dirigidos a la atención de niños, niñas, adolescentes y jóvenes, con enfoque pedagógico y restaurativo encaminados a la inclusión social</t>
  </si>
  <si>
    <t>202000363-0034</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</si>
  <si>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</si>
  <si>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</si>
  <si>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</si>
  <si>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</si>
  <si>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0316 - 2 - 3.2.2.2.9.0.0.0.41020382.91119 - 20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</si>
  <si>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</si>
  <si>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</si>
  <si>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</si>
  <si>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</si>
  <si>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</si>
  <si>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</si>
  <si>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</si>
  <si>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</si>
  <si>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</si>
  <si>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</si>
  <si>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</si>
  <si>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0316 - 2 - 3.2.2.2.9.0.0.0.4103059.91119 - 20</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</si>
  <si>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</si>
  <si>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</si>
  <si>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</si>
  <si>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</si>
  <si>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</si>
  <si>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</si>
  <si>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</si>
  <si>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0316 - 2 - 3.2.2.2.9.0.0.0.41030523.91119 - 20</t>
  </si>
  <si>
    <t>CLAUDIA MILENA GIRALDO CARDENAS - JEFE DE POBLACIONES</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</si>
  <si>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</si>
  <si>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</si>
  <si>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</si>
  <si>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</si>
  <si>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</si>
  <si>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</si>
  <si>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0316 - 2 - 3.2.2.1.2.0.0.0.4103050.23999 - 20</t>
  </si>
  <si>
    <t>0316 - 2 - 3.2.2.2.9.0.0.0.4103050.91119 - 20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</si>
  <si>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</si>
  <si>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</si>
  <si>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</si>
  <si>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</si>
  <si>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</si>
  <si>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</si>
  <si>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</si>
  <si>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0316 - 2 - 3.2.2.2.9.0.0.0.4103058.91119 - 20</t>
  </si>
  <si>
    <t>LIZ BELCKA CASTRO JARAMILLO- DIRECTORA DESARROLLO HUMANO Y FAMILIA</t>
  </si>
  <si>
    <t>Fomentar el emprendimiento y el empleo para cuidadores y PCD en el Departamento</t>
  </si>
  <si>
    <t>0316 - 2 - 3.2.2.2.9.0.0.0.4103058.91119 - 88</t>
  </si>
  <si>
    <t>0316 - 2 - 3.2.2.1.4.0.0.0.4103058.42999 - 20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</si>
  <si>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</si>
  <si>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</si>
  <si>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</si>
  <si>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</si>
  <si>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</si>
  <si>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</si>
  <si>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</si>
  <si>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</si>
  <si>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</si>
  <si>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0316 - 2 - 3.2.2.2.9.0.0.0.41030601.91119 - 20</t>
  </si>
  <si>
    <t>BRIAN ARANGO TRUJILLO- DIRECTOR DE POBLACIONES</t>
  </si>
  <si>
    <t>Formulación e Implementación de los Planes de Vida de los Cabildos Indígenas</t>
  </si>
  <si>
    <t xml:space="preserve">Servicio de transporte </t>
  </si>
  <si>
    <t>0316 - 2 - 3.2.2.2.6.0.0.0.41030601.64119 - 20</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</si>
  <si>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</si>
  <si>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</si>
  <si>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</si>
  <si>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0316 - 2 - 3.2.2.2.9.0.0.0.41030602.91119 - 20</t>
  </si>
  <si>
    <t>Formulación e Implementación de los Planes de Vida de los Resguardos Indígenas</t>
  </si>
  <si>
    <t>0316 - 2 - 3.2.2.2.6.0.0.0.41030602.64119 - 20</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</si>
  <si>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</si>
  <si>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</si>
  <si>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</si>
  <si>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</si>
  <si>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</si>
  <si>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</si>
  <si>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</si>
  <si>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0316 - 2 - 3.2.2.2.9.0.0.0.41030521.91119 - 20</t>
  </si>
  <si>
    <t>0316 - 2 - 3.2.2.2.9.0.0.0.41030521.91119 - 88</t>
  </si>
  <si>
    <t>0316 - 2 - 3.2.2.2.6.0.0.0.41030521.63391 - 20</t>
  </si>
  <si>
    <t>Logística operativa</t>
  </si>
  <si>
    <t>0316 - 2 - 3.2.2.2.7.0.0.0.41030521.73290 - 88</t>
  </si>
  <si>
    <t>Atención integral de población en situación permanente de desprotección social y/o familiar "Tú y yo con atención integral"</t>
  </si>
  <si>
    <t>rubro</t>
  </si>
  <si>
    <t>Servicios de atención integral a población en condición de discapacidad</t>
  </si>
  <si>
    <t xml:space="preserve">Personas atendidas con servicios integrales de atención </t>
  </si>
  <si>
    <t>Personas con discapacidad atendidas con servicios integrales</t>
  </si>
  <si>
    <t>202000363-0035</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</si>
  <si>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</si>
  <si>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</si>
  <si>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</si>
  <si>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</si>
  <si>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0316 - 2 - 3.2.2.2.9.0.0.0.4104020.91119 - 20</t>
  </si>
  <si>
    <t>LIZ BELCKA CASTRO JARAMILLO- DIRECTORA DE ADULTO MAYOR Y DISCAPACIDAD</t>
  </si>
  <si>
    <t xml:space="preserve">Estrategia de rehabilitación basada en la comunidad implementada en los municipios  </t>
  </si>
  <si>
    <t>Acompañamiento a  las personas con discapacidad,  familias y comunidad en la implementación del programa RBC</t>
  </si>
  <si>
    <t>0316 - 2 - 3.2.2.2.9.0.0.0.4104020.91119 - 88</t>
  </si>
  <si>
    <t>Realizar  capacitaciones en agentes comunitarios en RBC</t>
  </si>
  <si>
    <t>Conformación y fortalecimiento a las redes de apoyo de la estrategia RBC</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</si>
  <si>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</si>
  <si>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</si>
  <si>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</si>
  <si>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</si>
  <si>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</si>
  <si>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</si>
  <si>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</si>
  <si>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</si>
  <si>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</si>
  <si>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0316 - 2 - 3.2.2.2.9.0.0.0.4104027.91119 - 20</t>
  </si>
  <si>
    <t>0316 - 2 - 3.2.2.2.6.0.0.0.4104027.63391 - 20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</si>
  <si>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</si>
  <si>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</si>
  <si>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</si>
  <si>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</si>
  <si>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</si>
  <si>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</si>
  <si>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</si>
  <si>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</si>
  <si>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Municipales</t>
  </si>
  <si>
    <t>0316 - 2 - 3.2.2.2.9.0.0.0.4104015.91119 - 20</t>
  </si>
  <si>
    <t>Dinamización  del Consejo Departamental del  adulto mayor</t>
  </si>
  <si>
    <t xml:space="preserve">Realizar acompañamiento a los grupos de adultos mayores del depto, a través de deporte, cultura, recreación y motivación </t>
  </si>
  <si>
    <t>Celebraciones y eventos donde se resalte la importancia del rol del adulto mayor y su trayectoria de vida en la familia y la sociedad</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</si>
  <si>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</si>
  <si>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</si>
  <si>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</si>
  <si>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</si>
  <si>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Centros de Bienestar del Adulto Mayor (CBA) 30%</t>
  </si>
  <si>
    <t>0316 - 2 - 3.3.1.2.0.0.0.0.4104008.91119.13 - 06</t>
  </si>
  <si>
    <t>ESTAMPILLA PROADULTO MAYOR</t>
  </si>
  <si>
    <t>0316 - 2 - 3.3.1.2.0.0.0.0.4104008.91119.13 - 84</t>
  </si>
  <si>
    <t>SUPERAVIT ESTAMPILLA PRO-ADULTO MAYOR</t>
  </si>
  <si>
    <t>0316 - 2 - 3.3.1.2.0.0.0.0.4104008.91119.13 - 202</t>
  </si>
  <si>
    <t>REINTEGRO ESTAMPILLA PRO ADULTO MAYOR</t>
  </si>
  <si>
    <t>0316 - 2 - 3.3.1.2.0.0.0.0.4104008.91119.96 - 06</t>
  </si>
  <si>
    <t>0316 - 2 - 3.3.1.2.0.0.0.0.4104008.91119.96 - 84</t>
  </si>
  <si>
    <t>0316 - 2 - 3.3.1.2.0.0.0.0.4104008.91119.96 - 202</t>
  </si>
  <si>
    <t>0316 - 2 - 3.3.1.2.0.0.0.0.4104008.91119.167 - 06</t>
  </si>
  <si>
    <t>0316 - 2 - 3.3.1.2.0.0.0.0.4104008.91119.167 - 84</t>
  </si>
  <si>
    <t>0316 - 2 - 3.3.1.2.0.0.0.0.4104008.91119.167 - 202</t>
  </si>
  <si>
    <t>0316 - 2 - 3.3.1.2.0.0.0.0.4104008.91119.226 - 06</t>
  </si>
  <si>
    <t>0316 - 2 - 3.3.1.2.0.0.0.0.4104008.91119.226 - 84</t>
  </si>
  <si>
    <t>0316 - 2 - 3.3.1.2.0.0.0.0.4104008.91119.226 - 202</t>
  </si>
  <si>
    <t>0316 - 2 - 3.3.1.2.0.0.0.0.4104008.91119.233 - 06</t>
  </si>
  <si>
    <t>0316 - 2 - 3.3.1.2.0.0.0.0.4104008.91119.233 - 84</t>
  </si>
  <si>
    <t>0316 - 2 - 3.3.1.2.0.0.0.0.4104008.91119.233 - 202</t>
  </si>
  <si>
    <t>0316 - 2 - 3.3.1.2.0.0.0.0.4104008.91119.244 - 06</t>
  </si>
  <si>
    <t>0316 - 2 - 3.3.1.2.0.0.0.0.4104008.91119.244 - 84</t>
  </si>
  <si>
    <t>0316 - 2 - 3.3.1.2.0.0.0.0.4104008.91119.244 - 202</t>
  </si>
  <si>
    <t>0316 - 2 - 3.3.1.2.0.0.0.0.4104008.91119.284 - 06</t>
  </si>
  <si>
    <t>0316 - 2 - 3.3.1.2.0.0.0.0.4104008.91119.284 - 84</t>
  </si>
  <si>
    <t>0316 - 2 - 3.3.1.2.0.0.0.0.4104008.91119.284 - 202</t>
  </si>
  <si>
    <t>0316 - 2 - 3.3.1.2.0.0.0.0.4104008.91119.303 - 06</t>
  </si>
  <si>
    <t>0316 - 2 - 3.3.1.2.0.0.0.0.4104008.91119.303 - 84</t>
  </si>
  <si>
    <t>0316 - 2 - 3.3.1.2.0.0.0.0.4104008.91119.303 - 202</t>
  </si>
  <si>
    <t>0316 - 2 - 3.3.1.2.0.0.0.0.4104008.91119.372 - 06</t>
  </si>
  <si>
    <t>0316 - 2 - 3.3.1.2.0.0.0.0.4104008.91119.372 - 84</t>
  </si>
  <si>
    <t>0316 - 2 - 3.3.1.2.0.0.0.0.4104008.91119.372 - 202</t>
  </si>
  <si>
    <t>0316 - 2 - 3.3.1.2.0.0.0.0.4104008.91119.412 - 06</t>
  </si>
  <si>
    <t>0316 - 2 - 3.3.1.2.0.0.0.0.4104008.91119.412 - 84</t>
  </si>
  <si>
    <t>0316 - 2 - 3.3.1.2.0.0.0.0.4104008.91119.412 - 202</t>
  </si>
  <si>
    <t>0316 - 2 - 3.3.1.2.0.0.0.0.4104008.91119.470 - 06</t>
  </si>
  <si>
    <t>0316 - 2 - 3.3.1.2.0.0.0.0.4104008.91119.470 - 84</t>
  </si>
  <si>
    <t>0316 - 2 - 3.3.1.2.0.0.0.0.4104008.91119.470 - 202</t>
  </si>
  <si>
    <t>0316 - 2 - 3.3.1.2.0.0.0.0.4104008.91119.882 - 06</t>
  </si>
  <si>
    <t>0316 - 2 - 3.3.1.2.0.0.0.0.4104008.91119.882 - 84</t>
  </si>
  <si>
    <t>0316 - 2 - 3.3.1.2.0.0.0.0.4104008.91119.882 - 202</t>
  </si>
  <si>
    <t>CENTROS VIDA (cv) 70%</t>
  </si>
  <si>
    <t>Agricultura y desarrollo rural</t>
  </si>
  <si>
    <t>Inclusión productiva de pequeños productores rurales. "Tú y yo con oportunidades para el pequeño campesino"</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</si>
  <si>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</si>
  <si>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</si>
  <si>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</si>
  <si>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</si>
  <si>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</si>
  <si>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</si>
  <si>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</si>
  <si>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</si>
  <si>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0316 - 2 - 3.2.2.2.9.0.0.0.1702011.91119 - 20</t>
  </si>
  <si>
    <t>VALENTINA LOPEZ MADRID- JEFE DE LA MUJER Y LA EQUIDAD</t>
  </si>
  <si>
    <t>Articular y realizar seguimiento a las organizaciones existentes para fortalecer el empoderamiento de la Mujer.</t>
  </si>
  <si>
    <t>Trabajo</t>
  </si>
  <si>
    <t>Derechos fundamentales del trabajo y fortalecimiento del diálogo social. "Tú y yo con una niñez protegida"</t>
  </si>
  <si>
    <t>Servicio de educación informal para la prevención integral del trabajo infantil</t>
  </si>
  <si>
    <t>360400600</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</si>
  <si>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</si>
  <si>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</si>
  <si>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</si>
  <si>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</si>
  <si>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0316 - 2 - 3.2.2.2.9.0.0.0.3604006.91119 - 20</t>
  </si>
  <si>
    <t>0316 - 2 - 3.2.2.2.9.0.0.0.3604006.91119 - 88</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</si>
  <si>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</si>
  <si>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</si>
  <si>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</si>
  <si>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LIDERAZGO GOBERNABILILIDAD Y TRANSPARENCIA</t>
  </si>
  <si>
    <t>Gobierno Territorial</t>
  </si>
  <si>
    <t>DN</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</si>
  <si>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</si>
  <si>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</si>
  <si>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</si>
  <si>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</si>
  <si>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</si>
  <si>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Desarrollar estrategias de liderazgo para la Promoción de la participación de la Mujer en escenarios sociales y políticos </t>
  </si>
  <si>
    <t>0316 - 2 - 3.2.2.2.9.0.0.0.45020016.91119 - 20</t>
  </si>
  <si>
    <t>VALENTINA LOPEZ MADRID- JEFE DE OFICINA DE LA MUJER Y LA EQUIDAD</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</si>
  <si>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</si>
  <si>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</si>
  <si>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</si>
  <si>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</si>
  <si>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</si>
  <si>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</si>
  <si>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</si>
  <si>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 xml:space="preserve">Apropiación jurídica  por parte de la población e institucionalidad sobre las rutas de atención existentes.
</t>
  </si>
  <si>
    <t>Implementación de la  Política Publica de Equidad de Género para la Mujer</t>
  </si>
  <si>
    <t>0316 - 2 - 3.2.2.2.9.0.0.0.45020382.91119 - 20</t>
  </si>
  <si>
    <t>Seguimiento al cumplimiento de los planes de acción de la Política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</si>
  <si>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</si>
  <si>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</si>
  <si>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</si>
  <si>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0316 - 2 - 3.2.2.2.6.0.0.0.45020382.63391 - 20</t>
  </si>
  <si>
    <t>Implementar  la política  pública de diversidad sexual e identidad de género</t>
  </si>
  <si>
    <t>Política pública de diversidad sexual e identidad de género implementada.</t>
  </si>
  <si>
    <t>Estrategias de promoción de la garantía de derechos</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</si>
  <si>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</si>
  <si>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</si>
  <si>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</si>
  <si>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</si>
  <si>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Implementación y seguimiento al cumplimiento del plan de acción  de la política publica de diversidad sexual e identidad de genero</t>
  </si>
  <si>
    <t>0316 - 2 - 3.2.2.2.9.0.0.0.45020381.91119 - 20</t>
  </si>
  <si>
    <t>Desarrollar estrategias, programas y/o proyectos que promuevan la garantía de derechos a la población sexualmente diversa</t>
  </si>
  <si>
    <t>Desarrollo programas, campañas, talleres relacionados con la promoción de derechos de población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</si>
  <si>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</si>
  <si>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</si>
  <si>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Pendón, plegables. Folletos, manillas, etc.</t>
  </si>
  <si>
    <t>0316 - 2 - 3.2.2.1.3.0.0.0.45020381.32690 - 20</t>
  </si>
  <si>
    <t>0316 - 2 - 3.2.2.2.6.0.0.0.45020381.63391 - 20</t>
  </si>
  <si>
    <t>Servicio de apoyo para la implementación de medidas en derechos humanos y derecho internacional humanitario</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</si>
  <si>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</si>
  <si>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</si>
  <si>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</si>
  <si>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</si>
  <si>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</si>
  <si>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</si>
  <si>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0316 - 2 - 3.2.2.2.9.0.0.0.45020241.91119 - 20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</si>
  <si>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</si>
  <si>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</si>
  <si>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</si>
  <si>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</si>
  <si>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</si>
  <si>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</si>
  <si>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</si>
  <si>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0316 - 2 - 3.2.2.2.9.0.0.0.45020242.91119 - 20</t>
  </si>
  <si>
    <t>Articulación de base social y comunitario para la protección de la Mujer</t>
  </si>
  <si>
    <t>Realizar procesos continuos y formativos para el aumento de mujeres protegidas y protectoras.</t>
  </si>
  <si>
    <t>Promover acciones que conlleven a contribuir a la protección de la mujer de violencia de género.</t>
  </si>
  <si>
    <t>0316 - 2 - 3.2.2.2.9.0.0.0.45020242.91119 - 88</t>
  </si>
  <si>
    <t>Fortalecimiento a la gestión y dirección de la administración pública territorial "Quindío con una administración al servicio de la ciudadanía"</t>
  </si>
  <si>
    <t xml:space="preserve">Formular e implementar la política pública de adulto mayor </t>
  </si>
  <si>
    <t>4599019</t>
  </si>
  <si>
    <t xml:space="preserve">Documentos de planeación </t>
  </si>
  <si>
    <t xml:space="preserve">Política Pública de Adulto Mayor  formulada e implementada </t>
  </si>
  <si>
    <t>459901900</t>
  </si>
  <si>
    <t>Documentos de planeación realizados</t>
  </si>
  <si>
    <t>202000363-0150</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</si>
  <si>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</si>
  <si>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</si>
  <si>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Apoyar la elaboración, seguimiento y evaluación de los planes de acción de los municipios y depto. de la Política Publica de envejecimiento y vejez</t>
  </si>
  <si>
    <t>Formulación de la  política pública de Envejecimiento y vejez</t>
  </si>
  <si>
    <t>0316 - 2 - 3.2.2.2.9.0.0.0.45990192.91119 - 20</t>
  </si>
  <si>
    <t>LIZ BELCKA CASTRO JARAMILLO- DIRECTORA ADULTO MAYOR Y DISCAPACIDAD</t>
  </si>
  <si>
    <t>Desarrollar acciones que permitan garantizar el cumplimiento y reconocimiento de los derechos de las personas mayores.</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</si>
  <si>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</si>
  <si>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</si>
  <si>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</si>
  <si>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</si>
  <si>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Mejorar la articulación frente a la implementación de las políticas públicas de equidad y género</t>
  </si>
  <si>
    <t>Revisión y ajuste a la Política Pública de Equidad de Género para la Mujer</t>
  </si>
  <si>
    <t>0316 - 2 - 3.2.2.2.9.0.0.0.45990191.91119 - 20</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</si>
  <si>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</si>
  <si>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</si>
  <si>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</si>
  <si>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</si>
  <si>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</si>
  <si>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Generar procesos sociales orientados a la incidencia en la toma de decisiones públicas para la inclusión de las personas con discapacidad.</t>
  </si>
  <si>
    <t>Servicio de Intérpretes de lengua de señas que permita la inclusión y acceso de las personas con discapacidad.</t>
  </si>
  <si>
    <t>0316 - 2 - 3.2.2.2.9.0.0.0.45990193.91119 - 20</t>
  </si>
  <si>
    <t xml:space="preserve">Formación de cuidadores para el adecuado manejo de la Discapacidad a Cuidadoras, Cuidadores y Familias </t>
  </si>
  <si>
    <t>0316 - 2 - 3.2.2.2.9.0.0.0.45990193.91119 - 88</t>
  </si>
  <si>
    <t>Elaboración ,seguimiento y evaluación de los planes de acción de los municipios y depto. de la Política Publica de discapacidad.</t>
  </si>
  <si>
    <t>Asistencia técnica a los municipios para la adecuada apropiación de la Política Pública de Discapacidad</t>
  </si>
  <si>
    <t>Acciones y actividades para la implementacion de la Politica Publica de Discapacidad "Capacidad sin limites" del Departamento del Quindío</t>
  </si>
  <si>
    <t xml:space="preserve">Eventos de participación e integración de la población con discapacidad </t>
  </si>
  <si>
    <t>PROGRAMACIÓN PLAN DE ACCIÓN 
SECRETARÍA DE PLANEACIÓN
A DICIEMBRE 31 DE 2021</t>
  </si>
  <si>
    <t>PLAN DE DESARROLLO DEPARTAMENTAL: PLAN DE DESARROLLO 2020 - 2023 "TÚ Y YO SOMOS QUINDIO"</t>
  </si>
  <si>
    <t>VALOR PROYECTO
(EN PESOS )</t>
  </si>
  <si>
    <t>VALOR ACTIVIDAD (EN PESOS)</t>
  </si>
  <si>
    <t>Gestión Territorial</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</si>
  <si>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</si>
  <si>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</si>
  <si>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</si>
  <si>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</si>
  <si>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</si>
  <si>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</si>
  <si>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</si>
  <si>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0305 - 2 - 3.2.2.2.6.0.0.0.45020014.63391 - 20</t>
  </si>
  <si>
    <t>Recursos Ordinarios</t>
  </si>
  <si>
    <t>Secretario de Planeación Departamental</t>
  </si>
  <si>
    <t>0305 - 2 - 3.2.2.2.6.0.0.0.45020014.64118 - 20</t>
  </si>
  <si>
    <r>
      <t>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</si>
  <si>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0305 - 2 - 3.2.2.2.6.0.0.0.45020014.63111 - 20</t>
  </si>
  <si>
    <t>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</si>
  <si>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Adquisición de equipo de cómputo y muebles de oficina</t>
  </si>
  <si>
    <t>0305 - 2 - 3.2.1.1.4.1.1.2.45020014.38122 - 20</t>
  </si>
  <si>
    <t>0305 - 2 - 3.2.1.1.3.3.2.0.45020014.45221 - 20</t>
  </si>
  <si>
    <t xml:space="preserve">Scanner, cámara fotografía, grabadora, micrófonos inalámbricos. </t>
  </si>
  <si>
    <t>0305 - 2 - 3.2.1.1.3.3.2.0.45020014.45250 - 20</t>
  </si>
  <si>
    <t xml:space="preserve">Comunicaciones externas de interés público a través de medios radiales, prensa y televisivos. </t>
  </si>
  <si>
    <t>0305 - 2 - 3.2.2.2.9.0.0.0.45020014.91134 - 20</t>
  </si>
  <si>
    <t>Actualización y cargas permanente a la página Web y redes del Consejo Territorial</t>
  </si>
  <si>
    <t>0305 - 2 - 3.2.2.2.8.0.0.0.45020014.83132 - 20</t>
  </si>
  <si>
    <t>Suministro de material litográfico, papelería, impresos y publicaciones, entre otros.</t>
  </si>
  <si>
    <t>0305 - 2 - 3.2.2.1.3.0.0.0.45020014.32690 - 20</t>
  </si>
  <si>
    <t>Jornadas de educacíón no formal en Ordenamiento Territorial</t>
  </si>
  <si>
    <t>0305 - 2 - 3.2.2.2.9.0.0.0.45020014.91119 - 20</t>
  </si>
  <si>
    <t>Apoyo Administrativo Jurídico</t>
  </si>
  <si>
    <t>Material de apoyo logístico</t>
  </si>
  <si>
    <t>Adquisición de muebles de oficina (mesas y sillas sala de juntas)</t>
  </si>
  <si>
    <t>0305 - 2 - 3.2.1.1.4.1.1.2.4502001.38122 - 88</t>
  </si>
  <si>
    <t>Materiales y suministros (diseño e impresión cuadernos académicos)</t>
  </si>
  <si>
    <t>Eventos de Rendición Pública de Cuentas qué divulgan la gestión administrativa.</t>
  </si>
  <si>
    <t xml:space="preserve">Eventos de Rendición Públicas de Cuentas realizados. </t>
  </si>
  <si>
    <t>Rendicion de cuentas realizadas</t>
  </si>
  <si>
    <t>202000363-0043</t>
  </si>
  <si>
    <t xml:space="preserve"> Implementación  de eventos de Rendición Pública de Cuentas  de divulgación de gestión  de la Administración </t>
  </si>
  <si>
    <t>Incrementar la  participación de ciudadanos en los eventos de elección popular, a través  de la realización de la  Rendición Pública de Cuentas, con el propósito de generar un espacio de interlocución entre la sociedad civil y/o organizada.</t>
  </si>
  <si>
    <t>Aumentar los eventos de divulgación</t>
  </si>
  <si>
    <t xml:space="preserve"> Apoyo estructuración de instrumentos informativos (visual  y escrito) para la socialización  Informe de Gestión  vigencia 2020</t>
  </si>
  <si>
    <t xml:space="preserve">
0305 - 2 - 3.2.2.2.9.0.0.0.45020012.91119 - 20</t>
  </si>
  <si>
    <t>31/12/20121</t>
  </si>
  <si>
    <t xml:space="preserve">Apoyo en la organización logística del proceso de Rendición de Cuentas  en los municipios </t>
  </si>
  <si>
    <t xml:space="preserve"> Apoyo recolección de información  por líneas  estratégicas  (visual  y escrita) para la  estructuración del Informe de Gestión de la vigencia 2021 Sector Central (Secretarías)</t>
  </si>
  <si>
    <t xml:space="preserve"> Apoyo recolección de información  por líneas  estratégicas  (visual  y escrita) para la  estructuración del Informe de Gestión de la vigencia 2021  Entes Descentralizados </t>
  </si>
  <si>
    <t>Edición Informe de Gestión  vigencia 2020</t>
  </si>
  <si>
    <t>0305 - 2 - 3.2.2.1.3.0.0.0.45020012.32690 - 20</t>
  </si>
  <si>
    <t>Instrumentos de planificación para el ordenamiento y la gestión territorial departamental (Plan de Desarrollo Departamental PDD, Ordenamiento Territorial, Sistema de Información Geográfica, Mecanismos de Integración, Catastro multipropósito etc.).</t>
  </si>
  <si>
    <t xml:space="preserve">Instrumentos de planificación de ordenamiento y gestión territorial departamental implementados. </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</si>
  <si>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</si>
  <si>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</si>
  <si>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</si>
  <si>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</si>
  <si>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Elaboración e implementación de instrumentos de planificación para  el  Ordenamiento y la Gestión Territorial Departamental en el área de Catastro Multipropósito  y Ordenamiento Territorial.</t>
  </si>
  <si>
    <t>0305 - 2 - 3.2.2.2.9.0.0.0.4599018.91114 - 20</t>
  </si>
  <si>
    <t>Elaboración e implementación de instrumentos de planificación para  el  Ordenamiento y la Gestión Territorial Departamental en el área directrices del Ordenamiento Territorial Departamental</t>
  </si>
  <si>
    <t xml:space="preserve">Elaboración de   instrumentos de planificación para  el  Ordenamiento y la Gestión Territorial Departamental para la implementación de Mecanismos de Integración </t>
  </si>
  <si>
    <t>Fortalecimiento de la plataforma SIG Institucional. Licencia software</t>
  </si>
  <si>
    <t>Implementación instrumentos de planificación para  el  Ordenamiento y la Gestión Territorial Departamental en el área de Sistemas de Información Geográfica fortalecimiento de la plataforma SIG-  Convenio IGAC</t>
  </si>
  <si>
    <t>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</si>
  <si>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</si>
  <si>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</si>
  <si>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</si>
  <si>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</si>
  <si>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</si>
  <si>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</si>
  <si>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</si>
  <si>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</si>
  <si>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Recolección y análisis de la información para la actualización, generación de los boletines trimestrales (4), el informe anual del Departamento (1) y los demás análisis requeridos correspondientes a la vigencia 2020 (Informe de mercado laboral 2020 (1), saldo de deuda (1), infografías y notas informativas (12) , actualización y seguimiento indicadores de Desarrollo sostenible 2020 (1) compilación, fichas básicas municipales.2020</t>
  </si>
  <si>
    <t>0305 - 2 - 3.2.2.2.9.0.0.0.45990251.91114 - 20</t>
  </si>
  <si>
    <t>Apoyar la implementación  del Observatorio Económico  del Departamento: en la organización, actualización, operatividad de la información además de su publicación, difusión  y asistencia técnica.</t>
  </si>
  <si>
    <t>Actualización de los instrumentos (anuario estadístico, carta estadística e indicadores) de identificación, validación y cálculo de indicadores del observatorio departamental contenidos en las dos áreas temáticas abordadas (social y económica) para la vigencia 2020</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</si>
  <si>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</si>
  <si>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</si>
  <si>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</si>
  <si>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</si>
  <si>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</si>
  <si>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Fortalecer la asistencia a los entes territoriales para garantizar la presentación de proyectos</t>
  </si>
  <si>
    <t>Acompañamiento en la estructuración y formulación de proyectos para ser  financiados con recursos   del Sistema General de Regalías  SGR (documento técnico de soporte, presupuesto, Metodología General Ajustada  y  requisitos generales para la viabilización de proyectos)</t>
  </si>
  <si>
    <t>0305 - 2 - 3.2.2.2.9.0.0.0.45990252.91114 - 20</t>
  </si>
  <si>
    <t>Apoyo para la revision tecnica, viabilidad, priorización y aprobación de proyectos nuevos y ajustes  suceptibles de ser financiados con recursos del Sistema General de Regalias y acompañamiento en el cumplimiento de requisitos legales previos al inicio de la ejecucion de los proyectos SGR.</t>
  </si>
  <si>
    <t>Apoyo en la gestión técnica, registro y seguimiento en las plataformas del sistema General de Regalías  e informes   requeridos por las instancias de seguimiento y control,  acompañamiento a los ejercicios de planeación  conforme a la normatividad vigente.</t>
  </si>
  <si>
    <t>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demás dispuestas por el DNP.</t>
  </si>
  <si>
    <t>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</si>
  <si>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Apoyo en el seguimiento, generación de informes  y actualización  de los instrumentos de planificación conforme al  avance y/o modificaciones presupuestales que   generen cambios en los proyectos de inversión.</t>
  </si>
  <si>
    <t>Apoyo y asistencia técnica para la realización de modificaciones y/o ajustes a los proyectos de Inversión de la Secretaria de Planeación Departamental, de acuerdo al Plan de Desarrollo 2020-2023, actualizando las plataformas, MGA, SUIIF  TERRITORIO y realizando la actualización de seguimiento en el  aplicativo SPI.</t>
  </si>
  <si>
    <t>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</si>
  <si>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Apoyar los procesos de revisión y análisis de actos administrativos y demás  información   financiera relacionada con la inversión del Departamento, así como el apoyo en la proyección, verificación y consolidación de la información  correspondiente a iniciativas y proyectos  del banco de programas y proyectos,  permitiendo garantizar  la disposición de la información de manera accesible, confiable y oportuna.</t>
  </si>
  <si>
    <t xml:space="preserve">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</si>
  <si>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Apoyar los procesos de ajustes, actualización instrumentos de planificación, proyección certificados, cumplimiento de requisitos y demás documentos inherentes a la operatividad de los proyectos financiados con recursos del Sistema General de Regalías</t>
  </si>
  <si>
    <t>Adquisición de equipos para el fortalecimiento del área de bancos y proyectos</t>
  </si>
  <si>
    <t>0305 - 2 - 3.2.1.1.3.3.2.0.45990252.45221 - 20</t>
  </si>
  <si>
    <t>0305 - 2 - 3.2.1.1.3.3.2.0.45990252.45250 - 20</t>
  </si>
  <si>
    <t>0305 - 2 - 3.2.1.1.3.5.2.0.45990252.47694 - 20</t>
  </si>
  <si>
    <t xml:space="preserve">Entes territoriales  con servicio de asistencia técnica de los Instrumentos de Planificación para  en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</si>
  <si>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</si>
  <si>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</si>
  <si>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</si>
  <si>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</si>
  <si>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</si>
  <si>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</si>
  <si>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</si>
  <si>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Capacitación, asistencia técnica seguimiento y/o evaluación actualización  Planes, Planes Básicos y Esquemas de Ordenamiento Territorial, en concordancia a lo dispuesto en el Decreto 1232 del 2020 </t>
  </si>
  <si>
    <t>0305 - 2 - 3.2.2.2.9.0.0.0.45990311.91114 - 20</t>
  </si>
  <si>
    <t>Entes territoriales con servicio de asistencia  técnica del Modelo Integrado de Planeación y de Gestión MIPG</t>
  </si>
  <si>
    <t>Entes Territoriales con procesos de asistencia técnica realizadas.</t>
  </si>
  <si>
    <t xml:space="preserve">Capacitación, Diagnóstico y Asistencias Técnicas  Dimensiones  MIPG  Talento Humano, Direccionamiento Estratégico y Planeación, Gestión para Resultados con Valores, Evaluación de Resultados, Información y Comunicación, Gestión del Conocimiento y Control Interno </t>
  </si>
  <si>
    <t>0305 - 2 - 3.2.2.2.9.0.0.0.45990315.91114 - 20</t>
  </si>
  <si>
    <t>Entes territoriales  con servicio de asistencia técnica en la Medición del Desempeño Municipal.</t>
  </si>
  <si>
    <t>Asistencia técnica, seguimiento y/o evaluación Ranking Integral de Desempeño, identificación de inconsistencias del FUT, Evaluación de requisitos legales, viabilidad fiscal.</t>
  </si>
  <si>
    <t>0305 - 2 - 3.2.2.2.9.0.0.0.45990314.91114 - 20</t>
  </si>
  <si>
    <t xml:space="preserve">Entes territoriales  con servicio de asistencia técnica en el Sistema de Identificación de Potenciales Beneficiarios de Programas Sociales (SISBEN). </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</si>
  <si>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</si>
  <si>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0305 - 2 - 3.2.2.2.9.0.0.0.45990313.91114 - 20</t>
  </si>
  <si>
    <t>Entes territoriales con servicio de asistencia técnica en la formulación, preparación, seguimiento y evaluación de las políticas públicas.</t>
  </si>
  <si>
    <t>Procesos de socialización a los  Entes Territoriales Municipales :   a)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</si>
  <si>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0305 - 2 - 3.2.2.2.9.0.0.0.45990316.91114 - 20</t>
  </si>
  <si>
    <t xml:space="preserve">Entes territoriales  con servicio de asistencia técnica en Banco de Programas y Proyectos de Inversión Nacional (BPIN).  </t>
  </si>
  <si>
    <t>Capacitación, asistencia técnica, seguimiento y/o evaluación al banco de programas y proyectos de los entes territoriales</t>
  </si>
  <si>
    <t>0305 - 2 - 3.2.2.2.9.0.0.0.45990312.91114 - 20</t>
  </si>
  <si>
    <t xml:space="preserve">Sistema de Gestión implementado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</si>
  <si>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</si>
  <si>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</si>
  <si>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</si>
  <si>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 xml:space="preserve">Incrementar la aplicabilidad de los componentes que integran las dimensiones y políticas del Modelo Integrado de Planeación y de Gestión MIPG en la Administración Departamental del Quindío.
</t>
  </si>
  <si>
    <t xml:space="preserve">Dimensión de Talento Humano  </t>
  </si>
  <si>
    <t>0305 - 2 - 3.2.2.2.9.0.0.0.45990232.91119 - 20</t>
  </si>
  <si>
    <t xml:space="preserve">Dimensión Direccionamiento Estratégico </t>
  </si>
  <si>
    <t xml:space="preserve">Dimensión Gestión para Resultados con Valores </t>
  </si>
  <si>
    <t xml:space="preserve">Dimensión Evaluación de Resultados </t>
  </si>
  <si>
    <t xml:space="preserve">Dimensión Información y Comunicación </t>
  </si>
  <si>
    <t xml:space="preserve">Dimensión Gestión del Conocimiento y la Innovación </t>
  </si>
  <si>
    <t xml:space="preserve">Dimensión de Control Interno  </t>
  </si>
  <si>
    <t xml:space="preserve">Política de Talento Humano  </t>
  </si>
  <si>
    <t xml:space="preserve">Política de  Integridad </t>
  </si>
  <si>
    <t xml:space="preserve">Planeación Institucional  </t>
  </si>
  <si>
    <t xml:space="preserve">Política Gestión Presupuestal y Eficiencia del Gasto Público </t>
  </si>
  <si>
    <t xml:space="preserve">Política Fortalecimiento Organizacional y Simplificación de Procesos  </t>
  </si>
  <si>
    <t xml:space="preserve">Política de Gobierno Digital  </t>
  </si>
  <si>
    <t xml:space="preserve">Política de Seguridad Digital  </t>
  </si>
  <si>
    <t xml:space="preserve">Política Defensa Jurídica </t>
  </si>
  <si>
    <t xml:space="preserve">Política  Transparencia, Acceso a la Información y Lucha Contra la Corrupción </t>
  </si>
  <si>
    <t xml:space="preserve">Política Servicio al Ciudadano  </t>
  </si>
  <si>
    <t xml:space="preserve">Política de Racionalización de Trámites  </t>
  </si>
  <si>
    <t xml:space="preserve">Política Participación Ciudadana en la Gestión  </t>
  </si>
  <si>
    <t xml:space="preserve">Política Mejora Normativa  </t>
  </si>
  <si>
    <t xml:space="preserve">Política de Seguimiento y Evaluación del Desempeño Institucional.  </t>
  </si>
  <si>
    <t xml:space="preserve">Política Gestión Documental  </t>
  </si>
  <si>
    <t xml:space="preserve">Política  Gestión de la Información Estadística  </t>
  </si>
  <si>
    <t xml:space="preserve">Política de Gestión del Conocimiento y la Innovación </t>
  </si>
  <si>
    <t xml:space="preserve">Política de Control Interno </t>
  </si>
  <si>
    <t>Dimensiones y Políticas  del  MIPG</t>
  </si>
  <si>
    <t>Realización procesos de autoevaluación MIPG</t>
  </si>
  <si>
    <t>LUIS ALBERTO RINCON QUINTERO</t>
  </si>
  <si>
    <t>Secretario de Planeación</t>
  </si>
  <si>
    <t>PROGRAMACIÓN PLAN DE ACCIÓN 
PLAN DE DESARROLLO 2020-2023 "TÚ Y YO SOMOS QUINDIO" 
INSTITUTO DEPARTAMENTAL DE TRANSITO DEL QUINDÍO  
A DICIEMBRE 31 DE 2021</t>
  </si>
  <si>
    <t xml:space="preserve">FECHA DE INICIO
(dd/mm/aaaa) </t>
  </si>
  <si>
    <t>FECHA DE TERMINACIÓN 
(dd/mm/aaaa)</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</si>
  <si>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</si>
  <si>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</si>
  <si>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</si>
  <si>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</si>
  <si>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</si>
  <si>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</si>
  <si>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</si>
  <si>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</si>
  <si>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</si>
  <si>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</si>
  <si>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2.3.5.02.09.2409009.91134</t>
  </si>
  <si>
    <t>Otros recursos (Propios de  IDTQ)</t>
  </si>
  <si>
    <t>Fernando Baena Villarreal</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</si>
  <si>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</si>
  <si>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</si>
  <si>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</si>
  <si>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</si>
  <si>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</si>
  <si>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2.3.5.02.09.2409022.91134</t>
  </si>
  <si>
    <t>Formular e Implementar un programa de control, prevención y atención del tránsito y en transporte en los municipios y vías de jurisdicción del IDTQ.</t>
  </si>
  <si>
    <t>Programa de control y atención del tránsito y en transporte formulado e implementado</t>
  </si>
  <si>
    <t>Programa de control y atención del tránsito y el transporte implementado</t>
  </si>
  <si>
    <t>2.3.5.02.09.2409014.91134</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</si>
  <si>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</si>
  <si>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</si>
  <si>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</si>
  <si>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</si>
  <si>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</si>
  <si>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2.3.5.02.09.2409039.91134</t>
  </si>
  <si>
    <t>PROGRAMACIÓN PLAN DE ACCIÓN  DE LA SECRETARÍA DE AGRICULTURA, DESARROLLO RURAL Y MEDIO AMBIENTE  
A DICIEMBRE 31 DE 2021</t>
  </si>
  <si>
    <t>PLAN DE DESARROLLO DEPARTAMENTAL: Tú y Yo somos Quindío 2020-2023</t>
  </si>
  <si>
    <t>PROYECTOS</t>
  </si>
  <si>
    <t>Palenqueras</t>
  </si>
  <si>
    <t>Inclusión productiva de pequeños productores rurales. "Tú y yo con oportunidades para en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</si>
  <si>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</si>
  <si>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</si>
  <si>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</si>
  <si>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</si>
  <si>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</si>
  <si>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</si>
  <si>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</si>
  <si>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0312 - 2 - 3.2.2.2.9.0.0.0.1702011.91131 - 20</t>
  </si>
  <si>
    <t>Recurso ordinario</t>
  </si>
  <si>
    <t>JULIO CESAR CORTES PULIDO</t>
  </si>
  <si>
    <t>0312 - 2 - 3.2.2.2.8.0.0.0.1702011.86119 - 20</t>
  </si>
  <si>
    <t>Servicio de apoyo financiero para proyectos productivos</t>
  </si>
  <si>
    <t>Proyectos productivos cofinanciados</t>
  </si>
  <si>
    <t>Realizar proceso de acompañamiento en la cofinanciación de proyectos productivos</t>
  </si>
  <si>
    <t>Convenios alianzas proyectos productivos</t>
  </si>
  <si>
    <t>0312 - 2 - 3.2.2.2.9.0.0.0.1702007.91138 - 20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</si>
  <si>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</si>
  <si>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</si>
  <si>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</si>
  <si>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Convenios alianzas de apoyo financiero para el acceso a activos productivos y de comercialización</t>
  </si>
  <si>
    <t>0312 - 2 - 3.2.2.2.9.0.0.0.1702009.91138 - 20</t>
  </si>
  <si>
    <t>0312 - 2 - 3.2.2.2.9.0.0.0.1702009.91138 - 195</t>
  </si>
  <si>
    <t>Superavit reintegro recursos del crédito</t>
  </si>
  <si>
    <t>Servicio de apoyo para en fomento organizativo de la agricultura campesina, familiar y comunitaria</t>
  </si>
  <si>
    <t>170201700</t>
  </si>
  <si>
    <t>Productores agropecuarios apoyados</t>
  </si>
  <si>
    <t>202000363-0023</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</si>
  <si>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</si>
  <si>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</si>
  <si>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</si>
  <si>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</si>
  <si>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0312 - 2 - 3.2.2.2.9.0.0.0.1702017.91131 - 20</t>
  </si>
  <si>
    <t>0312 - 2 - 3.2.2.2.9.0.0.0.1702017.91138 - 20</t>
  </si>
  <si>
    <t>0312 - 2 - 3.2.2.2.9.0.0.0.1702017.91131 - 88</t>
  </si>
  <si>
    <t>Superavit recurso ordinario</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</si>
  <si>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</si>
  <si>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</si>
  <si>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</si>
  <si>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</si>
  <si>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</si>
  <si>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0312 - 2 - 3.2.2.2.9.0.0.0.1702014.91138 - 20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</si>
  <si>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</si>
  <si>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</si>
  <si>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</si>
  <si>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</si>
  <si>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</si>
  <si>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0312 - 2 - 3.2.2.2.9.0.0.0.1702021.91131 - 20</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</si>
  <si>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</si>
  <si>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</si>
  <si>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</si>
  <si>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</si>
  <si>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</si>
  <si>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</si>
  <si>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</si>
  <si>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Apoyo institucional a productores en la participación en mercados campesinos-Compra y/o adquisición de suministros</t>
  </si>
  <si>
    <t>0312 - 2 - 3.2.2.2.6.0.0.0.1702038.62429 - 20</t>
  </si>
  <si>
    <t>0312 - 2 - 3.2.2.2.6.0.0.0.1702038.62429 - 195</t>
  </si>
  <si>
    <t>170203801</t>
  </si>
  <si>
    <t>Productores apoyados para la participación en mercados campesinos</t>
  </si>
  <si>
    <t>Acompañamiento a las organizaciones de productores formales</t>
  </si>
  <si>
    <t>170202301</t>
  </si>
  <si>
    <t>Planes de Desarrollo Agropecuario y Rural elaborados</t>
  </si>
  <si>
    <t>202000363-0022</t>
  </si>
  <si>
    <t>Implementación de procesos de extensión agropecuaria e inocuidad (estatus sanitario, BPA, BPG) alimentaria; en el Departamento del Quindío</t>
  </si>
  <si>
    <t>Formular e Implementar el Plan Departamental de Extensión Agropecuaria PDEA del departamento del Quindío;</t>
  </si>
  <si>
    <t>Formular e Implementar el Plan Departamental de Extensión Agropecuaria PDEA del departamento del Quindío</t>
  </si>
  <si>
    <t>0312 - 2 - 3.2.2.2.9.0.0.0.1702023.91131 - 20</t>
  </si>
  <si>
    <t>Servicios de acompañamiento en la implementación de planes de desarrollo agropecuario y rural</t>
  </si>
  <si>
    <t>170202400</t>
  </si>
  <si>
    <t>Planes de Desarrollo Agropecuario y Rural acompañados</t>
  </si>
  <si>
    <t>Estructurar y ejecutar proyectos integrales agropecuarios, de asistencia técnica y extensión agropecuaria municipales</t>
  </si>
  <si>
    <t>Servicios de acompañamiento en la implementación de Planes de desarrollo agropecuario y rural</t>
  </si>
  <si>
    <t>0312 - 2 - 3.2.2.2.9.0.0.0.1702024.91131 - 20</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</si>
  <si>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</si>
  <si>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</si>
  <si>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</si>
  <si>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</si>
  <si>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</si>
  <si>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</si>
  <si>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</si>
  <si>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</si>
  <si>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0312 - 2 - 3.2.2.2.9.0.0.0.1702025.91131 - 20</t>
  </si>
  <si>
    <t>Servicios financieros y gestión del riesgo para las actividades agropecuarias y rurales. "Tú y yo con un campo protegido"</t>
  </si>
  <si>
    <t>Servicio de apoyo a la implementación de mecanismos y herramientas para en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</si>
  <si>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</si>
  <si>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</si>
  <si>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</si>
  <si>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</si>
  <si>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</si>
  <si>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</si>
  <si>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</si>
  <si>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0312 - 2 - 3.2.2.2.9.0.0.0.1703013.91138 - 20</t>
  </si>
  <si>
    <t>0312 - 2 - 3.2.2.2.9.0.0.0.1703013.91138 - 195</t>
  </si>
  <si>
    <t>Ordenamiento social y uso productivo del territorio rural. "Tú y yo con un campo planificado"</t>
  </si>
  <si>
    <t>170400203</t>
  </si>
  <si>
    <t>Documentos de lineamientos para en ordenamiento social y productivo elaborados</t>
  </si>
  <si>
    <t>202000363-0025</t>
  </si>
  <si>
    <t>Implementación de procesos de ordenamiento productivo y social territorial</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</si>
  <si>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</si>
  <si>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</si>
  <si>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</si>
  <si>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0312 - 2 - 3.2.2.2.9.0.0.0.1704002.91131 - 20</t>
  </si>
  <si>
    <t>Servicio de apoyo para el fomento de la formalidad</t>
  </si>
  <si>
    <t>170401700</t>
  </si>
  <si>
    <t xml:space="preserve">Personas sensibilizadas en la formalización </t>
  </si>
  <si>
    <t>Formular e implementar programas y proyectos agropecuarios integrales, sostenibles, de reconversión productiva</t>
  </si>
  <si>
    <t>Acompañamiento en el proceso de formalización de la propiedad rural</t>
  </si>
  <si>
    <t>0312 - 2 - 3.2.2.2.9.0.0.0.1704017.91131 - 20</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</si>
  <si>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</si>
  <si>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</si>
  <si>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</si>
  <si>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</si>
  <si>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</si>
  <si>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</si>
  <si>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</si>
  <si>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</si>
  <si>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eventos nacionales e internacionles</t>
  </si>
  <si>
    <t>0312 - 2 - 3.2.2.2.9.0.0.0.1706004.91138 - 20</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</si>
  <si>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</si>
  <si>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</si>
  <si>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</si>
  <si>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</si>
  <si>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</si>
  <si>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</si>
  <si>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</si>
  <si>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</si>
  <si>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</si>
  <si>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0312 - 2 - 3.2.2.2.9.0.0.0.1707069.91138 - 20</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</si>
  <si>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</si>
  <si>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</si>
  <si>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</si>
  <si>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</si>
  <si>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</si>
  <si>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</si>
  <si>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agropecuarios y agroindustriales y
de desarrollo rural integral</t>
  </si>
  <si>
    <t>Apoyo coordinación puesta en marcha de proyectos de CTI</t>
  </si>
  <si>
    <t>0312 - 2 - 3.2.2.2.9.0.0.0.1708016.91131 - 20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</si>
  <si>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</si>
  <si>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</si>
  <si>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</si>
  <si>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</si>
  <si>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</si>
  <si>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0312 - 2 - 3.2.2.2.9.0.0.0.1708051.91131 - 20</t>
  </si>
  <si>
    <t>Infraestructura productiva y comercialización. "Tú y yo con agro competitivo"</t>
  </si>
  <si>
    <t>Centros logísticos agropecuarios adecuados</t>
  </si>
  <si>
    <t>170901900</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</si>
  <si>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</si>
  <si>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</si>
  <si>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</si>
  <si>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</si>
  <si>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agroindutriales.</t>
  </si>
  <si>
    <t>0312 - 2 - 3.2.1.1.3.2.5.0.1709019.44516 - 20</t>
  </si>
  <si>
    <t>Infraestructura de pos cosecha adecuada</t>
  </si>
  <si>
    <t>170903400</t>
  </si>
  <si>
    <t>Mejorar la Infraestructura de pos cosecha</t>
  </si>
  <si>
    <t>Realización de acciones de diseño, acompañamiento para adecuación de infraestructura de pos cosecha</t>
  </si>
  <si>
    <t>0312 - 2 - 3.2.2.2.9.0.0.0.1709034.91131 - 20</t>
  </si>
  <si>
    <t>0312 - 2 - 3.2.2.2.9.0.0.0.1709034.91138 - 20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</si>
  <si>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</si>
  <si>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</si>
  <si>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</si>
  <si>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</si>
  <si>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t>
  </si>
  <si>
    <t>0312 - 2 - 3.2.1.1.3.2.5.0.1709093.44516 - 20</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</si>
  <si>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</si>
  <si>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</si>
  <si>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</si>
  <si>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</si>
  <si>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</si>
  <si>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</si>
  <si>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</si>
  <si>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</si>
  <si>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</si>
  <si>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0312 - 2 - 3.2.2.2.9.0.0.0.3502017.91131 - 20</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</si>
  <si>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</si>
  <si>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</si>
  <si>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</si>
  <si>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</si>
  <si>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0312 - 2 - 3.2.2.2.9.0.0.0.3502007.91119 - 20</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</si>
  <si>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</si>
  <si>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</si>
  <si>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</si>
  <si>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</si>
  <si>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</si>
  <si>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</si>
  <si>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</si>
  <si>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</si>
  <si>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0312 - 2 - 3.2.2.2.9.0.0.0.3201013.94900 - 20</t>
  </si>
  <si>
    <t>Servicio de vigilancia de la calidad del aire</t>
  </si>
  <si>
    <t>Campaña de monitoreo de calidad del aire realizadas</t>
  </si>
  <si>
    <t>Realización de Campaña de monitoreo de calidad del aire realizadas</t>
  </si>
  <si>
    <t>0312 - 2 - 3.2.2.2.9.0.0.0.3201008.94900 - 20</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</si>
  <si>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</si>
  <si>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</si>
  <si>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</si>
  <si>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</si>
  <si>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</si>
  <si>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</si>
  <si>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</si>
  <si>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ripiaros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</si>
  <si>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</si>
  <si>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en servicios de restauración de ecosistemas</t>
  </si>
  <si>
    <t>0312 - 2 - 3.2.2.2.9.0.0.0.3202005.94900 - 20</t>
  </si>
  <si>
    <t>0312 - 2 - 3.2.2.2.6.0.0.0.3202005.64119 - 20</t>
  </si>
  <si>
    <t>0312 - 2 - 3.2.2.1.3.0.0.0.3202005.32690 - 20</t>
  </si>
  <si>
    <t>Servicio de recuperación de cuerpos de agua lénticos y lóticos</t>
  </si>
  <si>
    <t>Bosque ripario recuperado</t>
  </si>
  <si>
    <t>320203704</t>
  </si>
  <si>
    <t>Desarrollo de actividades de recuperación del Bosque ripario recuperado</t>
  </si>
  <si>
    <t>0312 - 2 -3.2.2.2.9.0.0.0.32020371.94900 - 20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</si>
  <si>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</si>
  <si>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</si>
  <si>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</si>
  <si>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</si>
  <si>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0312 - 2 -3.2.2.2.9.0.0.0.32020372.94900 - 88</t>
  </si>
  <si>
    <t>0312 - 2 - 3.2.2.2.9.0.0.0.32020372.94900 - 20</t>
  </si>
  <si>
    <t>0312 - 2 - 3.2.2.2.6.0.0.0.32020372.64119 - 20</t>
  </si>
  <si>
    <t>Servicio de transporte para el desplazamiento del personal en el desarrollo del proyecto generación y desarrollo de acciones para la conservación de las áreas de importancia estratégica hidrica en el Departamento del Quindío</t>
  </si>
  <si>
    <t>0312 - 2 - 3.2.2.2.6.0.0.0.032020372.64119 - 20</t>
  </si>
  <si>
    <t>Servicio apoyo financiero para la implementación de esquemas de pago por servicio ambientales</t>
  </si>
  <si>
    <t xml:space="preserve">Esquemas de Pago por Servicio ambientales implementados </t>
  </si>
  <si>
    <t>Esquemas de Pago por Servicio ambientales</t>
  </si>
  <si>
    <t>0312 - 2 - 3.2.2.2.9.0.0.0.3202043.94900 - 20</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</si>
  <si>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</si>
  <si>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</si>
  <si>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</si>
  <si>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</si>
  <si>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202000363-0028</t>
  </si>
  <si>
    <t xml:space="preserve"> 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</si>
  <si>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</si>
  <si>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</si>
  <si>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</si>
  <si>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0312 - 2 - 3.2.2.2.9.0.0.0.32020141.94900 - 20</t>
  </si>
  <si>
    <t>0312 - 2 - 3.2.2.2.6.0.0.0.32020141.63391 - 20</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</si>
  <si>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</si>
  <si>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</si>
  <si>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</si>
  <si>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</si>
  <si>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</si>
  <si>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</si>
  <si>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</si>
  <si>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0312 - 2 - 3.2.2.2.9.0.0.0.32020142.94900 - 20</t>
  </si>
  <si>
    <t>0312 - 2 - 3.2.2.1.3.0.0.0.32020142.32690 - 20</t>
  </si>
  <si>
    <t>0312 - 2 - 3.2.2.1.3.0.0.0.32020142.94900 - 20</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</si>
  <si>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</si>
  <si>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</si>
  <si>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</si>
  <si>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</si>
  <si>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</si>
  <si>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</si>
  <si>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</si>
  <si>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</si>
  <si>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Suministro de bienes y servios de apoyo en la implementación de proyectos de Emprendimientos Verdes.</t>
  </si>
  <si>
    <t>0312 - 2 - 3.2.2.2.9.0.0.0.3204012.94900 - 20</t>
  </si>
  <si>
    <t>3205009</t>
  </si>
  <si>
    <t>Barreras rompe vientos recuperadas</t>
  </si>
  <si>
    <t>320500900</t>
  </si>
  <si>
    <t>Barreras rompe vientos</t>
  </si>
  <si>
    <t>202000363-0030</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</si>
  <si>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</si>
  <si>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</si>
  <si>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</si>
  <si>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</si>
  <si>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0312 - 2 - 3.2.2.2.9.0.0.0.3205009.94900 - 20</t>
  </si>
  <si>
    <t>3205014</t>
  </si>
  <si>
    <t>Obras para el control de erosión</t>
  </si>
  <si>
    <t>320501400</t>
  </si>
  <si>
    <t xml:space="preserve">Área reforestada </t>
  </si>
  <si>
    <t>Desarrollar eficientemente obras para el control de erosión</t>
  </si>
  <si>
    <t>Desarrollar acciones de siembra de arboles donde hay erosión</t>
  </si>
  <si>
    <t>0312 - 2 - 3.2.2.2.9.0.0.0.3205014.94900 - 20</t>
  </si>
  <si>
    <t>Desarrollar eficientemente obras para estabilización de taludes</t>
  </si>
  <si>
    <t>Diseño de trinchos</t>
  </si>
  <si>
    <t>0312 - 2 - 3.2.2.2.9.0.0.0.3205010.94900 - 20</t>
  </si>
  <si>
    <t>Gestión del cambio climático para un desarrollo bajo en carbono y resiliente al clima. "Tú y yo preparados para en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</si>
  <si>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</si>
  <si>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</si>
  <si>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</si>
  <si>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</si>
  <si>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</si>
  <si>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</si>
  <si>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</si>
  <si>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</si>
  <si>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</si>
  <si>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0312 - 2 - 3.2.2.2.9.0.0.0.3206005.94900 - 20</t>
  </si>
  <si>
    <t>Servicio de producción de plántulas en viveros</t>
  </si>
  <si>
    <t>320601400</t>
  </si>
  <si>
    <t>Plántulas producidas</t>
  </si>
  <si>
    <t>Apoyo a la producción de plántulas</t>
  </si>
  <si>
    <t>0312 - 2 - 3.2.2.2.9.0.0.0.3206014.94900 - 20</t>
  </si>
  <si>
    <t>Estufas ecoeficientes</t>
  </si>
  <si>
    <t>3206015</t>
  </si>
  <si>
    <t>320601500</t>
  </si>
  <si>
    <t>Estufas ecoeficientes instaladas y en operación</t>
  </si>
  <si>
    <t>Operatividad de la estufas ecoeficientes</t>
  </si>
  <si>
    <t>0312 - 2 - 3.2.1.1.3.1.4.0.3206015.43410 - 20</t>
  </si>
  <si>
    <t>Marzo 11 de 2021</t>
  </si>
  <si>
    <t>PLAN DE DESARROLLO DEPARTAMENTAL: ¨TU Y YO SOMOS, QUINDIO¨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</si>
  <si>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</si>
  <si>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</si>
  <si>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</si>
  <si>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</si>
  <si>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</si>
  <si>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</si>
  <si>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</si>
  <si>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</si>
  <si>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0311 - 2 - 3.2.2.2.9.0.0.0.3502006.91119 - 20</t>
  </si>
  <si>
    <t>Secretario de Turismo Industria y Comercio</t>
  </si>
  <si>
    <t>Servicio de asistencia técnica para el desarrollo de iniciativas Clústers</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</si>
  <si>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</si>
  <si>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</si>
  <si>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0311 - 2 - 3.2.2.2.9.0.0.0.3502007.91119 - 20</t>
  </si>
  <si>
    <t>0311 - 2 - 3.2.2.2.9.0.0.0.3502007.91138 - 20</t>
  </si>
  <si>
    <t>Apoyo para la implementaciòn  y ejecuciòn de los planes de acciòn de los clùsters</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</si>
  <si>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</si>
  <si>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</si>
  <si>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</si>
  <si>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</si>
  <si>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</si>
  <si>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</si>
  <si>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</si>
  <si>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</si>
  <si>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0311 - 2 - 3.2.2.2.9.0.0.0.3502022.91138 - 20</t>
  </si>
  <si>
    <t>Aunar esfuerzos para desarrollar proyectos  y/o actividades direccionadas a promover el acceso a nuevos mercados  para las Mipymes del departamento</t>
  </si>
  <si>
    <t>0311 - 2 - 3.2.2.2.9.0.0.0.3502022.91119 - 20</t>
  </si>
  <si>
    <t>350204700</t>
  </si>
  <si>
    <t>Documentos de planeación elaborados</t>
  </si>
  <si>
    <t>0.7</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</si>
  <si>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</si>
  <si>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Elaboración de estudios, diagnósticos y/o investigación para la formulación del Plan de Internacionalización del departamento del Quindío.</t>
  </si>
  <si>
    <t>0311 - 2 - 3.2.2.2.9.0.0.0.3502047.91136 - 20</t>
  </si>
  <si>
    <t>350203900</t>
  </si>
  <si>
    <t>202000363-0076</t>
  </si>
  <si>
    <t xml:space="preserve"> Mejoramiento de la competitividad del  departamento como destino turístico  sostenible y de calidad .</t>
  </si>
  <si>
    <t>Fortalecer la coordinación interinstitucional</t>
  </si>
  <si>
    <t>0311 - 2 - 3.2.2.2.9.0.0.0.3502039.91119 - 20</t>
  </si>
  <si>
    <t>0311 - 2 - 3.2.2.2.9.0.0.0.3502039.91119 - 88</t>
  </si>
  <si>
    <t xml:space="preserve">Superávit Recurso Ordinario </t>
  </si>
  <si>
    <t>documentos de planeación elaborados</t>
  </si>
  <si>
    <t>0311 - 2 - 3.2.2.2.9.0.0.0.3502047.91119 - 20</t>
  </si>
  <si>
    <t>Estudios y/o diseños para proyectos de infraestructura turística</t>
  </si>
  <si>
    <t>Fortalecimiento de la infraestructura de soporte para la actividad turística</t>
  </si>
  <si>
    <t>0311 - 2 - 3.4.2.4.0.0.0.0.3502039.54129.884 - 20</t>
  </si>
  <si>
    <t>0311 - 2 - 3.4.2.4.0.0.0.0.3502039.54129.884 - 88</t>
  </si>
  <si>
    <t>Servicio de promoción turística</t>
  </si>
  <si>
    <t>Campañas realizadas</t>
  </si>
  <si>
    <t>202000363-0077</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</si>
  <si>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</si>
  <si>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</si>
  <si>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</si>
  <si>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Apoyo a la promociòn nacional e internaciònal del departamento del Quindìo como destino turìstico</t>
  </si>
  <si>
    <t>0311 - 2 - 3.2.2.2.9.0.0.0.3502046.91136 - 52</t>
  </si>
  <si>
    <t>Turismo y Cultura 4%</t>
  </si>
  <si>
    <t>0311 - 2 - 3.2.2.2.9.0.0.0.3502046.91136 - 88</t>
  </si>
  <si>
    <t>0311 - 2 - 3.2.2.2.9.0.0.0.3502046.91136 - 94</t>
  </si>
  <si>
    <t>Superávit Turismo y Cultura 4%</t>
  </si>
  <si>
    <t xml:space="preserve">Fomación para el fortalecimiento empresarial del sector turismo y las estrategias de promoción </t>
  </si>
  <si>
    <t>0311 - 2 - 3.2.2.2.9.0.0.0.3502046.91136 - 20</t>
  </si>
  <si>
    <t>Logìstica y transporte para realizar  labores institucionales</t>
  </si>
  <si>
    <t>0311 - 2 - 3.2.1.1.3.3.2.0.3502046.45250 - 52</t>
  </si>
  <si>
    <t>0311 - 2 - 3.2.2.2.9.0.0.0.3502046.64119 - 52</t>
  </si>
  <si>
    <t>Servicios de catering para cubrir los diferentes eventos y actividades</t>
  </si>
  <si>
    <t>0311 - 2 - 3.2.2.2.9.0.0.0.3502046.63391 - 52</t>
  </si>
  <si>
    <t xml:space="preserve">Adquisición de equipos tecnologicos </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</si>
  <si>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</si>
  <si>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</si>
  <si>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</si>
  <si>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</si>
  <si>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</si>
  <si>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</si>
  <si>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</si>
  <si>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</si>
  <si>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</si>
  <si>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0311 - 2 - 3.2.2.2.8.0.0.0.3602018.83117 - 20</t>
  </si>
  <si>
    <t>Servicio de asesoría técnica para el emprendimiento.</t>
  </si>
  <si>
    <t>360203201</t>
  </si>
  <si>
    <t>Emprendimientos fortalecidos</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</si>
  <si>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</si>
  <si>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</si>
  <si>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0311 - 2 - 3.2.2.2.9.0.0.0.3602032.91138 - 20</t>
  </si>
  <si>
    <t>Aunar esfuerzos para desarrolar proyectos  a travès delos cuales se fortalezcan las capacidades de los emprendedores del departamento</t>
  </si>
  <si>
    <t>0311 - 2 - 3.2.2.2.9.0.0.0.3602032.91119 - 20</t>
  </si>
  <si>
    <t>Servicio de asistencia técnica para la generación y formalización del empleo</t>
  </si>
  <si>
    <t>Talleres de oferta institucional realizados</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</si>
  <si>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</si>
  <si>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</si>
  <si>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0311 - 2 - 3.2.2.2.9.0.0.0.3602029.91119 - 20</t>
  </si>
  <si>
    <t>Logistica, impresiones maaterial  y refrigerios para adelantar los talleres de oferta institucional</t>
  </si>
  <si>
    <t>0311 - 2 - 3.2.2.2.9.0.0.0.3602029.63391 - 20</t>
  </si>
  <si>
    <t>Servicio de información y monitoreo del mercado de trabajo</t>
  </si>
  <si>
    <t>360203000</t>
  </si>
  <si>
    <t>Reportes realizados</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</si>
  <si>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</si>
  <si>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</si>
  <si>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0311 - 2 - 3.2.2.2.9.0.0.0.3602030.91119 - 20</t>
  </si>
  <si>
    <t>Aunuar esfuerzos para fortalecer los procesos enmarcados en el mercado laboral del departamento</t>
  </si>
  <si>
    <t>Logistica, impresiones maaterial  y refrigerios para adelantar los procesos de monitoreo del mercado de tarabajo,</t>
  </si>
  <si>
    <t>0311 - 2 - 3.2.2.2.9.0.0.0.3602030.63391 - 20</t>
  </si>
  <si>
    <t xml:space="preserve">TOTAL: </t>
  </si>
  <si>
    <t>PROGRAMACIÓN PLAN DE ACCIÓN SECRETARIA  TURISMO, INDUSTRIA Y COMERCIO, AÑO 2021
DICIEMBRE 31 DE 2021</t>
  </si>
  <si>
    <t>PROGRAMACIÓN PLAN DE ACCIÓN SECRETARIA  DE TECNOLOGIAS DE LA INFORMACION Y LAS COMUNICACIONES  AÑO: 2021</t>
  </si>
  <si>
    <t>PLAN DE DESARROLLO DEPARTAMENTAL: TU Y YO SOMO QUNDIO</t>
  </si>
  <si>
    <t>PORYECTO</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</si>
  <si>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</si>
  <si>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</si>
  <si>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</si>
  <si>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</si>
  <si>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202000363-0038</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</si>
  <si>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</si>
  <si>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</si>
  <si>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</si>
  <si>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</si>
  <si>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0324 - 2 - 3.2.2.2.8.0.0.0.2301024.84290 - 20</t>
  </si>
  <si>
    <t>Secretaria TIC</t>
  </si>
  <si>
    <t>Garantizar el servicio de conectividad en los centros de acceso comunitario en el departamento del Quindio.</t>
  </si>
  <si>
    <t>0324 - 2 - 3.2.2.2.8.0.0.0.2301024.84222 - 20</t>
  </si>
  <si>
    <t>Mantenimiento de mobiliario, equipos y locaciones de los centros de acceso comunitario en el departamento del Quindio.</t>
  </si>
  <si>
    <t>0324 - 2 - 3.2.2.2.8.0.0.0.2301024.83132 - 20</t>
  </si>
  <si>
    <t>Soluciones de conectividad en instituciones públicas instaladas</t>
  </si>
  <si>
    <t>Apoyo técnico y/o profesional en la estructuracion, direccionamiento y transición del protocolo IPV6 en instituciones públicas en el departamento del Quindío.</t>
  </si>
  <si>
    <t>Adquisición de equipos de infraestructura tecnológica que permitan la modernizacion, con el fin de apoyar la transicion hacia el protocolo IPV6 en instituciones publicas del departamento del Quindío.</t>
  </si>
  <si>
    <t>0324 - 2 - 3.2.1.1.3.3.2.0.2301024.45250 - 20</t>
  </si>
  <si>
    <t>0324 - 2 - 3.2.1.1.3.3.2.0.2301024.45261 - 20</t>
  </si>
  <si>
    <t>Modernización tecnológica del edificio de la Gobernación</t>
  </si>
  <si>
    <t>0324 - 2 - 3.2.1.1.3.3.2.0.2301024.45250 - 88</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</si>
  <si>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</si>
  <si>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</si>
  <si>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</si>
  <si>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</si>
  <si>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</si>
  <si>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</si>
  <si>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0324 - 2 - 3.2.2.2.8.0.0.0.2301079.83132 - 20</t>
  </si>
  <si>
    <t>Adquisición e implantación de infraestructura tecnológica necesaria para la puesta en funcionamiento de las zonas wifi.</t>
  </si>
  <si>
    <t>0324 - 2 - 3.2.2.2.8.0.0.0.2301079.83159 - 20</t>
  </si>
  <si>
    <t>Apoyo técnico y/o profesional en la sensibilización del uso responsable de las zonas wifi.</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</si>
  <si>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</si>
  <si>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</si>
  <si>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</si>
  <si>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Adquisición de terminales de computo</t>
  </si>
  <si>
    <t>0324 - 2 - 3.2.2.2.8.0.0.0.2301062.83159 - 20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</si>
  <si>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</si>
  <si>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</si>
  <si>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</si>
  <si>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</si>
  <si>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</si>
  <si>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</si>
  <si>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0324 - 2 - 3.2.2.2.8.0.0.0.2301035.83132 - 20</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</si>
  <si>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</si>
  <si>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</si>
  <si>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</si>
  <si>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</si>
  <si>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0324 - 2 - 3.2.2.2.8.0.0.0.2301015.83132 - 20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</si>
  <si>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</si>
  <si>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</si>
  <si>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</si>
  <si>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</si>
  <si>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0324 - 2 - 3.2.2.2.8.0.0.0.2301030.83132 - 20</t>
  </si>
  <si>
    <t>0324 - 2 - 3.2.2.2.8.0.0.0.2301030.83132 - 88</t>
  </si>
  <si>
    <t>Desarrollo de convenios con instituciones publicas y/o privadas para el fortalecimiento de procesos de formación TI en el departamento del Quindío.</t>
  </si>
  <si>
    <t xml:space="preserve"> Documentos de planeación</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</si>
  <si>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</si>
  <si>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</si>
  <si>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0324 - 2 - 3.2.2.2.8.0.0.0.2301004.83132 - 20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</si>
  <si>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</si>
  <si>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</si>
  <si>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</si>
  <si>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 Diseño y/o Adquisición para el desarrollo de infraestructura tecnológica necesaria para la implementación de un sistema de alertas tempranas en el departamento del Quindío.</t>
  </si>
  <si>
    <t>0324 - 2 - 3.2.2.2.8.0.0.0.2301042.83159 - 20</t>
  </si>
  <si>
    <t>Servicio técnico y/o profesional en la implantación, seguimiento, sensibilización y puesta en funcionamiento de un sistema de alertas tempranas en el departamento del Quindío</t>
  </si>
  <si>
    <t>0324 - 2 - 3.2.2.2.8.0.0.0.2301042.83132 - 20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</si>
  <si>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</si>
  <si>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</si>
  <si>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</si>
  <si>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</si>
  <si>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</si>
  <si>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</si>
  <si>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Apoyo profesional en la asistencia tecnica a empresas relacionadas con la industria TI del departamento</t>
  </si>
  <si>
    <t>0324 - 2 - 3.2.2.2.8.0.0.0.2302022.83132 - 20</t>
  </si>
  <si>
    <t>Servicio de promoción de la industria de tecnologías de la información</t>
  </si>
  <si>
    <t xml:space="preserve">Eventos para  promoción  de productos y Servicio de la industria TI realizados </t>
  </si>
  <si>
    <t>Apoyar en la creación de ferias o eventos de TI en el Departamento del Quindío.</t>
  </si>
  <si>
    <t>Apoyo tecnico y/o profesional en el diseño y realización de evento o ferias tecnológicas en el departamento del Quindío</t>
  </si>
  <si>
    <t>0324 - 2 - 3.2.2.2.8.0.0.0.2302042.83132 - 20</t>
  </si>
  <si>
    <t>Logística operativa (alimentación, transporte, sonido, materialpublicitario, entre otros) para la organización de foros, talleres, eventos y/o actividades</t>
  </si>
  <si>
    <t>0324 - 2 - 3.2.2.2.8.0.0.0.2302042.85962 - 20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</si>
  <si>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</si>
  <si>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</si>
  <si>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</si>
  <si>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</si>
  <si>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0324 - 2 - 3.2.2.2.8.0.0.0.2302058.83132 - 20</t>
  </si>
  <si>
    <t>Servicio de asistencia técnica a emprendedores y empresas</t>
  </si>
  <si>
    <t>Emprendedores y empresas asistidas técnicamente</t>
  </si>
  <si>
    <t>Asistir técnicamente por medio de las TIC, a empresas y emprendedores en el Departamento del Quindío.</t>
  </si>
  <si>
    <t>Apoyo tecnico y/o profesional en la asistencia tecnica a emprendedores y empresas a traves de las tecnologias de la información</t>
  </si>
  <si>
    <t>0324 - 2 - 3.2.2.2.8.0.0.0.2302021.83132 - 20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</si>
  <si>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</si>
  <si>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</si>
  <si>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</si>
  <si>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Apoyo tecnico y/o profesional en la formación de personas con competencias TI en el departamento del Quindío</t>
  </si>
  <si>
    <t>0324 - 2 - 3.2.2.2.8.0.0.0.2302068.83132 - 20</t>
  </si>
  <si>
    <t>LIDERAZGO, GOBERNABILIDAD Y TRANSPARENCIA</t>
  </si>
  <si>
    <t>Desarrollos digitales</t>
  </si>
  <si>
    <t>Productos digitales desarrollados</t>
  </si>
  <si>
    <t>202000363-0141</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</si>
  <si>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</si>
  <si>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</si>
  <si>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</si>
  <si>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Apoyo técnico y/o profesional en la creación y/o desarrollo de productos digitales</t>
  </si>
  <si>
    <t>0324 - 2 - 3.2.2.2.8.0.0.0.2302003.83132 - 20</t>
  </si>
  <si>
    <t>Adquisiciòn  de productos digitales</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</si>
  <si>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</si>
  <si>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</si>
  <si>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</si>
  <si>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Apoyo tecnico y/o profesional para brindar capacitaciones informales de la estrategia de gobierno digital</t>
  </si>
  <si>
    <t>0324 - 2 - 3.2.2.2.8.0.0.0.2302033.83132 - 20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</si>
  <si>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</si>
  <si>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</si>
  <si>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</si>
  <si>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Apoyo técnico y/o profesional para brindar capacitaciones en gestión TI y seguridad y privacidad de la información</t>
  </si>
  <si>
    <t>0324 - 2 - 3.2.2.2.8.0.0.0.2302066.83132 - 20</t>
  </si>
  <si>
    <t>Documentos de evaluación</t>
  </si>
  <si>
    <t>Documentos de evaluación de programas enfocados en generar competencias TIC</t>
  </si>
  <si>
    <t>Generar documentos de evaluación de programas enfocados a generar competencias TIC.</t>
  </si>
  <si>
    <t xml:space="preserve"> Apoyo técnico y/o profesional que genere la documentación y planificación necesaria entorno a generar competencias TIC en el departamento del Quindío</t>
  </si>
  <si>
    <t>0324 - 2 - 3.2.2.2.8.0.0.0.2302004.83132 - 20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</si>
  <si>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</si>
  <si>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</si>
  <si>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</si>
  <si>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</si>
  <si>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0324 - 2 - 3.2.2.2.8.0.0.0.2302007.83132 - 20</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</si>
  <si>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</si>
  <si>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</si>
  <si>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0324 - 2 - 3.2.2.2.8.0.0.0.2302083.83132 - 20</t>
  </si>
  <si>
    <t xml:space="preserve">Desarrollo tecnológico e innovación para el crecimiento empresarial </t>
  </si>
  <si>
    <t>Servicio de apoyo para la transferencia de conocimiento y tecnología</t>
  </si>
  <si>
    <t>Nuevas tecnologías adoptadas</t>
  </si>
  <si>
    <t>202000363-0140</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</si>
  <si>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</si>
  <si>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</si>
  <si>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</si>
  <si>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</si>
  <si>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0324 - 2 - 3.2.2.2.8.0.0.0.3903005.83132 - 20</t>
  </si>
  <si>
    <t>Start up generadas</t>
  </si>
  <si>
    <t>Apoyo técnico, profesional y/o institucional en la creación de estrategias para la implementacion de Satart up</t>
  </si>
  <si>
    <t>Conocimiento tecnológico adquirido</t>
  </si>
  <si>
    <t>Apoyo técnico, profesional y/o institucional de estrategias que permitan generar conocimiento tecnológico</t>
  </si>
  <si>
    <t>0324 - 2 - 3.2.2.2.8.0.0.0.3903005.83117 - 20</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</si>
  <si>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</si>
  <si>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</si>
  <si>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</si>
  <si>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202000363-0040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</si>
  <si>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</si>
  <si>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</si>
  <si>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</si>
  <si>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</si>
  <si>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0324 - 2 - 3.2.2.2.8.0.0.0.3904018.83132 - 20</t>
  </si>
  <si>
    <t>Adquisición de materiales didacticos de robotica</t>
  </si>
  <si>
    <t>0324 - 2 - 3.2.2.2.8.0.0.0.3904018.88759 - 20</t>
  </si>
  <si>
    <t>PLAN DE DESARROLLO DEPARTAMENTAL:  "TÚ Y YO SOMOS QUINDÍO"</t>
  </si>
  <si>
    <t>Promoción al acceso a la justicia."Tú y yo con justicia"</t>
  </si>
  <si>
    <t>Servicio de asistencia técnica para la articulación de los operadores de los Servicios de justicia</t>
  </si>
  <si>
    <t>202000363-0060</t>
  </si>
  <si>
    <t>Implementación  de acciones con los Entes Municipales, para la reducción de los delitos en el Departamento del Quindio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</si>
  <si>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</si>
  <si>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</si>
  <si>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</si>
  <si>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0309 - 2 - 3.2.2.2.9.0.0.0.12020041.91119 - 20</t>
  </si>
  <si>
    <t xml:space="preserve">Secretario del Interior </t>
  </si>
  <si>
    <t>0309 - 2 - 3.2.2.2.9.0.0.0.12020041.91119 - 88</t>
  </si>
  <si>
    <t xml:space="preserve">Superavit recurso ordinario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</si>
  <si>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</si>
  <si>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</si>
  <si>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</si>
  <si>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0309 - 2 - 3.2.2.2.6.0.0.0.12020042.63391 - 20</t>
  </si>
  <si>
    <t>Servicios de material impresos, publicaciones y/o   comunicaciones de los programas de lasentidades estatales</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</si>
  <si>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</si>
  <si>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</si>
  <si>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</si>
  <si>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</si>
  <si>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</si>
  <si>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</si>
  <si>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</si>
  <si>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</si>
  <si>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</si>
  <si>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</si>
  <si>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0309 - 2 - 3.2.2.2.9.0.0.0.1203002.91119 - 20</t>
  </si>
  <si>
    <t>Secretario del Interior</t>
  </si>
  <si>
    <t>0309 - 2 - 3.2.2.2.9.0.0.0.1203002.91119 - 88</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</si>
  <si>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</si>
  <si>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</si>
  <si>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</si>
  <si>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</si>
  <si>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</si>
  <si>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</si>
  <si>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</si>
  <si>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</si>
  <si>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</si>
  <si>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0309 - 2 - 3.2.2.2.9.0.0.0.1206005.91119 - 20</t>
  </si>
  <si>
    <t>Programas de fortalecimiento del Sistema de Responsabilidad Penal para adolescentes</t>
  </si>
  <si>
    <t>0309 - 2 - 3.2.2.1.3.0.0.0.1206005.32690 - 20</t>
  </si>
  <si>
    <t>0309 - 2 - 3.2.2.2.6.0.0.0.1206005.63391 - 20</t>
  </si>
  <si>
    <t>Logistica operativa (alimentación, material impreso, otros)</t>
  </si>
  <si>
    <t xml:space="preserve">202000363-0063
</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</si>
  <si>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</si>
  <si>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</si>
  <si>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Generar conocimientos sobre los planes escolares de gestión del riesgo de desastres en las instituciones educativas</t>
  </si>
  <si>
    <t>Actualizacion de los planes escolares de gestion del riesgo</t>
  </si>
  <si>
    <t>0309 - 2 - 3.2.2.2.9.0.0.0.2201068.91119 - 20</t>
  </si>
  <si>
    <t>0309 - 2 - 3.2.2.2.9.0.0.0.2201068.91119 - 88</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</si>
  <si>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</si>
  <si>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</si>
  <si>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</si>
  <si>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</si>
  <si>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</si>
  <si>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</si>
  <si>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</si>
  <si>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</si>
  <si>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</si>
  <si>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</si>
  <si>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</si>
  <si>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0309 - 2 - 3.2.2.2.9.0.0.0.4101023.91119 - 20</t>
  </si>
  <si>
    <t xml:space="preserve">Secretarío del Interior </t>
  </si>
  <si>
    <t>0309 - 2 - 3.2.2.2.9.0.0.0.4101023.91119 - 88</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</si>
  <si>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</si>
  <si>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</si>
  <si>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</si>
  <si>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0309 - 2 - 3.2.2.2.6.0.0.0.4101023.63391 - 20</t>
  </si>
  <si>
    <t>0309 - 2 - 3.2.2.2.6.0.0.0.4101023.63391 - 88</t>
  </si>
  <si>
    <t>Realizar jornadas de prevencion a vulneraciones de DDHH y DIH a victimas en los 12 municipios del Departamento</t>
  </si>
  <si>
    <t>0309 - 2 - 3.2.2.1.3.0.0.0.4101023.38560 - 88</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</si>
  <si>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</si>
  <si>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</si>
  <si>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</si>
  <si>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0309 - 2 - 3.2.2.1.3.0.0.0.4101023.32690 - 20</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</si>
  <si>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</si>
  <si>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</si>
  <si>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</si>
  <si>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</si>
  <si>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</si>
  <si>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0309 - 2 - 3.2.2.2.9.0.0.0.4101025.91119 - 20</t>
  </si>
  <si>
    <t>0309 - 2 - 3.2.2.2.9.0.0.0.4101025.91119 - 88</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</si>
  <si>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</si>
  <si>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</si>
  <si>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</si>
  <si>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</si>
  <si>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</si>
  <si>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</si>
  <si>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</si>
  <si>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0309 - 2 - 3.2.2.2.9.0.0.0.4101038.91119 - 20</t>
  </si>
  <si>
    <t>Garantias para Sesiones plenario mesa departamental de  victimas</t>
  </si>
  <si>
    <t xml:space="preserve">Apoyo al Plan de Trabajo de la mesa Departamental de Victimas </t>
  </si>
  <si>
    <t>0309 - 2 - 3.2.2.1.3.0.0.0.4101038.32690 - 20</t>
  </si>
  <si>
    <t>0309 - 2 - 3.2.2.2.6.0.0.0.4101038.63391 - 20</t>
  </si>
  <si>
    <t>0309 - 2 - 3.2.2.2.9.0.0.0.4101038.91119 - 88</t>
  </si>
  <si>
    <t xml:space="preserve">Procesos de articulación asistencia y atención a los municipios y su población víctima Sesiones de Comites y Subcomites </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</si>
  <si>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</si>
  <si>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</si>
  <si>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</si>
  <si>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</si>
  <si>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</si>
  <si>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0309 - 2 - 3.5.1.4.0.0.0.0.4101073.44516 - 20</t>
  </si>
  <si>
    <t>0309 - 2 - 3.5.1.4.0.0.0.0.4101073.44198 - 88</t>
  </si>
  <si>
    <t>0309 - 2 - 3.5.1.4.0.0.0.0.4101073.44198 - 20</t>
  </si>
  <si>
    <t>0309 - 2 - 3.5.1.4.0.0.0.0.4101073.44516 - 88</t>
  </si>
  <si>
    <t>0309 - 2 - 3.5.1.4.0.0.0.0.4101073.44611 - 88</t>
  </si>
  <si>
    <t>0309 - 2 - 3.5.1.4.0.0.0.0.4101073.44611 - 20</t>
  </si>
  <si>
    <t>Servicio de asistencia técnica para la realización de iniciativas de memoria histórica</t>
  </si>
  <si>
    <t>Iniciativas de memoria histórica asistidas técnicamente</t>
  </si>
  <si>
    <t xml:space="preserve">Establecer planes para generr oportunidades para beneficiar a las victimas </t>
  </si>
  <si>
    <t xml:space="preserve">Apoyo a iniciativas que aportan a la memoria historica del departamento </t>
  </si>
  <si>
    <t>0309 - 2 - 3.2.2.1.3.0.0.0.4101011.32690 - 20</t>
  </si>
  <si>
    <t>0309 - 2 - 3.2.2.2.9.0.0.0.4101011.91119 - 88</t>
  </si>
  <si>
    <t>Conmemoracion de fechas de memoria Historica dentro del ambito de la Ley de victimas y restitucion de tierras</t>
  </si>
  <si>
    <t>0309 - 2 - 3.2.2.2.9.0.0.0.4101011.91119 - 20</t>
  </si>
  <si>
    <t>0309 - 2 - 3.2.2.2.6.0.0.0.4101011.63391 - 20</t>
  </si>
  <si>
    <t>Apoyo a municipios priorizados para reparacion colectiva.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</si>
  <si>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</si>
  <si>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</si>
  <si>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</si>
  <si>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</si>
  <si>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</si>
  <si>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Aumentar la cobertura de la población excombatiente atendida con procesos de atención y asistencia en el departamento del Quindío. </t>
  </si>
  <si>
    <t xml:space="preserve">1.Brindar atención a excombatientes del Departamento del Quindío                 2.Brindar capacitación a los excombatientes del
Departamento del Quindío
</t>
  </si>
  <si>
    <t>Atención y asistencia a la poblacion excombatiente del depto</t>
  </si>
  <si>
    <t>0309 - 2 - 3.2.2.1.3.0.0.0.41030522.32690 - 20</t>
  </si>
  <si>
    <t>0309 - 2 - 3.2.1.1.3.2.1.0.41030522.44198 - 20</t>
  </si>
  <si>
    <t>0309 - 2 - 3.2.2.2.9.0.0.0.41030522.91119 - 88</t>
  </si>
  <si>
    <t>Apoyo a la productividad de la poblacion excombatiente</t>
  </si>
  <si>
    <t>0309 - 2 - 3.2.2.2.9.0.0.0.41030522.91119 - 20</t>
  </si>
  <si>
    <t>0309 - 2 - 3.2.2.2.9.0.0.0.41030522.88901 - 20</t>
  </si>
  <si>
    <t>0309 - 2 - 3.2.2.1.4.0.0.0.41030522.44198 - 88</t>
  </si>
  <si>
    <t>0309 - 2 - 3.2.2.1.4.0.0.0.41030522.44611 - 88</t>
  </si>
  <si>
    <t>Jornadas de reconciliacion de la poblacion excombatiente de la sociedad del depto</t>
  </si>
  <si>
    <t>0309 - 2 - 3.2.2.1.3.0.0.0.41030522.38560 - 88</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</si>
  <si>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</si>
  <si>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</si>
  <si>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</si>
  <si>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</si>
  <si>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 xml:space="preserve">Proyectos de convivencia y seguridad ciudadana apoyados financieramente </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</si>
  <si>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</si>
  <si>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</si>
  <si>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</si>
  <si>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</si>
  <si>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</si>
  <si>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0309 - 2 - 3.2.1.1.3.7.1.0.4501029.49119 - 42</t>
  </si>
  <si>
    <t>Fondo de seguridad 5%</t>
  </si>
  <si>
    <t>0309 - 2 - 3.2.1.1.3.7.7.1.4501029.49119 - 42</t>
  </si>
  <si>
    <t>0309 - 2 - 3.2.1.1.3.7.1.0.4501029.49119 - 92</t>
  </si>
  <si>
    <t xml:space="preserve">Superávit Fondo de Seguridad Ciudadana </t>
  </si>
  <si>
    <t>Suministro de combustible</t>
  </si>
  <si>
    <t>0309 - 2 - 3.2.2.1.3.0.0.0.4501029.33311 - 42</t>
  </si>
  <si>
    <t>Servicios de apoyo en procesos tecnológicos de seguridad en el departamento</t>
  </si>
  <si>
    <t>0309 - 2 - 3.2.2.2.9.0.0.0.4501029.91134 - 42</t>
  </si>
  <si>
    <t>0309 - 2 - 3.2.2.2.9.0.0.0.4501029.91134 - 92</t>
  </si>
  <si>
    <t>Servicios de apoyo para los procesos de adquisición de bienes y servicios con cargo a los organismos de seguridad del departamento</t>
  </si>
  <si>
    <t>0309 - 2 - 3.2.2.2.9.0.0.0.4501029.91119 - 42</t>
  </si>
  <si>
    <t>Servicios de orden social,  Control y Fiscalización de Sustancias Químicas y Estupefacientes en el departamento</t>
  </si>
  <si>
    <t>Pago fuentes humanas</t>
  </si>
  <si>
    <t>Adquisición de bienes y suministro, para material de intendencia y logística</t>
  </si>
  <si>
    <t>0309 - 2 - 3.2.2.1.3.0.0.0.4501029.32690 - 42</t>
  </si>
  <si>
    <t>Suminstro de Alimentación</t>
  </si>
  <si>
    <t>0309 - 2 - 3.2.2.2.6.0.0.0.4501029.63391 - 42</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</si>
  <si>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</si>
  <si>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</si>
  <si>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Financiación del proyecto de tecnología en seguridad</t>
  </si>
  <si>
    <t xml:space="preserve">Construcción, refacción y/o adecuación de guerniciones militares, estaciones de policía, centros carcelarios y/o centros transitorios de reclusión </t>
  </si>
  <si>
    <t>0309 - 2 - 3.2.2.2.5.0.0.0.4501029.54790 - 42</t>
  </si>
  <si>
    <t>0309 - 2 - 3.2.2.2.9.0.0.0.4501029.91119 - 92</t>
  </si>
  <si>
    <t>Seuperavit Fondo de seguridad 5%</t>
  </si>
  <si>
    <t>Servicio de asistencia tecnica</t>
  </si>
  <si>
    <t>Instancias territoriales de coordinación institucional asistidas y apoyadas</t>
  </si>
  <si>
    <t>Instancias territoriales asistidas técnicamente</t>
  </si>
  <si>
    <t>202000363-0068</t>
  </si>
  <si>
    <t xml:space="preserve">Fortalecimiento institucional de la entidades municipales para la cosolidación de la convivencia, el orden público  y la seguridad ciudadana  en el departamento del Quindío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</si>
  <si>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</si>
  <si>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</si>
  <si>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0309 - 2 - 3.2.2.2.9.0.0.0.4501001.91119 - 20</t>
  </si>
  <si>
    <t>0309 - 2 - 3.2.2.2.9.0.0.0.4501001.91119 - 88</t>
  </si>
  <si>
    <t>Servicios promocionales y publicitarios de promocion de la convivencia y seguridad ciudadana</t>
  </si>
  <si>
    <t>0309 - 2 - 3.2.2.2.6.0.0.0.4501001.63391 - 20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</si>
  <si>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</si>
  <si>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</si>
  <si>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</si>
  <si>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</si>
  <si>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</si>
  <si>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</si>
  <si>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</si>
  <si>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0309 - 2 - 3.2.2.2.9.0.0.0.3205002.91119 - 20</t>
  </si>
  <si>
    <t>0309 - 2 - 3.2.2.2.9.0.0.0.3205002.91119 - 88</t>
  </si>
  <si>
    <t>Elaboracion de informe que recopile  las areas vulnerables  identificadas en las visitas tecnicas realizadas</t>
  </si>
  <si>
    <t>Gestión del riesgo de desastres y emergencias."Tú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</si>
  <si>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</si>
  <si>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</si>
  <si>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</si>
  <si>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</si>
  <si>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</si>
  <si>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</si>
  <si>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0309 - 2 - 3.2.2.2.9.0.0.0.4503002.91119 - 20</t>
  </si>
  <si>
    <t>0309 - 2 - 3.2.2.2.9.0.0.0.4503002.91119 - 88</t>
  </si>
  <si>
    <t>Impresos y material didactico</t>
  </si>
  <si>
    <t>0309 - 2 - 3.2.2.1.3.0.0.0.4503002.32690 - 88</t>
  </si>
  <si>
    <t>Logistica y refrigerios para la organización de foros, talleres, eventos y/o actividades</t>
  </si>
  <si>
    <t>0309 - 2 - 3.2.2.2.6.0.0.0.4503002.63391 - 20</t>
  </si>
  <si>
    <t>0309 - 2 - 3.2.2.2.6.0.0.0.4503002.63391 - 88</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</si>
  <si>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</si>
  <si>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</si>
  <si>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</si>
  <si>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0309 - 2 - 3.2.1.1.3.5.2.0.4503003.47223 - 20</t>
  </si>
  <si>
    <t>0309 - 2 - 3.2.2.2.8.0.0.0.4503002.87155 - 88</t>
  </si>
  <si>
    <t>Apoyo en formación y capacitación de gestión del riesgo de desastres</t>
  </si>
  <si>
    <t>0309 - 2 - 3.2.2.2.9.0.0.0.4503003.91119 - 88</t>
  </si>
  <si>
    <t>Servicios para la Atención a PQRS y para el desarrollo de actividades y procesos de gestion del riesgo</t>
  </si>
  <si>
    <t>0309 - 2 - 3.2.2.2.9.0.0.0.4503003.91119 - 20</t>
  </si>
  <si>
    <t>0309 - 2 - 3.2.2.2.6.0.0.0.4503003.64112 - 20</t>
  </si>
  <si>
    <t>0309 - 2 - 3.2.2.2.6.0.0.0.453003.9119 - 20</t>
  </si>
  <si>
    <t>Formacion y capacitacion en Gestión del Riesgo de Desastres al Sistema Departamental de Gestion del Riesgo de Desastres</t>
  </si>
  <si>
    <t>Apoyo y fortalecimiento a los Consejos Municipales de Gestión del Riesgo</t>
  </si>
  <si>
    <t>0309 - 2 - 3.2.2.2.7.0.0.0.4503003.72252 - 20</t>
  </si>
  <si>
    <t>0309 - 2 - 3.2.2.1.4.0.0.0.4503003.45221- 88</t>
  </si>
  <si>
    <t>0309 - 2 - 3.2.1.1.3.5.2.0.4503003.47223 - 88</t>
  </si>
  <si>
    <t>0309 - 2 - 3.2.2.1.3.0.0.0.4503003.33370 - 88</t>
  </si>
  <si>
    <t>Servicio de Transporte Terrestre</t>
  </si>
  <si>
    <t>0309 - 2 - 3.2.2.2.6.0.0.0.4503003.64112 - 88</t>
  </si>
  <si>
    <t>Apoyo y Fortalecimiento a las instituciones de socorro</t>
  </si>
  <si>
    <t>0309 - 2 - 3.2.2.2.8.0.0.0.4503003.86140 - 88</t>
  </si>
  <si>
    <t>ASuntos de orden público y seguridad</t>
  </si>
  <si>
    <t>0309 - 2 - 3.2.2.2.9.0.0.0.4503003.91290 - 88</t>
  </si>
  <si>
    <t>Apoyo con servicios de publicación y campañas de promocion para la difusion de los procesos de gestion del riesgo</t>
  </si>
  <si>
    <t>Apoyo y fortalecimiento al sistema de alertas tempranas en el departamento del QUindio</t>
  </si>
  <si>
    <t>0309 - 2 - 3.2.1.1.3.5.2.0.4503003.38999 - 20</t>
  </si>
  <si>
    <t>0309 - 2 - 3.2.2.1.4.0.0.0.4503003.46921 - 88</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</si>
  <si>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</si>
  <si>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</si>
  <si>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</si>
  <si>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</si>
  <si>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</si>
  <si>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 xml:space="preserve">Apoyo para la entrega de ayuda humanitaria </t>
  </si>
  <si>
    <t>0309 - 2 - 3.2.2.2.9.0.0.0.4503016.91119 - 20</t>
  </si>
  <si>
    <t>0309 - 2 - 3.2.2.1.3.0.0.0.4503016.32690 - 20</t>
  </si>
  <si>
    <t>0309 - 2 - 3.2.2.1.9.0.0.0.4503016.91290 - 20</t>
  </si>
  <si>
    <t>0309 - 2 - 3.2.2.2.9.0.0.0.4503016.91119 - 88</t>
  </si>
  <si>
    <t>Suministro de Ayuda  Humanitaria</t>
  </si>
  <si>
    <t>0309 - 2 - 3.2.2.2.9.0.0.0.4503016.91290 - 20</t>
  </si>
  <si>
    <t>0309 - 2 - 3.2.2.2.9.0.0.0.4503016.91290 - 88</t>
  </si>
  <si>
    <t>Medidas implementadas en cumplimiento de las obligaciones internacionales en materia de Derechos Humanos y Derecho Internacional Humanitario</t>
  </si>
  <si>
    <t>202000363-0067</t>
  </si>
  <si>
    <t>Aumentar la cobertura de asistencia a los municipios del departamento de Quindío en los procesos de la garantía y prevención de derechos humanos a través de la actualización, imlementación y socialización en Plan Integral para la prevención a la vulneración de los DDHH.</t>
  </si>
  <si>
    <t>Promocionar y orientar a las personas del departamento en la apropiación de la paz en el territorio.</t>
  </si>
  <si>
    <t>Papeleria impresa</t>
  </si>
  <si>
    <t>0309 - 2 - 3.2.2.1.3.0.0.0.4502024.32690 - 20</t>
  </si>
  <si>
    <t>Secretario del Interiorr</t>
  </si>
  <si>
    <t>logistica y refrigerios</t>
  </si>
  <si>
    <t>0309 - 2 - 3.2.2.2.6.0.0.0.4502024.63391 - 20</t>
  </si>
  <si>
    <t xml:space="preserve">Actualización e implementación del plan integral de prevención de vulneración de DDHH  </t>
  </si>
  <si>
    <t>0309 - 2 - 3.2.2.2.9.0.0.0.4502024.91119 - 20</t>
  </si>
  <si>
    <t>0309 - 2 - 3.2.2.2.9.0.0.0.4502024.91119 - 88</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</si>
  <si>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</si>
  <si>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</si>
  <si>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</si>
  <si>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</si>
  <si>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</si>
  <si>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</si>
  <si>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</si>
  <si>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</si>
  <si>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</si>
  <si>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</si>
  <si>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</si>
  <si>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0309 - 2 - 3.2.2.2.9.0.0.0.45020016.91119 - 20</t>
  </si>
  <si>
    <t>0309 - 2 - 3.2.2.2.9.0.0.0.45020016.91119 - 88</t>
  </si>
  <si>
    <t>Servicios de apoyo a la operatividad del consejo de participación ciudadana</t>
  </si>
  <si>
    <t>0309 - 2 - 3.2.1.1.3.3.2.0.45020016.45221 - 20</t>
  </si>
  <si>
    <t xml:space="preserve">Celebración semana de participación </t>
  </si>
  <si>
    <t>0309 - 2 - 3.2.2.2.9.0.0.0.45020016.96290 - 20</t>
  </si>
  <si>
    <t>Apoyo en la realización de eventos para el  fortalecimiento a la participación ciudadana y control social</t>
  </si>
  <si>
    <t>Apoyar las Iniciativas para la promoción de la participación femenina en escenarios sociales y políticos implementada.</t>
  </si>
  <si>
    <t>Servicios de logistica, transporte, regrigerios y material impreso y de publicidad relacionado</t>
  </si>
  <si>
    <t>0309 - 2 - 3.2.2.1.3.0.0.0.45020016.32690 - 20</t>
  </si>
  <si>
    <t>0309 - 2 - 3.2.2.2.6.0.0.0.45020016.63391 - 20</t>
  </si>
  <si>
    <t>Servicios de Apoyo para eventos de formación y capacitación.</t>
  </si>
  <si>
    <t xml:space="preserve">Apoyo a estrategías y/o programas de promoción y fortalecimiento de la participación ciudadana </t>
  </si>
  <si>
    <t>0309 - 2 - 3.2.2.2.9.0.0.0.45020016.91119 -88</t>
  </si>
  <si>
    <t>Servicios de comunicación, publicación y difusion de los mecanismos de participacion</t>
  </si>
  <si>
    <t xml:space="preserve">Adquisición de equipos tecnológicos y/o muebles logísticos para el mejoramiento de la atención al ciudadano
</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</si>
  <si>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</si>
  <si>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</si>
  <si>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</si>
  <si>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</si>
  <si>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</si>
  <si>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0309 - 2 - 3.2.2.2.9.0.0.0.45020015.91119 - 20</t>
  </si>
  <si>
    <t>Desarrollar las actividades propias  de la implementación de la Política Pública de Libertad Religiosa, cultos y conciencia.</t>
  </si>
  <si>
    <t>Servicios de logistica, regrigerios y material impreso y de publicidad relacionado</t>
  </si>
  <si>
    <t>0309 - 2 - 3.2.2.1.3.0.0.0.45020015.32690 - 20</t>
  </si>
  <si>
    <t>0309 - 2 - 3.2.2.2.6.0.0.0.45020015.63391 - 20</t>
  </si>
  <si>
    <t>Fortalecimiento de los organismos  de acción comunal (OAC)  de los doce municipios del Departamento en lo relacionado a sus procesos formativos, participativos, de organización y  gestión.</t>
  </si>
  <si>
    <t xml:space="preserve">Servicio de promoción a la participación ciudadana </t>
  </si>
  <si>
    <t>Municipos con organismos de acción comunal fortalecidos.</t>
  </si>
  <si>
    <t xml:space="preserve">Iniciativas organizativas de participación ciudadana promovidas </t>
  </si>
  <si>
    <t>Servicios como apoyo al fortalecimiento de los organismos  comunales</t>
  </si>
  <si>
    <t>0309 - 2 - 3.2.2.2.9.0.0.0.45020013.91119 - 20</t>
  </si>
  <si>
    <t>0309 - 2 - 3.2.2.2.9.0.0.0.45020013.91119 - 88</t>
  </si>
  <si>
    <t xml:space="preserve">Apoyo a eventos de carácter municipal, departamental   nacional y   Celebración día comunal
</t>
  </si>
  <si>
    <t>0309 - 2 - 3.2.2.2.6.0.0.0.45020013.63391 - 20</t>
  </si>
  <si>
    <t>Desarrollo de actividades de formación y capacitación</t>
  </si>
  <si>
    <t xml:space="preserve">Material pedagogíco y/o .promocional </t>
  </si>
  <si>
    <t>Actividades de promoción, fortalecimiento, desarrollo de proyectos y participación de la Organización Comunal</t>
  </si>
  <si>
    <t xml:space="preserve">Formulación de la  Política Pública Departamental para la  Acción Comunal </t>
  </si>
  <si>
    <t>Una Política Pública formulada.</t>
  </si>
  <si>
    <t xml:space="preserve">Planes estratégicos elaborados </t>
  </si>
  <si>
    <t>Fortalecimiento en la estructuración de políticas, programas, legislación, proyectos sociales y desarrollo comunitario.</t>
  </si>
  <si>
    <t xml:space="preserve">Apoyo en la formulación de la  Política Pública Departamental para la  Acción Comunal </t>
  </si>
  <si>
    <t>0309 - 2 - 3.2.2.2.9.0.0.0.4502035.91119 - 20</t>
  </si>
  <si>
    <t>0309 - 2 - 3.2.2.2.9.0.0.0.4502035.91119 - 88</t>
  </si>
  <si>
    <t xml:space="preserve">Material pedagogíco y/o promocional </t>
  </si>
  <si>
    <t>0309 - 2 - 3.2.2.1.3.0.0.0.4502035.32690 - 20</t>
  </si>
  <si>
    <t xml:space="preserve">Servicios de Apoyo para eventos de formación, capacitación, formulación y/o implementación de la  política publica 
</t>
  </si>
  <si>
    <t>PROGRAMACIÓN PLAN DE ACCIÓN SECRETARIA DEL INTERIOR, AÑO:    2021
DICIEMBRE 31 2021</t>
  </si>
  <si>
    <t>PROGRAMACIÓN PLAN DE ACCIÓN 
SECRETARIA DE SALUD
A  DICIEMBRE 31 DE 2021</t>
  </si>
  <si>
    <t>PLAN DE DESARROLLO DEPARTAMENTAL: TÚ Y YO SOMOS QUINDÍO 2020-2023</t>
  </si>
  <si>
    <t>VALOR ACTIVIDADES
(EN PESOS )</t>
  </si>
  <si>
    <t xml:space="preserve"> INCLUSION SOCIAL Y EQUIDAD</t>
  </si>
  <si>
    <t xml:space="preserve">Inspección, vigilancia y control. "Tú y yo con salud certificada" </t>
  </si>
  <si>
    <t>Servicio de concepto sanitario</t>
  </si>
  <si>
    <t>Servicio de registro sanitario</t>
  </si>
  <si>
    <t>Conceptos sanitarios expedidos</t>
  </si>
  <si>
    <t>Registros sanitarios expedidos</t>
  </si>
  <si>
    <t>202000363-0116</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</si>
  <si>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</si>
  <si>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</si>
  <si>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</si>
  <si>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</si>
  <si>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1803 - 2 - 3.2.2.2.9.0.0.0.1903009.91122 - 61</t>
  </si>
  <si>
    <t>SGP Salud Pública</t>
  </si>
  <si>
    <t>Yenny Alexandra Trujillo Alzate
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</si>
  <si>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</si>
  <si>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</si>
  <si>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</si>
  <si>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Informes de evento generados en la vigencia</t>
  </si>
  <si>
    <t>Activar y Mantener 100 COVECOM en 12  municipios del Departamento.</t>
  </si>
  <si>
    <t>1803 - 2 - 3.2.2.2.9.0.0.0.1903031.91122 - 61</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</si>
  <si>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</si>
  <si>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12 municipios del Departamento del Quindío.</t>
  </si>
  <si>
    <t>Servicio de asistencia técnica en inspección, vigilancia y control</t>
  </si>
  <si>
    <t>Asistencias técnica en Inspección, Vigilancia y Control realizadas</t>
  </si>
  <si>
    <t>Visitas de seguimiento y asistencia técnica a sistemas potabilización de agua y fuentes de abastecimiento</t>
  </si>
  <si>
    <t>1803 - 2 - 3.2.2.2.9.0.0.0.1903023.91122 - 61</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</si>
  <si>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</si>
  <si>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</si>
  <si>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</si>
  <si>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</si>
  <si>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</si>
  <si>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</si>
  <si>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a los objetos de interés sanitario a los objetos de interés sanitario relacionados con las sustancias químicas.</t>
  </si>
  <si>
    <t>1803 - 2 - 3.2.2.2.9.0.0.0.1903050.91122 - 61</t>
  </si>
  <si>
    <t>Realizar seguimiento en la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</si>
  <si>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</si>
  <si>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</si>
  <si>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</si>
  <si>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</si>
  <si>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</si>
  <si>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Municipios categorías 4,5 y 6 que formulen y ejecuten real y efectivamente acciones de promoción, prevención, vigilancia  y control de vectores y zoonosis  realizados</t>
  </si>
  <si>
    <t>Articular los sistemas de vigilancia relacionados al control sanitario</t>
  </si>
  <si>
    <t>Realizar acciones de seguimientos a objetos de Inspección, Vigilancia y Control de establecimientos cosméticos y afines en el Departamento del Quindío.</t>
  </si>
  <si>
    <t>1803 - 2 - 3.2.2.2.9.0.0.0.19030381.91122 - 61</t>
  </si>
  <si>
    <t>Implementar sistema de información que permita programar y priorizar las acciones de Inspección, Vigilancia y Control con enfoque de riesgo en establecimientos cosméticos y afines en el Departamento del Quindío.</t>
  </si>
  <si>
    <t>Realizar seguimiento a los objetos de inspección  vigilancia y control para verificar las condiciones técnicas, higiénico sanitarias locativas y de calidad a los establecimientos farmacéuticos en los 12 municipios del departamento del Quindío.</t>
  </si>
  <si>
    <t>1803 - 2 - 3.2.2.2.9.0.0.0.19030381.91122 - 63</t>
  </si>
  <si>
    <t>Fondo de Estuperfacientes</t>
  </si>
  <si>
    <t>1803 - 2 - 3.2.2.2.9.0.0.0.19030381.91122 - 99</t>
  </si>
  <si>
    <t xml:space="preserve">Desarrollo de acciones de apoyo legal en la aplicación del modelo IVC y PAGO DE REGENTES DE NOMINA </t>
  </si>
  <si>
    <t xml:space="preserve">Suministrar medicamentos de programas de control especial - monopolio del estado a los establecimientos farmacéuticos autorizados o IPS´s que lo requieran. </t>
  </si>
  <si>
    <t>1803 - 2 - 3.2.2.1.3.0.0.0.19030381.35261 - 63</t>
  </si>
  <si>
    <t>Realizar seguimiento a los eventos que se presenten por intoxicaciones por sustancias químicas (medicamentos ) de los vasos notificados al Sivigila por las unidades notificadoras municipales</t>
  </si>
  <si>
    <t>Dotación de equipos de computación y tecnología que contribuyan en la  Implementación del modelo operativo de Inspección, Vigilancia y Control IVC sanitario.</t>
  </si>
  <si>
    <t>1803 - 2 - 3.2.2.1.4.0.0.0.19030381.45250 - 99</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</si>
  <si>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</si>
  <si>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</si>
  <si>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y, los medicamentos monopolio del estado con el fondo nacional de estupefacientes de conformidad  con los índices de consumo </t>
  </si>
  <si>
    <t>1803 - 2 - 3.2.2.1.3.0.0.0.19030381.35261 - 99</t>
  </si>
  <si>
    <t xml:space="preserve">Adquirir recetarios para el  monopolio del estado con el fondo nacional de estupefacientes de conformidad  con los índices de consumo </t>
  </si>
  <si>
    <t>1803 - 2 - 3.2.2.1.3.0.0.0.19030381.91122 - 63</t>
  </si>
  <si>
    <t>Municipios categorías 4, 5 y 6 qué formulen y ejecuten real y efectivamente acciones de promoción, prevención, vigilancia y control de vectores y zoonosis realizados</t>
  </si>
  <si>
    <t>Realizar  acciones de intervención comunitaria  en el marco de la implementación de las estrategias de gestión integral para mitigar las contingencias y daños producidos por enfermedades transmisibles, zoonosis y vectores.</t>
  </si>
  <si>
    <t>1803 - 2 - 3.2.2.2.9.0.0.0.19030382.91122 - 61</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</si>
  <si>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</si>
  <si>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</si>
  <si>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</si>
  <si>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1803 - 2 - 3.2.2.2.9.0.0.0.1903027.91122 - 61</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</si>
  <si>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</si>
  <si>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</si>
  <si>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</si>
  <si>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1803 - 2 - 3.2.2.2.9.0.0.0.19030111.91122 - 61</t>
  </si>
  <si>
    <t xml:space="preserve">Realizar seguimiento a los objetos inspección  vigilancia y control   de las condiciones sanitarias y protocolos de bioseguridad en los establecimientos  con actividad económica de estética ornamental , salas de belleza y peluquerías </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</si>
  <si>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</si>
  <si>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</si>
  <si>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</si>
  <si>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</si>
  <si>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</si>
  <si>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</si>
  <si>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1803 - 2 - 3.2.2.2.9.0.0.0.1903001.9122 - 61</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</si>
  <si>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</si>
  <si>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</si>
  <si>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</si>
  <si>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</si>
  <si>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</si>
  <si>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</si>
  <si>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en los 12 municipios.</t>
  </si>
  <si>
    <t>1803 - 2 - 3.2.2.2.9.0.0.0.1903015.91122 - 61</t>
  </si>
  <si>
    <t>Brindar apoyo en el monitoreo de las metas del registro de localización y caracterización de personas con discapacidad en los 12 municipios.</t>
  </si>
  <si>
    <t xml:space="preserve">Brindar asistencia técnica sobre la resolución 113 de 2020  y el proceso de certificación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</si>
  <si>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</si>
  <si>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</si>
  <si>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eliminación de barreras en salud y Resolución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</si>
  <si>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</si>
  <si>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</si>
  <si>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</si>
  <si>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</si>
  <si>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</si>
  <si>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</si>
  <si>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</si>
  <si>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Servicio de análisis de laboratorio</t>
  </si>
  <si>
    <t>Análisis realizados</t>
  </si>
  <si>
    <t>202000363-0118</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</si>
  <si>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</si>
  <si>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</si>
  <si>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 publica y la Vigilancia y Control Sanitario</t>
  </si>
  <si>
    <t xml:space="preserve">Compra de reactivos, insumos y medios </t>
  </si>
  <si>
    <t>1803 - 2 - 3.2.2.2.8.0.0.0.1903012.87154 - 61</t>
  </si>
  <si>
    <t>1803 - 2 - 3.2.2.1.3.0.0.0.1903012.35442 - 61</t>
  </si>
  <si>
    <t>Compra de equipos de laboratorio</t>
  </si>
  <si>
    <t>1803 - 2 - 3.2.1.1.3.6.1.0.1903012.48150 - 61</t>
  </si>
  <si>
    <t>1803 - 2 - 3.2.1.1.3.6.1.0.1903012.48150 - 184</t>
  </si>
  <si>
    <t>Superàvit Resolucion 626 de 2020 COVID-19</t>
  </si>
  <si>
    <t>0318 - 2 - 3.2.2.2.9.0.0.0.001903012.48150 - 88</t>
  </si>
  <si>
    <t>Realizar análisis de muestras de alimentos, aguas, bebidas alcohólicas  que llegan al laboratorio en cumplimiento de la programación y las muestras para ETAS Y  vigilancia que lleguen al laboratorio</t>
  </si>
  <si>
    <t>1803 - 2 - 3.2.2.2.9.0.0.0.1903012.93195 - 61</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</si>
  <si>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</si>
  <si>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</si>
  <si>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</si>
  <si>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</si>
  <si>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</si>
  <si>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</si>
  <si>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1803 - 2 - 3.2.2.2.9.0.0.0.1903016.91122 - 61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</si>
  <si>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</si>
  <si>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</si>
  <si>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</si>
  <si>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</si>
  <si>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1803 - 2 - 3.2.2.2.9.0.0.0.19030112.91122 - 61</t>
  </si>
  <si>
    <t>Realizar la calibración de los equipos del laboratorio</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</si>
  <si>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</si>
  <si>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</si>
  <si>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</si>
  <si>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</si>
  <si>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</si>
  <si>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</si>
  <si>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0318 - 2 - 3.2.2.2.9.0.0.0.1903034.91122 - 20</t>
  </si>
  <si>
    <t>N/A</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</si>
  <si>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</si>
  <si>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</si>
  <si>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</si>
  <si>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</si>
  <si>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</si>
  <si>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</si>
  <si>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</si>
  <si>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</si>
  <si>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</si>
  <si>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0318 - 2 - 3.2.2.2.9.0.0.0.1903045.91122 - 20</t>
  </si>
  <si>
    <t>Realizar capacitación del recurso humano de las ESES, IPS y EPS Tema del PAMEC, indicadores de calidad y circular 012 de 2016</t>
  </si>
  <si>
    <t>0318 - 2 - 3.2.2.2.9.0.0.0.1903001.91122 - 20</t>
  </si>
  <si>
    <t>Servicio de certificaciones en buenas prácticas</t>
  </si>
  <si>
    <t>Certificaciones expedidas</t>
  </si>
  <si>
    <t>Evaluación del PAMEC en su condición de compradores de servicios de salud para población pobre no afiliada, mediante  auditoría externa a los prestadores.</t>
  </si>
  <si>
    <t>0318 - 2 - 3.2.2.2.9.0.0.0.1903010.91122 - 20</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</si>
  <si>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</si>
  <si>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</si>
  <si>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</si>
  <si>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</si>
  <si>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0318 - 2 - 3.2.2.2.9.0.0.0.1903011.91122 - 20</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</si>
  <si>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</si>
  <si>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</si>
  <si>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</si>
  <si>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</si>
  <si>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</si>
  <si>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</si>
  <si>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 xml:space="preserve">Incrementar la operatividad e integración de los procesos administrativos misionales y estratégicos de la secretaria de salud
</t>
  </si>
  <si>
    <t>Definir mecanismos para la gestión de la información en la S.D.S</t>
  </si>
  <si>
    <t>1804 - 2 - 3.2.2.2.9.0.0.0.1903047.91122 - 72</t>
  </si>
  <si>
    <t>Rentas cedidas subcuenta otros gastos en salud</t>
  </si>
  <si>
    <t>Servicio del ejercicio del procedimiento administrativo sancionatorio</t>
  </si>
  <si>
    <t xml:space="preserve">Procesos con aplicación del procedimiento administrativo sancionatorio tramitados </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</si>
  <si>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</si>
  <si>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1804 - 2 - 3.2.2.2.9.0.0.0.1903019.91122 - 72</t>
  </si>
  <si>
    <t>Servicio de gestión de peticiones, quejas, reclamos y denuncias</t>
  </si>
  <si>
    <t>Preguntas Quejas Reclamos y Denuncias Gestionadas</t>
  </si>
  <si>
    <t>Establecer mecanismos eficientes de respuesta al usuario</t>
  </si>
  <si>
    <t>1804 - 2 - 3.2.2.2.9.0.0.0.1903028.91122 - 72</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</si>
  <si>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</si>
  <si>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</si>
  <si>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</si>
  <si>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1804 - 2 - 3.2.2.2.9.0.0.0.1903025.91122 - 72</t>
  </si>
  <si>
    <t>Realizar actividades de planeación para la S.D.S aplicando los lineamientos normativos vigentes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</si>
  <si>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</si>
  <si>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</si>
  <si>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</si>
  <si>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</si>
  <si>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</si>
  <si>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</si>
  <si>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t>
  </si>
  <si>
    <t>1803 - 2 - 3.2.2.2.9.0.0.0.1905028.91122 - 61</t>
  </si>
  <si>
    <t>Realizar acciones de inspección vigilancia y control en establecimientos gastronómicos del departamento del Quindío.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</si>
  <si>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</si>
  <si>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</si>
  <si>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</si>
  <si>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</si>
  <si>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</si>
  <si>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</si>
  <si>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1803 - 2 - 3.2.2.2.9.0.0.0.19050315.91122 - 61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</si>
  <si>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</si>
  <si>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Resolución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</si>
  <si>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</si>
  <si>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</si>
  <si>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</si>
  <si>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</si>
  <si>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</si>
  <si>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</si>
  <si>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</si>
  <si>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</si>
  <si>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1803 - 2 - 3.2.2.2.9.0.0.0.1905019.91122 - 61</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</si>
  <si>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</si>
  <si>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</si>
  <si>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</si>
  <si>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</si>
  <si>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Realizar seguimiento semestral  a las coberturas de las actividades de PEDT en el marco de las intervenciones de las RIAS, así como el seguimiento a la gestión del riesgo individual en salud.</t>
  </si>
  <si>
    <t>1803 - 2 - 3.2.2.2.9.0.0.0.19050311.91122 - 61</t>
  </si>
  <si>
    <t>Realizar acciones de fortalecimiento en la intervenciones de protección especifica y detección temprana con los diferentes actores del sistema (EAPB,IPS,PLANES LOCALES DE SALUD )</t>
  </si>
  <si>
    <t>Formular en Plan de Fortalecimiento de Capacidades en Salud Ambiental en coordinación con el Consejo Territorial de Salud Ambiental COTSA</t>
  </si>
  <si>
    <t xml:space="preserve"> Plan de Fortalecimiento de Capacidades en Salud Ambiental FORMULADO </t>
  </si>
  <si>
    <t>Planes de salud pública elaborados</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</si>
  <si>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</si>
  <si>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</si>
  <si>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1803 - 2 - 3.2.2.2.9.0.0.0.19050154.91122 - 61</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</si>
  <si>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</si>
  <si>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</si>
  <si>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</si>
  <si>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</si>
  <si>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</si>
  <si>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e identificar sus factores determinantes</t>
  </si>
  <si>
    <t>1803 - 2 - 3.2.2.2.9.0.0.0.19050242.91122 - 61</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</si>
  <si>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</si>
  <si>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</si>
  <si>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</si>
  <si>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</si>
  <si>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Plan Departamental en Salud Ambiental de adaptación al cambio climático implementado</t>
  </si>
  <si>
    <t xml:space="preserve">Definición de situación actual del departamento en salud ambiental por problemáticas por cambio climático </t>
  </si>
  <si>
    <t>1803 - 2 - 3.2.2.2.9.0.0.0.19050155.91122 - 61</t>
  </si>
  <si>
    <t>Generar  espacios  intersectoriales para la implementación del plan de adaptación de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</si>
  <si>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</si>
  <si>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</si>
  <si>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</si>
  <si>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1803 - 2 - 3.2.2.2.9.0.0.0.19050243.91122 - 61</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</si>
  <si>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</si>
  <si>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</si>
  <si>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</si>
  <si>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Personas atendidas con campañas de gestión del riesgo para abordar situaciones de salud relacionadas con condiciones ambientales</t>
  </si>
  <si>
    <t>Educación y comunicación en la promoción de conocimientos, practicas y hábitos para la circulación y el transito seguro en la vía publica.</t>
  </si>
  <si>
    <t>1803 - 2 - 3.2.2.2.9.0.0.0.19050241.91122 - 61</t>
  </si>
  <si>
    <t xml:space="preserve">Intervención en los entornos de vivienda, educativo y comunitario con caracterización y análisis de actores involucrados, y factores de riesgo asociados a las comunidades en cuanto a  movilidad. </t>
  </si>
  <si>
    <t>202000363-0124</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</si>
  <si>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</si>
  <si>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</si>
  <si>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</si>
  <si>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</si>
  <si>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1803 - 2 - 3.2.2.2.9.0.0.0.19050212.91122 - 61</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</si>
  <si>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</si>
  <si>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</si>
  <si>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</si>
  <si>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</si>
  <si>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</si>
  <si>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</si>
  <si>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</si>
  <si>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</si>
  <si>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</si>
  <si>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</si>
  <si>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</si>
  <si>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</si>
  <si>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</si>
  <si>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</si>
  <si>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 xml:space="preserve">Realizar seguimiento y control a la realización del TSH neonatal  por parte de los Aseguradores y Prestadores , a todos los recién nacidos institucionalizados y no institucionalizados en el departamento del Quindío. </t>
  </si>
  <si>
    <t>1803 - 2 - 3.2.2.2.9.0.0.0.19050211.91122 - 61</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</si>
  <si>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</si>
  <si>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</si>
  <si>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Quindío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</si>
  <si>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</si>
  <si>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</si>
  <si>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</si>
  <si>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</si>
  <si>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</si>
  <si>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</si>
  <si>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</si>
  <si>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</si>
  <si>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</si>
  <si>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</si>
  <si>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</si>
  <si>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</si>
  <si>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</si>
  <si>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1803 - 2 - 3.2.2.2.9.0.0.0.1905020.91122 - 61</t>
  </si>
  <si>
    <t>Apoyar el desarrollo de formaciones o capacitaciones a las instituciones que así lo requieran</t>
  </si>
  <si>
    <t>Operativizar el comité departamental de drogas con énfasis en reducción del consumo de sustancias psicoactivas</t>
  </si>
  <si>
    <t>Implementación de Dispositivos Comunitarios en Salud; Zonas de Orientación Escolar en los municipios de Armenia, Calarcá, Circasia, La Tebaida, Montenegro y Quimbaya; Generación de capacidad técnica mediante el entrenamiento en la guía MhGap dirigida a proveedores de servicios de salud de los 12 municipios del Departamento del Quindío vinculados a las IPS de Primer Nivel y compra de insumos necesarios (papelería, servicios de catering y refrigerios).</t>
  </si>
  <si>
    <t>1803 - 2 - 3.2.2.2.9.0.0.0.1905020.91122 - 203</t>
  </si>
  <si>
    <t>Realizar acciones de vigilancia  a las EAPB e IPS frente a los servicios de atención para usuarios consumidores de Sustancias Psicoactivas</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</si>
  <si>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</si>
  <si>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</si>
  <si>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1803 - 2 - 3.2.2.2.9.0.0.0.1905022.91122 - 61</t>
  </si>
  <si>
    <t>Seguimiento a la gestión del riesgo en los casos notificados por el SIVIGILA a las entidades con competencia en la dimensión de convivencia social y salud mental (EAPBS - Planes Locales Salud - Comisarias de Familia - ICBF)</t>
  </si>
  <si>
    <t>Seguimiento a la gestión del riesgo en los casos notificados por el SIVIGILA, REAPS, y linea de atención en salud mental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</si>
  <si>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</si>
  <si>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</si>
  <si>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</si>
  <si>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Política pública en Salud Mental adaptada e Implementada  </t>
  </si>
  <si>
    <t xml:space="preserve">
190501501</t>
  </si>
  <si>
    <t>Articular las políticas públicas de reducción de la oferta y reducción de la demanda de sustancias psicoactivas licitas e ilícitas.</t>
  </si>
  <si>
    <t xml:space="preserve">Asesoría y asistencia Técnica para la formulación e implementación el los doce (12) municipios del Plan Integral de Drogas. (Plan Departamental de la Reducción del Consumo de Sustancias Psicoactivas SPA), en el marco de la política publica de salud mental </t>
  </si>
  <si>
    <t>1803 - 2 - 3.2.2.2.9.0.0.0.19050151.91122 - 61</t>
  </si>
  <si>
    <t xml:space="preserve">Realizar formulación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</si>
  <si>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</si>
  <si>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</si>
  <si>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</si>
  <si>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</si>
  <si>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</si>
  <si>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</si>
  <si>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</si>
  <si>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</si>
  <si>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</si>
  <si>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</si>
  <si>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</si>
  <si>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1803 - 2 - 3.2.2.2.9.0.0.0.1905023.91122 - 61</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</si>
  <si>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</si>
  <si>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</si>
  <si>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</si>
  <si>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implementación de la estrategia "CERS" ciudades entornos ruralistas saludables.</t>
  </si>
  <si>
    <t>Aumentar detección e identificación temprana de enfermedades crónicas</t>
  </si>
  <si>
    <t>Verificar el nivel de cumplimiento  de la ley 1335 de 2009 enfocada en espacios libres de humo</t>
  </si>
  <si>
    <t>1803 - 2 - 3.2.2.2.9.0.0.0.19050313.91122 - 61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</si>
  <si>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</si>
  <si>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</si>
  <si>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</si>
  <si>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202000363-0127</t>
  </si>
  <si>
    <t>Fortalecimiento de acciones de promoción, prevención y protección específica para la población infantil en el Departamento del Quindío.</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</si>
  <si>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</si>
  <si>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</si>
  <si>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</si>
  <si>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1803 - 2 - 3.2.2.2.9.0.0.0.1905012.91122 - 61</t>
  </si>
  <si>
    <t>Brindar asistencia técnica que garantice la cadena de frio, el manejo de biológicos y los demás insumos del programa PAI</t>
  </si>
  <si>
    <t>Realizar la consolidación de la información generada por el Programa Ampliado de Inmunizaciones</t>
  </si>
  <si>
    <t>Adquirir distribuir y garantizar el suministro oportuno de los biológicos del Plan Ampliado e Inmunizaciones (PAI).</t>
  </si>
  <si>
    <t>1803 - 2 - 3.2.2.2.9.0.0.0.1905012.91122 - 98</t>
  </si>
  <si>
    <t>SUPERAVIT SGP SALUD PUBLICA</t>
  </si>
  <si>
    <t>Adquirir equipos que permitan garantizar el almacenamiento adecuado de los biológicos del Plan Ampliado e Inmunizaciones (PAI).</t>
  </si>
  <si>
    <t>1803 - 2 - 3.2.2.1.4.0.0.0.1905012.43912 - 98</t>
  </si>
  <si>
    <t>Adquisición de equipos de tecnología y computación para la dotación de cuartos fríos.</t>
  </si>
  <si>
    <t>1803 - 2 - 3.2.2.1.4.0.0.0.1905012.45250 - 98</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</si>
  <si>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</si>
  <si>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</si>
  <si>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</si>
  <si>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</si>
  <si>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</si>
  <si>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1803 - 2 - 3.2.2.2.9.0.0.0.19050262.91122 - 61</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</si>
  <si>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</si>
  <si>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</si>
  <si>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</si>
  <si>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</si>
  <si>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verificación y cumplimiento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</si>
  <si>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</si>
  <si>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</si>
  <si>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</si>
  <si>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1803 - 2 - 3.2.2.2.9.0.0.0.1905027.91122 - 61</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</si>
  <si>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</si>
  <si>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</si>
  <si>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</si>
  <si>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Formulación e implementación del plan departamental en salud Ambiental de adaptación al cambio climático.</t>
  </si>
  <si>
    <t xml:space="preserve">
1905015</t>
  </si>
  <si>
    <t xml:space="preserve">
190501500</t>
  </si>
  <si>
    <t>202000363-0128</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</si>
  <si>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</si>
  <si>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</si>
  <si>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 transmisión endemo-epidemicas de las ETV</t>
  </si>
  <si>
    <t xml:space="preserve">Promover a nivel comunitario la tenencia responsable de animales de compañía y la promoción de la vacunación antirrábica. </t>
  </si>
  <si>
    <t>1803 - 2 - 3.2.2.2.9.0.0.0.19050156.91122 - 61</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</si>
  <si>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</si>
  <si>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</si>
  <si>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</si>
  <si>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</si>
  <si>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</si>
  <si>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Disminuir en la propagación e intensificación de enfermedades transmisibles</t>
  </si>
  <si>
    <t>Realizar el monitoreo y evaluación a las acciones de gestión del riesgo, adherencia a guías y protocolos en las EAPB y Empresas Sociales del Estado</t>
  </si>
  <si>
    <t>1803 - 2 - 3.2.2.2.9.0.0.0.19050261.91122 - 61</t>
  </si>
  <si>
    <t>0318 - 2 - 3.2.2.2.9.0.0.0.19050264.91122 - 20</t>
  </si>
  <si>
    <t>1803 - 2 - 3.2.2.2.9.0.0.0.1905026.91122 - 111</t>
  </si>
  <si>
    <t xml:space="preserve">Res. 781/15 Prev. y Ccontrol Enfermedades por Vect </t>
  </si>
  <si>
    <t>Realizar inspección vigilancia y control de focos de reproducción de vectores en establecimientos de interés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</si>
  <si>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</si>
  <si>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adecuación al entorno.</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</si>
  <si>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</si>
  <si>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</si>
  <si>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</si>
  <si>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</si>
  <si>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Quindío.</t>
  </si>
  <si>
    <t>1803 - 2 - 3.2.2.2.9.0.0.0.1905014.91122 - 61</t>
  </si>
  <si>
    <t>Servicio de gestión del riesgo para enfermedades emergentes, reemergentes y desatendidas.</t>
  </si>
  <si>
    <t>Implementar campañas de prevención y atención integral en afectados por tuberculosis</t>
  </si>
  <si>
    <t>Realizar asistencia técnica y capacitaciones al personal asistencial de las IPS en el programa de tuberculosis y lepra en el departamento.</t>
  </si>
  <si>
    <t>1803 - 2 - 3.2.2.2.9.0.0.0.1905026.91122 - 113</t>
  </si>
  <si>
    <t>Res. 1029/16 Camp y Ccontrol Anti Tuberculosis Quindìo</t>
  </si>
  <si>
    <t>1803 - 2 - 3.2.2.2.9.0.0.0.1905026.91122 - 114</t>
  </si>
  <si>
    <t>Res.1030/2016 Campaña Control Lepra Quindìo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</si>
  <si>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</si>
  <si>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</si>
  <si>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</si>
  <si>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</si>
  <si>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</si>
  <si>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análisis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</si>
  <si>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</si>
  <si>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202000363-0130</t>
  </si>
  <si>
    <t xml:space="preserve">Implementación de acciones para la contención de la pandemia Tú y Yo contra COVID </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</si>
  <si>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</si>
  <si>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</si>
  <si>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</si>
  <si>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0318 - 2 - 3.2.2.2.9.0.0.0.19050263.91122 - 20</t>
  </si>
  <si>
    <t>Fortalecimiento del talento Humano para la verificación del cumplimiento de lineamientos expedidos para la emergencia</t>
  </si>
  <si>
    <t>Fortalecimiento de apoyo logístico, tecnológico, adquisición de equipos y mantenimiento para el afianzamiento de los procesos de Vigilancia, PRASS y vacunación.</t>
  </si>
  <si>
    <t>0318 - 2 - 3.2.2.2.9.0.0.0.19050263.91122 - 88</t>
  </si>
  <si>
    <t>Servicios de atención en salud pública en situaciones de emergencias y desastres</t>
  </si>
  <si>
    <t>Personas en capacidad de ser atendidas</t>
  </si>
  <si>
    <t>202000363-0131</t>
  </si>
  <si>
    <t xml:space="preserve"> Prevención, preparación, contingencia, mitigación y superación de emergencias y contingencias por eventos relacionados con la salud pública en el Departamento del Quindío.</t>
  </si>
  <si>
    <t>Coordinar acciones  para la gestión integral  del riesgo en  situaciones de emergencias y desastres  en las IPS y autoridad sanitaria del departamento</t>
  </si>
  <si>
    <t>Incrementar la Seguridad y capacidad de respuesta hospitalaria en momentos de emergencias y desastres</t>
  </si>
  <si>
    <t xml:space="preserve">Realizar verificación de la aplicación de protocolos y planes de emergencia hospitalaria a las eses publicas </t>
  </si>
  <si>
    <t>1803 - 2 - 3.2.2.2.9.0.0.0.1905030.91122 - 61</t>
  </si>
  <si>
    <t xml:space="preserve">Realizar seguimiento a factores de riesgo en las fuentes abastecedoras como tanques de abastecimiento de agua y manejo de residuos solidos en eventos de emergencias y desastres </t>
  </si>
  <si>
    <t>Servicio de gestión del riesgo para abordar situaciones prevalentes de origen laboral</t>
  </si>
  <si>
    <t>Campañas de gestión del riesgo para abordar situaciones prevalentes de origen laboral implementadas</t>
  </si>
  <si>
    <t>202000363-0132</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</si>
  <si>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</si>
  <si>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</si>
  <si>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</si>
  <si>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</si>
  <si>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1803 - 2 - 3.2.2.2.9.0.0.0.1905025.91122 - 61</t>
  </si>
  <si>
    <t xml:space="preserve">Realizar la Identificación, caracterización y capacitación de las mujeres trabajadoras y población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</si>
  <si>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</si>
  <si>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</si>
  <si>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categoría, del departamento del Quindío.</t>
  </si>
  <si>
    <t>Realizar asistencia técnica  a los prestadores de primer nivel, para verificar el cumplimiento del Sistema de Gestión de la Seguridad y Salud en el Trabajo.</t>
  </si>
  <si>
    <t xml:space="preserve">Documentos de planeación en epidemiología y demografía elaborados </t>
  </si>
  <si>
    <t>202000363-0133</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</si>
  <si>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</si>
  <si>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</si>
  <si>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</si>
  <si>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</si>
  <si>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1803 - 2 - 3.2.2.2.9.0.0.0.19050152.91122 - 61</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</si>
  <si>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</si>
  <si>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</si>
  <si>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</si>
  <si>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</si>
  <si>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</si>
  <si>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</si>
  <si>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</si>
  <si>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</si>
  <si>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</si>
  <si>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</si>
  <si>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</si>
  <si>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</si>
  <si>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</si>
  <si>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</si>
  <si>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</si>
  <si>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</si>
  <si>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</si>
  <si>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</si>
  <si>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</si>
  <si>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</si>
  <si>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0318 - 2 - 3.2.2.2.9.0.0.0.1905009.91122 - 20</t>
  </si>
  <si>
    <t>0318 - 2 - 3.2.2.2.9.0.0.0.1905009.91122 - 88</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</si>
  <si>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</si>
  <si>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</si>
  <si>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</si>
  <si>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</si>
  <si>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</si>
  <si>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</si>
  <si>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</si>
  <si>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</si>
  <si>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Aumentar la cobertura de las acciones de intervenciones colectivas</t>
  </si>
  <si>
    <t>Realizar intervenciones de manera integrada e integral en los diferentes entornos definidos en la norma</t>
  </si>
  <si>
    <t>1803 - 2 - 3.2.2.2.9.0.0.0.19050314.91122 - 61</t>
  </si>
  <si>
    <t>1803 - 2 - 3.2.2.2.9.0.0.0.19050314.91122 - 98</t>
  </si>
  <si>
    <t>Superávit SGP salud pública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</si>
  <si>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</si>
  <si>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</si>
  <si>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</si>
  <si>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</si>
  <si>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</si>
  <si>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</si>
  <si>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 xml:space="preserve">Realizar acciones, intervenciones y procedimientos colectivos en fomento de la actividad física y la dieta sana </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</si>
  <si>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</si>
  <si>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</si>
  <si>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</si>
  <si>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</si>
  <si>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</si>
  <si>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Aumentar índices en los procesos de afiliación de la población en el Departamento</t>
  </si>
  <si>
    <t>Realizar acciones de promoción en las afiliaciones de la población en el sistema general de seguridad social en salud</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</si>
  <si>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</si>
  <si>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</si>
  <si>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</si>
  <si>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</si>
  <si>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Gestión de recursos para cofinanciación de la afiliación a los municipios y lugares de afiliación. </t>
  </si>
  <si>
    <t>1801 - 2 - 3.3.1.2.0.0.0.0.19060232.91122.13 - 154</t>
  </si>
  <si>
    <t>Adres sin situación de fondos</t>
  </si>
  <si>
    <t>1801 - 2 - 3.3.1.2.0.0.0.0.19060232.91122.96 - 154</t>
  </si>
  <si>
    <t>1801 - 2 - 3.3.1.2.0.0.0.0.19060232.91122.167 - 154</t>
  </si>
  <si>
    <t>1801 - 2 - 3.3.1.2.0.0.0.0.19060232.91122.226 - 154</t>
  </si>
  <si>
    <t>1801 - 2 - 3.3.1.2.0.0.0.0.19060232.91122.233 - 154</t>
  </si>
  <si>
    <t>1801 - 2 - 3.3.1.2.0.0.0.0.19060232.91122.244 - 154</t>
  </si>
  <si>
    <t>1801 - 2 - 3.3.1.2.0.0.0.0.19060232.91122.284 - 154</t>
  </si>
  <si>
    <t>1801 - 2 - 3.3.1.2.0.0.0.0.19060232.91122.303 - 154</t>
  </si>
  <si>
    <t>1801 - 2 - 3.3.1.2.0.0.0.0.19060232.91122.372 - 154</t>
  </si>
  <si>
    <t>1801 - 2 - 3.3.1.2.0.0.0.0.19060232.91122.412 - 154</t>
  </si>
  <si>
    <t>1801 - 2 - 3.3.1.2.0.0.0.0.19060232.91122.470 - 154</t>
  </si>
  <si>
    <t>1801 - 2 - 3.3.1.2.0.0.0.0.19060232.91122.882 - 154</t>
  </si>
  <si>
    <t>Realizar auditorias a los procesos de régimen subsidiado en los 12 municipios, de acuerdo a lo establecido en la Circular 006 de 2011.</t>
  </si>
  <si>
    <t>Servicio de apoyo con tecnologías para prestación de servicios en salud</t>
  </si>
  <si>
    <t>Población inimputable atendida</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</si>
  <si>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</si>
  <si>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</si>
  <si>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</si>
  <si>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</si>
  <si>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</si>
  <si>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1802 - 2 - 3.2.2.2.9.0.0.0.19060231.91122 - 110</t>
  </si>
  <si>
    <t>Res.  971/2016 Programa Inimputables</t>
  </si>
  <si>
    <t>0318 - 2 - 3.2.2.2.9.0.0.0.1906023.91122 - 20</t>
  </si>
  <si>
    <t>1804 - 2 - 3.2.2.2.9.0.0.0.19060231.91122 - 155</t>
  </si>
  <si>
    <t>IVA Cedido sobre Licores Art. 32 Ley 1816</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</si>
  <si>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</si>
  <si>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</si>
  <si>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</si>
  <si>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</si>
  <si>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Realizar el seguimiento, supervisión y los actos administrativos para la transferencia de los recursos mediante el cumplimiento de metas</t>
  </si>
  <si>
    <t>0318 - 2 - 3.3.5.9.45.0.0.0.19060252.71344 - 35</t>
  </si>
  <si>
    <t>Recursos destinados del Monopolio</t>
  </si>
  <si>
    <t>1802 - 2 - 3.3.5.9.45.0.0.0.019060252.91122 - 171</t>
  </si>
  <si>
    <t>Subsidio a la oferta</t>
  </si>
  <si>
    <t>Servicios de reconocimientos de deuda</t>
  </si>
  <si>
    <t>Porcentaje de recursos pagados</t>
  </si>
  <si>
    <t>Realizar los pagos de los servicios y tecnologías NO UPC del Régimen Subsidiado.</t>
  </si>
  <si>
    <t>1802 - 2 - 3.3.5.9.45.0.0.0.19060252.71344 - 58</t>
  </si>
  <si>
    <t>Rentas Cedidas Salud</t>
  </si>
  <si>
    <t>1802 - 2 - 3.3.5.9.45.0.0.0.19060251.71344 - 58</t>
  </si>
  <si>
    <t>0318 - 2 - 3.3.5.9.45.0.0.0.19060251.91122 - 91</t>
  </si>
  <si>
    <t>SUPERÁVIT MONOPOLIO DESTINADO</t>
  </si>
  <si>
    <t>1801 - 2 - 3.3.5.9.45.0.0.0.19060251.91122 - 191</t>
  </si>
  <si>
    <t>SUPERÁVIT RENTAS CEDIDAS SUBCUENTA RÉGIMEN SUBSIDIADO</t>
  </si>
  <si>
    <t>1802 - 2 - 3.3.5.9.45.0.0.0.19060251.91122 - 97</t>
  </si>
  <si>
    <t>SUPERÁVIT SGP SALUD PRESTACION DE SERVICIOS</t>
  </si>
  <si>
    <t>1802 - 2 - 3.3.5.9.45.0.0.0.19060251.91122 - 192</t>
  </si>
  <si>
    <t xml:space="preserve">SUPERÁVIT SGP SUBSIDIO DE LA OFERTA </t>
  </si>
  <si>
    <t>1802 - 2 - 3.3.5.9.45.0.0.0.19060251.91122 - 193</t>
  </si>
  <si>
    <t>SUPERÁVIT RENTAS CEDIDAS PRESTACIÓN DE SERVICIOS</t>
  </si>
  <si>
    <t>1802 - 2 - 3.3.5.9.45.0.0.0.19060251.91122 - 194</t>
  </si>
  <si>
    <t>SUPERÁVIT EXCEDENTES APORTES PATRONALES E.S.E DEL DPTO.</t>
  </si>
  <si>
    <t>1804 - 2 - 3.3.5.9.45.0.0.0.19060251.91122 - 96</t>
  </si>
  <si>
    <t>SUPERAVIT RENTAS CEDIDAS SALUD</t>
  </si>
  <si>
    <t>1802 - 2 - 3.3.5.9.45.0.0.0.19060251.91122 - 96</t>
  </si>
  <si>
    <t>1802 - 2 - 3.3.5.9.45.0.0.0.19060251.71344 - 96</t>
  </si>
  <si>
    <t>0318 - 2 - 3.3.5.9.45.0.0.0.19060251.71344 - 88</t>
  </si>
  <si>
    <t>0318 - 2 - 3.3.5.9.45.0.0.0.19060251.91122 - 35</t>
  </si>
  <si>
    <t>MONOPOLIO</t>
  </si>
  <si>
    <t>1802 - 2 - 3.3.5.9.45.0.0.0.19060251.91122 - 174</t>
  </si>
  <si>
    <t>PUNTO FINAL</t>
  </si>
  <si>
    <t>0318 - 2 - 3.3.5.9.45.0.0.0.19060251.91122 - 88</t>
  </si>
  <si>
    <t>Servicio de asistencia técnica a Instituciones prestadoras de servicios de salud</t>
  </si>
  <si>
    <t>Instituciones Prestadoras de Servicios de salud asistidas técnicamente</t>
  </si>
  <si>
    <t>202000363-0138</t>
  </si>
  <si>
    <t>FortalecimientoN301+R270:R302+R256:R302+N301+R270:R302+N301+R270:R302+N301+R270:R302+R244:R302+N301+R270+R13:R302</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</si>
  <si>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</si>
  <si>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</si>
  <si>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</si>
  <si>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0318 - 2 - 3.2.2.2.9.0.0.0.1906029.91122 - 20</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</si>
  <si>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</si>
  <si>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</si>
  <si>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</si>
  <si>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</si>
  <si>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</si>
  <si>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1804 - 2 - 3.2.2.2.9.0.0.0.1906029.91122 - 198</t>
  </si>
  <si>
    <t>Superavit fondo de salvamento y grant para la salud fonsaet</t>
  </si>
  <si>
    <t>0318 - 2 - 3.2.2.2.9.0.0.0.1906029.91122 - 88</t>
  </si>
  <si>
    <t>Superàvit Recurso Ordinario</t>
  </si>
  <si>
    <t>1804 - 2 - 3.2.2.2.9.0.0.0.1906029.91122 - 180</t>
  </si>
  <si>
    <t>ministerio de salud res. 1616 de 2020 discapacidad</t>
  </si>
  <si>
    <t>Apoyo al seguimiento de afiliaciones al régimen contributivo del Sistema General de Seguridad Social de las personas con capacidad de pago</t>
  </si>
  <si>
    <t>0318 - 2 - 3.2.2.2.9.0.0.0.1906032.91122 - 20</t>
  </si>
  <si>
    <t>Hospitales de primer nivel de atención dotados</t>
  </si>
  <si>
    <t>Aumentar la eficiencia en recursos para la prestación de servicios de salud en el departamento</t>
  </si>
  <si>
    <t>Dotación a los Hospitales de primer nivel de atención dotados</t>
  </si>
  <si>
    <t>0318 - 2 - 3.2.1.1.3.6.1.0.1906005.48150 - 20</t>
  </si>
  <si>
    <t>Servicio de apoyo a la prestación del servicio de transporte de pacientes</t>
  </si>
  <si>
    <t>Entidades de la red pública en salud apoyadas en la adquisición de ambulancias</t>
  </si>
  <si>
    <t>Dotación ambulancias para la prestación del servicio de transporte de pacientes</t>
  </si>
  <si>
    <t>0318 - 2 - 3.2.1.1.3.7.1.0.1906022.49113 - 20</t>
  </si>
  <si>
    <t>Pacientes atendidos</t>
  </si>
  <si>
    <t>Pacientes atendidos con medicamentos en salud financiados con cargo a los recursos de la UPC del Régimen Subsidiado</t>
  </si>
  <si>
    <t>Dotación en servicio de apoyo con tecnologías para prestación de servicios en salud</t>
  </si>
  <si>
    <t>0318 - 2 - 3.2.2.2.9.0.0.0.19060231.91122 - 20</t>
  </si>
  <si>
    <t>ASISTENCIA TECNICA A PACIENTES EN CALAMIDAD PUBLICA</t>
  </si>
  <si>
    <t>Fortalecimiento, hábitos y estilos de vida saludable como instrumento SALVAVIDAS en el departamento del Quindío</t>
  </si>
  <si>
    <t>Servicio de Escuelas Deportivas</t>
  </si>
  <si>
    <t>Municipios con Escuelas Deportivas</t>
  </si>
  <si>
    <t>30 % CIGARRILLO</t>
  </si>
  <si>
    <t>2.3.2.02.02.009.4301007_5</t>
  </si>
  <si>
    <t>CIGARRILLOS 30% R.B 2020</t>
  </si>
  <si>
    <t>2.3.2.02.02.009.4301007_25</t>
  </si>
  <si>
    <t>MINISTERIO</t>
  </si>
  <si>
    <t>2.3.2.02.02.009.4301007_7</t>
  </si>
  <si>
    <t>2.3.2.02.02.009.4301007_28</t>
  </si>
  <si>
    <t>2.3.2.02.02.009.4301007_12</t>
  </si>
  <si>
    <t>2.3.2.01.01.004.01.03.4301007_12</t>
  </si>
  <si>
    <t>Servicio de promoción de la actividad física, la recreación y el deporte</t>
  </si>
  <si>
    <t>Municipios vinculados al programa Supérate-Intercolegiados</t>
  </si>
  <si>
    <t>2.3.2.02.02.009.4301037_12</t>
  </si>
  <si>
    <t>CIGARRILLOS 70% R.B 2020</t>
  </si>
  <si>
    <t>2.3.2.02.02.009.4301037_24</t>
  </si>
  <si>
    <t>2.3.2.02.01.003.4301037_12</t>
  </si>
  <si>
    <t>2.3.2.02.01.003.4301037_21</t>
  </si>
  <si>
    <t>2.3.2.02.01.003.4301037_22</t>
  </si>
  <si>
    <t>2.3.2.02.02.009.4301037_7</t>
  </si>
  <si>
    <t>Municipios implementando  programas de recreación, actividad física y deporte social comunitario</t>
  </si>
  <si>
    <t>ICLD</t>
  </si>
  <si>
    <t>2.3.2.02.02.009.4301037_4</t>
  </si>
  <si>
    <t>2.3.2.02.02.009.4301037_28</t>
  </si>
  <si>
    <t>IPOCONSUMO R.B 2020</t>
  </si>
  <si>
    <t>2.3.2.02.02.009.4301037_21</t>
  </si>
  <si>
    <t>IPOCONSUMO</t>
  </si>
  <si>
    <t>2.3.2.02.02.009.4301037_3</t>
  </si>
  <si>
    <t>2.3.2.01.01.004.01.03.4301037_12</t>
  </si>
  <si>
    <t>RENDIMIENTOS FINANCIEROS</t>
  </si>
  <si>
    <t>2.3.2.02.01.003.4301037_9</t>
  </si>
  <si>
    <t>2.3.2.02.01.003.4301037_3</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</si>
  <si>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</si>
  <si>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</si>
  <si>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</si>
  <si>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</si>
  <si>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2.3.2.02.02.009.4301006_3</t>
  </si>
  <si>
    <t>2.3.2.02.02.009.4301006_12</t>
  </si>
  <si>
    <t>2.3.2.02.01.003.4301006_3</t>
  </si>
  <si>
    <t>Servicio de asistencia técnica para la promoción del deporte</t>
  </si>
  <si>
    <t xml:space="preserve">Organismos deportivos asistidos </t>
  </si>
  <si>
    <t>2.3.2.02.02.009.4302075_4</t>
  </si>
  <si>
    <t>2.3.2.02.02.009.4302075_28</t>
  </si>
  <si>
    <t>MONOPOLIO R.B 2020</t>
  </si>
  <si>
    <t>2.3.2.02.02.009.4302075_22</t>
  </si>
  <si>
    <t>2.3.2.02.02.009.4302075_21</t>
  </si>
  <si>
    <t>2.3.2.02.02.009.4302075_3</t>
  </si>
  <si>
    <t>2.3.2.02.02.009.4302075_24</t>
  </si>
  <si>
    <t>2.3.2.02.02.009.4302075_26</t>
  </si>
  <si>
    <t>2.3.2.02.02.009.4302075_12</t>
  </si>
  <si>
    <t>2.3.2.01.01.004.01.03.4302075_4</t>
  </si>
  <si>
    <t>2.3.2.02.01.003.4302075_26</t>
  </si>
  <si>
    <t>2.3.2.02.01.003.4302075_28</t>
  </si>
  <si>
    <t>2.3.2.01.01.004.01.03.4302075_23</t>
  </si>
  <si>
    <t>2.3.2.02.01.003.4302075_12</t>
  </si>
  <si>
    <t>2.3.2.02.01.003.4302075_3</t>
  </si>
  <si>
    <t>2.3.2.02.02.009.4302075_23</t>
  </si>
  <si>
    <t>2.3.2.02.02.007.4302075_26</t>
  </si>
  <si>
    <t>Servicio de organización de eventos deportivos de alto rendimiento</t>
  </si>
  <si>
    <t>Eventos deportivos de alto rendimiento con sede en Colombia realizados</t>
  </si>
  <si>
    <t>2.3.2.02.02.009.4302004_4</t>
  </si>
  <si>
    <t>2.3.2.02.02.009.4302004_23</t>
  </si>
  <si>
    <t>PROGRAMACIÓN PLAN DE ACCIÓN INDEPORTES        AÑO:  2021
DICIEMBRE 31 2021</t>
  </si>
  <si>
    <t>INDICADOR</t>
  </si>
  <si>
    <t>CODIGO PDD</t>
  </si>
  <si>
    <t>NOMBRE PDD</t>
  </si>
  <si>
    <t>CODIGO CATOLOGO MGA</t>
  </si>
  <si>
    <t>NOMBRE CATOLOGO MGA</t>
  </si>
  <si>
    <t>CODIGO CATALOGO MGA</t>
  </si>
  <si>
    <t>NOMBRE CATALOGO MGA</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</si>
  <si>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</si>
  <si>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</si>
  <si>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Quindio</t>
  </si>
  <si>
    <t xml:space="preserve">Gerente Indeportes </t>
  </si>
  <si>
    <t>Adquisicion de bienes y/o servicios  para el fortalecimiento y desarrollo de los procesos de formación deportiva</t>
  </si>
  <si>
    <t>2.3.2.02.01.003.4301007_28</t>
  </si>
  <si>
    <t>TASA PRODEPORTE</t>
  </si>
  <si>
    <t>Brindar apoyo y/o seguimiento  a los procesos de formacion promoviendo y fortaleciendo hacia el deporte competitivo "escuelas deportivas" como herramienta de convivencia y paz en el departamento</t>
  </si>
  <si>
    <t>Dotacion y/o implementacion  al programa escuelas deportivas,  Generando una cultura deportiva en la comunidad mediante procesos formativos dirigidos a niños, niñas, adolescentes y jóvenes.</t>
  </si>
  <si>
    <t>2.3.2.01.01.004.01.03.4301007_28</t>
  </si>
  <si>
    <t>2.3.2.02.01.003.4301007_7</t>
  </si>
  <si>
    <t>2.3.2.01.01.004.01.03.4301007_7</t>
  </si>
  <si>
    <t>Promover a los  niños, niñas, adolescentes y jóvenes para realizar actividades físicas y deportivas</t>
  </si>
  <si>
    <t>Brindar apoyo y Acompañamiento al fomento y promocion del programa superate -intercolegiados en sus diferentes fases departamental y nacional.</t>
  </si>
  <si>
    <t>Adquisición de bienes y servicios  al programa supérate -Intercolegiados  con el fin generar espacios para el aprovechamiento adecuado del tiempo libre</t>
  </si>
  <si>
    <t>2.3.2.02.01.003.4301037_7</t>
  </si>
  <si>
    <t>Dotación y/o implantación deportiva para promocion al programa supérate -Intercolegiados.</t>
  </si>
  <si>
    <t>2.3.2.01.01.004.01.03.4301037_7</t>
  </si>
  <si>
    <t>Crear nuevos programas de actividad física y hábitos saludables de vida</t>
  </si>
  <si>
    <t>Brindar apoyo y/o seguimiento a los programas de recreación, actividad física y deporte social comunitario</t>
  </si>
  <si>
    <t xml:space="preserve">Dotacion y/o implementación para el Fomento a la recreación, la actividad física y el deporte. </t>
  </si>
  <si>
    <t>2.3.2.02.01.003.4301037_28</t>
  </si>
  <si>
    <t>2.3.2.01.01.004.01.03.4301037_28</t>
  </si>
  <si>
    <t>Adquisicion de bienes y servicios  a los programas de recreación, actividad física y deporte social comunitario</t>
  </si>
  <si>
    <t>Crear nuevos instrumentos de planificación para la formulación de la política publica</t>
  </si>
  <si>
    <t xml:space="preserve">Formulación, implementación y seguimiento a la política pública para el desarrollo y acceso al deporte, la recreación, la actividad física, la educación física y el uso adecuado del tiempo libre, </t>
  </si>
  <si>
    <t>Servicios Logisticos, alimentos (Almuerzos y refrigerios) y/o suminiastro de papeleria</t>
  </si>
  <si>
    <t>Formación y preparación de deportistas. "Tú y yo campeones"</t>
  </si>
  <si>
    <t>Fortalecimiento al deporte competitivo y de altos logros "TU Y    YO SOMOS salvaVIDAS POR UN QUINDIO GANADOR" en el Departamento del Quindio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</si>
  <si>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</si>
  <si>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</si>
  <si>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</si>
  <si>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CIGARRILLOS 70% R.B 2021</t>
  </si>
  <si>
    <t>IPONCONSUMO R.B 2020</t>
  </si>
  <si>
    <t>Brindar asistencia  técnica, administrativa, jurídica, biomédica,   y/o metodológica a los procesos deportivos y/o  ligas  del departamento del Quindío.</t>
  </si>
  <si>
    <t>Dotación y/o implementación deportiva para el desarrollo del deporte  con proyección a altos logros.</t>
  </si>
  <si>
    <t>2.3.2.01.01.004.01.03.4302075_28</t>
  </si>
  <si>
    <t>1% ICLD R.B 2020</t>
  </si>
  <si>
    <t>Aunar esfuerzos administrativos, tecnicos,financieros y/o logisticos, para el fomento y la masificacion del deporte en el departamento del Quindio</t>
  </si>
  <si>
    <t>Suministro de suplementos ergonormicos y/o alimentos para los deportistas elites y con proyección a altos logros con el fin de fortelecer y/o mejhorar su rendimiento deportivo</t>
  </si>
  <si>
    <t>2.3.2.02.02.007.4302075_28</t>
  </si>
  <si>
    <t xml:space="preserve">Campañas de publicidad y promoción para el posicionamiento del deporte competitivo y de altos logros </t>
  </si>
  <si>
    <t>Adquisicion de bienes y/o servicios para el fortalecimiento del deporte competitivo y de altos logros</t>
  </si>
  <si>
    <t>2.3.2.02.01.007.4302075_24</t>
  </si>
  <si>
    <t>2.3.2.02.01.003.4302075_23</t>
  </si>
  <si>
    <t>Juegos deportivos realizados</t>
  </si>
  <si>
    <t xml:space="preserve">Desarrollo de los  XXII JUEGOS DEPORTIVOS NACIONALES Y VI JUEGOS PARANACIONALES   2023 en el Departamento </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</si>
  <si>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</si>
  <si>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Aumentar la asignación de recursos para el deporte formativo y competitivo</t>
  </si>
  <si>
    <t xml:space="preserve">Seguimiento y evaluacion a los   procesos deportivos con proyección a altos logros y el estado de la infraestructura deportiva y/o recreactiva con miras al desarrollo de los  XXII juegos deportivos nacionales y VI juegos Paranacionales   2023 </t>
  </si>
  <si>
    <t>Lanzamiento de los  XXII JUEGOS DEPORTIVOS NACIONALES Y VI JUEGOS PARANACIONALES   2023</t>
  </si>
  <si>
    <t>PROGRAMACIÓN PLAN DE ACCIÓN 
PROYECTA EMPRESA PARA EL DESARROLLO TERRITORIAL
A DICIEMBRE 31 DE 2021</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</si>
  <si>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</si>
  <si>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</si>
  <si>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</si>
  <si>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</si>
  <si>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</si>
  <si>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</si>
  <si>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</si>
  <si>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construcción y/o adecuación de escenarios deportivos en el departamento del Quindío.</t>
  </si>
  <si>
    <t>2.3.2.02.02.005.4301004.54</t>
  </si>
  <si>
    <t>Estampilla Pro Desarrollo</t>
  </si>
  <si>
    <t xml:space="preserve"> Pablo César Herrera Correa </t>
  </si>
  <si>
    <t>Realizar Infraestructuras  deportivas y/o recreativas.</t>
  </si>
  <si>
    <t>Apoyo para el fortalecimiento del componente y asistencia técnica a nivel departamental.</t>
  </si>
  <si>
    <t>2.3.2.02.02.008.4301004.83</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</si>
  <si>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</si>
  <si>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</si>
  <si>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</si>
  <si>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</si>
  <si>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</si>
  <si>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</si>
  <si>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</si>
  <si>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</si>
  <si>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2.3.2.02.02.005.2201062.54</t>
  </si>
  <si>
    <t>Mejorar y/o reforzar y/o realizar mantenimiento a la infraestructura educativa existente en los municipios del departamento del Quindío.</t>
  </si>
  <si>
    <t xml:space="preserve">Apoyo para el fortalecimiento de componente y asistencia técnica a nivel departamental </t>
  </si>
  <si>
    <t>2.3.2.02.02.008.2201062.83</t>
  </si>
  <si>
    <t xml:space="preserve">TERRITORIO AMBIENTE Y DESARROLLO SOSTENIBLE </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</si>
  <si>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</si>
  <si>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</si>
  <si>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</si>
  <si>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</si>
  <si>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</si>
  <si>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</si>
  <si>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</si>
  <si>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2.3.2.02.02.005.2402041.54</t>
  </si>
  <si>
    <t>Impuesto al Registro</t>
  </si>
  <si>
    <t>Construir vías en pro de la interconexión entre los municipios y veredas del departamento mejorando la accesibilidad de las poblaciones alejadas del departamento</t>
  </si>
  <si>
    <t xml:space="preserve">Apoyo para el fortalecimiento del componente y asistencia técnica a nivel departamental. </t>
  </si>
  <si>
    <t>2.3.2.02.02.008.2402041.82</t>
  </si>
  <si>
    <t>2.3.2.02.02.008.2402041.83</t>
  </si>
  <si>
    <t xml:space="preserve">                                                        -  </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</si>
  <si>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</si>
  <si>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</si>
  <si>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</si>
  <si>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</si>
  <si>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</si>
  <si>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técnicamente a las entidades</t>
  </si>
  <si>
    <t>2.3.2.02.02.005.4001001.54</t>
  </si>
  <si>
    <t xml:space="preserve">Viviendas de Interés Prioritario urbanas construidas </t>
  </si>
  <si>
    <t>Viviendas de Interés Prioritario urbanas construidas</t>
  </si>
  <si>
    <t>2.3.2.02.02.005.4001017.54</t>
  </si>
  <si>
    <t>2.3.2.02.02.008.4001017.82</t>
  </si>
  <si>
    <t>2.3.2.02.02.008.4001017.83</t>
  </si>
  <si>
    <t xml:space="preserve">Viviendas de Interés Prioritario urbanas mejoradas </t>
  </si>
  <si>
    <t>Viviendas de Interés Prioritario urbanas mejoradas</t>
  </si>
  <si>
    <t>2.3.2.02.02.005.4001018.54</t>
  </si>
  <si>
    <t>2.3.2.02.02.008.4001018.83</t>
  </si>
  <si>
    <t>Estudios de preinversión e inversión</t>
  </si>
  <si>
    <t>Realizar programación de asistencias técnicas a la entidades territoriales</t>
  </si>
  <si>
    <t>2.3.2.02.02.005.4001030.54</t>
  </si>
  <si>
    <t>Servicio de apoyo financiero para adquisición de vivienda</t>
  </si>
  <si>
    <t>Equipamientos construidos</t>
  </si>
  <si>
    <t>Equipamientos mejorados mantenidos y/o construidos</t>
  </si>
  <si>
    <t>2.3.2.02.02.005.4001031.54</t>
  </si>
  <si>
    <t>2.3.2.02.02.008.4001031.82</t>
  </si>
  <si>
    <t>2.3.2.02.02.008.4001031.83</t>
  </si>
  <si>
    <t>Viviendas de Interés Social urbanas construidas</t>
  </si>
  <si>
    <t>2.3.2.02.02.005.4001014.54</t>
  </si>
  <si>
    <t>2.3.2.02.02.008.4001014.83</t>
  </si>
  <si>
    <t>2.3.2.02.02.005.4001015.54</t>
  </si>
  <si>
    <t>2.3.2.02.02.008.4001015.83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</si>
</sst>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dd/mm/yyyy;@"/>
    <numFmt numFmtId="167" formatCode="&quot;$&quot;\ #,##0"/>
    <numFmt numFmtId="168" formatCode="0.0"/>
    <numFmt numFmtId="169" formatCode="_(&quot;$&quot;\ * #,##0.00_);_(&quot;$&quot;\ * \(#,##0.00\);_(&quot;$&quot;\ * &quot;-&quot;??_);_(@_)"/>
    <numFmt numFmtId="170" formatCode="_(* #,##0.00_);_(* \(#,##0.00\);_(* &quot;-&quot;??_);_(@_)"/>
    <numFmt numFmtId="171" formatCode="_ [$€-2]\ * #,##0.00_ ;_ [$€-2]\ * \-#,##0.00_ ;_ [$€-2]\ * &quot;-&quot;??_ "/>
    <numFmt numFmtId="172" formatCode="00"/>
    <numFmt numFmtId="173" formatCode="_(&quot;$&quot;\ * #,##0_);_(&quot;$&quot;\ * \(#,##0\);_(&quot;$&quot;\ * &quot;-&quot;_);_(@_)"/>
    <numFmt numFmtId="174" formatCode="_([$$-240A]\ * #,##0.00_);_([$$-240A]\ * \(#,##0.00\);_([$$-240A]\ * &quot;-&quot;??_);_(@_)"/>
    <numFmt numFmtId="175" formatCode="&quot;$&quot;#,##0.00"/>
    <numFmt numFmtId="176" formatCode="&quot;$&quot;\ #,##0.00"/>
    <numFmt numFmtId="177" formatCode="_-* #,##0.00_-;\-* #,##0.00_-;_-* &quot;-&quot;_-;_-@_-"/>
    <numFmt numFmtId="178" formatCode="0.0%"/>
    <numFmt numFmtId="179" formatCode="dd/mm/yy;@"/>
    <numFmt numFmtId="180" formatCode="_(&quot;$&quot;\ * #,##0.000_);_(&quot;$&quot;\ * \(#,##0.000\);_(&quot;$&quot;\ * &quot;-&quot;??_);_(@_)"/>
    <numFmt numFmtId="181" formatCode="d/mm/yyyy;@"/>
    <numFmt numFmtId="182" formatCode="&quot;$&quot;\ #,##0.00_);[Red]\(&quot;$&quot;\ #,##0.00\)"/>
    <numFmt numFmtId="183" formatCode="#,##0;[Red]#,##0"/>
    <numFmt numFmtId="184" formatCode="#,##0.00_);\-#,##0.00"/>
    <numFmt numFmtId="185" formatCode="#,##0.00_ ;\-#,##0.00\ "/>
  </numFmts>
  <fonts count="35"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sz val="12"/>
      <color theme="1"/>
      <name val="Arial"/>
      <family val="2"/>
    </font>
    <font>
      <sz val="12"/>
      <name val="Arial"/>
      <family val="2"/>
    </font>
    <font>
      <sz val="12"/>
      <color rgb="FF000000"/>
      <name val="Arial"/>
      <family val="2"/>
    </font>
    <font>
      <sz val="14"/>
      <color theme="1"/>
      <name val="Arial"/>
      <family val="2"/>
    </font>
    <font>
      <b/>
      <sz val="12"/>
      <color theme="1"/>
      <name val="Calibri"/>
      <family val="2"/>
      <scheme val="minor"/>
    </font>
    <font>
      <b/>
      <sz val="12"/>
      <color rgb="FF000000"/>
      <name val="Arial"/>
      <family val="2"/>
    </font>
    <font>
      <sz val="11"/>
      <color indexed="8"/>
      <name val="Calibri"/>
      <family val="2"/>
    </font>
    <font>
      <b/>
      <u/>
      <sz val="12"/>
      <color theme="1"/>
      <name val="Arial"/>
      <family val="2"/>
    </font>
    <font>
      <b/>
      <sz val="12"/>
      <color indexed="8"/>
      <name val="Arial"/>
      <family val="2"/>
    </font>
    <font>
      <b/>
      <sz val="11"/>
      <color rgb="FF6F6F6E"/>
      <name val="Calibri"/>
      <family val="2"/>
      <scheme val="minor"/>
    </font>
    <font>
      <sz val="12"/>
      <color rgb="FF444444"/>
      <name val="Arial"/>
      <family val="2"/>
    </font>
    <font>
      <sz val="11"/>
      <name val="Arial"/>
      <family val="2"/>
    </font>
    <font>
      <sz val="11"/>
      <color rgb="FF9C0006"/>
      <name val="Calibri"/>
      <family val="2"/>
      <scheme val="minor"/>
    </font>
    <font>
      <b/>
      <sz val="12"/>
      <color rgb="FFFF0000"/>
      <name val="Arial"/>
      <family val="2"/>
    </font>
    <font>
      <b/>
      <sz val="11"/>
      <color theme="1"/>
      <name val="Arial"/>
      <family val="2"/>
    </font>
    <font>
      <sz val="10"/>
      <color rgb="FF000000"/>
      <name val="Calibri"/>
      <family val="2"/>
    </font>
    <font>
      <sz val="16"/>
      <color theme="1"/>
      <name val="Arial"/>
      <family val="2"/>
    </font>
    <font>
      <sz val="10"/>
      <color theme="1"/>
      <name val="Arial"/>
      <family val="2"/>
    </font>
    <font>
      <sz val="10"/>
      <name val="Arial"/>
      <family val="2"/>
    </font>
    <font>
      <b/>
      <sz val="12"/>
      <color rgb="FF212121"/>
      <name val="Arial"/>
      <family val="2"/>
    </font>
    <font>
      <sz val="12"/>
      <color rgb="FF212121"/>
      <name val="Arial"/>
      <family val="2"/>
    </font>
    <font>
      <b/>
      <sz val="11"/>
      <color rgb="FF000000"/>
      <name val="Arial"/>
      <family val="2"/>
    </font>
    <font>
      <sz val="11"/>
      <color rgb="FF000000"/>
      <name val="Arial"/>
      <family val="2"/>
    </font>
    <font>
      <sz val="11"/>
      <color theme="1"/>
      <name val="Arial"/>
      <family val="2"/>
    </font>
    <font>
      <sz val="12"/>
      <color rgb="FF333333"/>
      <name val="Arial"/>
      <family val="2"/>
    </font>
    <font>
      <sz val="11"/>
      <color rgb="FF000000"/>
      <name val="Calibri"/>
      <family val="2"/>
    </font>
    <font>
      <sz val="12"/>
      <color rgb="FFFF0000"/>
      <name val="Arial"/>
      <family val="2"/>
    </font>
    <font>
      <sz val="10"/>
      <color indexed="8"/>
      <name val="MS Sans Serif"/>
    </font>
    <font>
      <sz val="12"/>
      <color indexed="8"/>
      <name val="Arial"/>
      <family val="2"/>
    </font>
    <font>
      <b/>
      <sz val="10"/>
      <color theme="1"/>
      <name val="Arial"/>
      <family val="2"/>
    </font>
    <font>
      <b/>
      <sz val="10"/>
      <color indexed="8"/>
      <name val="Arial"/>
      <family val="2"/>
    </font>
  </fonts>
  <fills count="2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D966"/>
        <bgColor indexed="64"/>
      </patternFill>
    </fill>
    <fill>
      <patternFill patternType="solid">
        <fgColor rgb="FFFFFFFF"/>
        <bgColor indexed="64"/>
      </patternFill>
    </fill>
    <fill>
      <patternFill patternType="solid">
        <fgColor rgb="FFACB9CA"/>
        <bgColor indexed="64"/>
      </patternFill>
    </fill>
    <fill>
      <patternFill patternType="solid">
        <fgColor rgb="FF00B0F0"/>
        <bgColor rgb="FF000000"/>
      </patternFill>
    </fill>
    <fill>
      <patternFill patternType="solid">
        <fgColor rgb="FF00B0F0"/>
        <bgColor indexed="64"/>
      </patternFill>
    </fill>
    <fill>
      <patternFill patternType="solid">
        <fgColor rgb="FFFFFFFF"/>
        <bgColor rgb="FF000000"/>
      </patternFill>
    </fill>
    <fill>
      <patternFill patternType="solid">
        <fgColor theme="0"/>
        <bgColor rgb="FF000000"/>
      </patternFill>
    </fill>
    <fill>
      <patternFill patternType="solid">
        <fgColor theme="9"/>
        <bgColor indexed="64"/>
      </patternFill>
    </fill>
    <fill>
      <patternFill patternType="solid">
        <fgColor rgb="FFB4C6E7"/>
        <bgColor indexed="64"/>
      </patternFill>
    </fill>
    <fill>
      <patternFill patternType="solid">
        <fgColor rgb="FFBDD7EE"/>
        <bgColor indexed="64"/>
      </patternFill>
    </fill>
    <fill>
      <patternFill patternType="solid">
        <fgColor indexed="9"/>
        <bgColor indexed="64"/>
      </patternFill>
    </fill>
    <fill>
      <patternFill patternType="solid">
        <fgColor rgb="FFECECEC"/>
        <bgColor indexed="64"/>
      </patternFill>
    </fill>
    <fill>
      <patternFill patternType="solid">
        <fgColor rgb="FFFFC7CE"/>
      </patternFill>
    </fill>
    <fill>
      <patternFill patternType="solid">
        <fgColor rgb="FFACB9CA"/>
        <bgColor rgb="FF000000"/>
      </patternFill>
    </fill>
    <fill>
      <patternFill patternType="solid">
        <fgColor theme="6"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59999389629810485"/>
        <bgColor rgb="FF000000"/>
      </patternFill>
    </fill>
  </fills>
  <borders count="8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top/>
      <bottom/>
      <diagonal/>
    </border>
    <border>
      <left/>
      <right/>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indexed="64"/>
      </left>
      <right style="thin">
        <color rgb="FF000000"/>
      </right>
      <top/>
      <bottom/>
      <diagonal/>
    </border>
    <border>
      <left style="thin">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style="thin">
        <color theme="4" tint="0.79998168889431442"/>
      </top>
      <bottom style="thin">
        <color theme="4" tint="0.79998168889431442"/>
      </bottom>
      <diagonal/>
    </border>
    <border>
      <left/>
      <right style="thin">
        <color auto="1"/>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auto="1"/>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right style="thin">
        <color rgb="FF000000"/>
      </right>
      <top style="thin">
        <color auto="1"/>
      </top>
      <bottom style="thin">
        <color indexed="64"/>
      </bottom>
      <diagonal/>
    </border>
    <border>
      <left/>
      <right style="thin">
        <color auto="1"/>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rgb="FF000000"/>
      </top>
      <bottom/>
      <diagonal/>
    </border>
    <border>
      <left/>
      <right style="thin">
        <color auto="1"/>
      </right>
      <top style="thin">
        <color auto="1"/>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style="thin">
        <color auto="1"/>
      </top>
      <bottom style="thin">
        <color rgb="FF000000"/>
      </bottom>
      <diagonal/>
    </border>
  </borders>
  <cellStyleXfs count="29">
    <xf numFmtId="0" fontId="0"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xf numFmtId="43" fontId="1"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174" fontId="13" fillId="17" borderId="52">
      <alignment horizontal="center" vertical="center" wrapText="1"/>
    </xf>
    <xf numFmtId="170" fontId="1" fillId="0" borderId="0" applyFont="0" applyFill="0" applyBorder="0" applyAlignment="0" applyProtection="0"/>
    <xf numFmtId="0" fontId="13" fillId="17" borderId="52">
      <alignment horizontal="center" vertical="center" wrapText="1"/>
    </xf>
    <xf numFmtId="41" fontId="1" fillId="0" borderId="0" applyFont="0" applyFill="0" applyBorder="0" applyAlignment="0" applyProtection="0"/>
    <xf numFmtId="0" fontId="16" fillId="18"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0" borderId="0"/>
    <xf numFmtId="0" fontId="22" fillId="0" borderId="0"/>
    <xf numFmtId="0" fontId="22" fillId="0" borderId="0"/>
    <xf numFmtId="0" fontId="29" fillId="0" borderId="0"/>
    <xf numFmtId="0" fontId="1" fillId="0" borderId="0"/>
    <xf numFmtId="170" fontId="1" fillId="0" borderId="0" applyFont="0" applyFill="0" applyBorder="0" applyAlignment="0" applyProtection="0"/>
    <xf numFmtId="9" fontId="10" fillId="0" borderId="0" applyFont="0" applyFill="0" applyBorder="0" applyAlignment="0" applyProtection="0"/>
    <xf numFmtId="0" fontId="31" fillId="0" borderId="0"/>
    <xf numFmtId="9" fontId="1" fillId="0" borderId="0" applyFont="0" applyFill="0" applyBorder="0" applyAlignment="0" applyProtection="0"/>
  </cellStyleXfs>
  <cellXfs count="4013">
    <xf numFmtId="0" fontId="0" fillId="0" borderId="0" xfId="0"/>
    <xf numFmtId="0" fontId="3" fillId="0" borderId="2"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49" fontId="5" fillId="0" borderId="2" xfId="0" applyNumberFormat="1" applyFont="1" applyFill="1" applyBorder="1" applyAlignment="1">
      <alignment horizontal="left" vertical="center"/>
    </xf>
    <xf numFmtId="14" fontId="5"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1" xfId="0" applyFont="1" applyBorder="1" applyAlignment="1">
      <alignment horizontal="center" vertical="center"/>
    </xf>
    <xf numFmtId="1" fontId="2" fillId="4" borderId="2"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167" fontId="2" fillId="5" borderId="2" xfId="0" applyNumberFormat="1"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textRotation="90" wrapText="1"/>
    </xf>
    <xf numFmtId="49" fontId="2" fillId="4" borderId="7" xfId="0" applyNumberFormat="1" applyFont="1" applyFill="1" applyBorder="1" applyAlignment="1">
      <alignment horizontal="center" vertical="center" textRotation="90" wrapText="1"/>
    </xf>
    <xf numFmtId="49" fontId="2" fillId="4" borderId="2" xfId="0" applyNumberFormat="1" applyFont="1" applyFill="1" applyBorder="1" applyAlignment="1">
      <alignment horizontal="center" vertical="center" textRotation="90" wrapText="1"/>
    </xf>
    <xf numFmtId="0" fontId="3" fillId="6" borderId="13"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0" xfId="0" applyFont="1" applyFill="1" applyBorder="1" applyAlignment="1">
      <alignment horizontal="justify" vertical="center"/>
    </xf>
    <xf numFmtId="0" fontId="2" fillId="6" borderId="0" xfId="0" applyFont="1" applyFill="1" applyBorder="1" applyAlignment="1">
      <alignment horizontal="center" vertical="center" wrapText="1"/>
    </xf>
    <xf numFmtId="168" fontId="2" fillId="6" borderId="0" xfId="0" applyNumberFormat="1" applyFont="1" applyFill="1" applyBorder="1" applyAlignment="1">
      <alignment horizontal="center" vertical="center"/>
    </xf>
    <xf numFmtId="167" fontId="2" fillId="6" borderId="0" xfId="0" applyNumberFormat="1" applyFont="1" applyFill="1" applyBorder="1" applyAlignment="1">
      <alignment horizontal="justify" vertical="center"/>
    </xf>
    <xf numFmtId="167"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166" fontId="2" fillId="6" borderId="15" xfId="0" applyNumberFormat="1" applyFont="1" applyFill="1" applyBorder="1" applyAlignment="1">
      <alignment horizontal="center" vertical="center"/>
    </xf>
    <xf numFmtId="0" fontId="4" fillId="0" borderId="0" xfId="0" applyFont="1" applyBorder="1" applyAlignment="1">
      <alignment horizontal="center" vertical="center"/>
    </xf>
    <xf numFmtId="0" fontId="3" fillId="7" borderId="9" xfId="0" applyFont="1" applyFill="1" applyBorder="1" applyAlignment="1">
      <alignment horizontal="center" vertical="center" wrapText="1"/>
    </xf>
    <xf numFmtId="0" fontId="3" fillId="7" borderId="16" xfId="0" applyFont="1" applyFill="1" applyBorder="1" applyAlignment="1">
      <alignment horizontal="center" vertical="center"/>
    </xf>
    <xf numFmtId="0" fontId="3" fillId="8" borderId="17" xfId="0" applyFont="1" applyFill="1" applyBorder="1" applyAlignment="1">
      <alignment horizontal="center" vertical="center" wrapText="1"/>
    </xf>
    <xf numFmtId="0" fontId="2" fillId="8" borderId="20" xfId="0" applyFont="1" applyFill="1" applyBorder="1" applyAlignment="1">
      <alignment horizontal="justify" vertical="center"/>
    </xf>
    <xf numFmtId="0" fontId="2" fillId="8" borderId="20" xfId="0" applyFont="1" applyFill="1" applyBorder="1" applyAlignment="1">
      <alignment horizontal="center" vertical="center"/>
    </xf>
    <xf numFmtId="0" fontId="2" fillId="8" borderId="20" xfId="0" applyFont="1" applyFill="1" applyBorder="1" applyAlignment="1">
      <alignment horizontal="center" vertical="center" wrapText="1"/>
    </xf>
    <xf numFmtId="168" fontId="2" fillId="8" borderId="20" xfId="0" applyNumberFormat="1" applyFont="1" applyFill="1" applyBorder="1" applyAlignment="1">
      <alignment horizontal="center" vertical="center"/>
    </xf>
    <xf numFmtId="167" fontId="2" fillId="8" borderId="20" xfId="0" applyNumberFormat="1" applyFont="1" applyFill="1" applyBorder="1" applyAlignment="1">
      <alignment horizontal="justify" vertical="center"/>
    </xf>
    <xf numFmtId="167" fontId="2" fillId="8" borderId="20" xfId="0" applyNumberFormat="1" applyFont="1" applyFill="1" applyBorder="1" applyAlignment="1">
      <alignment horizontal="center" vertical="center"/>
    </xf>
    <xf numFmtId="1" fontId="2" fillId="8" borderId="20" xfId="0" applyNumberFormat="1" applyFont="1" applyFill="1" applyBorder="1" applyAlignment="1">
      <alignment horizontal="center" vertical="center"/>
    </xf>
    <xf numFmtId="166" fontId="2" fillId="8" borderId="20" xfId="0" applyNumberFormat="1" applyFont="1" applyFill="1" applyBorder="1" applyAlignment="1">
      <alignment horizontal="center" vertical="center"/>
    </xf>
    <xf numFmtId="166" fontId="2" fillId="8" borderId="17" xfId="0" applyNumberFormat="1" applyFont="1" applyFill="1" applyBorder="1" applyAlignment="1">
      <alignment horizontal="center" vertical="center"/>
    </xf>
    <xf numFmtId="0" fontId="4" fillId="7" borderId="0" xfId="0" applyFont="1" applyFill="1" applyAlignment="1">
      <alignment horizontal="center" vertical="center"/>
    </xf>
    <xf numFmtId="0" fontId="4" fillId="7"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10" borderId="18" xfId="0" applyFont="1" applyFill="1" applyBorder="1" applyAlignment="1">
      <alignment horizontal="left" vertical="center"/>
    </xf>
    <xf numFmtId="0" fontId="3" fillId="10" borderId="20" xfId="0" applyFont="1" applyFill="1" applyBorder="1" applyAlignment="1">
      <alignment horizontal="left" vertical="center"/>
    </xf>
    <xf numFmtId="0" fontId="3" fillId="10" borderId="20" xfId="0" applyFont="1" applyFill="1" applyBorder="1" applyAlignment="1">
      <alignment horizontal="justify" vertical="center"/>
    </xf>
    <xf numFmtId="0" fontId="2" fillId="10" borderId="20" xfId="0" applyFont="1" applyFill="1" applyBorder="1" applyAlignment="1">
      <alignment horizontal="left" vertical="center"/>
    </xf>
    <xf numFmtId="0" fontId="2" fillId="10" borderId="20" xfId="0" applyFont="1" applyFill="1" applyBorder="1" applyAlignment="1">
      <alignment horizontal="justify" vertical="center"/>
    </xf>
    <xf numFmtId="0" fontId="2" fillId="10" borderId="19" xfId="0" applyFont="1" applyFill="1" applyBorder="1" applyAlignment="1">
      <alignment horizontal="left" vertical="center"/>
    </xf>
    <xf numFmtId="0" fontId="2" fillId="10" borderId="19" xfId="0" applyFont="1" applyFill="1" applyBorder="1" applyAlignment="1">
      <alignment horizontal="justify" vertical="center" wrapText="1"/>
    </xf>
    <xf numFmtId="168" fontId="2" fillId="10" borderId="20" xfId="0" applyNumberFormat="1" applyFont="1" applyFill="1" applyBorder="1" applyAlignment="1">
      <alignment horizontal="center" vertical="center"/>
    </xf>
    <xf numFmtId="167" fontId="2" fillId="10" borderId="20" xfId="0" applyNumberFormat="1" applyFont="1" applyFill="1" applyBorder="1" applyAlignment="1">
      <alignment horizontal="center" vertical="center"/>
    </xf>
    <xf numFmtId="0" fontId="2" fillId="10" borderId="20" xfId="0" applyFont="1" applyFill="1" applyBorder="1" applyAlignment="1">
      <alignment horizontal="center" vertical="center"/>
    </xf>
    <xf numFmtId="1" fontId="2" fillId="10" borderId="20" xfId="0" applyNumberFormat="1" applyFont="1" applyFill="1" applyBorder="1" applyAlignment="1">
      <alignment horizontal="center" vertical="center"/>
    </xf>
    <xf numFmtId="166" fontId="2" fillId="10" borderId="20" xfId="0" applyNumberFormat="1" applyFont="1" applyFill="1" applyBorder="1" applyAlignment="1">
      <alignment horizontal="center" vertical="center"/>
    </xf>
    <xf numFmtId="0" fontId="2" fillId="10" borderId="17"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170" fontId="5" fillId="2" borderId="2" xfId="1" applyNumberFormat="1" applyFont="1" applyFill="1" applyBorder="1" applyAlignment="1">
      <alignment horizontal="center" vertical="center"/>
    </xf>
    <xf numFmtId="0" fontId="5" fillId="2" borderId="23" xfId="0" applyFont="1" applyFill="1" applyBorder="1" applyAlignment="1">
      <alignment horizontal="left" vertical="center" wrapText="1"/>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justify" vertical="center" wrapText="1"/>
    </xf>
    <xf numFmtId="0" fontId="6" fillId="0" borderId="2" xfId="0" applyFont="1" applyFill="1" applyBorder="1" applyAlignment="1">
      <alignment horizontal="center" vertical="center" wrapText="1"/>
    </xf>
    <xf numFmtId="0" fontId="5" fillId="0" borderId="29" xfId="0" applyFont="1" applyBorder="1" applyAlignment="1">
      <alignment horizontal="center" vertical="center" wrapText="1"/>
    </xf>
    <xf numFmtId="0" fontId="6" fillId="11" borderId="24" xfId="0" applyFont="1" applyFill="1" applyBorder="1" applyAlignment="1">
      <alignment horizontal="center" vertical="center" wrapText="1"/>
    </xf>
    <xf numFmtId="0" fontId="6" fillId="11" borderId="2" xfId="0" applyFont="1" applyFill="1" applyBorder="1" applyAlignment="1">
      <alignment horizontal="justify" vertical="center" wrapText="1"/>
    </xf>
    <xf numFmtId="0" fontId="6" fillId="11"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6" fillId="11" borderId="7" xfId="0" applyFont="1" applyFill="1" applyBorder="1" applyAlignment="1">
      <alignment horizontal="justify" vertical="center" wrapText="1"/>
    </xf>
    <xf numFmtId="9" fontId="4" fillId="2" borderId="2" xfId="2" applyNumberFormat="1" applyFont="1" applyFill="1" applyBorder="1" applyAlignment="1">
      <alignment horizontal="center" vertical="center"/>
    </xf>
    <xf numFmtId="170" fontId="4" fillId="2" borderId="2" xfId="1" applyNumberFormat="1" applyFont="1" applyFill="1" applyBorder="1" applyAlignment="1">
      <alignment horizontal="center" vertical="center"/>
    </xf>
    <xf numFmtId="0" fontId="6" fillId="0" borderId="2" xfId="0" applyFont="1" applyFill="1" applyBorder="1" applyAlignment="1">
      <alignment horizontal="justify" vertical="center" wrapText="1"/>
    </xf>
    <xf numFmtId="0" fontId="5" fillId="2" borderId="2" xfId="0" applyFont="1" applyFill="1" applyBorder="1" applyAlignment="1">
      <alignment horizontal="left" vertical="center" wrapText="1"/>
    </xf>
    <xf numFmtId="14" fontId="6" fillId="12" borderId="2" xfId="0" applyNumberFormat="1" applyFont="1" applyFill="1" applyBorder="1" applyAlignment="1">
      <alignment horizontal="center" vertical="center" wrapText="1"/>
    </xf>
    <xf numFmtId="0" fontId="6" fillId="12" borderId="2" xfId="0" applyFont="1" applyFill="1" applyBorder="1" applyAlignment="1">
      <alignment horizontal="center" vertical="center" wrapText="1"/>
    </xf>
    <xf numFmtId="0" fontId="3" fillId="10" borderId="30" xfId="0" applyFont="1" applyFill="1" applyBorder="1" applyAlignment="1">
      <alignment horizontal="center" vertical="center"/>
    </xf>
    <xf numFmtId="0" fontId="4" fillId="10" borderId="19"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4" fillId="10" borderId="19" xfId="0" applyFont="1" applyFill="1" applyBorder="1" applyAlignment="1">
      <alignment horizontal="justify" vertical="center" wrapText="1"/>
    </xf>
    <xf numFmtId="9" fontId="4" fillId="10" borderId="2" xfId="2" applyFont="1" applyFill="1" applyBorder="1" applyAlignment="1">
      <alignment horizontal="center" vertical="center" wrapText="1"/>
    </xf>
    <xf numFmtId="170" fontId="4" fillId="10" borderId="2" xfId="1" applyNumberFormat="1" applyFont="1" applyFill="1" applyBorder="1" applyAlignment="1">
      <alignment horizontal="center" vertical="center" wrapText="1"/>
    </xf>
    <xf numFmtId="0" fontId="4" fillId="10" borderId="2" xfId="0" applyFont="1" applyFill="1" applyBorder="1" applyAlignment="1">
      <alignment horizontal="justify" vertical="center" wrapText="1"/>
    </xf>
    <xf numFmtId="0" fontId="4" fillId="10" borderId="2" xfId="0" applyFont="1" applyFill="1" applyBorder="1" applyAlignment="1">
      <alignment horizontal="left" vertical="center" wrapText="1"/>
    </xf>
    <xf numFmtId="1" fontId="4" fillId="1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1" fontId="2" fillId="10" borderId="2" xfId="0" applyNumberFormat="1" applyFont="1" applyFill="1" applyBorder="1" applyAlignment="1">
      <alignment horizontal="center" vertical="center" textRotation="180" wrapText="1"/>
    </xf>
    <xf numFmtId="0" fontId="5" fillId="0" borderId="31" xfId="0" applyFont="1" applyBorder="1" applyAlignment="1">
      <alignment horizontal="center" vertical="center" wrapText="1"/>
    </xf>
    <xf numFmtId="0" fontId="6" fillId="0" borderId="23" xfId="0" applyFont="1" applyBorder="1" applyAlignment="1">
      <alignment horizontal="left" vertical="center" wrapText="1"/>
    </xf>
    <xf numFmtId="0" fontId="6" fillId="2" borderId="23" xfId="0" applyFont="1" applyFill="1" applyBorder="1" applyAlignment="1">
      <alignment horizontal="left" vertical="center" wrapText="1"/>
    </xf>
    <xf numFmtId="170" fontId="4" fillId="2" borderId="2" xfId="1"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justify" vertical="center"/>
    </xf>
    <xf numFmtId="0" fontId="4" fillId="3" borderId="2" xfId="0" applyFont="1" applyFill="1" applyBorder="1" applyAlignment="1">
      <alignment horizontal="center" vertical="center"/>
    </xf>
    <xf numFmtId="0" fontId="4" fillId="3" borderId="7" xfId="0" applyFont="1" applyFill="1" applyBorder="1" applyAlignment="1">
      <alignment horizontal="justify" vertical="center" wrapText="1"/>
    </xf>
    <xf numFmtId="168" fontId="4" fillId="3" borderId="2" xfId="0" applyNumberFormat="1" applyFont="1" applyFill="1" applyBorder="1" applyAlignment="1">
      <alignment horizontal="center" vertical="center"/>
    </xf>
    <xf numFmtId="170" fontId="2" fillId="3" borderId="2" xfId="1" applyNumberFormat="1" applyFont="1" applyFill="1" applyBorder="1" applyAlignment="1">
      <alignment horizontal="center" vertical="center"/>
    </xf>
    <xf numFmtId="0" fontId="4" fillId="3" borderId="2" xfId="0" applyFont="1" applyFill="1" applyBorder="1" applyAlignment="1">
      <alignment horizontal="justify" vertical="center"/>
    </xf>
    <xf numFmtId="170" fontId="2"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6" fontId="4"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justify" vertical="center"/>
    </xf>
    <xf numFmtId="0" fontId="4" fillId="2" borderId="0" xfId="0" applyFont="1" applyFill="1" applyAlignment="1">
      <alignment horizontal="justify" vertical="center"/>
    </xf>
    <xf numFmtId="0" fontId="4" fillId="2" borderId="0" xfId="0" applyFont="1" applyFill="1" applyAlignment="1">
      <alignment horizontal="center" vertical="center" wrapText="1"/>
    </xf>
    <xf numFmtId="168" fontId="4" fillId="2" borderId="0" xfId="0" applyNumberFormat="1" applyFont="1" applyFill="1" applyAlignment="1">
      <alignment horizontal="center" vertical="center"/>
    </xf>
    <xf numFmtId="167" fontId="4" fillId="2" borderId="0" xfId="0" applyNumberFormat="1" applyFont="1" applyFill="1" applyAlignment="1">
      <alignment horizontal="justify" vertical="center"/>
    </xf>
    <xf numFmtId="170" fontId="4" fillId="0" borderId="0" xfId="0" applyNumberFormat="1" applyFont="1" applyAlignment="1">
      <alignment horizontal="center" vertical="center"/>
    </xf>
    <xf numFmtId="1" fontId="4" fillId="2"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center" vertical="center"/>
    </xf>
    <xf numFmtId="170" fontId="4"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4" fillId="2" borderId="0" xfId="0" applyNumberFormat="1" applyFont="1" applyFill="1" applyBorder="1" applyAlignment="1">
      <alignment horizontal="justify" vertical="center"/>
    </xf>
    <xf numFmtId="168" fontId="4" fillId="2" borderId="0" xfId="0" applyNumberFormat="1" applyFont="1" applyFill="1" applyBorder="1" applyAlignment="1">
      <alignment horizontal="center" vertical="center"/>
    </xf>
    <xf numFmtId="167" fontId="4" fillId="2" borderId="0" xfId="0" applyNumberFormat="1" applyFont="1" applyFill="1" applyBorder="1" applyAlignment="1">
      <alignment horizontal="center" vertical="center"/>
    </xf>
    <xf numFmtId="0" fontId="4" fillId="2" borderId="0" xfId="0" applyFont="1" applyFill="1" applyBorder="1" applyAlignment="1">
      <alignment horizontal="justify" vertical="center"/>
    </xf>
    <xf numFmtId="0" fontId="4" fillId="0" borderId="0" xfId="0" applyFont="1" applyBorder="1" applyAlignment="1">
      <alignment horizontal="justify" vertical="center"/>
    </xf>
    <xf numFmtId="1" fontId="4" fillId="2" borderId="0" xfId="0" applyNumberFormat="1" applyFont="1" applyFill="1" applyAlignment="1">
      <alignment horizontal="justify" vertical="center"/>
    </xf>
    <xf numFmtId="168" fontId="4" fillId="2" borderId="0" xfId="0" applyNumberFormat="1" applyFont="1" applyFill="1" applyAlignment="1">
      <alignment horizontal="justify" vertical="center"/>
    </xf>
    <xf numFmtId="0" fontId="4" fillId="0" borderId="3" xfId="0" applyFont="1" applyBorder="1" applyAlignment="1">
      <alignment horizontal="center" vertical="center"/>
    </xf>
    <xf numFmtId="0" fontId="4" fillId="0" borderId="3" xfId="0" applyFont="1" applyBorder="1" applyAlignment="1">
      <alignment horizontal="justify" vertical="center"/>
    </xf>
    <xf numFmtId="170" fontId="7" fillId="2" borderId="0" xfId="0" applyNumberFormat="1" applyFont="1" applyFill="1" applyAlignment="1">
      <alignment horizontal="center" vertical="center"/>
    </xf>
    <xf numFmtId="169" fontId="8" fillId="13" borderId="2" xfId="1" applyFont="1" applyFill="1" applyBorder="1"/>
    <xf numFmtId="4" fontId="2" fillId="3" borderId="2" xfId="0" applyNumberFormat="1" applyFont="1" applyFill="1" applyBorder="1" applyAlignment="1">
      <alignment horizontal="justify" vertical="center"/>
    </xf>
    <xf numFmtId="4" fontId="2" fillId="3" borderId="2" xfId="0" applyNumberFormat="1" applyFont="1" applyFill="1" applyBorder="1" applyAlignment="1">
      <alignment horizontal="center" vertical="center"/>
    </xf>
    <xf numFmtId="0" fontId="4" fillId="3" borderId="2" xfId="0" applyFont="1" applyFill="1" applyBorder="1" applyAlignment="1">
      <alignment horizontal="justify" vertical="center" wrapText="1"/>
    </xf>
    <xf numFmtId="0" fontId="2" fillId="3" borderId="8" xfId="0" applyFont="1" applyFill="1" applyBorder="1" applyAlignment="1">
      <alignment horizontal="justify" vertical="center"/>
    </xf>
    <xf numFmtId="0" fontId="2" fillId="3"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171" fontId="5" fillId="2" borderId="2" xfId="4" applyFont="1" applyFill="1" applyBorder="1" applyAlignment="1">
      <alignment horizontal="justify" vertical="center" wrapText="1"/>
    </xf>
    <xf numFmtId="0" fontId="4" fillId="2" borderId="2" xfId="5" applyNumberFormat="1" applyFont="1" applyFill="1" applyBorder="1" applyAlignment="1">
      <alignment horizontal="center" vertical="center"/>
    </xf>
    <xf numFmtId="0" fontId="6" fillId="0" borderId="23" xfId="0" applyFont="1" applyBorder="1" applyAlignment="1">
      <alignment horizontal="center" vertical="center" wrapText="1"/>
    </xf>
    <xf numFmtId="43" fontId="6" fillId="2" borderId="30"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171" fontId="5" fillId="0" borderId="2" xfId="4" applyFont="1" applyBorder="1" applyAlignment="1">
      <alignment horizontal="justify" vertical="center" wrapText="1"/>
    </xf>
    <xf numFmtId="0" fontId="4" fillId="0" borderId="2" xfId="5"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43" fontId="6" fillId="2" borderId="34" xfId="0" applyNumberFormat="1" applyFont="1" applyFill="1" applyBorder="1" applyAlignment="1">
      <alignment horizontal="center" vertical="center" wrapText="1"/>
    </xf>
    <xf numFmtId="43" fontId="6" fillId="12" borderId="2"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43" fontId="6" fillId="2" borderId="2"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171" fontId="5" fillId="0" borderId="2" xfId="4" applyFont="1" applyFill="1" applyBorder="1" applyAlignment="1">
      <alignment horizontal="justify" vertical="center" wrapText="1"/>
    </xf>
    <xf numFmtId="43" fontId="5" fillId="2" borderId="2"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2" fillId="10" borderId="2" xfId="0" applyFont="1" applyFill="1" applyBorder="1" applyAlignment="1">
      <alignment horizontal="center" vertical="center"/>
    </xf>
    <xf numFmtId="166" fontId="2" fillId="10" borderId="2" xfId="0" applyNumberFormat="1" applyFont="1" applyFill="1" applyBorder="1" applyAlignment="1">
      <alignment horizontal="center" vertical="center"/>
    </xf>
    <xf numFmtId="0" fontId="2" fillId="10" borderId="2" xfId="0" applyFont="1" applyFill="1" applyBorder="1" applyAlignment="1">
      <alignment horizontal="justify" vertical="center"/>
    </xf>
    <xf numFmtId="1" fontId="2" fillId="10" borderId="2" xfId="0" applyNumberFormat="1" applyFont="1" applyFill="1" applyBorder="1" applyAlignment="1">
      <alignment horizontal="center" vertical="center"/>
    </xf>
    <xf numFmtId="167" fontId="2" fillId="10" borderId="2" xfId="0" applyNumberFormat="1" applyFont="1" applyFill="1" applyBorder="1" applyAlignment="1">
      <alignment horizontal="center" vertical="center"/>
    </xf>
    <xf numFmtId="168" fontId="2" fillId="10" borderId="2" xfId="0" applyNumberFormat="1" applyFont="1" applyFill="1" applyBorder="1" applyAlignment="1">
      <alignment horizontal="center" vertical="center"/>
    </xf>
    <xf numFmtId="0" fontId="2" fillId="10" borderId="2" xfId="0" applyFont="1" applyFill="1" applyBorder="1" applyAlignment="1">
      <alignment horizontal="justify" vertical="center" wrapText="1"/>
    </xf>
    <xf numFmtId="0" fontId="9" fillId="10" borderId="10"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0" borderId="5" xfId="0" applyFont="1" applyBorder="1" applyAlignment="1">
      <alignment horizontal="center" vertical="center" wrapText="1"/>
    </xf>
    <xf numFmtId="166" fontId="2" fillId="8" borderId="2" xfId="0" applyNumberFormat="1" applyFont="1" applyFill="1" applyBorder="1" applyAlignment="1">
      <alignment horizontal="center" vertical="center"/>
    </xf>
    <xf numFmtId="0" fontId="2" fillId="8" borderId="2" xfId="0" applyFont="1" applyFill="1" applyBorder="1" applyAlignment="1">
      <alignment horizontal="center" vertical="center"/>
    </xf>
    <xf numFmtId="1" fontId="2" fillId="8" borderId="2" xfId="0" applyNumberFormat="1" applyFont="1" applyFill="1" applyBorder="1" applyAlignment="1">
      <alignment horizontal="justify" vertical="center"/>
    </xf>
    <xf numFmtId="167" fontId="2" fillId="8" borderId="2" xfId="0" applyNumberFormat="1" applyFont="1" applyFill="1" applyBorder="1" applyAlignment="1">
      <alignment horizontal="center" vertical="center"/>
    </xf>
    <xf numFmtId="0" fontId="2" fillId="8" borderId="2" xfId="0" applyFont="1" applyFill="1" applyBorder="1" applyAlignment="1">
      <alignment horizontal="justify" vertical="center"/>
    </xf>
    <xf numFmtId="167" fontId="2" fillId="8" borderId="2" xfId="0" applyNumberFormat="1" applyFont="1" applyFill="1" applyBorder="1" applyAlignment="1">
      <alignment horizontal="justify" vertical="center"/>
    </xf>
    <xf numFmtId="168" fontId="2" fillId="8" borderId="2" xfId="0" applyNumberFormat="1"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0" xfId="0" applyFont="1" applyFill="1" applyBorder="1" applyAlignment="1">
      <alignment horizontal="justify" vertical="center"/>
    </xf>
    <xf numFmtId="0" fontId="2" fillId="8" borderId="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166" fontId="2" fillId="6"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1" fontId="2" fillId="6" borderId="2" xfId="0" applyNumberFormat="1" applyFont="1" applyFill="1" applyBorder="1" applyAlignment="1">
      <alignment horizontal="justify" vertical="center"/>
    </xf>
    <xf numFmtId="167" fontId="2" fillId="6" borderId="2" xfId="0" applyNumberFormat="1" applyFont="1" applyFill="1" applyBorder="1" applyAlignment="1">
      <alignment horizontal="center" vertical="center"/>
    </xf>
    <xf numFmtId="0" fontId="2" fillId="6" borderId="2" xfId="0" applyFont="1" applyFill="1" applyBorder="1" applyAlignment="1">
      <alignment horizontal="justify" vertical="center"/>
    </xf>
    <xf numFmtId="167" fontId="2" fillId="6" borderId="2" xfId="0" applyNumberFormat="1" applyFont="1" applyFill="1" applyBorder="1" applyAlignment="1">
      <alignment horizontal="justify" vertical="center"/>
    </xf>
    <xf numFmtId="168" fontId="2" fillId="6" borderId="2" xfId="0"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7" xfId="0" applyFont="1" applyFill="1" applyBorder="1" applyAlignment="1">
      <alignment horizontal="justify" vertical="center"/>
    </xf>
    <xf numFmtId="0" fontId="3" fillId="6"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textRotation="90" wrapText="1"/>
    </xf>
    <xf numFmtId="1" fontId="2" fillId="4" borderId="2" xfId="0" applyNumberFormat="1" applyFont="1" applyFill="1" applyBorder="1" applyAlignment="1">
      <alignment horizontal="justify" vertical="center" wrapText="1"/>
    </xf>
    <xf numFmtId="167" fontId="2" fillId="5" borderId="10"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172" fontId="5" fillId="0" borderId="2" xfId="0" applyNumberFormat="1" applyFont="1" applyFill="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49" fontId="5" fillId="0" borderId="2" xfId="0" applyNumberFormat="1" applyFont="1" applyBorder="1" applyAlignment="1">
      <alignment horizontal="left" vertical="center"/>
    </xf>
    <xf numFmtId="14" fontId="5" fillId="0" borderId="2" xfId="0" applyNumberFormat="1" applyFont="1" applyBorder="1" applyAlignment="1">
      <alignment horizontal="left" vertical="center" wrapText="1"/>
    </xf>
    <xf numFmtId="3" fontId="3" fillId="0" borderId="2"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justify" vertical="center"/>
    </xf>
    <xf numFmtId="0" fontId="3" fillId="0" borderId="36"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1" fontId="2" fillId="4" borderId="16" xfId="0" applyNumberFormat="1" applyFont="1" applyFill="1" applyBorder="1" applyAlignment="1">
      <alignment horizontal="center" vertical="center" wrapText="1"/>
    </xf>
    <xf numFmtId="1" fontId="2" fillId="6" borderId="32" xfId="0" applyNumberFormat="1" applyFont="1" applyFill="1" applyBorder="1" applyAlignment="1">
      <alignment horizontal="center" vertical="center" wrapText="1"/>
    </xf>
    <xf numFmtId="0" fontId="3" fillId="6" borderId="22" xfId="0" applyFont="1" applyFill="1" applyBorder="1" applyAlignment="1">
      <alignment horizontal="left" vertical="center"/>
    </xf>
    <xf numFmtId="0" fontId="3" fillId="6" borderId="5" xfId="0" applyFont="1" applyFill="1" applyBorder="1" applyAlignment="1">
      <alignment horizontal="left" vertical="center"/>
    </xf>
    <xf numFmtId="0" fontId="2" fillId="6" borderId="20" xfId="0" applyFont="1" applyFill="1" applyBorder="1" applyAlignment="1">
      <alignment horizontal="justify" vertical="center"/>
    </xf>
    <xf numFmtId="0" fontId="2" fillId="6" borderId="20" xfId="0" applyFont="1" applyFill="1" applyBorder="1" applyAlignment="1">
      <alignment horizontal="center" vertical="center"/>
    </xf>
    <xf numFmtId="168" fontId="2" fillId="6" borderId="20" xfId="0" applyNumberFormat="1" applyFont="1" applyFill="1" applyBorder="1" applyAlignment="1">
      <alignment horizontal="center" vertical="center"/>
    </xf>
    <xf numFmtId="167" fontId="2" fillId="6" borderId="20" xfId="0" applyNumberFormat="1" applyFont="1" applyFill="1" applyBorder="1" applyAlignment="1">
      <alignment horizontal="center" vertical="center"/>
    </xf>
    <xf numFmtId="0" fontId="4" fillId="6" borderId="20" xfId="0" applyFont="1" applyFill="1" applyBorder="1" applyAlignment="1">
      <alignment horizontal="justify" vertical="center"/>
    </xf>
    <xf numFmtId="1" fontId="2" fillId="6" borderId="20" xfId="0" applyNumberFormat="1" applyFont="1" applyFill="1" applyBorder="1" applyAlignment="1">
      <alignment horizontal="center" vertical="center"/>
    </xf>
    <xf numFmtId="0" fontId="2" fillId="6" borderId="15"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4" fillId="8" borderId="20" xfId="0" applyFont="1" applyFill="1" applyBorder="1" applyAlignment="1">
      <alignment horizontal="justify" vertical="center"/>
    </xf>
    <xf numFmtId="0" fontId="2" fillId="8" borderId="17" xfId="0" applyFont="1" applyFill="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9" xfId="0" applyFont="1" applyFill="1" applyBorder="1" applyAlignment="1">
      <alignment horizontal="center" vertical="center"/>
    </xf>
    <xf numFmtId="0" fontId="3" fillId="10" borderId="19" xfId="0" applyFont="1" applyFill="1" applyBorder="1" applyAlignment="1">
      <alignment horizontal="justify" vertical="center"/>
    </xf>
    <xf numFmtId="0" fontId="5" fillId="10" borderId="19" xfId="0" applyFont="1" applyFill="1" applyBorder="1" applyAlignment="1">
      <alignment horizontal="justify" vertical="center"/>
    </xf>
    <xf numFmtId="0" fontId="3" fillId="10" borderId="20" xfId="0" applyFont="1" applyFill="1" applyBorder="1" applyAlignment="1">
      <alignment horizontal="center" vertical="center"/>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70" fontId="5" fillId="2" borderId="2" xfId="6" applyNumberFormat="1" applyFont="1" applyFill="1" applyBorder="1" applyAlignment="1">
      <alignment horizontal="center" vertical="center"/>
    </xf>
    <xf numFmtId="0" fontId="6" fillId="2" borderId="19" xfId="0" applyFont="1" applyFill="1" applyBorder="1" applyAlignment="1">
      <alignment horizontal="center" vertical="center" wrapText="1"/>
    </xf>
    <xf numFmtId="170" fontId="5" fillId="2" borderId="10" xfId="6" applyNumberFormat="1" applyFont="1" applyFill="1" applyBorder="1" applyAlignment="1">
      <alignment horizontal="center" vertical="center"/>
    </xf>
    <xf numFmtId="0" fontId="6"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170" fontId="5"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5" fillId="0" borderId="2" xfId="6" applyNumberFormat="1" applyFont="1" applyFill="1" applyBorder="1" applyAlignment="1">
      <alignment horizontal="center" vertical="center"/>
    </xf>
    <xf numFmtId="170" fontId="5" fillId="2" borderId="2" xfId="6" applyFont="1" applyFill="1" applyBorder="1" applyAlignment="1">
      <alignment horizontal="center" vertical="center" wrapText="1"/>
    </xf>
    <xf numFmtId="170" fontId="5" fillId="2" borderId="23" xfId="6" applyFont="1" applyFill="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10" borderId="17"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4" xfId="0" applyFont="1" applyFill="1" applyBorder="1" applyAlignment="1">
      <alignment horizontal="justify" vertical="center" wrapText="1"/>
    </xf>
    <xf numFmtId="0" fontId="3" fillId="10" borderId="14" xfId="0" applyFont="1" applyFill="1" applyBorder="1" applyAlignment="1">
      <alignment horizontal="justify" vertical="center"/>
    </xf>
    <xf numFmtId="0" fontId="3" fillId="10" borderId="2" xfId="0" applyFont="1" applyFill="1" applyBorder="1" applyAlignment="1">
      <alignment horizontal="center" vertical="center" wrapText="1"/>
    </xf>
    <xf numFmtId="170" fontId="5" fillId="10" borderId="2" xfId="0" applyNumberFormat="1" applyFont="1" applyFill="1" applyBorder="1" applyAlignment="1">
      <alignment horizontal="justify" vertical="center"/>
    </xf>
    <xf numFmtId="170" fontId="3" fillId="10" borderId="2" xfId="0" applyNumberFormat="1" applyFont="1" applyFill="1" applyBorder="1" applyAlignment="1">
      <alignment horizontal="justify" vertical="center"/>
    </xf>
    <xf numFmtId="170" fontId="3" fillId="1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170" fontId="3" fillId="10" borderId="2" xfId="0" applyNumberFormat="1" applyFont="1" applyFill="1" applyBorder="1" applyAlignment="1">
      <alignment horizontal="center" vertical="center" wrapText="1"/>
    </xf>
    <xf numFmtId="170" fontId="5" fillId="0" borderId="26" xfId="0" applyNumberFormat="1" applyFont="1" applyBorder="1" applyAlignment="1">
      <alignment horizontal="justify" vertical="center" wrapText="1"/>
    </xf>
    <xf numFmtId="170" fontId="5" fillId="0" borderId="24" xfId="0" applyNumberFormat="1" applyFont="1" applyFill="1" applyBorder="1" applyAlignment="1">
      <alignment horizontal="center" vertical="center"/>
    </xf>
    <xf numFmtId="0" fontId="6" fillId="0" borderId="34" xfId="0" applyFont="1" applyFill="1" applyBorder="1" applyAlignment="1">
      <alignment horizontal="center" vertical="center" wrapText="1"/>
    </xf>
    <xf numFmtId="0" fontId="5" fillId="0" borderId="34" xfId="0" applyFont="1" applyBorder="1" applyAlignment="1">
      <alignment horizontal="center" vertical="center"/>
    </xf>
    <xf numFmtId="170" fontId="5" fillId="0" borderId="31" xfId="0" applyNumberFormat="1" applyFont="1" applyBorder="1" applyAlignment="1">
      <alignment horizontal="center" vertical="center" wrapText="1"/>
    </xf>
    <xf numFmtId="0" fontId="3" fillId="0" borderId="1" xfId="0" applyFont="1" applyBorder="1" applyAlignment="1">
      <alignment horizontal="center" vertical="center"/>
    </xf>
    <xf numFmtId="170" fontId="5" fillId="0" borderId="18" xfId="6" applyFont="1" applyFill="1" applyBorder="1" applyAlignment="1">
      <alignment horizontal="justify" vertical="center"/>
    </xf>
    <xf numFmtId="170" fontId="5" fillId="0" borderId="2"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5" fillId="0" borderId="17" xfId="0" applyFont="1" applyBorder="1" applyAlignment="1">
      <alignment horizontal="center" vertical="center"/>
    </xf>
    <xf numFmtId="170" fontId="5" fillId="0" borderId="32" xfId="0" applyNumberFormat="1" applyFont="1" applyBorder="1" applyAlignment="1">
      <alignment horizontal="center" vertical="center" wrapText="1"/>
    </xf>
    <xf numFmtId="0" fontId="2" fillId="3" borderId="7" xfId="0" applyFont="1" applyFill="1" applyBorder="1" applyAlignment="1">
      <alignment horizontal="center" vertical="center"/>
    </xf>
    <xf numFmtId="41" fontId="2" fillId="3" borderId="8" xfId="8" applyNumberFormat="1" applyFont="1" applyFill="1" applyBorder="1" applyAlignment="1">
      <alignment vertical="center"/>
    </xf>
    <xf numFmtId="170" fontId="2" fillId="3" borderId="2" xfId="8" applyNumberFormat="1" applyFont="1" applyFill="1" applyBorder="1" applyAlignment="1">
      <alignment horizontal="center" vertical="center"/>
    </xf>
    <xf numFmtId="0" fontId="2" fillId="3" borderId="36" xfId="0" applyFont="1" applyFill="1" applyBorder="1" applyAlignment="1">
      <alignment horizontal="center" vertical="center"/>
    </xf>
    <xf numFmtId="0" fontId="6" fillId="0" borderId="6" xfId="0" applyFont="1" applyFill="1" applyBorder="1" applyAlignment="1">
      <alignment horizontal="justify" vertical="center" wrapText="1"/>
    </xf>
    <xf numFmtId="9" fontId="4" fillId="2" borderId="2" xfId="2" applyFont="1" applyFill="1" applyBorder="1" applyAlignment="1">
      <alignment horizontal="center" vertical="center" wrapText="1"/>
    </xf>
    <xf numFmtId="0" fontId="6" fillId="11"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justify" vertical="center" wrapText="1"/>
    </xf>
    <xf numFmtId="170" fontId="5" fillId="2" borderId="2" xfId="1"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5" fillId="0" borderId="35" xfId="0" applyFont="1" applyFill="1" applyBorder="1" applyAlignment="1">
      <alignment horizontal="justify" vertical="center" wrapText="1"/>
    </xf>
    <xf numFmtId="3" fontId="4"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2" fillId="0" borderId="2" xfId="3" applyFont="1" applyBorder="1" applyAlignment="1">
      <alignment horizontal="center" vertical="center"/>
    </xf>
    <xf numFmtId="0" fontId="4" fillId="0" borderId="2" xfId="3" applyFont="1" applyBorder="1" applyAlignment="1">
      <alignment horizontal="left" vertical="center"/>
    </xf>
    <xf numFmtId="14" fontId="4" fillId="0" borderId="2" xfId="3" applyNumberFormat="1" applyFont="1" applyBorder="1" applyAlignment="1">
      <alignment horizontal="left" vertical="center" wrapText="1"/>
    </xf>
    <xf numFmtId="3" fontId="12" fillId="0" borderId="2" xfId="3" applyNumberFormat="1" applyFont="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3" xfId="0" applyFont="1" applyFill="1" applyBorder="1" applyAlignment="1">
      <alignment horizontal="center" vertical="center" wrapText="1"/>
    </xf>
    <xf numFmtId="168" fontId="2" fillId="4" borderId="23" xfId="0" applyNumberFormat="1" applyFont="1" applyFill="1" applyBorder="1" applyAlignment="1">
      <alignment horizontal="center" vertical="center" wrapText="1"/>
    </xf>
    <xf numFmtId="167" fontId="2" fillId="4" borderId="23" xfId="0" applyNumberFormat="1" applyFont="1" applyFill="1" applyBorder="1" applyAlignment="1">
      <alignment horizontal="center" vertical="center" wrapText="1"/>
    </xf>
    <xf numFmtId="4" fontId="2" fillId="4" borderId="23" xfId="0" applyNumberFormat="1"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10" xfId="0" applyFont="1" applyFill="1" applyBorder="1" applyAlignment="1">
      <alignment horizontal="center" vertical="center" textRotation="90" wrapText="1"/>
    </xf>
    <xf numFmtId="49" fontId="2" fillId="4" borderId="10" xfId="0" applyNumberFormat="1" applyFont="1" applyFill="1" applyBorder="1" applyAlignment="1">
      <alignment horizontal="center" vertical="center" textRotation="90" wrapText="1"/>
    </xf>
    <xf numFmtId="0" fontId="2" fillId="4" borderId="9" xfId="0" applyFont="1" applyFill="1" applyBorder="1" applyAlignment="1">
      <alignment horizontal="center" vertical="center" textRotation="90" wrapText="1"/>
    </xf>
    <xf numFmtId="4" fontId="2" fillId="6" borderId="20" xfId="0" applyNumberFormat="1" applyFont="1" applyFill="1" applyBorder="1" applyAlignment="1">
      <alignment horizontal="center" vertical="center"/>
    </xf>
    <xf numFmtId="166" fontId="2" fillId="6" borderId="20" xfId="0" applyNumberFormat="1" applyFont="1" applyFill="1" applyBorder="1" applyAlignment="1">
      <alignment horizontal="center" vertical="center"/>
    </xf>
    <xf numFmtId="0" fontId="2" fillId="6" borderId="17" xfId="0" applyFont="1" applyFill="1" applyBorder="1" applyAlignment="1">
      <alignment horizontal="center" vertical="center"/>
    </xf>
    <xf numFmtId="1" fontId="2" fillId="0" borderId="9" xfId="0" applyNumberFormat="1" applyFont="1" applyBorder="1" applyAlignment="1">
      <alignment horizontal="center" vertical="center" wrapText="1"/>
    </xf>
    <xf numFmtId="0" fontId="3" fillId="8" borderId="32" xfId="0" applyFont="1" applyFill="1" applyBorder="1" applyAlignment="1">
      <alignment horizontal="center" vertical="center"/>
    </xf>
    <xf numFmtId="0" fontId="2" fillId="8" borderId="19" xfId="0" applyFont="1" applyFill="1" applyBorder="1" applyAlignment="1">
      <alignment horizontal="center" vertical="center"/>
    </xf>
    <xf numFmtId="168" fontId="2" fillId="8" borderId="19" xfId="0" applyNumberFormat="1" applyFont="1" applyFill="1" applyBorder="1" applyAlignment="1">
      <alignment horizontal="center" vertical="center"/>
    </xf>
    <xf numFmtId="167" fontId="2" fillId="8" borderId="19" xfId="0" applyNumberFormat="1" applyFont="1" applyFill="1" applyBorder="1" applyAlignment="1">
      <alignment horizontal="center" vertical="center"/>
    </xf>
    <xf numFmtId="4" fontId="2" fillId="8" borderId="19" xfId="0" applyNumberFormat="1" applyFont="1" applyFill="1" applyBorder="1" applyAlignment="1">
      <alignment horizontal="center" vertical="center"/>
    </xf>
    <xf numFmtId="1" fontId="2" fillId="8" borderId="19" xfId="0" applyNumberFormat="1" applyFont="1" applyFill="1" applyBorder="1" applyAlignment="1">
      <alignment horizontal="center" vertical="center"/>
    </xf>
    <xf numFmtId="166" fontId="2" fillId="8" borderId="19" xfId="0" applyNumberFormat="1" applyFont="1" applyFill="1" applyBorder="1" applyAlignment="1">
      <alignment horizontal="center" vertical="center"/>
    </xf>
    <xf numFmtId="0" fontId="2" fillId="8" borderId="30" xfId="0" applyFont="1" applyFill="1" applyBorder="1" applyAlignment="1">
      <alignment horizontal="center" vertical="center"/>
    </xf>
    <xf numFmtId="1" fontId="2" fillId="10" borderId="30" xfId="0" applyNumberFormat="1" applyFont="1" applyFill="1" applyBorder="1" applyAlignment="1">
      <alignment horizontal="center" vertical="center" wrapText="1" indent="1"/>
    </xf>
    <xf numFmtId="0" fontId="2" fillId="10" borderId="0" xfId="0" applyFont="1" applyFill="1" applyAlignment="1">
      <alignment horizontal="center" vertical="center"/>
    </xf>
    <xf numFmtId="168" fontId="2" fillId="10" borderId="0" xfId="0" applyNumberFormat="1" applyFont="1" applyFill="1" applyAlignment="1">
      <alignment horizontal="center" vertical="center"/>
    </xf>
    <xf numFmtId="168" fontId="2" fillId="10" borderId="3" xfId="0" applyNumberFormat="1" applyFont="1" applyFill="1" applyBorder="1" applyAlignment="1">
      <alignment horizontal="center" vertical="center"/>
    </xf>
    <xf numFmtId="167" fontId="2" fillId="10" borderId="0" xfId="0" applyNumberFormat="1" applyFont="1" applyFill="1" applyAlignment="1">
      <alignment horizontal="center" vertical="center"/>
    </xf>
    <xf numFmtId="0" fontId="2" fillId="10" borderId="3" xfId="0" applyFont="1" applyFill="1" applyBorder="1" applyAlignment="1">
      <alignment horizontal="center" vertical="center"/>
    </xf>
    <xf numFmtId="4" fontId="2" fillId="10" borderId="0" xfId="0" applyNumberFormat="1" applyFont="1" applyFill="1" applyBorder="1" applyAlignment="1">
      <alignment horizontal="center" vertical="center"/>
    </xf>
    <xf numFmtId="1" fontId="2" fillId="10" borderId="0" xfId="0" applyNumberFormat="1" applyFont="1" applyFill="1" applyBorder="1" applyAlignment="1">
      <alignment horizontal="center" vertical="center"/>
    </xf>
    <xf numFmtId="166" fontId="2" fillId="10" borderId="3" xfId="0" applyNumberFormat="1" applyFont="1" applyFill="1" applyBorder="1" applyAlignment="1">
      <alignment horizontal="center" vertical="center"/>
    </xf>
    <xf numFmtId="0" fontId="2" fillId="10" borderId="4" xfId="0" applyFont="1" applyFill="1" applyBorder="1" applyAlignment="1">
      <alignment horizontal="center" vertical="center"/>
    </xf>
    <xf numFmtId="41" fontId="4" fillId="2" borderId="2" xfId="10" applyFont="1" applyFill="1" applyBorder="1" applyAlignment="1">
      <alignment horizontal="center" vertical="center" wrapText="1"/>
    </xf>
    <xf numFmtId="0" fontId="6" fillId="0" borderId="2" xfId="0" applyFont="1" applyBorder="1" applyAlignment="1">
      <alignment horizontal="center" vertical="center" wrapText="1"/>
    </xf>
    <xf numFmtId="0" fontId="4" fillId="2" borderId="1"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41" fontId="4" fillId="2" borderId="2" xfId="10" applyFont="1" applyFill="1" applyBorder="1" applyAlignment="1">
      <alignment horizontal="center" vertical="center"/>
    </xf>
    <xf numFmtId="0" fontId="4" fillId="0" borderId="8" xfId="0" applyFont="1" applyBorder="1" applyAlignment="1">
      <alignment horizontal="justify" vertical="center" wrapText="1"/>
    </xf>
    <xf numFmtId="41" fontId="4" fillId="0" borderId="2" xfId="10" applyFont="1" applyBorder="1" applyAlignment="1">
      <alignment horizontal="center" vertical="center" wrapText="1"/>
    </xf>
    <xf numFmtId="0" fontId="4" fillId="2" borderId="36" xfId="0" applyFont="1" applyFill="1" applyBorder="1" applyAlignment="1">
      <alignment horizontal="center" vertical="center" wrapText="1"/>
    </xf>
    <xf numFmtId="0" fontId="4" fillId="0" borderId="4" xfId="0" applyFont="1" applyBorder="1" applyAlignment="1">
      <alignment horizontal="justify" vertical="center" wrapText="1"/>
    </xf>
    <xf numFmtId="0" fontId="5" fillId="2" borderId="31" xfId="0" applyFont="1" applyFill="1" applyBorder="1" applyAlignment="1">
      <alignment horizontal="justify" vertical="center" wrapText="1"/>
    </xf>
    <xf numFmtId="0" fontId="5" fillId="0" borderId="11" xfId="0" applyFont="1" applyBorder="1" applyAlignment="1">
      <alignment horizontal="justify" vertical="center" wrapText="1"/>
    </xf>
    <xf numFmtId="0" fontId="5" fillId="0" borderId="31" xfId="0" applyFont="1" applyBorder="1" applyAlignment="1">
      <alignment horizontal="justify" vertical="center" wrapText="1"/>
    </xf>
    <xf numFmtId="0" fontId="4" fillId="2" borderId="11" xfId="0" applyFont="1" applyFill="1" applyBorder="1" applyAlignment="1">
      <alignment horizontal="center" vertical="center" wrapText="1"/>
    </xf>
    <xf numFmtId="10" fontId="4" fillId="2" borderId="3" xfId="2" applyNumberFormat="1" applyFont="1" applyFill="1" applyBorder="1" applyAlignment="1">
      <alignment horizontal="center" vertical="center" wrapText="1"/>
    </xf>
    <xf numFmtId="3" fontId="4" fillId="2" borderId="31" xfId="0" applyNumberFormat="1" applyFont="1" applyFill="1" applyBorder="1" applyAlignment="1">
      <alignment horizontal="justify" vertical="center" wrapText="1"/>
    </xf>
    <xf numFmtId="0" fontId="5" fillId="2" borderId="23" xfId="0" applyFont="1" applyFill="1" applyBorder="1" applyAlignment="1">
      <alignment horizontal="center" vertical="center" wrapText="1"/>
    </xf>
    <xf numFmtId="0" fontId="4" fillId="0" borderId="36" xfId="0" applyFont="1" applyBorder="1" applyAlignment="1">
      <alignment horizontal="justify" vertical="center" wrapText="1"/>
    </xf>
    <xf numFmtId="0" fontId="5" fillId="0" borderId="35" xfId="0" applyFont="1" applyBorder="1" applyAlignment="1">
      <alignment horizontal="justify" vertical="center" wrapText="1"/>
    </xf>
    <xf numFmtId="0" fontId="4" fillId="2" borderId="7" xfId="0" applyFont="1" applyFill="1" applyBorder="1" applyAlignment="1">
      <alignment horizontal="center" vertical="center" wrapText="1"/>
    </xf>
    <xf numFmtId="10" fontId="4" fillId="2" borderId="8" xfId="2" applyNumberFormat="1" applyFont="1" applyFill="1" applyBorder="1" applyAlignment="1">
      <alignment horizontal="center" vertical="center" wrapText="1"/>
    </xf>
    <xf numFmtId="3" fontId="4" fillId="2" borderId="23" xfId="0" applyNumberFormat="1" applyFont="1" applyFill="1" applyBorder="1" applyAlignment="1">
      <alignment horizontal="justify" vertical="center" wrapText="1"/>
    </xf>
    <xf numFmtId="0" fontId="5" fillId="0" borderId="32" xfId="11" applyNumberFormat="1" applyFont="1" applyBorder="1" applyAlignment="1">
      <alignment horizontal="center" vertical="center" wrapText="1"/>
    </xf>
    <xf numFmtId="0" fontId="4"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4" fillId="2" borderId="9" xfId="0"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4" fillId="2" borderId="5" xfId="0" applyFont="1" applyFill="1" applyBorder="1" applyAlignment="1">
      <alignment horizontal="justify" vertical="center" wrapText="1"/>
    </xf>
    <xf numFmtId="41" fontId="6" fillId="2" borderId="2" xfId="10" applyFont="1" applyFill="1" applyBorder="1" applyAlignment="1">
      <alignment horizontal="center" vertical="center"/>
    </xf>
    <xf numFmtId="0" fontId="4" fillId="2" borderId="8"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12" applyFont="1" applyBorder="1" applyAlignment="1">
      <alignment horizontal="center" vertical="center"/>
    </xf>
    <xf numFmtId="0" fontId="4" fillId="0" borderId="26" xfId="0" applyFont="1" applyBorder="1" applyAlignment="1">
      <alignment horizontal="justify" vertical="center" wrapText="1"/>
    </xf>
    <xf numFmtId="0" fontId="4" fillId="0" borderId="18" xfId="0" applyFont="1" applyBorder="1" applyAlignment="1">
      <alignment horizontal="justify" vertical="center" wrapText="1"/>
    </xf>
    <xf numFmtId="41" fontId="6" fillId="2" borderId="2" xfId="1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5" xfId="0" applyFont="1" applyFill="1" applyBorder="1" applyAlignment="1">
      <alignment horizontal="justify" vertical="center" wrapText="1"/>
    </xf>
    <xf numFmtId="41" fontId="4" fillId="0" borderId="2" xfId="10" applyFont="1" applyFill="1" applyBorder="1" applyAlignment="1">
      <alignment horizontal="center" vertical="center"/>
    </xf>
    <xf numFmtId="0" fontId="4" fillId="0" borderId="3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10" borderId="19" xfId="0" applyFont="1" applyFill="1" applyBorder="1" applyAlignment="1">
      <alignment horizontal="center" vertical="center" wrapText="1"/>
    </xf>
    <xf numFmtId="0" fontId="2" fillId="10" borderId="26" xfId="0" applyFont="1" applyFill="1" applyBorder="1" applyAlignment="1">
      <alignment vertical="center"/>
    </xf>
    <xf numFmtId="0" fontId="2" fillId="10" borderId="19" xfId="0" applyFont="1" applyFill="1" applyBorder="1" applyAlignment="1">
      <alignment vertical="center"/>
    </xf>
    <xf numFmtId="0" fontId="2" fillId="10" borderId="14" xfId="0" applyFont="1" applyFill="1" applyBorder="1" applyAlignment="1">
      <alignment horizontal="center" vertical="center" wrapText="1"/>
    </xf>
    <xf numFmtId="0" fontId="2" fillId="10" borderId="14" xfId="0" applyFont="1" applyFill="1" applyBorder="1" applyAlignment="1">
      <alignment horizontal="justify" vertical="center" wrapText="1"/>
    </xf>
    <xf numFmtId="43" fontId="2" fillId="10" borderId="14" xfId="9" applyFont="1" applyFill="1" applyBorder="1" applyAlignment="1">
      <alignment horizontal="center" vertical="center" wrapText="1"/>
    </xf>
    <xf numFmtId="41" fontId="2" fillId="10" borderId="2" xfId="10" applyFont="1" applyFill="1" applyBorder="1" applyAlignment="1">
      <alignment horizontal="center" vertical="center" wrapText="1"/>
    </xf>
    <xf numFmtId="0" fontId="2" fillId="10" borderId="2" xfId="0" applyFont="1" applyFill="1" applyBorder="1" applyAlignment="1">
      <alignment horizontal="center" vertical="center" wrapText="1"/>
    </xf>
    <xf numFmtId="0" fontId="4" fillId="10" borderId="26" xfId="0" applyFont="1" applyFill="1" applyBorder="1" applyAlignment="1">
      <alignment horizontal="center" vertical="center" textRotation="91" wrapText="1"/>
    </xf>
    <xf numFmtId="0" fontId="4" fillId="10" borderId="14" xfId="0" applyFont="1" applyFill="1" applyBorder="1" applyAlignment="1">
      <alignment horizontal="center" vertical="center" textRotation="91" wrapText="1"/>
    </xf>
    <xf numFmtId="0" fontId="4" fillId="10" borderId="34" xfId="0" applyFont="1" applyFill="1" applyBorder="1" applyAlignment="1">
      <alignment horizontal="center" vertical="center" textRotation="91" wrapText="1"/>
    </xf>
    <xf numFmtId="0" fontId="2" fillId="10" borderId="34"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13" xfId="0" applyFont="1" applyBorder="1" applyAlignment="1">
      <alignment horizontal="justify" vertical="center" wrapText="1"/>
    </xf>
    <xf numFmtId="0" fontId="4" fillId="2" borderId="13" xfId="0" applyFont="1" applyFill="1" applyBorder="1" applyAlignment="1">
      <alignment horizontal="center" vertical="center" wrapText="1"/>
    </xf>
    <xf numFmtId="9" fontId="4" fillId="2" borderId="24" xfId="2" applyFont="1" applyFill="1" applyBorder="1" applyAlignment="1">
      <alignment horizontal="center" vertical="center" wrapText="1"/>
    </xf>
    <xf numFmtId="3" fontId="4" fillId="0" borderId="31" xfId="0" applyNumberFormat="1" applyFont="1" applyBorder="1" applyAlignment="1">
      <alignment horizontal="justify"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15" borderId="3" xfId="0" applyFont="1" applyFill="1" applyBorder="1" applyAlignment="1">
      <alignment horizontal="center" vertical="center"/>
    </xf>
    <xf numFmtId="168" fontId="2" fillId="15" borderId="3" xfId="0" applyNumberFormat="1" applyFont="1" applyFill="1" applyBorder="1" applyAlignment="1">
      <alignment horizontal="center" vertical="center"/>
    </xf>
    <xf numFmtId="4" fontId="2" fillId="15" borderId="3" xfId="0" applyNumberFormat="1" applyFont="1" applyFill="1" applyBorder="1" applyAlignment="1">
      <alignment vertical="center"/>
    </xf>
    <xf numFmtId="1" fontId="2" fillId="15" borderId="3" xfId="0" applyNumberFormat="1" applyFont="1" applyFill="1" applyBorder="1" applyAlignment="1">
      <alignment horizontal="center" vertical="center"/>
    </xf>
    <xf numFmtId="166" fontId="2" fillId="15" borderId="3" xfId="0" applyNumberFormat="1" applyFont="1" applyFill="1" applyBorder="1" applyAlignment="1">
      <alignment horizontal="center" vertical="center"/>
    </xf>
    <xf numFmtId="0" fontId="2" fillId="15" borderId="4" xfId="0" applyFont="1" applyFill="1" applyBorder="1" applyAlignment="1">
      <alignment horizontal="center" vertical="center"/>
    </xf>
    <xf numFmtId="4" fontId="4" fillId="2" borderId="0" xfId="0" applyNumberFormat="1" applyFont="1" applyFill="1" applyAlignment="1">
      <alignment horizontal="center" vertical="center"/>
    </xf>
    <xf numFmtId="0" fontId="3" fillId="0" borderId="2" xfId="0" applyFont="1" applyFill="1" applyBorder="1" applyAlignment="1">
      <alignment horizontal="left" vertical="center"/>
    </xf>
    <xf numFmtId="0" fontId="2" fillId="0" borderId="50" xfId="0" applyFont="1" applyBorder="1" applyAlignment="1">
      <alignment horizontal="center"/>
    </xf>
    <xf numFmtId="172" fontId="4" fillId="0" borderId="51" xfId="0" applyNumberFormat="1" applyFont="1" applyBorder="1" applyAlignment="1">
      <alignment horizontal="left"/>
    </xf>
    <xf numFmtId="14" fontId="4" fillId="0" borderId="51" xfId="0" applyNumberFormat="1" applyFont="1" applyBorder="1" applyAlignment="1">
      <alignment horizontal="left"/>
    </xf>
    <xf numFmtId="3" fontId="12" fillId="16" borderId="51" xfId="0" applyNumberFormat="1" applyFont="1" applyFill="1" applyBorder="1" applyAlignment="1">
      <alignment horizontal="center" vertical="center" wrapText="1"/>
    </xf>
    <xf numFmtId="0" fontId="2" fillId="0" borderId="4" xfId="0" applyFont="1" applyBorder="1" applyAlignment="1">
      <alignment horizontal="justify" vertical="center"/>
    </xf>
    <xf numFmtId="1" fontId="2" fillId="4" borderId="36" xfId="0" applyNumberFormat="1"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0" fontId="2" fillId="6" borderId="36" xfId="0" applyFont="1" applyFill="1" applyBorder="1" applyAlignment="1">
      <alignment horizontal="center" vertical="center"/>
    </xf>
    <xf numFmtId="1" fontId="2" fillId="6" borderId="2" xfId="0" applyNumberFormat="1" applyFont="1" applyFill="1" applyBorder="1" applyAlignment="1">
      <alignment horizontal="center" vertical="center"/>
    </xf>
    <xf numFmtId="168" fontId="2" fillId="8" borderId="0" xfId="0" applyNumberFormat="1" applyFont="1" applyFill="1" applyBorder="1" applyAlignment="1">
      <alignment horizontal="center" vertical="center"/>
    </xf>
    <xf numFmtId="167" fontId="2" fillId="8" borderId="0" xfId="0" applyNumberFormat="1" applyFont="1" applyFill="1" applyBorder="1" applyAlignment="1">
      <alignment horizontal="center" vertical="center"/>
    </xf>
    <xf numFmtId="1" fontId="2" fillId="8" borderId="0" xfId="0" applyNumberFormat="1" applyFont="1" applyFill="1" applyBorder="1" applyAlignment="1">
      <alignment horizontal="center" vertical="center"/>
    </xf>
    <xf numFmtId="166" fontId="2" fillId="8" borderId="0" xfId="0" applyNumberFormat="1" applyFont="1" applyFill="1" applyBorder="1" applyAlignment="1">
      <alignment horizontal="center" vertical="center"/>
    </xf>
    <xf numFmtId="0" fontId="2" fillId="8" borderId="15" xfId="0" applyFont="1" applyFill="1" applyBorder="1" applyAlignment="1">
      <alignment horizontal="justify" vertical="center"/>
    </xf>
    <xf numFmtId="0" fontId="2" fillId="10" borderId="17" xfId="0" applyFont="1" applyFill="1" applyBorder="1" applyAlignment="1">
      <alignment horizontal="justify" vertical="center"/>
    </xf>
    <xf numFmtId="0" fontId="4" fillId="0" borderId="2" xfId="0" applyFont="1" applyFill="1" applyBorder="1" applyAlignment="1">
      <alignment horizontal="justify" vertical="center" wrapText="1"/>
    </xf>
    <xf numFmtId="170" fontId="5" fillId="0" borderId="2" xfId="1" applyNumberFormat="1"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2" xfId="3" applyFont="1" applyFill="1" applyBorder="1" applyAlignment="1">
      <alignment horizontal="justify" vertical="center" wrapText="1"/>
    </xf>
    <xf numFmtId="170" fontId="4" fillId="0" borderId="2" xfId="1" applyNumberFormat="1" applyFont="1" applyFill="1" applyBorder="1" applyAlignment="1">
      <alignment horizontal="center" vertical="center"/>
    </xf>
    <xf numFmtId="0" fontId="3" fillId="8" borderId="2" xfId="0" applyFont="1" applyFill="1" applyBorder="1" applyAlignment="1">
      <alignment horizontal="center" vertical="center" wrapText="1"/>
    </xf>
    <xf numFmtId="0" fontId="5" fillId="8" borderId="2" xfId="13" applyNumberFormat="1" applyFont="1" applyFill="1" applyBorder="1" applyAlignment="1">
      <alignment horizontal="center" vertical="center" wrapText="1"/>
    </xf>
    <xf numFmtId="0" fontId="5" fillId="8" borderId="2" xfId="13" applyNumberFormat="1"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9" fontId="4" fillId="8" borderId="2" xfId="2" applyFont="1" applyFill="1" applyBorder="1" applyAlignment="1">
      <alignment horizontal="center" vertical="center" wrapText="1"/>
    </xf>
    <xf numFmtId="170" fontId="5" fillId="8" borderId="2" xfId="14" applyNumberFormat="1" applyFont="1" applyFill="1" applyBorder="1" applyAlignment="1">
      <alignment horizontal="center" vertical="center" wrapText="1"/>
    </xf>
    <xf numFmtId="3" fontId="4" fillId="8" borderId="2" xfId="0" applyNumberFormat="1" applyFont="1" applyFill="1" applyBorder="1" applyAlignment="1">
      <alignment horizontal="justify" vertical="center" wrapText="1"/>
    </xf>
    <xf numFmtId="0" fontId="4" fillId="8" borderId="2" xfId="3" applyFont="1" applyFill="1" applyBorder="1" applyAlignment="1">
      <alignment horizontal="justify" vertical="center" wrapText="1"/>
    </xf>
    <xf numFmtId="170" fontId="4" fillId="8" borderId="2" xfId="1" applyNumberFormat="1" applyFont="1" applyFill="1" applyBorder="1" applyAlignment="1">
      <alignment horizontal="center" vertical="center"/>
    </xf>
    <xf numFmtId="0" fontId="4" fillId="8" borderId="0" xfId="0"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3" fontId="4" fillId="8" borderId="2" xfId="0" applyNumberFormat="1" applyFont="1" applyFill="1" applyBorder="1" applyAlignment="1">
      <alignment horizontal="center" vertical="center"/>
    </xf>
    <xf numFmtId="166" fontId="4" fillId="8" borderId="2" xfId="0" applyNumberFormat="1" applyFont="1" applyFill="1" applyBorder="1" applyAlignment="1">
      <alignment horizontal="center" vertical="center" wrapText="1"/>
    </xf>
    <xf numFmtId="170" fontId="2" fillId="10" borderId="2" xfId="0" applyNumberFormat="1" applyFont="1" applyFill="1" applyBorder="1" applyAlignment="1">
      <alignment horizontal="center" vertical="center"/>
    </xf>
    <xf numFmtId="170" fontId="4" fillId="10" borderId="2" xfId="1" applyNumberFormat="1" applyFont="1" applyFill="1" applyBorder="1" applyAlignment="1">
      <alignment horizontal="center" vertical="center"/>
    </xf>
    <xf numFmtId="0" fontId="4" fillId="0" borderId="2" xfId="3" applyFont="1" applyBorder="1" applyAlignment="1">
      <alignment horizontal="justify" vertical="center" wrapText="1"/>
    </xf>
    <xf numFmtId="0" fontId="5" fillId="8" borderId="2" xfId="15" applyNumberFormat="1" applyFont="1" applyFill="1" applyBorder="1" applyAlignment="1">
      <alignment horizontal="center" vertical="center" wrapText="1"/>
    </xf>
    <xf numFmtId="0" fontId="5" fillId="8" borderId="2" xfId="15" applyFont="1" applyFill="1" applyBorder="1" applyAlignment="1">
      <alignment horizontal="justify" vertical="center" wrapText="1"/>
    </xf>
    <xf numFmtId="0" fontId="5" fillId="8" borderId="2" xfId="15" applyFont="1" applyFill="1" applyBorder="1" applyAlignment="1">
      <alignment horizontal="center" vertical="center" wrapText="1"/>
    </xf>
    <xf numFmtId="9" fontId="4" fillId="8" borderId="2" xfId="2" applyFont="1" applyFill="1" applyBorder="1" applyAlignment="1">
      <alignment horizontal="center" vertical="center"/>
    </xf>
    <xf numFmtId="170" fontId="4" fillId="8" borderId="2" xfId="0" applyNumberFormat="1" applyFont="1" applyFill="1" applyBorder="1" applyAlignment="1">
      <alignment horizontal="center" vertical="center" wrapText="1"/>
    </xf>
    <xf numFmtId="0" fontId="4" fillId="8" borderId="2" xfId="0" applyFont="1" applyFill="1" applyBorder="1" applyAlignment="1">
      <alignment horizontal="justify" vertical="center"/>
    </xf>
    <xf numFmtId="0" fontId="2" fillId="10" borderId="2" xfId="0" applyFont="1" applyFill="1" applyBorder="1" applyAlignment="1">
      <alignment horizontal="left" vertical="center"/>
    </xf>
    <xf numFmtId="0" fontId="6" fillId="0" borderId="23" xfId="0" applyFont="1" applyFill="1" applyBorder="1" applyAlignment="1">
      <alignment horizontal="justify" vertical="center" wrapText="1"/>
    </xf>
    <xf numFmtId="0" fontId="5" fillId="8" borderId="2" xfId="0" applyFont="1" applyFill="1" applyBorder="1" applyAlignment="1">
      <alignment horizontal="justify" vertical="center" wrapText="1"/>
    </xf>
    <xf numFmtId="166" fontId="4" fillId="8" borderId="2" xfId="0" applyNumberFormat="1" applyFont="1" applyFill="1" applyBorder="1" applyAlignment="1">
      <alignment horizontal="justify" vertical="center" wrapText="1"/>
    </xf>
    <xf numFmtId="0" fontId="2" fillId="10" borderId="36" xfId="0" applyFont="1" applyFill="1" applyBorder="1" applyAlignment="1">
      <alignment horizontal="center" vertical="center"/>
    </xf>
    <xf numFmtId="0" fontId="2" fillId="10" borderId="2" xfId="0" applyFont="1" applyFill="1" applyBorder="1" applyAlignment="1">
      <alignment vertical="center"/>
    </xf>
    <xf numFmtId="170" fontId="5" fillId="2" borderId="2" xfId="1"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30" xfId="0" applyFont="1" applyFill="1" applyBorder="1" applyAlignment="1">
      <alignment horizontal="center" vertical="center"/>
    </xf>
    <xf numFmtId="0" fontId="5" fillId="2" borderId="23" xfId="0" applyFont="1" applyFill="1" applyBorder="1" applyAlignment="1">
      <alignment horizontal="justify" vertical="center" wrapText="1"/>
    </xf>
    <xf numFmtId="1" fontId="2" fillId="6" borderId="45" xfId="0" applyNumberFormat="1" applyFont="1" applyFill="1" applyBorder="1" applyAlignment="1">
      <alignment horizontal="center" vertical="center" wrapText="1"/>
    </xf>
    <xf numFmtId="170" fontId="2" fillId="6" borderId="2" xfId="0" applyNumberFormat="1" applyFont="1" applyFill="1" applyBorder="1" applyAlignment="1">
      <alignment horizontal="center" vertical="center"/>
    </xf>
    <xf numFmtId="170" fontId="4" fillId="6" borderId="2" xfId="1" applyNumberFormat="1" applyFont="1" applyFill="1" applyBorder="1" applyAlignment="1">
      <alignment horizontal="center" vertical="center"/>
    </xf>
    <xf numFmtId="170" fontId="2" fillId="8" borderId="2" xfId="0" applyNumberFormat="1" applyFont="1" applyFill="1" applyBorder="1" applyAlignment="1">
      <alignment horizontal="center" vertical="center"/>
    </xf>
    <xf numFmtId="1" fontId="2" fillId="8" borderId="2" xfId="0" applyNumberFormat="1" applyFont="1" applyFill="1" applyBorder="1" applyAlignment="1">
      <alignment horizontal="center" vertical="center"/>
    </xf>
    <xf numFmtId="175" fontId="5" fillId="0" borderId="2" xfId="0" applyNumberFormat="1" applyFont="1" applyFill="1" applyBorder="1" applyAlignment="1">
      <alignment horizontal="justify" vertical="center" wrapText="1"/>
    </xf>
    <xf numFmtId="0" fontId="6" fillId="2" borderId="23" xfId="0" applyFont="1" applyFill="1" applyBorder="1" applyAlignment="1">
      <alignment horizontal="center" vertical="center" wrapText="1"/>
    </xf>
    <xf numFmtId="170" fontId="5" fillId="0" borderId="2" xfId="1" applyNumberFormat="1" applyFont="1" applyFill="1" applyBorder="1" applyAlignment="1">
      <alignment horizontal="center" vertical="center"/>
    </xf>
    <xf numFmtId="0" fontId="5" fillId="12" borderId="2" xfId="0" applyFont="1" applyFill="1" applyBorder="1" applyAlignment="1">
      <alignment horizontal="center" vertical="center" wrapText="1"/>
    </xf>
    <xf numFmtId="175" fontId="5" fillId="2" borderId="12" xfId="0" applyNumberFormat="1"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12" borderId="36" xfId="0" applyFont="1" applyFill="1" applyBorder="1" applyAlignment="1">
      <alignment horizontal="center" vertical="center" wrapText="1"/>
    </xf>
    <xf numFmtId="175" fontId="5" fillId="2" borderId="7" xfId="0" applyNumberFormat="1" applyFont="1" applyFill="1" applyBorder="1" applyAlignment="1">
      <alignment horizontal="justify" vertical="center" wrapText="1"/>
    </xf>
    <xf numFmtId="0" fontId="5" fillId="2" borderId="2" xfId="0" applyNumberFormat="1" applyFont="1" applyFill="1" applyBorder="1" applyAlignment="1">
      <alignment horizontal="center" vertical="center" wrapText="1"/>
    </xf>
    <xf numFmtId="170" fontId="4" fillId="2" borderId="2" xfId="0" applyNumberFormat="1" applyFont="1" applyFill="1" applyBorder="1" applyAlignment="1">
      <alignment horizontal="center" vertical="center" wrapText="1"/>
    </xf>
    <xf numFmtId="170" fontId="4" fillId="0" borderId="2" xfId="1"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justify" vertical="center" wrapText="1"/>
    </xf>
    <xf numFmtId="0" fontId="5" fillId="8" borderId="2" xfId="0" applyFont="1" applyFill="1" applyBorder="1" applyAlignment="1">
      <alignment horizontal="center" vertical="center" wrapText="1"/>
    </xf>
    <xf numFmtId="0" fontId="4" fillId="8" borderId="2" xfId="0" applyFont="1" applyFill="1" applyBorder="1" applyAlignment="1">
      <alignment horizontal="center" vertical="center"/>
    </xf>
    <xf numFmtId="170" fontId="4" fillId="8" borderId="2" xfId="1" applyNumberFormat="1" applyFont="1" applyFill="1" applyBorder="1" applyAlignment="1">
      <alignment horizontal="center" vertical="center" wrapText="1"/>
    </xf>
    <xf numFmtId="0" fontId="5" fillId="8"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 fillId="0" borderId="0" xfId="0" applyFont="1" applyAlignment="1">
      <alignment horizontal="center" vertical="center" wrapText="1"/>
    </xf>
    <xf numFmtId="0" fontId="6" fillId="2" borderId="34" xfId="0" applyFont="1" applyFill="1" applyBorder="1" applyAlignment="1">
      <alignment horizontal="center" vertical="center" wrapText="1"/>
    </xf>
    <xf numFmtId="170" fontId="5" fillId="2" borderId="2" xfId="1" quotePrefix="1" applyNumberFormat="1" applyFont="1" applyFill="1" applyBorder="1" applyAlignment="1">
      <alignment horizontal="center" vertical="center" wrapText="1"/>
    </xf>
    <xf numFmtId="175" fontId="5" fillId="2" borderId="23" xfId="0" applyNumberFormat="1" applyFont="1" applyFill="1" applyBorder="1" applyAlignment="1">
      <alignment horizontal="justify" vertical="center" wrapText="1"/>
    </xf>
    <xf numFmtId="175" fontId="5" fillId="2" borderId="32" xfId="0" applyNumberFormat="1" applyFont="1" applyFill="1" applyBorder="1" applyAlignment="1">
      <alignment horizontal="justify" vertical="center" wrapText="1"/>
    </xf>
    <xf numFmtId="175" fontId="5" fillId="0" borderId="20" xfId="0" applyNumberFormat="1" applyFont="1" applyFill="1" applyBorder="1" applyAlignment="1">
      <alignment horizontal="justify" vertical="center" wrapText="1"/>
    </xf>
    <xf numFmtId="175" fontId="5" fillId="8" borderId="2" xfId="0" applyNumberFormat="1" applyFont="1" applyFill="1" applyBorder="1" applyAlignment="1">
      <alignment horizontal="justify" vertical="center" wrapText="1"/>
    </xf>
    <xf numFmtId="0" fontId="14" fillId="8" borderId="0"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3" fillId="6" borderId="56" xfId="0" applyFont="1" applyFill="1" applyBorder="1" applyAlignment="1">
      <alignment horizontal="center" vertical="center" wrapText="1"/>
    </xf>
    <xf numFmtId="0" fontId="5" fillId="6" borderId="2" xfId="3" applyFont="1" applyFill="1" applyBorder="1" applyAlignment="1">
      <alignment horizontal="center" vertical="center" wrapText="1"/>
    </xf>
    <xf numFmtId="0" fontId="5" fillId="6" borderId="2" xfId="3" applyFont="1" applyFill="1" applyBorder="1" applyAlignment="1">
      <alignment horizontal="justify" vertical="center" wrapText="1"/>
    </xf>
    <xf numFmtId="0" fontId="4"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justify" vertical="center" wrapText="1"/>
    </xf>
    <xf numFmtId="9" fontId="4" fillId="6" borderId="2" xfId="2" applyFont="1" applyFill="1" applyBorder="1" applyAlignment="1">
      <alignment horizontal="center" vertical="center" wrapText="1"/>
    </xf>
    <xf numFmtId="170" fontId="4" fillId="6" borderId="2" xfId="0" applyNumberFormat="1" applyFont="1" applyFill="1" applyBorder="1" applyAlignment="1">
      <alignment horizontal="center" vertical="center" wrapText="1"/>
    </xf>
    <xf numFmtId="0" fontId="4" fillId="6" borderId="2" xfId="0" applyFont="1" applyFill="1" applyBorder="1" applyAlignment="1">
      <alignment horizontal="justify" vertical="center" wrapText="1"/>
    </xf>
    <xf numFmtId="170" fontId="4" fillId="6" borderId="2" xfId="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66" fontId="4" fillId="6" borderId="2" xfId="0" applyNumberFormat="1" applyFont="1" applyFill="1" applyBorder="1" applyAlignment="1">
      <alignment horizontal="center" vertical="center" wrapText="1"/>
    </xf>
    <xf numFmtId="3" fontId="4" fillId="6" borderId="2" xfId="0" applyNumberFormat="1" applyFont="1" applyFill="1" applyBorder="1" applyAlignment="1">
      <alignment horizontal="justify" vertical="center" wrapText="1"/>
    </xf>
    <xf numFmtId="0" fontId="5" fillId="8" borderId="2" xfId="3" applyFont="1" applyFill="1" applyBorder="1" applyAlignment="1">
      <alignment horizontal="center" vertical="center" wrapText="1"/>
    </xf>
    <xf numFmtId="0" fontId="5" fillId="8" borderId="2" xfId="3" applyFont="1" applyFill="1" applyBorder="1" applyAlignment="1">
      <alignment horizontal="justify" vertical="center" wrapText="1"/>
    </xf>
    <xf numFmtId="0" fontId="4" fillId="8" borderId="20" xfId="0" applyFont="1" applyFill="1" applyBorder="1" applyAlignment="1">
      <alignment horizontal="center" vertical="center" wrapText="1"/>
    </xf>
    <xf numFmtId="0" fontId="5" fillId="0" borderId="2" xfId="0" applyFont="1" applyFill="1" applyBorder="1" applyAlignment="1">
      <alignment horizontal="justify" vertical="center" wrapText="1"/>
    </xf>
    <xf numFmtId="170" fontId="5" fillId="0" borderId="2" xfId="1" applyNumberFormat="1" applyFont="1" applyFill="1" applyBorder="1" applyAlignment="1">
      <alignment vertical="center" wrapText="1"/>
    </xf>
    <xf numFmtId="0" fontId="2" fillId="10" borderId="0" xfId="0" applyFont="1" applyFill="1" applyBorder="1" applyAlignment="1">
      <alignment horizontal="center" vertical="center"/>
    </xf>
    <xf numFmtId="1" fontId="2" fillId="6" borderId="56" xfId="0" applyNumberFormat="1" applyFont="1" applyFill="1" applyBorder="1" applyAlignment="1">
      <alignment horizontal="center" vertical="center" wrapText="1"/>
    </xf>
    <xf numFmtId="0" fontId="14" fillId="8" borderId="20" xfId="0" applyFont="1" applyFill="1" applyBorder="1" applyAlignment="1">
      <alignment horizontal="center" vertical="center" wrapText="1"/>
    </xf>
    <xf numFmtId="0" fontId="5" fillId="0" borderId="2" xfId="13" applyNumberFormat="1" applyFont="1" applyFill="1" applyBorder="1" applyAlignment="1">
      <alignment horizontal="center" vertical="center" wrapText="1"/>
    </xf>
    <xf numFmtId="174" fontId="5" fillId="0" borderId="2" xfId="13" applyFont="1" applyFill="1" applyBorder="1" applyAlignment="1">
      <alignment horizontal="justify" vertical="center" wrapText="1"/>
    </xf>
    <xf numFmtId="0" fontId="4" fillId="0" borderId="2" xfId="0" applyFont="1" applyFill="1" applyBorder="1" applyAlignment="1">
      <alignment horizontal="center" vertical="center"/>
    </xf>
    <xf numFmtId="10" fontId="4" fillId="0" borderId="2" xfId="2" applyNumberFormat="1" applyFont="1" applyFill="1" applyBorder="1" applyAlignment="1">
      <alignment horizontal="center" vertical="center"/>
    </xf>
    <xf numFmtId="174" fontId="5" fillId="2" borderId="2" xfId="13" applyFont="1" applyFill="1" applyBorder="1" applyAlignment="1">
      <alignment horizontal="justify" vertical="center" wrapText="1"/>
    </xf>
    <xf numFmtId="0" fontId="6" fillId="2" borderId="2" xfId="0" applyFont="1" applyFill="1" applyBorder="1" applyAlignment="1">
      <alignment horizontal="justify" vertical="center" wrapText="1"/>
    </xf>
    <xf numFmtId="0" fontId="5" fillId="0" borderId="2" xfId="13" applyNumberFormat="1" applyFont="1" applyFill="1" applyBorder="1" applyAlignment="1">
      <alignment horizontal="justify" vertical="center" wrapText="1"/>
    </xf>
    <xf numFmtId="0" fontId="5" fillId="0" borderId="2" xfId="15"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 xfId="0" applyFont="1" applyFill="1" applyBorder="1" applyAlignment="1">
      <alignment horizontal="center" vertical="center"/>
    </xf>
    <xf numFmtId="1" fontId="2" fillId="6" borderId="35" xfId="0" applyNumberFormat="1" applyFont="1" applyFill="1" applyBorder="1" applyAlignment="1">
      <alignment horizontal="center" vertical="center" wrapText="1"/>
    </xf>
    <xf numFmtId="1" fontId="2" fillId="6" borderId="17" xfId="0" applyNumberFormat="1" applyFont="1" applyFill="1" applyBorder="1" applyAlignment="1">
      <alignment horizontal="center" vertical="center" wrapText="1"/>
    </xf>
    <xf numFmtId="1" fontId="2" fillId="6" borderId="23"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left" vertical="center" wrapText="1"/>
    </xf>
    <xf numFmtId="0" fontId="3" fillId="8" borderId="26"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10" borderId="31" xfId="0" applyFont="1" applyFill="1" applyBorder="1" applyAlignment="1">
      <alignment horizontal="center" vertical="center"/>
    </xf>
    <xf numFmtId="0" fontId="2" fillId="10" borderId="31" xfId="0" applyFont="1" applyFill="1" applyBorder="1" applyAlignment="1">
      <alignment horizontal="left" vertical="center"/>
    </xf>
    <xf numFmtId="0" fontId="2" fillId="10" borderId="29" xfId="0" applyFont="1" applyFill="1" applyBorder="1" applyAlignment="1">
      <alignment horizontal="center" vertical="center"/>
    </xf>
    <xf numFmtId="0" fontId="2" fillId="1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5" fillId="0" borderId="23" xfId="13" applyNumberFormat="1" applyFont="1" applyFill="1" applyBorder="1">
      <alignment horizontal="center" vertical="center" wrapText="1"/>
    </xf>
    <xf numFmtId="0" fontId="15" fillId="0" borderId="23" xfId="0" applyFont="1" applyBorder="1" applyAlignment="1">
      <alignment horizontal="justify" vertical="center" wrapText="1"/>
    </xf>
    <xf numFmtId="0" fontId="15" fillId="0" borderId="23" xfId="0" applyFont="1" applyBorder="1" applyAlignment="1">
      <alignment horizontal="center" vertical="center" wrapText="1"/>
    </xf>
    <xf numFmtId="0" fontId="4" fillId="0" borderId="23" xfId="0"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23" xfId="0" applyFont="1" applyFill="1" applyBorder="1" applyAlignment="1">
      <alignment horizontal="justify" vertical="center" wrapText="1"/>
    </xf>
    <xf numFmtId="9" fontId="4" fillId="0" borderId="23" xfId="0" applyNumberFormat="1" applyFont="1" applyFill="1" applyBorder="1" applyAlignment="1">
      <alignment horizontal="center" vertical="center"/>
    </xf>
    <xf numFmtId="170" fontId="4" fillId="2" borderId="2" xfId="0" applyNumberFormat="1" applyFont="1" applyFill="1" applyBorder="1" applyAlignment="1">
      <alignment horizontal="center" vertical="center"/>
    </xf>
    <xf numFmtId="176" fontId="2" fillId="3" borderId="2" xfId="1" applyNumberFormat="1" applyFont="1" applyFill="1" applyBorder="1" applyAlignment="1">
      <alignment horizontal="center" vertical="center"/>
    </xf>
    <xf numFmtId="0" fontId="2" fillId="2" borderId="0" xfId="0" applyFont="1" applyFill="1" applyBorder="1" applyAlignment="1">
      <alignment horizontal="justify" vertical="center"/>
    </xf>
    <xf numFmtId="170" fontId="2" fillId="2" borderId="0" xfId="1"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23" xfId="0" applyFont="1" applyBorder="1" applyAlignment="1">
      <alignment horizontal="center" vertical="center" wrapText="1"/>
    </xf>
    <xf numFmtId="0" fontId="4" fillId="0" borderId="31"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0"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2" borderId="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justify" vertical="center" wrapText="1"/>
    </xf>
    <xf numFmtId="0" fontId="5" fillId="0" borderId="2" xfId="0" applyFont="1" applyBorder="1" applyAlignment="1">
      <alignment horizontal="justify" vertical="center" wrapText="1"/>
    </xf>
    <xf numFmtId="1" fontId="4" fillId="2" borderId="16" xfId="0" applyNumberFormat="1" applyFont="1" applyFill="1" applyBorder="1" applyAlignment="1">
      <alignment horizontal="center" vertical="center" wrapText="1"/>
    </xf>
    <xf numFmtId="0" fontId="4" fillId="2" borderId="11" xfId="0" applyFont="1" applyFill="1" applyBorder="1" applyAlignment="1">
      <alignment horizontal="justify" vertical="center" wrapText="1"/>
    </xf>
    <xf numFmtId="0" fontId="2" fillId="0" borderId="4" xfId="0" applyFont="1" applyBorder="1" applyAlignment="1">
      <alignment horizontal="center" vertical="center"/>
    </xf>
    <xf numFmtId="0" fontId="4" fillId="2" borderId="0" xfId="0" applyFont="1" applyFill="1" applyAlignment="1">
      <alignment horizontal="center" vertical="center" wrapText="1"/>
    </xf>
    <xf numFmtId="0" fontId="4" fillId="2" borderId="23" xfId="0" applyFont="1" applyFill="1" applyBorder="1" applyAlignment="1">
      <alignment horizontal="justify" vertical="center" wrapText="1"/>
    </xf>
    <xf numFmtId="0" fontId="5" fillId="0" borderId="23" xfId="0" applyFont="1" applyBorder="1" applyAlignment="1">
      <alignment horizontal="justify" vertical="center" wrapText="1"/>
    </xf>
    <xf numFmtId="0" fontId="4" fillId="0" borderId="0" xfId="0" applyFont="1" applyAlignment="1">
      <alignment horizontal="justify" vertical="center" wrapText="1"/>
    </xf>
    <xf numFmtId="0" fontId="5" fillId="0" borderId="31" xfId="0" applyFont="1" applyBorder="1" applyAlignment="1">
      <alignment horizontal="justify" vertical="center" wrapText="1"/>
    </xf>
    <xf numFmtId="0" fontId="4" fillId="2" borderId="35" xfId="0" applyFont="1" applyFill="1" applyBorder="1" applyAlignment="1">
      <alignment horizontal="justify" vertical="center" wrapText="1"/>
    </xf>
    <xf numFmtId="0" fontId="5" fillId="0" borderId="32" xfId="0" applyFont="1" applyBorder="1" applyAlignment="1">
      <alignment horizontal="justify"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5" fillId="2" borderId="2" xfId="0" applyFont="1" applyFill="1" applyBorder="1" applyAlignment="1">
      <alignment horizontal="justify" vertical="center" wrapText="1"/>
    </xf>
    <xf numFmtId="0" fontId="3" fillId="3" borderId="2" xfId="0" applyFont="1" applyFill="1" applyBorder="1" applyAlignment="1">
      <alignment horizontal="center" vertical="center"/>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24" xfId="0" applyFont="1" applyBorder="1" applyAlignment="1">
      <alignment horizontal="justify" vertical="center" wrapText="1"/>
    </xf>
    <xf numFmtId="0" fontId="4" fillId="0" borderId="1" xfId="0" applyFont="1" applyBorder="1" applyAlignment="1">
      <alignment horizontal="center" vertical="center"/>
    </xf>
    <xf numFmtId="9" fontId="4" fillId="2" borderId="2" xfId="2"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23" xfId="0" applyFont="1" applyBorder="1" applyAlignment="1">
      <alignment horizontal="justify" vertical="center" wrapText="1"/>
    </xf>
    <xf numFmtId="0" fontId="5" fillId="0" borderId="32" xfId="3" applyFont="1" applyBorder="1" applyAlignment="1">
      <alignment horizontal="justify" vertical="center" wrapText="1"/>
    </xf>
    <xf numFmtId="0" fontId="2" fillId="2" borderId="0" xfId="0" applyFont="1" applyFill="1" applyAlignment="1">
      <alignment horizontal="center" vertical="center"/>
    </xf>
    <xf numFmtId="0" fontId="6" fillId="0" borderId="2"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11" borderId="23"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24" xfId="0" applyFont="1" applyBorder="1" applyAlignment="1">
      <alignment horizontal="justify"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49" fontId="2" fillId="4" borderId="2" xfId="0" applyNumberFormat="1" applyFont="1" applyFill="1" applyBorder="1" applyAlignment="1">
      <alignment horizontal="center" vertical="center" textRotation="90" wrapText="1"/>
    </xf>
    <xf numFmtId="1" fontId="2" fillId="2" borderId="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4" fillId="2" borderId="2" xfId="0" applyFont="1" applyFill="1" applyBorder="1" applyAlignment="1">
      <alignment horizontal="justify" vertical="center" wrapText="1"/>
    </xf>
    <xf numFmtId="3" fontId="4" fillId="2" borderId="2" xfId="0" applyNumberFormat="1" applyFont="1" applyFill="1" applyBorder="1" applyAlignment="1">
      <alignment horizontal="justify"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justify" vertical="center" wrapText="1"/>
    </xf>
    <xf numFmtId="0" fontId="5" fillId="2" borderId="24" xfId="0" applyFont="1" applyFill="1" applyBorder="1" applyAlignment="1">
      <alignment horizontal="justify"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0"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12" xfId="0" applyFont="1" applyBorder="1" applyAlignment="1">
      <alignment horizontal="center" vertical="center" wrapText="1"/>
    </xf>
    <xf numFmtId="3" fontId="4" fillId="2" borderId="10" xfId="0" applyNumberFormat="1" applyFont="1" applyFill="1" applyBorder="1" applyAlignment="1">
      <alignment horizontal="justify" vertical="center" wrapText="1"/>
    </xf>
    <xf numFmtId="3" fontId="4" fillId="2" borderId="12" xfId="0" applyNumberFormat="1" applyFont="1" applyFill="1" applyBorder="1" applyAlignment="1">
      <alignment horizontal="justify" vertical="center" wrapText="1"/>
    </xf>
    <xf numFmtId="9" fontId="4" fillId="2" borderId="10" xfId="2" applyFont="1" applyFill="1" applyBorder="1" applyAlignment="1">
      <alignment horizontal="center" vertical="center" wrapText="1"/>
    </xf>
    <xf numFmtId="0" fontId="4" fillId="0" borderId="10" xfId="3" applyFont="1" applyBorder="1" applyAlignment="1">
      <alignment horizontal="justify" vertical="center" wrapText="1"/>
    </xf>
    <xf numFmtId="0" fontId="4" fillId="0" borderId="24" xfId="3" applyFont="1" applyBorder="1" applyAlignment="1">
      <alignment horizontal="justify" vertical="center" wrapText="1"/>
    </xf>
    <xf numFmtId="0" fontId="5" fillId="2" borderId="24" xfId="0"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5" fillId="0" borderId="2" xfId="3" applyFont="1" applyBorder="1" applyAlignment="1">
      <alignment horizontal="center" vertical="center" wrapText="1"/>
    </xf>
    <xf numFmtId="0" fontId="5" fillId="0" borderId="2" xfId="3" applyFont="1" applyBorder="1" applyAlignment="1">
      <alignment horizontal="justify" vertical="center" wrapText="1"/>
    </xf>
    <xf numFmtId="0" fontId="4" fillId="0" borderId="24" xfId="0" applyFont="1" applyBorder="1" applyAlignment="1">
      <alignment horizontal="justify" vertical="center" wrapText="1"/>
    </xf>
    <xf numFmtId="1" fontId="4" fillId="0" borderId="6" xfId="0" applyNumberFormat="1" applyFont="1" applyBorder="1" applyAlignment="1">
      <alignment horizontal="center" vertical="center" wrapText="1"/>
    </xf>
    <xf numFmtId="0" fontId="4" fillId="2" borderId="1" xfId="0" applyFont="1" applyFill="1" applyBorder="1" applyAlignment="1">
      <alignment horizontal="justify" vertical="center" wrapText="1"/>
    </xf>
    <xf numFmtId="166" fontId="4" fillId="2" borderId="12"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4" fillId="2" borderId="32" xfId="0" applyFont="1" applyFill="1" applyBorder="1" applyAlignment="1">
      <alignment horizontal="center" vertical="center" wrapText="1"/>
    </xf>
    <xf numFmtId="43" fontId="4" fillId="2" borderId="12" xfId="9" applyFont="1" applyFill="1" applyBorder="1" applyAlignment="1">
      <alignment horizontal="center" vertical="center" wrapText="1"/>
    </xf>
    <xf numFmtId="0" fontId="4" fillId="2" borderId="35" xfId="0" applyFont="1" applyFill="1" applyBorder="1" applyAlignment="1">
      <alignment horizontal="justify" vertical="center" wrapText="1"/>
    </xf>
    <xf numFmtId="0" fontId="5" fillId="0" borderId="31" xfId="0" applyFont="1" applyBorder="1" applyAlignment="1">
      <alignment horizontal="justify" vertical="center" wrapText="1"/>
    </xf>
    <xf numFmtId="0" fontId="5" fillId="0" borderId="23" xfId="0" applyFont="1" applyBorder="1" applyAlignment="1">
      <alignment horizontal="justify" vertical="center" wrapText="1"/>
    </xf>
    <xf numFmtId="0" fontId="4" fillId="2" borderId="23" xfId="0" applyFont="1" applyFill="1" applyBorder="1" applyAlignment="1">
      <alignment horizontal="justify" vertical="center" wrapText="1"/>
    </xf>
    <xf numFmtId="0" fontId="4" fillId="0" borderId="23" xfId="0" applyFont="1" applyBorder="1" applyAlignment="1">
      <alignment horizontal="center" vertical="center" wrapText="1"/>
    </xf>
    <xf numFmtId="0" fontId="5" fillId="0" borderId="35" xfId="0" applyFont="1" applyBorder="1" applyAlignment="1">
      <alignment horizontal="center" vertical="center" wrapText="1"/>
    </xf>
    <xf numFmtId="166" fontId="4" fillId="2" borderId="1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2" fillId="0" borderId="4" xfId="0" applyFont="1" applyBorder="1" applyAlignment="1">
      <alignment horizontal="center" vertical="center"/>
    </xf>
    <xf numFmtId="0" fontId="3" fillId="10" borderId="37" xfId="0" applyFont="1" applyFill="1" applyBorder="1" applyAlignment="1">
      <alignment horizontal="left" vertical="center"/>
    </xf>
    <xf numFmtId="0" fontId="3" fillId="10" borderId="38" xfId="0" applyFont="1" applyFill="1" applyBorder="1" applyAlignment="1">
      <alignment horizontal="left" vertical="center"/>
    </xf>
    <xf numFmtId="0" fontId="5" fillId="0" borderId="2" xfId="0" applyFont="1" applyBorder="1" applyAlignment="1">
      <alignment horizontal="center" vertical="center"/>
    </xf>
    <xf numFmtId="0" fontId="5" fillId="0" borderId="32" xfId="0" applyFont="1" applyBorder="1" applyAlignment="1">
      <alignment horizontal="justify" vertical="center" wrapText="1"/>
    </xf>
    <xf numFmtId="0" fontId="2" fillId="0" borderId="36" xfId="0" applyFont="1" applyBorder="1" applyAlignment="1">
      <alignment horizontal="left" vertical="center"/>
    </xf>
    <xf numFmtId="0" fontId="2" fillId="0" borderId="2" xfId="0" applyFont="1" applyBorder="1" applyAlignment="1">
      <alignment horizontal="left" vertical="center"/>
    </xf>
    <xf numFmtId="14" fontId="2" fillId="0" borderId="2" xfId="0" applyNumberFormat="1" applyFont="1" applyBorder="1" applyAlignment="1">
      <alignment horizontal="left" vertical="center" wrapText="1"/>
    </xf>
    <xf numFmtId="3" fontId="12" fillId="0" borderId="2" xfId="0" applyNumberFormat="1"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justify" vertical="center" wrapText="1"/>
    </xf>
    <xf numFmtId="0" fontId="2" fillId="4" borderId="31" xfId="0" applyFont="1" applyFill="1" applyBorder="1" applyAlignment="1">
      <alignment horizontal="center" vertical="center" wrapText="1"/>
    </xf>
    <xf numFmtId="168" fontId="2" fillId="4" borderId="31" xfId="0" applyNumberFormat="1" applyFont="1" applyFill="1" applyBorder="1" applyAlignment="1">
      <alignment horizontal="center" vertical="center" wrapText="1"/>
    </xf>
    <xf numFmtId="167" fontId="2" fillId="4" borderId="31"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6" borderId="5" xfId="0" applyFont="1" applyFill="1" applyBorder="1" applyAlignment="1">
      <alignment horizontal="justify" vertical="center" wrapText="1"/>
    </xf>
    <xf numFmtId="0" fontId="2" fillId="6" borderId="5" xfId="0" applyFont="1" applyFill="1" applyBorder="1" applyAlignment="1">
      <alignment horizontal="center" vertical="center"/>
    </xf>
    <xf numFmtId="0" fontId="2" fillId="6" borderId="0" xfId="0" applyFont="1" applyFill="1" applyAlignment="1">
      <alignment horizontal="center" vertical="center"/>
    </xf>
    <xf numFmtId="0" fontId="2" fillId="6" borderId="0" xfId="0" applyFont="1" applyFill="1" applyAlignment="1">
      <alignment horizontal="justify" vertical="center" wrapText="1"/>
    </xf>
    <xf numFmtId="168" fontId="2" fillId="6" borderId="0" xfId="0" applyNumberFormat="1" applyFont="1" applyFill="1" applyAlignment="1">
      <alignment horizontal="center" vertical="center"/>
    </xf>
    <xf numFmtId="167" fontId="2" fillId="6" borderId="0" xfId="0" applyNumberFormat="1" applyFont="1" applyFill="1" applyAlignment="1">
      <alignment horizontal="center" vertical="center"/>
    </xf>
    <xf numFmtId="0" fontId="2" fillId="6" borderId="5" xfId="0" applyFont="1" applyFill="1" applyBorder="1" applyAlignment="1">
      <alignment horizontal="center" vertical="center" wrapText="1"/>
    </xf>
    <xf numFmtId="1" fontId="2" fillId="6" borderId="5" xfId="0" applyNumberFormat="1" applyFont="1" applyFill="1" applyBorder="1" applyAlignment="1">
      <alignment horizontal="center" vertical="center"/>
    </xf>
    <xf numFmtId="0" fontId="2" fillId="6" borderId="5" xfId="0" applyFont="1" applyFill="1" applyBorder="1" applyAlignment="1">
      <alignment horizontal="center" vertical="center"/>
    </xf>
    <xf numFmtId="166" fontId="2" fillId="6" borderId="5" xfId="0" applyNumberFormat="1" applyFont="1" applyFill="1" applyBorder="1" applyAlignment="1">
      <alignment horizontal="center" vertical="center"/>
    </xf>
    <xf numFmtId="0" fontId="2" fillId="6" borderId="16" xfId="0" applyFont="1" applyFill="1" applyBorder="1" applyAlignment="1">
      <alignment horizontal="center" vertical="center"/>
    </xf>
    <xf numFmtId="0" fontId="3" fillId="8" borderId="20" xfId="0" applyFont="1" applyFill="1" applyBorder="1" applyAlignment="1">
      <alignment horizontal="center" vertical="center"/>
    </xf>
    <xf numFmtId="0" fontId="2" fillId="8" borderId="20" xfId="0" applyFont="1" applyFill="1" applyBorder="1" applyAlignment="1">
      <alignment horizontal="justify" vertical="center" wrapText="1"/>
    </xf>
    <xf numFmtId="0" fontId="17" fillId="8" borderId="20" xfId="0" applyFont="1" applyFill="1" applyBorder="1" applyAlignment="1">
      <alignment horizontal="center" vertical="center"/>
    </xf>
    <xf numFmtId="0" fontId="2" fillId="10" borderId="30" xfId="0" applyFont="1" applyFill="1" applyBorder="1" applyAlignment="1">
      <alignment horizontal="center" vertical="center"/>
    </xf>
    <xf numFmtId="0" fontId="2" fillId="10" borderId="20" xfId="0" applyFont="1" applyFill="1" applyBorder="1" applyAlignment="1">
      <alignment horizontal="justify" vertical="center" wrapText="1"/>
    </xf>
    <xf numFmtId="0" fontId="2" fillId="10" borderId="20" xfId="0" applyFont="1" applyFill="1" applyBorder="1" applyAlignment="1">
      <alignment horizontal="center" vertical="center" wrapText="1"/>
    </xf>
    <xf numFmtId="0" fontId="2" fillId="10" borderId="19" xfId="0" applyFont="1" applyFill="1" applyBorder="1" applyAlignment="1">
      <alignment horizontal="center" vertical="center"/>
    </xf>
    <xf numFmtId="0" fontId="5" fillId="0" borderId="31" xfId="3" applyFont="1" applyBorder="1" applyAlignment="1">
      <alignment horizontal="justify" vertical="center" wrapText="1"/>
    </xf>
    <xf numFmtId="177" fontId="5" fillId="0" borderId="2" xfId="16" applyNumberFormat="1" applyFont="1" applyFill="1" applyBorder="1" applyAlignment="1">
      <alignment horizontal="center" vertical="center" wrapText="1"/>
    </xf>
    <xf numFmtId="3" fontId="4" fillId="0" borderId="12" xfId="0" applyNumberFormat="1" applyFont="1" applyBorder="1" applyAlignment="1">
      <alignment horizontal="center" vertical="center" wrapText="1"/>
    </xf>
    <xf numFmtId="0" fontId="5" fillId="0" borderId="11" xfId="0" applyFont="1" applyBorder="1" applyAlignment="1">
      <alignment horizontal="justify" vertical="center" wrapText="1"/>
    </xf>
    <xf numFmtId="1" fontId="4" fillId="0" borderId="4" xfId="0" applyNumberFormat="1" applyFont="1" applyBorder="1" applyAlignment="1">
      <alignment horizontal="center" vertical="center" wrapText="1"/>
    </xf>
    <xf numFmtId="41" fontId="4" fillId="0" borderId="2" xfId="10" applyFont="1" applyFill="1" applyBorder="1" applyAlignment="1">
      <alignment horizontal="center" vertical="center" wrapText="1"/>
    </xf>
    <xf numFmtId="0" fontId="5" fillId="0" borderId="10" xfId="3" applyFont="1" applyBorder="1" applyAlignment="1">
      <alignment horizontal="justify" vertical="center" wrapText="1"/>
    </xf>
    <xf numFmtId="1" fontId="4" fillId="0" borderId="16" xfId="0" applyNumberFormat="1" applyFont="1" applyBorder="1" applyAlignment="1">
      <alignment horizontal="center" vertical="center" wrapText="1"/>
    </xf>
    <xf numFmtId="0" fontId="5" fillId="0" borderId="24" xfId="3" applyFont="1" applyBorder="1" applyAlignment="1">
      <alignment horizontal="justify" vertical="center" wrapText="1"/>
    </xf>
    <xf numFmtId="0" fontId="5" fillId="0" borderId="2" xfId="5" applyNumberFormat="1" applyFont="1" applyFill="1" applyBorder="1" applyAlignment="1">
      <alignment horizontal="center" vertical="center"/>
    </xf>
    <xf numFmtId="1" fontId="4" fillId="0" borderId="36" xfId="0" applyNumberFormat="1" applyFont="1" applyBorder="1" applyAlignment="1">
      <alignment horizontal="center" vertical="center" wrapText="1"/>
    </xf>
    <xf numFmtId="1" fontId="4" fillId="0" borderId="30" xfId="0" applyNumberFormat="1" applyFont="1" applyBorder="1" applyAlignment="1">
      <alignment horizontal="center" vertical="center" wrapText="1"/>
    </xf>
    <xf numFmtId="0" fontId="4" fillId="0" borderId="34" xfId="0" applyFont="1" applyBorder="1" applyAlignment="1">
      <alignment horizontal="center" vertical="center"/>
    </xf>
    <xf numFmtId="1" fontId="4" fillId="0" borderId="4"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3" fontId="5" fillId="0" borderId="7" xfId="3" applyNumberFormat="1" applyFont="1" applyBorder="1" applyAlignment="1">
      <alignment horizontal="center" vertical="center" wrapText="1"/>
    </xf>
    <xf numFmtId="10" fontId="5" fillId="0" borderId="8" xfId="3" applyNumberFormat="1" applyFont="1" applyBorder="1" applyAlignment="1">
      <alignment horizontal="center" vertical="center" wrapText="1"/>
    </xf>
    <xf numFmtId="0" fontId="5" fillId="0" borderId="2" xfId="13" applyNumberFormat="1" applyFont="1" applyFill="1" applyBorder="1">
      <alignment horizontal="center" vertical="center" wrapText="1"/>
    </xf>
    <xf numFmtId="1" fontId="4" fillId="2" borderId="36" xfId="0" applyNumberFormat="1" applyFont="1" applyFill="1" applyBorder="1" applyAlignment="1">
      <alignment horizontal="center" vertical="center" wrapText="1"/>
    </xf>
    <xf numFmtId="1" fontId="4" fillId="0" borderId="6" xfId="0" applyNumberFormat="1" applyFont="1" applyBorder="1" applyAlignment="1">
      <alignment horizontal="center" vertical="center"/>
    </xf>
    <xf numFmtId="49" fontId="5" fillId="0" borderId="31" xfId="0" applyNumberFormat="1" applyFont="1" applyBorder="1" applyAlignment="1">
      <alignment horizontal="center" vertical="center" wrapText="1"/>
    </xf>
    <xf numFmtId="0" fontId="5" fillId="0" borderId="31" xfId="13" applyNumberFormat="1" applyFont="1" applyFill="1" applyBorder="1">
      <alignment horizontal="center" vertical="center" wrapText="1"/>
    </xf>
    <xf numFmtId="3" fontId="5" fillId="0" borderId="31"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23" xfId="9" applyNumberFormat="1" applyFont="1" applyFill="1" applyBorder="1" applyAlignment="1">
      <alignment horizontal="center" vertical="center" wrapText="1"/>
    </xf>
    <xf numFmtId="0" fontId="5" fillId="0" borderId="23" xfId="3" applyFont="1" applyBorder="1" applyAlignment="1">
      <alignment horizontal="justify" vertical="center" wrapText="1"/>
    </xf>
    <xf numFmtId="3" fontId="5" fillId="0" borderId="23" xfId="3" applyNumberFormat="1" applyFont="1" applyBorder="1" applyAlignment="1">
      <alignment horizontal="center" vertical="center" wrapText="1"/>
    </xf>
    <xf numFmtId="10" fontId="5" fillId="0" borderId="23" xfId="3" applyNumberFormat="1" applyFont="1" applyBorder="1" applyAlignment="1">
      <alignment horizontal="center" vertical="center" wrapText="1"/>
    </xf>
    <xf numFmtId="0" fontId="4" fillId="2" borderId="7" xfId="0" applyFont="1" applyFill="1" applyBorder="1" applyAlignment="1">
      <alignment horizontal="justify" vertical="center" wrapText="1"/>
    </xf>
    <xf numFmtId="0" fontId="4" fillId="2" borderId="3" xfId="0" applyFont="1" applyFill="1" applyBorder="1" applyAlignment="1">
      <alignment horizontal="justify" vertical="center" wrapText="1"/>
    </xf>
    <xf numFmtId="1" fontId="4" fillId="2" borderId="36"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3" xfId="13" applyNumberFormat="1" applyFont="1" applyFill="1" applyBorder="1">
      <alignment horizontal="center" vertical="center" wrapText="1"/>
    </xf>
    <xf numFmtId="10" fontId="5" fillId="0" borderId="35" xfId="3" applyNumberFormat="1" applyFont="1" applyBorder="1" applyAlignment="1">
      <alignment horizontal="center" vertical="center" wrapText="1"/>
    </xf>
    <xf numFmtId="49" fontId="4" fillId="0" borderId="59" xfId="0" applyNumberFormat="1" applyFont="1" applyBorder="1" applyAlignment="1">
      <alignment horizontal="justify" vertical="center" wrapText="1"/>
    </xf>
    <xf numFmtId="0" fontId="5" fillId="0" borderId="19" xfId="0" applyFont="1" applyBorder="1" applyAlignment="1">
      <alignment horizontal="justify" vertical="center" wrapText="1"/>
    </xf>
    <xf numFmtId="49" fontId="5" fillId="0" borderId="32" xfId="0" applyNumberFormat="1" applyFont="1" applyBorder="1" applyAlignment="1">
      <alignment horizontal="center" vertical="center" wrapText="1"/>
    </xf>
    <xf numFmtId="0" fontId="5" fillId="0" borderId="32" xfId="13" applyNumberFormat="1" applyFont="1" applyFill="1" applyBorder="1">
      <alignment horizontal="center" vertical="center" wrapText="1"/>
    </xf>
    <xf numFmtId="3" fontId="5" fillId="0" borderId="18" xfId="3" applyNumberFormat="1" applyFont="1" applyBorder="1" applyAlignment="1">
      <alignment horizontal="center" vertical="center" wrapText="1"/>
    </xf>
    <xf numFmtId="10" fontId="5" fillId="0" borderId="18" xfId="3" applyNumberFormat="1" applyFont="1" applyBorder="1" applyAlignment="1">
      <alignment horizontal="center" vertical="center" wrapText="1"/>
    </xf>
    <xf numFmtId="0" fontId="5" fillId="0" borderId="0" xfId="0" applyFont="1" applyBorder="1" applyAlignment="1">
      <alignment horizontal="justify" vertical="center" wrapText="1"/>
    </xf>
    <xf numFmtId="3" fontId="5" fillId="0" borderId="2" xfId="3" applyNumberFormat="1" applyFont="1" applyBorder="1" applyAlignment="1">
      <alignment horizontal="center" vertical="center" wrapText="1"/>
    </xf>
    <xf numFmtId="10" fontId="5" fillId="0" borderId="9" xfId="3" applyNumberFormat="1" applyFont="1" applyBorder="1" applyAlignment="1">
      <alignment horizontal="center" vertical="center" wrapText="1"/>
    </xf>
    <xf numFmtId="0" fontId="5" fillId="0" borderId="5" xfId="0" applyFont="1" applyBorder="1" applyAlignment="1">
      <alignment horizontal="justify" vertical="center" wrapText="1"/>
    </xf>
    <xf numFmtId="1" fontId="4" fillId="2" borderId="16" xfId="0" applyNumberFormat="1" applyFont="1" applyFill="1" applyBorder="1" applyAlignment="1">
      <alignment horizontal="center" vertical="center"/>
    </xf>
    <xf numFmtId="0" fontId="5" fillId="0" borderId="26" xfId="3" applyFont="1" applyBorder="1" applyAlignment="1">
      <alignment horizontal="justify" vertical="center" wrapText="1"/>
    </xf>
    <xf numFmtId="0" fontId="5" fillId="0" borderId="16" xfId="0" applyFont="1" applyBorder="1" applyAlignment="1">
      <alignment horizontal="justify" vertical="center" wrapText="1"/>
    </xf>
    <xf numFmtId="1" fontId="4" fillId="0" borderId="16" xfId="0" applyNumberFormat="1" applyFont="1" applyBorder="1" applyAlignment="1">
      <alignment horizontal="center" vertical="center"/>
    </xf>
    <xf numFmtId="1" fontId="4" fillId="0" borderId="5" xfId="0" applyNumberFormat="1" applyFont="1" applyBorder="1" applyAlignment="1">
      <alignment horizontal="center" vertical="center"/>
    </xf>
    <xf numFmtId="0" fontId="6" fillId="0" borderId="23"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2" xfId="0" applyFont="1" applyBorder="1" applyAlignment="1">
      <alignment horizontal="justify" vertical="center" wrapText="1"/>
    </xf>
    <xf numFmtId="1" fontId="4" fillId="0" borderId="30" xfId="0" applyNumberFormat="1" applyFont="1" applyBorder="1" applyAlignment="1">
      <alignment horizontal="center" vertical="center"/>
    </xf>
    <xf numFmtId="1" fontId="4" fillId="0" borderId="14" xfId="0" applyNumberFormat="1" applyFont="1" applyFill="1" applyBorder="1" applyAlignment="1">
      <alignment horizontal="center" vertical="center"/>
    </xf>
    <xf numFmtId="0" fontId="4" fillId="0" borderId="31" xfId="0" applyFont="1" applyFill="1" applyBorder="1" applyAlignment="1">
      <alignment horizontal="justify" vertical="center" wrapText="1"/>
    </xf>
    <xf numFmtId="0" fontId="4" fillId="0" borderId="9" xfId="0" applyFont="1" applyBorder="1" applyAlignment="1">
      <alignment horizontal="justify" vertical="center" wrapText="1"/>
    </xf>
    <xf numFmtId="1" fontId="4" fillId="0" borderId="34"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2" fillId="10" borderId="0" xfId="0" applyFont="1" applyFill="1" applyAlignment="1">
      <alignment horizontal="justify" vertical="center" wrapText="1"/>
    </xf>
    <xf numFmtId="0" fontId="2" fillId="10" borderId="0" xfId="0" applyFont="1" applyFill="1" applyBorder="1" applyAlignment="1">
      <alignment horizontal="justify" vertical="center" wrapText="1"/>
    </xf>
    <xf numFmtId="0" fontId="4" fillId="10" borderId="20" xfId="0" applyFont="1" applyFill="1" applyBorder="1" applyAlignment="1">
      <alignment horizontal="center" vertical="center"/>
    </xf>
    <xf numFmtId="1" fontId="4" fillId="2" borderId="30" xfId="0" applyNumberFormat="1" applyFont="1" applyFill="1" applyBorder="1" applyAlignment="1">
      <alignment horizontal="center" vertical="center"/>
    </xf>
    <xf numFmtId="1" fontId="4" fillId="0" borderId="11" xfId="0" applyNumberFormat="1" applyFont="1" applyBorder="1" applyAlignment="1">
      <alignment horizontal="center" vertical="center"/>
    </xf>
    <xf numFmtId="1" fontId="2" fillId="6" borderId="24" xfId="0" applyNumberFormat="1" applyFont="1" applyFill="1" applyBorder="1" applyAlignment="1">
      <alignment horizontal="center" vertical="center" wrapText="1"/>
    </xf>
    <xf numFmtId="1" fontId="4" fillId="6" borderId="0" xfId="0" applyNumberFormat="1" applyFont="1" applyFill="1" applyAlignment="1">
      <alignment horizontal="center" vertical="center" wrapText="1"/>
    </xf>
    <xf numFmtId="1" fontId="4" fillId="6" borderId="0" xfId="0" applyNumberFormat="1" applyFont="1" applyFill="1" applyAlignment="1">
      <alignment horizontal="justify" vertical="center" wrapText="1"/>
    </xf>
    <xf numFmtId="1" fontId="4" fillId="6" borderId="1" xfId="0" applyNumberFormat="1" applyFont="1" applyFill="1" applyBorder="1" applyAlignment="1">
      <alignment horizontal="center" vertical="center" wrapText="1"/>
    </xf>
    <xf numFmtId="1" fontId="2" fillId="0" borderId="16" xfId="0" applyNumberFormat="1" applyFont="1" applyBorder="1" applyAlignment="1">
      <alignment horizontal="center" vertical="center"/>
    </xf>
    <xf numFmtId="0" fontId="3" fillId="19" borderId="20" xfId="0" applyFont="1" applyFill="1" applyBorder="1" applyAlignment="1">
      <alignment horizontal="center" vertical="center" wrapText="1"/>
    </xf>
    <xf numFmtId="1" fontId="4" fillId="8" borderId="20" xfId="0" applyNumberFormat="1" applyFont="1" applyFill="1" applyBorder="1" applyAlignment="1">
      <alignment horizontal="justify" vertical="center" wrapText="1"/>
    </xf>
    <xf numFmtId="1" fontId="4" fillId="8" borderId="20" xfId="0" applyNumberFormat="1" applyFont="1" applyFill="1" applyBorder="1" applyAlignment="1">
      <alignment horizontal="center" vertical="center" wrapText="1"/>
    </xf>
    <xf numFmtId="1" fontId="4" fillId="8" borderId="17" xfId="0" applyNumberFormat="1" applyFont="1" applyFill="1" applyBorder="1" applyAlignment="1">
      <alignment horizontal="center" vertical="center" wrapText="1"/>
    </xf>
    <xf numFmtId="0" fontId="2" fillId="10" borderId="61" xfId="0" applyFont="1" applyFill="1" applyBorder="1" applyAlignment="1">
      <alignment horizontal="center" vertical="center"/>
    </xf>
    <xf numFmtId="0" fontId="2" fillId="10" borderId="8" xfId="0" applyFont="1" applyFill="1" applyBorder="1" applyAlignment="1">
      <alignment horizontal="justify" vertical="center" wrapText="1"/>
    </xf>
    <xf numFmtId="0" fontId="2" fillId="10" borderId="8" xfId="0" applyFont="1" applyFill="1" applyBorder="1" applyAlignment="1">
      <alignment horizontal="center" vertical="center"/>
    </xf>
    <xf numFmtId="0" fontId="4" fillId="10" borderId="8" xfId="0" applyFont="1" applyFill="1" applyBorder="1" applyAlignment="1">
      <alignment horizontal="center" vertical="center"/>
    </xf>
    <xf numFmtId="0" fontId="5" fillId="0" borderId="24" xfId="3" applyFont="1" applyBorder="1" applyAlignment="1">
      <alignment horizontal="center" vertical="center" wrapText="1"/>
    </xf>
    <xf numFmtId="0" fontId="5" fillId="0" borderId="10" xfId="3" applyFont="1" applyBorder="1" applyAlignment="1">
      <alignment horizontal="center" vertical="center" wrapText="1"/>
    </xf>
    <xf numFmtId="1" fontId="4" fillId="15" borderId="7" xfId="0" applyNumberFormat="1" applyFont="1" applyFill="1" applyBorder="1" applyAlignment="1">
      <alignment horizontal="center" vertical="center"/>
    </xf>
    <xf numFmtId="0" fontId="4" fillId="15" borderId="8" xfId="0" applyFont="1" applyFill="1" applyBorder="1" applyAlignment="1">
      <alignment horizontal="center" vertical="center"/>
    </xf>
    <xf numFmtId="0" fontId="4" fillId="15" borderId="8" xfId="0" applyFont="1" applyFill="1" applyBorder="1" applyAlignment="1">
      <alignment horizontal="justify" vertical="center" wrapText="1"/>
    </xf>
    <xf numFmtId="168" fontId="4" fillId="15" borderId="8" xfId="0" applyNumberFormat="1" applyFont="1" applyFill="1" applyBorder="1" applyAlignment="1">
      <alignment horizontal="center" vertical="center"/>
    </xf>
    <xf numFmtId="176" fontId="2" fillId="15" borderId="2" xfId="0" applyNumberFormat="1" applyFont="1" applyFill="1" applyBorder="1" applyAlignment="1">
      <alignment horizontal="center" vertical="center"/>
    </xf>
    <xf numFmtId="0" fontId="2" fillId="15" borderId="2" xfId="0" applyFont="1" applyFill="1" applyBorder="1" applyAlignment="1">
      <alignment horizontal="justify" vertical="center" wrapText="1"/>
    </xf>
    <xf numFmtId="167" fontId="2" fillId="15" borderId="2" xfId="0" applyNumberFormat="1" applyFont="1" applyFill="1" applyBorder="1" applyAlignment="1">
      <alignment horizontal="right" vertical="center" wrapText="1"/>
    </xf>
    <xf numFmtId="167" fontId="2" fillId="15" borderId="3" xfId="0" applyNumberFormat="1" applyFont="1" applyFill="1" applyBorder="1" applyAlignment="1">
      <alignment horizontal="center" vertical="center" wrapText="1"/>
    </xf>
    <xf numFmtId="1" fontId="4" fillId="15" borderId="8" xfId="0" applyNumberFormat="1" applyFont="1" applyFill="1" applyBorder="1" applyAlignment="1">
      <alignment horizontal="center" vertical="center"/>
    </xf>
    <xf numFmtId="166" fontId="4" fillId="15" borderId="8" xfId="0" applyNumberFormat="1" applyFont="1" applyFill="1" applyBorder="1" applyAlignment="1">
      <alignment horizontal="center" vertical="center"/>
    </xf>
    <xf numFmtId="0" fontId="4" fillId="15" borderId="36" xfId="0" applyFont="1" applyFill="1" applyBorder="1" applyAlignment="1">
      <alignment horizontal="center" vertical="center"/>
    </xf>
    <xf numFmtId="0" fontId="11" fillId="0" borderId="0" xfId="0" applyFont="1" applyAlignment="1">
      <alignment horizontal="center" vertical="center"/>
    </xf>
    <xf numFmtId="0" fontId="4" fillId="2" borderId="0" xfId="0" applyFont="1" applyFill="1" applyAlignment="1">
      <alignment horizontal="justify" vertical="center" wrapText="1"/>
    </xf>
    <xf numFmtId="167" fontId="4" fillId="2" borderId="0" xfId="0" applyNumberFormat="1" applyFont="1" applyFill="1" applyAlignment="1">
      <alignment horizontal="center" vertical="center" wrapText="1"/>
    </xf>
    <xf numFmtId="0" fontId="4" fillId="0" borderId="2" xfId="0" applyFont="1" applyBorder="1" applyAlignment="1">
      <alignment horizontal="left" vertical="center"/>
    </xf>
    <xf numFmtId="14" fontId="4" fillId="0" borderId="2" xfId="0" applyNumberFormat="1" applyFont="1" applyBorder="1" applyAlignment="1">
      <alignment horizontal="left"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168" fontId="2" fillId="6" borderId="5" xfId="0" applyNumberFormat="1" applyFont="1" applyFill="1" applyBorder="1" applyAlignment="1">
      <alignment horizontal="center" vertical="center"/>
    </xf>
    <xf numFmtId="167" fontId="2" fillId="6" borderId="5" xfId="0" applyNumberFormat="1" applyFont="1" applyFill="1" applyBorder="1" applyAlignment="1">
      <alignment horizontal="center" vertical="center"/>
    </xf>
    <xf numFmtId="0" fontId="3" fillId="10" borderId="34" xfId="0" applyFont="1" applyFill="1" applyBorder="1" applyAlignment="1">
      <alignment horizontal="center" vertical="center" wrapText="1"/>
    </xf>
    <xf numFmtId="167" fontId="2" fillId="10" borderId="3" xfId="0" applyNumberFormat="1" applyFont="1" applyFill="1" applyBorder="1" applyAlignment="1">
      <alignment horizontal="center" vertical="center"/>
    </xf>
    <xf numFmtId="1" fontId="2" fillId="10" borderId="0" xfId="0" applyNumberFormat="1" applyFont="1" applyFill="1" applyAlignment="1">
      <alignment horizontal="center" vertical="center"/>
    </xf>
    <xf numFmtId="166" fontId="2" fillId="10" borderId="0" xfId="0" applyNumberFormat="1" applyFont="1" applyFill="1" applyAlignment="1">
      <alignment horizontal="center" vertical="center"/>
    </xf>
    <xf numFmtId="0" fontId="2" fillId="10" borderId="1" xfId="0" applyFont="1" applyFill="1" applyBorder="1" applyAlignment="1">
      <alignment horizontal="center" vertical="center"/>
    </xf>
    <xf numFmtId="0" fontId="6" fillId="2" borderId="36" xfId="3" applyFont="1" applyFill="1" applyBorder="1" applyAlignment="1">
      <alignment horizontal="justify" vertical="center" wrapText="1"/>
    </xf>
    <xf numFmtId="43" fontId="4" fillId="0" borderId="11" xfId="9" applyFont="1" applyFill="1" applyBorder="1" applyAlignment="1">
      <alignment horizontal="center" vertical="center" wrapText="1"/>
    </xf>
    <xf numFmtId="43" fontId="4" fillId="0" borderId="23" xfId="9" applyFont="1" applyFill="1" applyBorder="1" applyAlignment="1">
      <alignment horizontal="center" vertical="center" wrapText="1"/>
    </xf>
    <xf numFmtId="0" fontId="4" fillId="2" borderId="36" xfId="3" applyFont="1" applyFill="1" applyBorder="1" applyAlignment="1">
      <alignment horizontal="justify" vertical="center" wrapText="1"/>
    </xf>
    <xf numFmtId="0" fontId="4" fillId="2" borderId="16" xfId="3" applyFont="1" applyFill="1" applyBorder="1" applyAlignment="1">
      <alignment horizontal="justify" vertical="center" wrapText="1"/>
    </xf>
    <xf numFmtId="43" fontId="4" fillId="0" borderId="6" xfId="9" applyFont="1" applyFill="1" applyBorder="1" applyAlignment="1">
      <alignment horizontal="center" vertical="center" wrapText="1"/>
    </xf>
    <xf numFmtId="43" fontId="4" fillId="0" borderId="32" xfId="9" applyFont="1" applyFill="1" applyBorder="1" applyAlignment="1">
      <alignment horizontal="center" vertical="center" wrapText="1"/>
    </xf>
    <xf numFmtId="0" fontId="6" fillId="0" borderId="32" xfId="0"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4" fillId="2" borderId="35" xfId="3" applyFont="1" applyFill="1" applyBorder="1" applyAlignment="1">
      <alignment horizontal="justify" vertical="center" wrapText="1"/>
    </xf>
    <xf numFmtId="43" fontId="4" fillId="0" borderId="35" xfId="9" applyFont="1" applyFill="1" applyBorder="1" applyAlignment="1">
      <alignment horizontal="center" vertical="center" wrapText="1"/>
    </xf>
    <xf numFmtId="0" fontId="3" fillId="8" borderId="0" xfId="0" applyFont="1" applyFill="1" applyAlignment="1">
      <alignment horizontal="center" vertical="center"/>
    </xf>
    <xf numFmtId="0" fontId="4" fillId="8" borderId="19" xfId="0" applyFont="1" applyFill="1" applyBorder="1" applyAlignment="1">
      <alignment horizontal="center" vertical="center" wrapText="1"/>
    </xf>
    <xf numFmtId="0" fontId="4" fillId="8" borderId="0" xfId="0" applyFont="1" applyFill="1" applyAlignment="1">
      <alignment horizontal="center" vertical="center" wrapText="1"/>
    </xf>
    <xf numFmtId="9" fontId="4" fillId="8" borderId="0" xfId="2" applyFont="1" applyFill="1" applyBorder="1" applyAlignment="1">
      <alignment horizontal="center" vertical="center" wrapText="1"/>
    </xf>
    <xf numFmtId="43" fontId="4" fillId="8" borderId="0" xfId="9" applyFont="1" applyFill="1" applyBorder="1" applyAlignment="1">
      <alignment horizontal="center" vertical="center" wrapText="1"/>
    </xf>
    <xf numFmtId="3" fontId="4" fillId="8" borderId="0" xfId="0" applyNumberFormat="1" applyFont="1" applyFill="1" applyAlignment="1">
      <alignment horizontal="center" vertical="center" wrapText="1"/>
    </xf>
    <xf numFmtId="0" fontId="4" fillId="8" borderId="0" xfId="3" applyFont="1" applyFill="1" applyAlignment="1">
      <alignment horizontal="center" vertical="center" wrapText="1"/>
    </xf>
    <xf numFmtId="0" fontId="6" fillId="8" borderId="0" xfId="0" applyFont="1" applyFill="1" applyAlignment="1">
      <alignment horizontal="center" vertical="center" wrapText="1"/>
    </xf>
    <xf numFmtId="1" fontId="4" fillId="8" borderId="0" xfId="0" applyNumberFormat="1" applyFont="1" applyFill="1" applyAlignment="1">
      <alignment horizontal="center" vertical="center" wrapText="1"/>
    </xf>
    <xf numFmtId="166" fontId="4" fillId="8" borderId="0" xfId="0" applyNumberFormat="1" applyFont="1" applyFill="1" applyAlignment="1">
      <alignment horizontal="center" vertical="center" wrapText="1"/>
    </xf>
    <xf numFmtId="3" fontId="4" fillId="8" borderId="15" xfId="0" applyNumberFormat="1" applyFont="1" applyFill="1" applyBorder="1" applyAlignment="1">
      <alignment horizontal="center" vertical="center" wrapText="1"/>
    </xf>
    <xf numFmtId="168" fontId="2" fillId="10" borderId="19" xfId="0" applyNumberFormat="1" applyFont="1" applyFill="1" applyBorder="1" applyAlignment="1">
      <alignment horizontal="center" vertical="center"/>
    </xf>
    <xf numFmtId="43" fontId="2" fillId="10" borderId="19" xfId="9" applyFont="1" applyFill="1" applyBorder="1" applyAlignment="1">
      <alignment horizontal="center" vertical="center"/>
    </xf>
    <xf numFmtId="1" fontId="2" fillId="10" borderId="19" xfId="0" applyNumberFormat="1" applyFont="1" applyFill="1" applyBorder="1" applyAlignment="1">
      <alignment horizontal="center" vertical="center"/>
    </xf>
    <xf numFmtId="166" fontId="2" fillId="10" borderId="19" xfId="0" applyNumberFormat="1" applyFont="1" applyFill="1" applyBorder="1" applyAlignment="1">
      <alignment horizontal="center" vertical="center"/>
    </xf>
    <xf numFmtId="9" fontId="4" fillId="2" borderId="12" xfId="0" applyNumberFormat="1" applyFont="1" applyFill="1" applyBorder="1" applyAlignment="1">
      <alignment horizontal="center" vertical="center" wrapText="1"/>
    </xf>
    <xf numFmtId="43" fontId="5" fillId="0" borderId="10" xfId="9" applyFont="1" applyFill="1" applyBorder="1" applyAlignment="1" applyProtection="1">
      <alignment horizontal="right" vertical="center"/>
      <protection locked="0"/>
    </xf>
    <xf numFmtId="1" fontId="4" fillId="2" borderId="0" xfId="0" applyNumberFormat="1" applyFont="1" applyFill="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1" fontId="4" fillId="0" borderId="12" xfId="0" applyNumberFormat="1" applyFont="1" applyBorder="1" applyAlignment="1">
      <alignment horizontal="center" vertical="center" wrapText="1"/>
    </xf>
    <xf numFmtId="9" fontId="4" fillId="8" borderId="20" xfId="0" applyNumberFormat="1" applyFont="1" applyFill="1" applyBorder="1" applyAlignment="1">
      <alignment horizontal="center" vertical="center" wrapText="1"/>
    </xf>
    <xf numFmtId="43" fontId="4" fillId="8" borderId="20" xfId="9" applyFont="1" applyFill="1" applyBorder="1" applyAlignment="1">
      <alignment horizontal="center" vertical="center" wrapText="1"/>
    </xf>
    <xf numFmtId="3" fontId="4" fillId="8" borderId="20" xfId="0" applyNumberFormat="1" applyFont="1" applyFill="1" applyBorder="1" applyAlignment="1">
      <alignment horizontal="center" vertical="center" wrapText="1"/>
    </xf>
    <xf numFmtId="0" fontId="6" fillId="8" borderId="20" xfId="0" applyFont="1" applyFill="1" applyBorder="1" applyAlignment="1">
      <alignment horizontal="center" vertical="center" wrapText="1"/>
    </xf>
    <xf numFmtId="166" fontId="4" fillId="8" borderId="20" xfId="0" applyNumberFormat="1" applyFont="1" applyFill="1" applyBorder="1" applyAlignment="1">
      <alignment horizontal="center" vertical="center" wrapText="1"/>
    </xf>
    <xf numFmtId="3" fontId="4" fillId="8" borderId="17" xfId="0" applyNumberFormat="1"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37" xfId="0" applyFont="1" applyFill="1" applyBorder="1" applyAlignment="1">
      <alignment vertical="center"/>
    </xf>
    <xf numFmtId="0" fontId="3" fillId="10" borderId="38" xfId="0" applyFont="1" applyFill="1" applyBorder="1" applyAlignment="1">
      <alignment vertical="center"/>
    </xf>
    <xf numFmtId="0" fontId="2" fillId="10" borderId="38" xfId="0" applyFont="1" applyFill="1" applyBorder="1" applyAlignment="1">
      <alignment horizontal="center" vertical="center"/>
    </xf>
    <xf numFmtId="1" fontId="2" fillId="0" borderId="0" xfId="0" applyNumberFormat="1" applyFont="1" applyAlignment="1">
      <alignment horizontal="center" vertical="center" wrapText="1"/>
    </xf>
    <xf numFmtId="43" fontId="4" fillId="0" borderId="31" xfId="9" applyFont="1" applyFill="1" applyBorder="1" applyAlignment="1">
      <alignment horizontal="center" vertical="center" wrapText="1"/>
    </xf>
    <xf numFmtId="0" fontId="6" fillId="2" borderId="35" xfId="0"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43" fontId="6" fillId="0" borderId="3" xfId="9" applyFont="1" applyFill="1" applyBorder="1" applyAlignment="1">
      <alignment horizontal="center" vertical="center" wrapText="1"/>
    </xf>
    <xf numFmtId="0" fontId="6" fillId="2" borderId="23" xfId="0" applyFont="1" applyFill="1" applyBorder="1" applyAlignment="1">
      <alignment horizontal="justify" vertical="center" wrapText="1"/>
    </xf>
    <xf numFmtId="0" fontId="6" fillId="2" borderId="32" xfId="0" applyFont="1" applyFill="1" applyBorder="1" applyAlignment="1">
      <alignment horizontal="justify" vertical="center" wrapText="1"/>
    </xf>
    <xf numFmtId="0" fontId="4" fillId="0" borderId="30"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3" xfId="0" applyFont="1" applyBorder="1" applyAlignment="1">
      <alignment horizontal="center" vertical="center" wrapText="1"/>
    </xf>
    <xf numFmtId="9" fontId="4" fillId="0" borderId="0" xfId="0" applyNumberFormat="1" applyFont="1" applyAlignment="1">
      <alignment horizontal="center" vertical="center" wrapText="1"/>
    </xf>
    <xf numFmtId="169" fontId="5" fillId="0" borderId="2" xfId="1" applyFont="1" applyFill="1" applyBorder="1" applyAlignment="1">
      <alignment vertical="center"/>
    </xf>
    <xf numFmtId="169" fontId="4" fillId="0" borderId="2" xfId="1" applyFont="1" applyFill="1" applyBorder="1" applyAlignment="1">
      <alignment horizontal="center" vertical="center" wrapText="1"/>
    </xf>
    <xf numFmtId="0" fontId="4" fillId="2" borderId="2" xfId="0" applyFont="1" applyFill="1" applyBorder="1" applyAlignment="1">
      <alignment horizontal="left" vertical="center" wrapText="1"/>
    </xf>
    <xf numFmtId="43" fontId="6" fillId="0" borderId="11" xfId="9"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1" xfId="0" applyFont="1" applyFill="1" applyBorder="1" applyAlignment="1">
      <alignment horizontal="center" vertical="center" wrapText="1"/>
    </xf>
    <xf numFmtId="1" fontId="4" fillId="0" borderId="7" xfId="0" applyNumberFormat="1" applyFont="1" applyBorder="1" applyAlignment="1">
      <alignment horizontal="center" vertical="center" wrapText="1"/>
    </xf>
    <xf numFmtId="43" fontId="5" fillId="0" borderId="2" xfId="9" applyFont="1" applyFill="1" applyBorder="1" applyAlignment="1" applyProtection="1">
      <alignment horizontal="right" vertical="center"/>
      <protection locked="0"/>
    </xf>
    <xf numFmtId="0" fontId="5" fillId="0" borderId="30" xfId="0" applyFont="1" applyBorder="1" applyAlignment="1">
      <alignment horizontal="center" vertical="center" wrapText="1"/>
    </xf>
    <xf numFmtId="0" fontId="5" fillId="0" borderId="23" xfId="0" applyFont="1" applyBorder="1" applyAlignment="1" applyProtection="1">
      <alignment horizontal="justify" vertical="center" wrapText="1"/>
      <protection locked="0"/>
    </xf>
    <xf numFmtId="9" fontId="4" fillId="0" borderId="10" xfId="0" applyNumberFormat="1" applyFont="1" applyBorder="1" applyAlignment="1">
      <alignment horizontal="center" vertical="center" wrapText="1"/>
    </xf>
    <xf numFmtId="0" fontId="6" fillId="2" borderId="11" xfId="0" applyFont="1" applyFill="1" applyBorder="1" applyAlignment="1">
      <alignment horizontal="justify" vertical="center" wrapText="1"/>
    </xf>
    <xf numFmtId="43" fontId="6" fillId="0" borderId="24" xfId="9" applyFont="1" applyFill="1" applyBorder="1" applyAlignment="1">
      <alignment horizontal="center" vertical="center" wrapText="1"/>
    </xf>
    <xf numFmtId="0" fontId="6" fillId="2" borderId="6" xfId="0" applyFont="1" applyFill="1" applyBorder="1" applyAlignment="1">
      <alignment horizontal="justify" vertical="center" wrapText="1"/>
    </xf>
    <xf numFmtId="43" fontId="6" fillId="0" borderId="12" xfId="9" applyFont="1" applyFill="1" applyBorder="1" applyAlignment="1">
      <alignment horizontal="center" vertical="center" wrapText="1"/>
    </xf>
    <xf numFmtId="43" fontId="4" fillId="2" borderId="32" xfId="9" applyFont="1" applyFill="1" applyBorder="1" applyAlignment="1">
      <alignment horizontal="center" vertical="center" wrapText="1"/>
    </xf>
    <xf numFmtId="0" fontId="2" fillId="10" borderId="38" xfId="0" applyFont="1" applyFill="1" applyBorder="1" applyAlignment="1">
      <alignment vertical="center"/>
    </xf>
    <xf numFmtId="0" fontId="2" fillId="10" borderId="19" xfId="0" applyFont="1" applyFill="1" applyBorder="1" applyAlignment="1">
      <alignment horizontal="justify" vertical="center"/>
    </xf>
    <xf numFmtId="9" fontId="4" fillId="0" borderId="1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166" fontId="4" fillId="0" borderId="12" xfId="0" applyNumberFormat="1" applyFont="1" applyBorder="1" applyAlignment="1">
      <alignment horizontal="center" vertical="center" wrapText="1"/>
    </xf>
    <xf numFmtId="9" fontId="4" fillId="2" borderId="10" xfId="0" applyNumberFormat="1" applyFont="1" applyFill="1" applyBorder="1" applyAlignment="1">
      <alignment horizontal="center" vertical="center" wrapText="1"/>
    </xf>
    <xf numFmtId="43" fontId="4" fillId="2" borderId="10" xfId="9" applyFont="1" applyFill="1" applyBorder="1" applyAlignment="1">
      <alignment horizontal="center" vertical="center" wrapText="1"/>
    </xf>
    <xf numFmtId="43" fontId="4" fillId="0" borderId="2" xfId="9" applyFont="1" applyFill="1" applyBorder="1" applyAlignment="1">
      <alignment horizontal="center" vertical="center" wrapText="1"/>
    </xf>
    <xf numFmtId="43" fontId="4" fillId="0" borderId="17" xfId="9" applyFont="1" applyFill="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43" fontId="4" fillId="0" borderId="48" xfId="9" applyFont="1" applyFill="1" applyBorder="1" applyAlignment="1">
      <alignment vertical="center" wrapText="1"/>
    </xf>
    <xf numFmtId="43" fontId="4" fillId="0" borderId="32" xfId="9" applyFont="1" applyFill="1" applyBorder="1" applyAlignment="1">
      <alignment vertical="center" wrapText="1"/>
    </xf>
    <xf numFmtId="1" fontId="4" fillId="0" borderId="54" xfId="0" applyNumberFormat="1" applyFont="1" applyBorder="1" applyAlignment="1">
      <alignment horizontal="center" vertical="center" wrapText="1"/>
    </xf>
    <xf numFmtId="43" fontId="4" fillId="0" borderId="2" xfId="9" applyFont="1" applyFill="1" applyBorder="1" applyAlignment="1">
      <alignment vertical="center" wrapText="1"/>
    </xf>
    <xf numFmtId="43" fontId="4" fillId="0" borderId="17" xfId="9" applyFont="1" applyFill="1" applyBorder="1" applyAlignment="1">
      <alignment vertical="center" wrapText="1"/>
    </xf>
    <xf numFmtId="43" fontId="4" fillId="0" borderId="2" xfId="9" applyFont="1" applyFill="1" applyBorder="1" applyAlignment="1">
      <alignment horizontal="center" vertical="center"/>
    </xf>
    <xf numFmtId="43" fontId="5" fillId="0" borderId="31" xfId="9" applyFont="1" applyFill="1" applyBorder="1" applyAlignment="1">
      <alignment horizontal="center" vertical="center" wrapText="1"/>
    </xf>
    <xf numFmtId="43" fontId="5" fillId="0" borderId="23" xfId="9" applyFont="1" applyFill="1" applyBorder="1" applyAlignment="1">
      <alignment horizontal="center" vertical="center" wrapText="1"/>
    </xf>
    <xf numFmtId="0" fontId="3" fillId="10" borderId="38" xfId="0" applyFont="1" applyFill="1" applyBorder="1" applyAlignment="1">
      <alignment horizontal="justify" vertical="center"/>
    </xf>
    <xf numFmtId="0" fontId="3" fillId="10" borderId="38" xfId="0" applyFont="1" applyFill="1" applyBorder="1" applyAlignment="1">
      <alignment horizontal="left" vertical="center" wrapText="1"/>
    </xf>
    <xf numFmtId="0" fontId="3" fillId="10" borderId="38" xfId="0" applyFont="1" applyFill="1" applyBorder="1" applyAlignment="1">
      <alignment horizontal="justify" vertical="center" wrapText="1"/>
    </xf>
    <xf numFmtId="0" fontId="2" fillId="10" borderId="0" xfId="0" applyFont="1" applyFill="1" applyAlignment="1">
      <alignment horizontal="justify" vertical="center"/>
    </xf>
    <xf numFmtId="43" fontId="2" fillId="10" borderId="14" xfId="9" applyFont="1" applyFill="1" applyBorder="1" applyAlignment="1">
      <alignment horizontal="center" vertical="center"/>
    </xf>
    <xf numFmtId="0" fontId="2" fillId="10" borderId="14" xfId="0" applyFont="1" applyFill="1" applyBorder="1" applyAlignment="1">
      <alignment horizontal="justify" vertical="center"/>
    </xf>
    <xf numFmtId="170" fontId="5" fillId="10" borderId="0" xfId="7" applyFont="1" applyFill="1" applyBorder="1" applyAlignment="1">
      <alignment horizontal="center" vertical="center"/>
    </xf>
    <xf numFmtId="0" fontId="2" fillId="10" borderId="14" xfId="0" applyFont="1" applyFill="1" applyBorder="1" applyAlignment="1">
      <alignment horizontal="center" vertical="center"/>
    </xf>
    <xf numFmtId="166" fontId="2" fillId="10" borderId="14" xfId="0" applyNumberFormat="1" applyFont="1" applyFill="1" applyBorder="1" applyAlignment="1">
      <alignment horizontal="center" vertical="center"/>
    </xf>
    <xf numFmtId="0" fontId="2" fillId="10" borderId="34" xfId="0" applyFont="1" applyFill="1" applyBorder="1" applyAlignment="1">
      <alignment horizontal="center" vertical="center"/>
    </xf>
    <xf numFmtId="0" fontId="4" fillId="0" borderId="20" xfId="0" applyFont="1" applyBorder="1" applyAlignment="1">
      <alignment horizontal="center" vertical="center" wrapText="1"/>
    </xf>
    <xf numFmtId="9" fontId="4" fillId="2" borderId="23" xfId="0" applyNumberFormat="1" applyFont="1" applyFill="1" applyBorder="1" applyAlignment="1">
      <alignment horizontal="center" vertical="center" wrapText="1"/>
    </xf>
    <xf numFmtId="0" fontId="4" fillId="2" borderId="10" xfId="0" applyFont="1" applyFill="1" applyBorder="1" applyAlignment="1">
      <alignment vertical="center" wrapText="1"/>
    </xf>
    <xf numFmtId="43" fontId="6" fillId="0" borderId="2" xfId="9" applyFont="1" applyFill="1" applyBorder="1" applyAlignment="1">
      <alignment horizontal="center" vertical="center" wrapText="1"/>
    </xf>
    <xf numFmtId="43" fontId="4" fillId="2" borderId="2" xfId="9" applyFont="1" applyFill="1" applyBorder="1" applyAlignment="1">
      <alignment horizontal="center" vertical="center" wrapText="1"/>
    </xf>
    <xf numFmtId="1" fontId="4" fillId="2" borderId="35"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1" fontId="4" fillId="2" borderId="26" xfId="0" applyNumberFormat="1" applyFont="1" applyFill="1" applyBorder="1" applyAlignment="1">
      <alignment horizontal="center" vertical="center" wrapText="1"/>
    </xf>
    <xf numFmtId="43" fontId="5" fillId="2" borderId="2" xfId="9" applyFont="1" applyFill="1" applyBorder="1" applyAlignment="1" applyProtection="1">
      <alignment horizontal="right" vertical="center"/>
      <protection locked="0"/>
    </xf>
    <xf numFmtId="43" fontId="6" fillId="2" borderId="24" xfId="9" applyFont="1" applyFill="1" applyBorder="1" applyAlignment="1">
      <alignment horizontal="center" vertical="center" wrapText="1"/>
    </xf>
    <xf numFmtId="43" fontId="6" fillId="2" borderId="2" xfId="9" applyFont="1" applyFill="1" applyBorder="1" applyAlignment="1">
      <alignment horizontal="center" vertical="center" wrapText="1"/>
    </xf>
    <xf numFmtId="1" fontId="4" fillId="2" borderId="18"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0" fontId="6" fillId="2" borderId="36" xfId="0" applyFont="1" applyFill="1" applyBorder="1" applyAlignment="1">
      <alignment horizontal="center" vertical="center" wrapText="1"/>
    </xf>
    <xf numFmtId="1" fontId="2" fillId="6" borderId="6" xfId="0" applyNumberFormat="1" applyFont="1" applyFill="1" applyBorder="1" applyAlignment="1">
      <alignment horizontal="center" vertical="center" wrapText="1"/>
    </xf>
    <xf numFmtId="0" fontId="2" fillId="6" borderId="14" xfId="0" applyFont="1" applyFill="1" applyBorder="1" applyAlignment="1">
      <alignment horizontal="center" vertical="center"/>
    </xf>
    <xf numFmtId="0" fontId="2" fillId="6" borderId="14" xfId="0" applyFont="1" applyFill="1" applyBorder="1" applyAlignment="1">
      <alignment horizontal="justify" vertical="center"/>
    </xf>
    <xf numFmtId="168" fontId="2" fillId="6" borderId="14" xfId="0" applyNumberFormat="1" applyFont="1" applyFill="1" applyBorder="1" applyAlignment="1">
      <alignment horizontal="center" vertical="center"/>
    </xf>
    <xf numFmtId="0" fontId="2" fillId="6" borderId="19" xfId="0" applyFont="1" applyFill="1" applyBorder="1" applyAlignment="1">
      <alignment horizontal="center" vertical="center"/>
    </xf>
    <xf numFmtId="166" fontId="2" fillId="6" borderId="14" xfId="0" applyNumberFormat="1" applyFont="1" applyFill="1" applyBorder="1" applyAlignment="1">
      <alignment horizontal="center" vertical="center"/>
    </xf>
    <xf numFmtId="0" fontId="2" fillId="6" borderId="34" xfId="0" applyFont="1" applyFill="1" applyBorder="1" applyAlignment="1">
      <alignment horizontal="center" vertical="center"/>
    </xf>
    <xf numFmtId="0" fontId="3" fillId="8" borderId="61" xfId="0" applyFont="1" applyFill="1" applyBorder="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horizontal="justify" vertical="center"/>
    </xf>
    <xf numFmtId="168" fontId="2" fillId="8" borderId="0" xfId="0" applyNumberFormat="1" applyFont="1" applyFill="1" applyAlignment="1">
      <alignment horizontal="center" vertical="center"/>
    </xf>
    <xf numFmtId="0" fontId="2" fillId="20" borderId="0" xfId="0" applyFont="1" applyFill="1" applyAlignment="1">
      <alignment horizontal="center" vertical="center"/>
    </xf>
    <xf numFmtId="166" fontId="2" fillId="8" borderId="0" xfId="0" applyNumberFormat="1" applyFont="1" applyFill="1" applyAlignment="1">
      <alignment horizontal="center" vertical="center"/>
    </xf>
    <xf numFmtId="0" fontId="2" fillId="8" borderId="15" xfId="0" applyFont="1" applyFill="1" applyBorder="1" applyAlignment="1">
      <alignment horizontal="center" vertical="center"/>
    </xf>
    <xf numFmtId="1" fontId="2" fillId="0" borderId="16" xfId="0" applyNumberFormat="1" applyFont="1" applyBorder="1" applyAlignment="1">
      <alignment horizontal="center" vertical="center" wrapText="1"/>
    </xf>
    <xf numFmtId="0" fontId="3" fillId="8" borderId="21" xfId="0" applyFont="1" applyFill="1" applyBorder="1" applyAlignment="1">
      <alignment horizontal="center" vertical="center" wrapText="1"/>
    </xf>
    <xf numFmtId="0" fontId="3" fillId="8" borderId="22" xfId="0" applyFont="1" applyFill="1" applyBorder="1" applyAlignment="1">
      <alignment vertical="center"/>
    </xf>
    <xf numFmtId="0" fontId="3" fillId="8" borderId="5" xfId="0" applyFont="1" applyFill="1" applyBorder="1" applyAlignment="1">
      <alignment vertical="center"/>
    </xf>
    <xf numFmtId="0" fontId="3" fillId="8" borderId="5" xfId="0" applyFont="1" applyFill="1" applyBorder="1" applyAlignment="1">
      <alignment horizontal="justify" vertical="center"/>
    </xf>
    <xf numFmtId="0" fontId="4" fillId="8" borderId="20" xfId="0" applyFont="1" applyFill="1" applyBorder="1" applyAlignment="1">
      <alignment horizontal="justify" vertical="center" wrapText="1"/>
    </xf>
    <xf numFmtId="3" fontId="4" fillId="8" borderId="20" xfId="0" applyNumberFormat="1" applyFont="1" applyFill="1" applyBorder="1" applyAlignment="1">
      <alignment horizontal="justify" vertical="center" wrapText="1"/>
    </xf>
    <xf numFmtId="14" fontId="4" fillId="8" borderId="20" xfId="0" applyNumberFormat="1" applyFont="1" applyFill="1" applyBorder="1" applyAlignment="1">
      <alignment horizontal="center" vertical="center" wrapText="1"/>
    </xf>
    <xf numFmtId="0" fontId="3" fillId="10" borderId="68" xfId="0" applyFont="1" applyFill="1" applyBorder="1" applyAlignment="1">
      <alignment horizontal="center" vertical="center" wrapText="1"/>
    </xf>
    <xf numFmtId="0" fontId="5" fillId="10" borderId="20" xfId="0" applyFont="1" applyFill="1" applyBorder="1" applyAlignment="1">
      <alignment horizontal="center" vertical="center"/>
    </xf>
    <xf numFmtId="1" fontId="2" fillId="6" borderId="13" xfId="0" applyNumberFormat="1" applyFont="1" applyFill="1" applyBorder="1" applyAlignment="1">
      <alignment horizontal="center" vertical="center" wrapText="1"/>
    </xf>
    <xf numFmtId="0" fontId="2" fillId="6" borderId="19" xfId="0" applyFont="1" applyFill="1" applyBorder="1" applyAlignment="1">
      <alignment horizontal="justify" vertical="center"/>
    </xf>
    <xf numFmtId="168" fontId="2" fillId="6" borderId="19" xfId="0" applyNumberFormat="1" applyFont="1" applyFill="1" applyBorder="1" applyAlignment="1">
      <alignment horizontal="center" vertical="center"/>
    </xf>
    <xf numFmtId="43" fontId="2" fillId="6" borderId="19" xfId="9" applyFont="1" applyFill="1" applyBorder="1" applyAlignment="1">
      <alignment horizontal="center" vertical="center"/>
    </xf>
    <xf numFmtId="1" fontId="2" fillId="6" borderId="14" xfId="0" applyNumberFormat="1" applyFont="1" applyFill="1" applyBorder="1" applyAlignment="1">
      <alignment horizontal="center" vertical="center"/>
    </xf>
    <xf numFmtId="166" fontId="2" fillId="6" borderId="19" xfId="0" applyNumberFormat="1" applyFont="1" applyFill="1" applyBorder="1" applyAlignment="1">
      <alignment horizontal="center" vertical="center"/>
    </xf>
    <xf numFmtId="0" fontId="2" fillId="6" borderId="30" xfId="0" applyFont="1" applyFill="1" applyBorder="1" applyAlignment="1">
      <alignment horizontal="center" vertical="center"/>
    </xf>
    <xf numFmtId="0" fontId="2" fillId="8" borderId="5" xfId="0" applyFont="1" applyFill="1" applyBorder="1" applyAlignment="1">
      <alignment horizontal="justify" vertical="center"/>
    </xf>
    <xf numFmtId="43" fontId="2" fillId="8" borderId="0" xfId="9" applyFont="1" applyFill="1" applyBorder="1" applyAlignment="1">
      <alignment horizontal="center" vertical="center"/>
    </xf>
    <xf numFmtId="1" fontId="2" fillId="8" borderId="0" xfId="0" applyNumberFormat="1" applyFont="1" applyFill="1" applyAlignment="1">
      <alignment horizontal="center" vertical="center"/>
    </xf>
    <xf numFmtId="0" fontId="3" fillId="10" borderId="30" xfId="0" applyFont="1" applyFill="1" applyBorder="1" applyAlignment="1">
      <alignment horizontal="center" vertical="center" wrapText="1"/>
    </xf>
    <xf numFmtId="0" fontId="5" fillId="10" borderId="38" xfId="0" applyFont="1" applyFill="1" applyBorder="1" applyAlignment="1">
      <alignment horizontal="justify" vertical="center"/>
    </xf>
    <xf numFmtId="0" fontId="5" fillId="10" borderId="38" xfId="0" applyFont="1" applyFill="1" applyBorder="1" applyAlignment="1">
      <alignment horizontal="left" vertical="center"/>
    </xf>
    <xf numFmtId="0" fontId="3" fillId="10" borderId="19" xfId="0" applyFont="1" applyFill="1" applyBorder="1" applyAlignment="1">
      <alignment horizontal="justify" vertical="center" wrapText="1"/>
    </xf>
    <xf numFmtId="43" fontId="3" fillId="10" borderId="19" xfId="9" applyFont="1" applyFill="1" applyBorder="1" applyAlignment="1">
      <alignment horizontal="center" vertical="center" wrapText="1"/>
    </xf>
    <xf numFmtId="0" fontId="6" fillId="12" borderId="3" xfId="0" applyFont="1" applyFill="1" applyBorder="1" applyAlignment="1">
      <alignment horizontal="justify" vertical="center" wrapText="1"/>
    </xf>
    <xf numFmtId="0" fontId="6" fillId="2" borderId="3" xfId="0" applyFont="1" applyFill="1" applyBorder="1" applyAlignment="1">
      <alignment horizontal="justify" vertical="center" wrapText="1"/>
    </xf>
    <xf numFmtId="43" fontId="5" fillId="0" borderId="11" xfId="9" applyFont="1" applyFill="1" applyBorder="1" applyAlignment="1">
      <alignment horizontal="center" vertical="center" wrapText="1"/>
    </xf>
    <xf numFmtId="43" fontId="5" fillId="0" borderId="2" xfId="9" applyFont="1" applyFill="1" applyBorder="1" applyAlignment="1">
      <alignment horizontal="center" vertical="center" wrapText="1"/>
    </xf>
    <xf numFmtId="43" fontId="3" fillId="10" borderId="19" xfId="9" applyFont="1" applyFill="1" applyBorder="1" applyAlignment="1">
      <alignment horizontal="center" vertical="center"/>
    </xf>
    <xf numFmtId="0" fontId="4" fillId="10" borderId="14" xfId="0" applyFont="1" applyFill="1" applyBorder="1" applyAlignment="1">
      <alignment horizontal="justify" vertical="center" wrapText="1"/>
    </xf>
    <xf numFmtId="1" fontId="4" fillId="10" borderId="20" xfId="0" applyNumberFormat="1" applyFont="1" applyFill="1" applyBorder="1" applyAlignment="1">
      <alignment horizontal="center" vertical="center" wrapText="1"/>
    </xf>
    <xf numFmtId="1" fontId="4" fillId="10" borderId="19" xfId="0" applyNumberFormat="1" applyFont="1" applyFill="1" applyBorder="1" applyAlignment="1">
      <alignment horizontal="center" vertical="center" wrapText="1"/>
    </xf>
    <xf numFmtId="14" fontId="4" fillId="10" borderId="19" xfId="0" applyNumberFormat="1" applyFont="1" applyFill="1" applyBorder="1" applyAlignment="1">
      <alignment horizontal="center" vertical="center" wrapText="1"/>
    </xf>
    <xf numFmtId="1" fontId="4" fillId="10" borderId="30"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12" borderId="36" xfId="0" applyFont="1" applyFill="1" applyBorder="1" applyAlignment="1">
      <alignment horizontal="justify" vertical="center" wrapText="1"/>
    </xf>
    <xf numFmtId="0" fontId="6" fillId="2" borderId="30" xfId="0" applyFont="1" applyFill="1" applyBorder="1" applyAlignment="1">
      <alignment horizontal="justify" vertical="center" wrapText="1"/>
    </xf>
    <xf numFmtId="1" fontId="2" fillId="0" borderId="3" xfId="0" applyNumberFormat="1" applyFont="1" applyBorder="1" applyAlignment="1">
      <alignment horizontal="center" vertical="center" wrapText="1"/>
    </xf>
    <xf numFmtId="0" fontId="4" fillId="2" borderId="30" xfId="0" applyFont="1" applyFill="1" applyBorder="1" applyAlignment="1">
      <alignment horizontal="justify" vertical="center" wrapText="1"/>
    </xf>
    <xf numFmtId="0" fontId="2" fillId="3" borderId="2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9" xfId="0" applyFont="1" applyFill="1" applyBorder="1" applyAlignment="1">
      <alignment horizontal="center" vertical="center"/>
    </xf>
    <xf numFmtId="168" fontId="2" fillId="3" borderId="14" xfId="0" applyNumberFormat="1" applyFont="1" applyFill="1" applyBorder="1" applyAlignment="1">
      <alignment horizontal="center" vertical="center"/>
    </xf>
    <xf numFmtId="43" fontId="2" fillId="3" borderId="2" xfId="9" applyFont="1" applyFill="1" applyBorder="1" applyAlignment="1">
      <alignment horizontal="center" vertical="center"/>
    </xf>
    <xf numFmtId="1" fontId="2" fillId="3" borderId="14" xfId="0" applyNumberFormat="1" applyFont="1" applyFill="1" applyBorder="1" applyAlignment="1">
      <alignment horizontal="center" vertical="center"/>
    </xf>
    <xf numFmtId="166" fontId="2" fillId="3" borderId="14" xfId="0" applyNumberFormat="1" applyFont="1" applyFill="1" applyBorder="1" applyAlignment="1">
      <alignment horizontal="center" vertical="center"/>
    </xf>
    <xf numFmtId="0" fontId="2" fillId="3" borderId="34" xfId="0" applyFont="1" applyFill="1" applyBorder="1" applyAlignment="1">
      <alignment horizontal="center" vertical="center"/>
    </xf>
    <xf numFmtId="167" fontId="2" fillId="2" borderId="0" xfId="0" applyNumberFormat="1" applyFont="1" applyFill="1" applyAlignment="1">
      <alignment horizontal="center" vertical="center"/>
    </xf>
    <xf numFmtId="43" fontId="0" fillId="0" borderId="0" xfId="9" applyFont="1" applyAlignment="1">
      <alignment horizontal="center"/>
    </xf>
    <xf numFmtId="180" fontId="4" fillId="2" borderId="0" xfId="1" applyNumberFormat="1" applyFont="1" applyFill="1" applyAlignment="1">
      <alignment horizontal="center" vertical="center"/>
    </xf>
    <xf numFmtId="0" fontId="20" fillId="2" borderId="0" xfId="0" applyFont="1" applyFill="1" applyAlignment="1">
      <alignment horizontal="center" vertical="center"/>
    </xf>
    <xf numFmtId="0" fontId="2" fillId="0" borderId="2" xfId="0" applyFont="1" applyBorder="1" applyAlignment="1">
      <alignment vertical="center"/>
    </xf>
    <xf numFmtId="0" fontId="4" fillId="2" borderId="0" xfId="0" applyFont="1" applyFill="1"/>
    <xf numFmtId="0" fontId="4" fillId="0" borderId="0" xfId="0" applyFont="1"/>
    <xf numFmtId="172" fontId="21" fillId="0" borderId="51" xfId="0" applyNumberFormat="1" applyFont="1" applyBorder="1" applyAlignment="1">
      <alignment horizontal="left"/>
    </xf>
    <xf numFmtId="14" fontId="21" fillId="0" borderId="51" xfId="0" applyNumberFormat="1" applyFont="1" applyBorder="1" applyAlignment="1">
      <alignment horizontal="left"/>
    </xf>
    <xf numFmtId="3" fontId="12" fillId="0" borderId="2" xfId="0" applyNumberFormat="1" applyFont="1" applyBorder="1" applyAlignment="1">
      <alignment horizontal="left" vertical="center" wrapText="1"/>
    </xf>
    <xf numFmtId="4" fontId="2" fillId="0" borderId="3" xfId="0" applyNumberFormat="1" applyFont="1" applyBorder="1" applyAlignment="1">
      <alignment vertical="center"/>
    </xf>
    <xf numFmtId="4" fontId="2" fillId="0" borderId="3" xfId="0" applyNumberFormat="1" applyFont="1" applyBorder="1" applyAlignment="1">
      <alignment horizontal="right" vertical="center"/>
    </xf>
    <xf numFmtId="0" fontId="2" fillId="0" borderId="11" xfId="0" applyFont="1" applyBorder="1" applyAlignment="1">
      <alignment vertical="center" wrapText="1"/>
    </xf>
    <xf numFmtId="0" fontId="2" fillId="0" borderId="4" xfId="0" applyFont="1" applyBorder="1" applyAlignment="1">
      <alignment vertical="center"/>
    </xf>
    <xf numFmtId="0" fontId="2" fillId="3" borderId="8" xfId="0" applyFont="1" applyFill="1" applyBorder="1" applyAlignment="1">
      <alignment vertical="center" wrapText="1"/>
    </xf>
    <xf numFmtId="168" fontId="2" fillId="4" borderId="10" xfId="0" applyNumberFormat="1" applyFont="1" applyFill="1" applyBorder="1" applyAlignment="1">
      <alignment horizontal="center" vertical="center" wrapText="1"/>
    </xf>
    <xf numFmtId="4" fontId="2" fillId="4" borderId="10" xfId="0" applyNumberFormat="1" applyFont="1" applyFill="1" applyBorder="1" applyAlignment="1">
      <alignment horizontal="center" vertical="center" wrapText="1"/>
    </xf>
    <xf numFmtId="4" fontId="2" fillId="4" borderId="7" xfId="0" applyNumberFormat="1" applyFont="1" applyFill="1" applyBorder="1" applyAlignment="1">
      <alignment horizontal="center" vertical="center" wrapText="1"/>
    </xf>
    <xf numFmtId="0" fontId="4" fillId="2" borderId="0" xfId="0" applyFont="1" applyFill="1" applyAlignment="1">
      <alignment horizontal="center"/>
    </xf>
    <xf numFmtId="0" fontId="4" fillId="0" borderId="0" xfId="0" applyFont="1" applyAlignment="1">
      <alignment horizontal="center"/>
    </xf>
    <xf numFmtId="0" fontId="3" fillId="21" borderId="10" xfId="0" applyFont="1" applyFill="1" applyBorder="1" applyAlignment="1">
      <alignment horizontal="left" vertical="center" wrapText="1"/>
    </xf>
    <xf numFmtId="0" fontId="3" fillId="21" borderId="10" xfId="0" applyFont="1" applyFill="1" applyBorder="1" applyAlignment="1">
      <alignment horizontal="left" vertical="center"/>
    </xf>
    <xf numFmtId="0" fontId="3" fillId="21" borderId="2" xfId="0" applyFont="1" applyFill="1" applyBorder="1" applyAlignment="1">
      <alignment horizontal="left" vertical="center"/>
    </xf>
    <xf numFmtId="0" fontId="4" fillId="21" borderId="2" xfId="0" applyFont="1" applyFill="1" applyBorder="1"/>
    <xf numFmtId="0" fontId="2" fillId="21" borderId="2" xfId="0" applyFont="1" applyFill="1" applyBorder="1" applyAlignment="1">
      <alignment vertical="center"/>
    </xf>
    <xf numFmtId="0" fontId="2" fillId="21" borderId="2" xfId="0" applyFont="1" applyFill="1" applyBorder="1" applyAlignment="1">
      <alignment horizontal="justify" vertical="center"/>
    </xf>
    <xf numFmtId="1" fontId="2" fillId="21" borderId="2" xfId="0" applyNumberFormat="1" applyFont="1" applyFill="1" applyBorder="1" applyAlignment="1">
      <alignment horizontal="center" vertical="center"/>
    </xf>
    <xf numFmtId="0" fontId="2" fillId="21" borderId="2" xfId="0" applyFont="1" applyFill="1" applyBorder="1" applyAlignment="1">
      <alignment horizontal="center" vertical="center"/>
    </xf>
    <xf numFmtId="0" fontId="2" fillId="21" borderId="36" xfId="0" applyFont="1" applyFill="1" applyBorder="1" applyAlignment="1">
      <alignment vertical="center"/>
    </xf>
    <xf numFmtId="166" fontId="2" fillId="21" borderId="2" xfId="0" applyNumberFormat="1" applyFont="1" applyFill="1" applyBorder="1" applyAlignment="1">
      <alignment vertical="center"/>
    </xf>
    <xf numFmtId="0" fontId="3" fillId="0" borderId="9" xfId="0" applyFont="1" applyBorder="1" applyAlignment="1">
      <alignment horizontal="left" vertical="center" wrapText="1"/>
    </xf>
    <xf numFmtId="0" fontId="3" fillId="0" borderId="16" xfId="0" applyFont="1" applyBorder="1" applyAlignment="1">
      <alignment horizontal="left" vertical="center"/>
    </xf>
    <xf numFmtId="0" fontId="18" fillId="22" borderId="16" xfId="0" applyFont="1" applyFill="1" applyBorder="1" applyAlignment="1">
      <alignment horizontal="center" vertical="center"/>
    </xf>
    <xf numFmtId="0" fontId="18" fillId="22" borderId="10" xfId="0" applyFont="1" applyFill="1" applyBorder="1" applyAlignment="1">
      <alignment vertical="center"/>
    </xf>
    <xf numFmtId="0" fontId="18" fillId="22" borderId="2" xfId="0" applyFont="1" applyFill="1" applyBorder="1" applyAlignment="1">
      <alignment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0" borderId="16" xfId="0" applyFont="1" applyBorder="1" applyAlignment="1">
      <alignment vertical="center" wrapText="1"/>
    </xf>
    <xf numFmtId="0" fontId="3" fillId="10" borderId="36" xfId="0" applyFont="1" applyFill="1" applyBorder="1" applyAlignment="1">
      <alignment horizontal="left" vertical="center"/>
    </xf>
    <xf numFmtId="0" fontId="3" fillId="10" borderId="2" xfId="0" applyFont="1" applyFill="1" applyBorder="1" applyAlignment="1">
      <alignment horizontal="left" vertical="center"/>
    </xf>
    <xf numFmtId="0" fontId="2" fillId="10" borderId="10" xfId="0" applyFont="1" applyFill="1" applyBorder="1" applyAlignment="1">
      <alignment horizontal="justify" vertical="center"/>
    </xf>
    <xf numFmtId="0" fontId="2" fillId="10" borderId="10" xfId="0" applyFont="1" applyFill="1" applyBorder="1" applyAlignment="1">
      <alignment vertical="center"/>
    </xf>
    <xf numFmtId="0" fontId="2" fillId="10" borderId="10" xfId="0" applyFont="1" applyFill="1" applyBorder="1" applyAlignment="1">
      <alignment horizontal="center" vertical="center"/>
    </xf>
    <xf numFmtId="4" fontId="2" fillId="10" borderId="2" xfId="0" applyNumberFormat="1" applyFont="1" applyFill="1" applyBorder="1" applyAlignment="1">
      <alignment vertical="center"/>
    </xf>
    <xf numFmtId="4" fontId="2" fillId="10" borderId="2" xfId="0" applyNumberFormat="1" applyFont="1" applyFill="1" applyBorder="1" applyAlignment="1">
      <alignment horizontal="right" vertical="center"/>
    </xf>
    <xf numFmtId="0" fontId="2" fillId="10" borderId="16" xfId="0" applyFont="1" applyFill="1" applyBorder="1" applyAlignment="1">
      <alignment vertical="center"/>
    </xf>
    <xf numFmtId="166" fontId="2" fillId="10" borderId="10" xfId="0" applyNumberFormat="1"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horizontal="left" vertical="center"/>
    </xf>
    <xf numFmtId="177" fontId="4" fillId="0" borderId="36" xfId="10" applyNumberFormat="1" applyFont="1" applyFill="1" applyBorder="1" applyAlignment="1">
      <alignment horizontal="center" vertical="center" wrapText="1"/>
    </xf>
    <xf numFmtId="0" fontId="6" fillId="0" borderId="2" xfId="0" applyFont="1" applyBorder="1" applyAlignment="1">
      <alignment horizontal="left" vertical="center" wrapText="1"/>
    </xf>
    <xf numFmtId="49" fontId="5" fillId="0" borderId="2" xfId="20" applyNumberFormat="1" applyFont="1" applyBorder="1" applyAlignment="1">
      <alignment horizontal="justify" vertical="center" wrapText="1"/>
    </xf>
    <xf numFmtId="0" fontId="6" fillId="0" borderId="2" xfId="0" applyFont="1" applyBorder="1" applyAlignment="1">
      <alignment vertical="center"/>
    </xf>
    <xf numFmtId="0" fontId="5" fillId="0" borderId="2" xfId="0" applyFont="1" applyBorder="1" applyAlignment="1">
      <alignment horizontal="left" vertical="center" wrapText="1"/>
    </xf>
    <xf numFmtId="0" fontId="6" fillId="0" borderId="8" xfId="0" applyFont="1" applyBorder="1" applyAlignment="1">
      <alignment horizontal="center" vertical="center" wrapText="1"/>
    </xf>
    <xf numFmtId="177" fontId="5" fillId="0" borderId="36" xfId="10" applyNumberFormat="1" applyFont="1" applyFill="1" applyBorder="1" applyAlignment="1">
      <alignment horizontal="center" vertical="center" wrapText="1"/>
    </xf>
    <xf numFmtId="0" fontId="4" fillId="0" borderId="2" xfId="0" applyFont="1" applyBorder="1" applyAlignment="1">
      <alignment vertical="center" wrapText="1"/>
    </xf>
    <xf numFmtId="0" fontId="3" fillId="10" borderId="18" xfId="0" applyFont="1" applyFill="1" applyBorder="1" applyAlignment="1">
      <alignment vertical="center"/>
    </xf>
    <xf numFmtId="0" fontId="5" fillId="10" borderId="2" xfId="0" applyFont="1" applyFill="1" applyBorder="1" applyAlignment="1">
      <alignment horizontal="justify" vertical="center" wrapText="1"/>
    </xf>
    <xf numFmtId="0" fontId="5" fillId="10" borderId="24" xfId="0" applyFont="1" applyFill="1" applyBorder="1" applyAlignment="1">
      <alignment horizontal="center" vertical="center" wrapText="1"/>
    </xf>
    <xf numFmtId="0" fontId="4" fillId="10" borderId="24" xfId="0" applyFont="1" applyFill="1" applyBorder="1" applyAlignment="1">
      <alignment horizontal="justify" vertical="center" wrapText="1"/>
    </xf>
    <xf numFmtId="9" fontId="4" fillId="10" borderId="24" xfId="2" applyFont="1" applyFill="1" applyBorder="1" applyAlignment="1">
      <alignment horizontal="center" vertical="center" wrapText="1"/>
    </xf>
    <xf numFmtId="4" fontId="4" fillId="10" borderId="24" xfId="0" applyNumberFormat="1" applyFont="1" applyFill="1" applyBorder="1" applyAlignment="1">
      <alignment horizontal="center" vertical="center" wrapText="1"/>
    </xf>
    <xf numFmtId="0" fontId="4" fillId="10" borderId="11" xfId="0" applyFont="1" applyFill="1" applyBorder="1" applyAlignment="1">
      <alignment horizontal="justify" vertical="center" wrapText="1"/>
    </xf>
    <xf numFmtId="177" fontId="4" fillId="10" borderId="36" xfId="10" applyNumberFormat="1" applyFont="1" applyFill="1" applyBorder="1" applyAlignment="1">
      <alignment horizontal="center" vertical="center" wrapText="1"/>
    </xf>
    <xf numFmtId="1" fontId="2" fillId="10" borderId="2" xfId="0" applyNumberFormat="1" applyFont="1" applyFill="1" applyBorder="1" applyAlignment="1">
      <alignment horizontal="justify" vertical="center" textRotation="180" wrapText="1"/>
    </xf>
    <xf numFmtId="0" fontId="3" fillId="0" borderId="5" xfId="0" applyFont="1" applyBorder="1" applyAlignment="1">
      <alignment horizontal="left" vertical="center"/>
    </xf>
    <xf numFmtId="170" fontId="6" fillId="0" borderId="36" xfId="7" applyFont="1" applyFill="1" applyBorder="1" applyAlignment="1">
      <alignment horizontal="center" vertical="center" wrapText="1"/>
    </xf>
    <xf numFmtId="0" fontId="5" fillId="0" borderId="2" xfId="0" applyFont="1" applyBorder="1" applyAlignment="1">
      <alignment vertical="center" wrapText="1"/>
    </xf>
    <xf numFmtId="0" fontId="3" fillId="0" borderId="1" xfId="0" applyFont="1" applyBorder="1" applyAlignment="1">
      <alignment horizontal="left" vertical="center"/>
    </xf>
    <xf numFmtId="170" fontId="6" fillId="0" borderId="4" xfId="7" applyFont="1" applyFill="1" applyBorder="1" applyAlignment="1">
      <alignment horizontal="center" vertical="center" wrapText="1"/>
    </xf>
    <xf numFmtId="1" fontId="4" fillId="0" borderId="6" xfId="0" applyNumberFormat="1" applyFont="1" applyBorder="1"/>
    <xf numFmtId="0" fontId="4" fillId="0" borderId="6" xfId="0" applyFont="1" applyBorder="1"/>
    <xf numFmtId="0" fontId="4" fillId="0" borderId="1" xfId="0" applyFont="1" applyBorder="1"/>
    <xf numFmtId="170" fontId="6" fillId="0" borderId="16" xfId="7" applyFont="1" applyFill="1" applyBorder="1" applyAlignment="1">
      <alignment horizontal="center" vertical="center" wrapText="1"/>
    </xf>
    <xf numFmtId="177" fontId="5" fillId="0" borderId="4" xfId="10" applyNumberFormat="1" applyFont="1" applyFill="1" applyBorder="1" applyAlignment="1">
      <alignment horizontal="center" vertical="center" wrapText="1"/>
    </xf>
    <xf numFmtId="1" fontId="4" fillId="0" borderId="2" xfId="0" applyNumberFormat="1" applyFont="1" applyBorder="1" applyAlignment="1">
      <alignment horizontal="left" vertical="center" wrapText="1"/>
    </xf>
    <xf numFmtId="0" fontId="5" fillId="0" borderId="34" xfId="0" applyFont="1" applyBorder="1" applyAlignment="1">
      <alignment horizontal="center" vertical="center" wrapText="1"/>
    </xf>
    <xf numFmtId="9" fontId="4" fillId="0" borderId="2" xfId="0" applyNumberFormat="1" applyFont="1" applyBorder="1" applyAlignment="1">
      <alignment horizontal="center" vertical="center" wrapText="1"/>
    </xf>
    <xf numFmtId="177" fontId="4" fillId="0" borderId="36" xfId="10" applyNumberFormat="1" applyFont="1" applyFill="1" applyBorder="1" applyAlignment="1">
      <alignment horizontal="center" vertical="center"/>
    </xf>
    <xf numFmtId="0" fontId="4" fillId="0" borderId="2" xfId="0" applyFont="1" applyBorder="1" applyAlignment="1">
      <alignment horizontal="left" vertical="center" wrapText="1"/>
    </xf>
    <xf numFmtId="0" fontId="5" fillId="0" borderId="23" xfId="3" applyFont="1" applyBorder="1" applyAlignment="1">
      <alignment horizontal="justify" vertical="center"/>
    </xf>
    <xf numFmtId="0" fontId="23" fillId="0" borderId="2" xfId="0" applyFont="1" applyBorder="1" applyAlignment="1">
      <alignment horizontal="justify" vertical="center" wrapText="1"/>
    </xf>
    <xf numFmtId="0" fontId="14" fillId="0" borderId="2" xfId="0" applyFont="1" applyBorder="1" applyAlignment="1">
      <alignment horizontal="left" vertical="center" wrapText="1"/>
    </xf>
    <xf numFmtId="0" fontId="24" fillId="0" borderId="2" xfId="0" applyFont="1" applyBorder="1" applyAlignment="1">
      <alignment horizontal="justify" vertical="center" wrapText="1"/>
    </xf>
    <xf numFmtId="41" fontId="4" fillId="0" borderId="2" xfId="10" applyFont="1" applyFill="1" applyBorder="1" applyAlignment="1">
      <alignment horizontal="justify" vertical="center" wrapText="1"/>
    </xf>
    <xf numFmtId="1" fontId="5" fillId="0" borderId="11" xfId="0" applyNumberFormat="1"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center" vertical="center"/>
    </xf>
    <xf numFmtId="0" fontId="5" fillId="0" borderId="2" xfId="0" applyFont="1" applyBorder="1" applyAlignment="1">
      <alignment horizontal="justify" vertical="center"/>
    </xf>
    <xf numFmtId="4" fontId="3" fillId="0" borderId="2" xfId="0" applyNumberFormat="1" applyFont="1" applyBorder="1" applyAlignment="1">
      <alignment horizontal="right" vertical="center"/>
    </xf>
    <xf numFmtId="167" fontId="5" fillId="0" borderId="2" xfId="0" applyNumberFormat="1" applyFont="1" applyBorder="1" applyAlignment="1">
      <alignment horizontal="justify" vertical="center" wrapText="1"/>
    </xf>
    <xf numFmtId="0" fontId="3" fillId="0" borderId="7" xfId="0" applyFont="1" applyBorder="1" applyAlignment="1">
      <alignment horizontal="center" vertical="center"/>
    </xf>
    <xf numFmtId="177" fontId="3" fillId="0" borderId="2" xfId="10" applyNumberFormat="1" applyFont="1" applyFill="1" applyBorder="1" applyAlignment="1">
      <alignment horizontal="center" vertical="center"/>
    </xf>
    <xf numFmtId="0" fontId="3" fillId="0" borderId="2" xfId="0" applyFont="1" applyBorder="1" applyAlignment="1">
      <alignment horizontal="center" vertical="center" wrapText="1"/>
    </xf>
    <xf numFmtId="167"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66" fontId="5" fillId="0" borderId="2" xfId="0" applyNumberFormat="1" applyFont="1" applyBorder="1" applyAlignment="1">
      <alignment horizontal="center" vertical="center"/>
    </xf>
    <xf numFmtId="0" fontId="5" fillId="0" borderId="0" xfId="0" applyFont="1" applyAlignment="1">
      <alignment horizontal="center" vertical="center"/>
    </xf>
    <xf numFmtId="1" fontId="4" fillId="0" borderId="0" xfId="0" applyNumberFormat="1" applyFont="1"/>
    <xf numFmtId="167" fontId="4" fillId="2" borderId="0" xfId="0" applyNumberFormat="1" applyFont="1" applyFill="1" applyAlignment="1">
      <alignment horizontal="justify" vertical="center" wrapText="1"/>
    </xf>
    <xf numFmtId="0" fontId="18" fillId="2" borderId="0" xfId="0" applyFont="1" applyFill="1" applyAlignment="1">
      <alignment horizontal="justify" vertical="center"/>
    </xf>
    <xf numFmtId="182" fontId="25" fillId="11" borderId="0" xfId="0" applyNumberFormat="1" applyFont="1" applyFill="1" applyAlignment="1">
      <alignment horizontal="right" vertical="center"/>
    </xf>
    <xf numFmtId="0" fontId="4" fillId="0" borderId="0" xfId="0" applyFont="1" applyAlignment="1">
      <alignment wrapText="1"/>
    </xf>
    <xf numFmtId="166" fontId="4" fillId="0" borderId="0" xfId="0" applyNumberFormat="1" applyFont="1" applyAlignment="1">
      <alignment horizontal="right" vertical="center"/>
    </xf>
    <xf numFmtId="166" fontId="4" fillId="0" borderId="0" xfId="0" applyNumberFormat="1" applyFont="1" applyAlignment="1">
      <alignment horizontal="center"/>
    </xf>
    <xf numFmtId="4" fontId="18" fillId="2" borderId="0" xfId="0" applyNumberFormat="1" applyFont="1" applyFill="1" applyAlignment="1">
      <alignment horizontal="center" vertical="center"/>
    </xf>
    <xf numFmtId="4" fontId="4" fillId="2" borderId="0" xfId="0" applyNumberFormat="1" applyFont="1" applyFill="1" applyAlignment="1">
      <alignment horizontal="right" vertical="center"/>
    </xf>
    <xf numFmtId="0" fontId="2" fillId="0" borderId="0" xfId="0" applyFont="1" applyAlignment="1">
      <alignment wrapText="1"/>
    </xf>
    <xf numFmtId="0" fontId="4" fillId="0" borderId="0" xfId="0" applyFont="1" applyAlignment="1">
      <alignment horizontal="left" vertical="center" wrapText="1"/>
    </xf>
    <xf numFmtId="168" fontId="2" fillId="4" borderId="2" xfId="0" applyNumberFormat="1" applyFont="1" applyFill="1" applyBorder="1" applyAlignment="1">
      <alignment horizontal="center" vertical="center" wrapText="1"/>
    </xf>
    <xf numFmtId="167" fontId="2" fillId="4" borderId="2" xfId="0" applyNumberFormat="1" applyFont="1" applyFill="1" applyBorder="1" applyAlignment="1">
      <alignment horizontal="center" vertical="center" wrapText="1"/>
    </xf>
    <xf numFmtId="0" fontId="25" fillId="6" borderId="31" xfId="0" applyFont="1" applyFill="1" applyBorder="1" applyAlignment="1">
      <alignment horizontal="center" vertical="center" wrapText="1"/>
    </xf>
    <xf numFmtId="0" fontId="25" fillId="6" borderId="0" xfId="0" applyFont="1" applyFill="1" applyAlignment="1">
      <alignment horizontal="center" vertical="center" wrapText="1"/>
    </xf>
    <xf numFmtId="0" fontId="2" fillId="6" borderId="0" xfId="0" applyFont="1" applyFill="1" applyAlignment="1">
      <alignment horizontal="center" vertical="center" wrapText="1"/>
    </xf>
    <xf numFmtId="1" fontId="2" fillId="6" borderId="0" xfId="0" applyNumberFormat="1" applyFont="1" applyFill="1" applyAlignment="1">
      <alignment horizontal="center" vertical="center"/>
    </xf>
    <xf numFmtId="0" fontId="25" fillId="0" borderId="6" xfId="0" applyFont="1" applyBorder="1" applyAlignment="1">
      <alignment horizontal="center" vertical="center" wrapText="1"/>
    </xf>
    <xf numFmtId="0" fontId="25" fillId="0" borderId="0" xfId="0" applyFont="1" applyAlignment="1">
      <alignment horizontal="center" vertical="center" wrapText="1"/>
    </xf>
    <xf numFmtId="0" fontId="3" fillId="19" borderId="13" xfId="0" applyFont="1" applyFill="1" applyBorder="1" applyAlignment="1">
      <alignment horizontal="center" vertical="center" wrapText="1"/>
    </xf>
    <xf numFmtId="0" fontId="3" fillId="8" borderId="18" xfId="0" applyFont="1" applyFill="1" applyBorder="1" applyAlignment="1">
      <alignment horizontal="center" vertical="center"/>
    </xf>
    <xf numFmtId="0" fontId="25" fillId="8" borderId="19"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25" fillId="11" borderId="16" xfId="0" applyFont="1" applyFill="1" applyBorder="1" applyAlignment="1">
      <alignment horizontal="center" vertical="center" wrapText="1"/>
    </xf>
    <xf numFmtId="0" fontId="25" fillId="10" borderId="0" xfId="0" applyFont="1" applyFill="1" applyAlignment="1">
      <alignment horizontal="center" vertical="center" wrapText="1"/>
    </xf>
    <xf numFmtId="0" fontId="25" fillId="10" borderId="19" xfId="0" applyFont="1" applyFill="1" applyBorder="1" applyAlignment="1">
      <alignment horizontal="center" vertical="center" wrapText="1"/>
    </xf>
    <xf numFmtId="0" fontId="25" fillId="10" borderId="20"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6" fillId="11" borderId="0" xfId="0" applyFont="1" applyFill="1" applyAlignment="1">
      <alignment horizontal="center" vertical="center" wrapText="1"/>
    </xf>
    <xf numFmtId="0" fontId="27" fillId="0" borderId="0" xfId="0" applyFont="1" applyAlignment="1">
      <alignment horizontal="center" vertical="center"/>
    </xf>
    <xf numFmtId="0" fontId="25" fillId="11" borderId="6" xfId="0" applyFont="1" applyFill="1" applyBorder="1" applyAlignment="1">
      <alignment horizontal="center" vertical="center" wrapText="1"/>
    </xf>
    <xf numFmtId="0" fontId="25" fillId="11" borderId="0" xfId="0" applyFont="1" applyFill="1" applyAlignment="1">
      <alignment horizontal="center" vertical="center" wrapText="1"/>
    </xf>
    <xf numFmtId="0" fontId="5" fillId="0" borderId="34" xfId="0" applyFont="1" applyBorder="1" applyAlignment="1">
      <alignment horizontal="justify" vertical="center" wrapText="1"/>
    </xf>
    <xf numFmtId="0" fontId="6" fillId="11" borderId="4" xfId="0" applyFont="1" applyFill="1" applyBorder="1" applyAlignment="1">
      <alignment horizontal="center" vertical="center" wrapText="1"/>
    </xf>
    <xf numFmtId="9" fontId="6" fillId="11"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4" fontId="5" fillId="0" borderId="14" xfId="0" applyNumberFormat="1" applyFont="1" applyBorder="1" applyAlignment="1">
      <alignment horizontal="center" vertical="center" wrapText="1"/>
    </xf>
    <xf numFmtId="0" fontId="6" fillId="11" borderId="0" xfId="0" applyFont="1" applyFill="1" applyAlignment="1">
      <alignment horizontal="center" vertical="center" wrapText="1"/>
    </xf>
    <xf numFmtId="0" fontId="25" fillId="11" borderId="11"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6" fillId="19" borderId="3" xfId="0" applyFont="1" applyFill="1" applyBorder="1" applyAlignment="1">
      <alignment horizontal="center" vertical="center" wrapText="1"/>
    </xf>
    <xf numFmtId="4" fontId="9" fillId="19" borderId="3" xfId="0" applyNumberFormat="1" applyFont="1" applyFill="1" applyBorder="1" applyAlignment="1">
      <alignment horizontal="center" vertical="center" wrapText="1"/>
    </xf>
    <xf numFmtId="4" fontId="9" fillId="19" borderId="2" xfId="0" applyNumberFormat="1" applyFont="1" applyFill="1" applyBorder="1" applyAlignment="1">
      <alignment horizontal="center" vertical="center" wrapText="1"/>
    </xf>
    <xf numFmtId="0" fontId="6" fillId="19"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horizontal="justify" vertical="center"/>
    </xf>
    <xf numFmtId="1" fontId="2" fillId="6" borderId="69" xfId="0" applyNumberFormat="1" applyFont="1" applyFill="1" applyBorder="1" applyAlignment="1">
      <alignment horizontal="center" vertical="center" wrapText="1"/>
    </xf>
    <xf numFmtId="166" fontId="2" fillId="6" borderId="0" xfId="0" applyNumberFormat="1" applyFont="1" applyFill="1" applyAlignment="1">
      <alignment horizontal="center" vertical="center"/>
    </xf>
    <xf numFmtId="1" fontId="2" fillId="10" borderId="2" xfId="0" applyNumberFormat="1" applyFont="1" applyFill="1" applyBorder="1" applyAlignment="1">
      <alignment horizontal="center" vertical="center" wrapText="1"/>
    </xf>
    <xf numFmtId="1" fontId="2" fillId="10" borderId="3" xfId="0" applyNumberFormat="1" applyFont="1" applyFill="1" applyBorder="1" applyAlignment="1">
      <alignment horizontal="center" vertical="center"/>
    </xf>
    <xf numFmtId="170" fontId="5" fillId="2" borderId="2" xfId="8" applyNumberFormat="1" applyFont="1" applyFill="1" applyBorder="1" applyAlignment="1">
      <alignment horizontal="center" vertical="center" wrapText="1"/>
    </xf>
    <xf numFmtId="0" fontId="5" fillId="0" borderId="2" xfId="15" applyFont="1" applyFill="1" applyBorder="1">
      <alignment horizontal="center" vertical="center" wrapText="1"/>
    </xf>
    <xf numFmtId="0" fontId="28" fillId="0" borderId="2" xfId="0" applyFont="1" applyBorder="1" applyAlignment="1">
      <alignment horizontal="justify" vertical="center" wrapText="1"/>
    </xf>
    <xf numFmtId="170" fontId="5" fillId="0" borderId="2" xfId="7" applyFont="1" applyFill="1" applyBorder="1" applyAlignment="1">
      <alignment horizontal="center" vertical="center" wrapText="1"/>
    </xf>
    <xf numFmtId="170" fontId="2" fillId="10" borderId="2" xfId="7" applyFont="1" applyFill="1" applyBorder="1" applyAlignment="1">
      <alignment horizontal="center" vertical="center"/>
    </xf>
    <xf numFmtId="0" fontId="2" fillId="10" borderId="5" xfId="0" applyFont="1" applyFill="1" applyBorder="1" applyAlignment="1">
      <alignment horizontal="justify" vertical="center"/>
    </xf>
    <xf numFmtId="1" fontId="2" fillId="10" borderId="5" xfId="0" applyNumberFormat="1" applyFont="1" applyFill="1" applyBorder="1" applyAlignment="1">
      <alignment horizontal="center" vertical="center"/>
    </xf>
    <xf numFmtId="0" fontId="2" fillId="10" borderId="5" xfId="0" applyFont="1" applyFill="1" applyBorder="1" applyAlignment="1">
      <alignment horizontal="center" vertical="center"/>
    </xf>
    <xf numFmtId="166" fontId="2" fillId="10" borderId="8" xfId="0" applyNumberFormat="1" applyFont="1" applyFill="1" applyBorder="1" applyAlignment="1">
      <alignment horizontal="center" vertical="center"/>
    </xf>
    <xf numFmtId="170" fontId="5" fillId="0" borderId="2" xfId="8"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2" fillId="10" borderId="3" xfId="0" applyFont="1" applyFill="1" applyBorder="1" applyAlignment="1">
      <alignment horizontal="justify" vertical="center"/>
    </xf>
    <xf numFmtId="170" fontId="5" fillId="0" borderId="2" xfId="8" applyNumberFormat="1" applyFont="1" applyFill="1" applyBorder="1" applyAlignment="1">
      <alignment horizontal="center" vertical="center"/>
    </xf>
    <xf numFmtId="0" fontId="2" fillId="10" borderId="8" xfId="0" applyFont="1" applyFill="1" applyBorder="1" applyAlignment="1">
      <alignment horizontal="justify" vertical="center"/>
    </xf>
    <xf numFmtId="1" fontId="2" fillId="10" borderId="8" xfId="0" applyNumberFormat="1" applyFont="1" applyFill="1" applyBorder="1" applyAlignment="1">
      <alignment horizontal="center" vertical="center"/>
    </xf>
    <xf numFmtId="0" fontId="5" fillId="8" borderId="2" xfId="0" applyFont="1" applyFill="1" applyBorder="1" applyAlignment="1">
      <alignment horizontal="center" vertical="center"/>
    </xf>
    <xf numFmtId="9" fontId="4" fillId="8" borderId="2" xfId="0" applyNumberFormat="1" applyFont="1" applyFill="1" applyBorder="1" applyAlignment="1">
      <alignment horizontal="center" vertical="center" wrapText="1"/>
    </xf>
    <xf numFmtId="170" fontId="5" fillId="8" borderId="2" xfId="7" applyFont="1" applyFill="1" applyBorder="1" applyAlignment="1">
      <alignment horizontal="center" vertical="center"/>
    </xf>
    <xf numFmtId="0" fontId="28" fillId="8" borderId="2" xfId="0" applyFont="1" applyFill="1" applyBorder="1" applyAlignment="1">
      <alignment horizontal="justify" vertical="center" wrapText="1"/>
    </xf>
    <xf numFmtId="0" fontId="4" fillId="8" borderId="19" xfId="0" applyFont="1" applyFill="1" applyBorder="1" applyAlignment="1">
      <alignment horizontal="justify" vertical="center" wrapText="1"/>
    </xf>
    <xf numFmtId="170" fontId="5" fillId="8" borderId="2" xfId="8" applyNumberFormat="1" applyFont="1" applyFill="1" applyBorder="1" applyAlignment="1">
      <alignment horizontal="center" vertical="center"/>
    </xf>
    <xf numFmtId="0" fontId="4" fillId="8" borderId="14" xfId="0" applyFont="1" applyFill="1" applyBorder="1" applyAlignment="1">
      <alignment horizontal="center" vertical="center" wrapText="1"/>
    </xf>
    <xf numFmtId="1" fontId="4" fillId="8" borderId="19" xfId="0" applyNumberFormat="1" applyFont="1" applyFill="1" applyBorder="1" applyAlignment="1">
      <alignment horizontal="center" vertical="center" wrapText="1"/>
    </xf>
    <xf numFmtId="1" fontId="2" fillId="8" borderId="8" xfId="0" applyNumberFormat="1" applyFont="1" applyFill="1" applyBorder="1" applyAlignment="1">
      <alignment horizontal="center" vertical="center" textRotation="180" wrapText="1"/>
    </xf>
    <xf numFmtId="1" fontId="4" fillId="8" borderId="8" xfId="0" applyNumberFormat="1" applyFont="1" applyFill="1" applyBorder="1" applyAlignment="1">
      <alignment horizontal="center" vertical="center" textRotation="180" wrapText="1"/>
    </xf>
    <xf numFmtId="166" fontId="4" fillId="8" borderId="8" xfId="0" applyNumberFormat="1" applyFont="1" applyFill="1" applyBorder="1" applyAlignment="1">
      <alignment horizontal="center" vertical="center" wrapText="1"/>
    </xf>
    <xf numFmtId="3" fontId="4" fillId="8" borderId="70" xfId="0" applyNumberFormat="1" applyFont="1" applyFill="1" applyBorder="1" applyAlignment="1">
      <alignment horizontal="center" vertical="center" wrapText="1"/>
    </xf>
    <xf numFmtId="170" fontId="2" fillId="6" borderId="2" xfId="7" applyFont="1" applyFill="1" applyBorder="1" applyAlignment="1">
      <alignment horizontal="center" vertical="center"/>
    </xf>
    <xf numFmtId="170" fontId="2" fillId="8" borderId="2" xfId="7" applyFont="1" applyFill="1" applyBorder="1" applyAlignment="1">
      <alignment horizontal="center" vertical="center"/>
    </xf>
    <xf numFmtId="0" fontId="2" fillId="8" borderId="19" xfId="0" applyFont="1" applyFill="1" applyBorder="1" applyAlignment="1">
      <alignment horizontal="justify" vertical="center"/>
    </xf>
    <xf numFmtId="0" fontId="28" fillId="0" borderId="35" xfId="0" applyFont="1" applyBorder="1" applyAlignment="1">
      <alignment horizontal="justify" vertical="center" wrapText="1"/>
    </xf>
    <xf numFmtId="170" fontId="4" fillId="0" borderId="2" xfId="0" applyNumberFormat="1" applyFont="1" applyBorder="1" applyAlignment="1">
      <alignment horizontal="center" vertical="center"/>
    </xf>
    <xf numFmtId="170" fontId="4" fillId="2" borderId="2" xfId="8" applyNumberFormat="1" applyFont="1" applyFill="1" applyBorder="1" applyAlignment="1">
      <alignment horizontal="center" vertical="center"/>
    </xf>
    <xf numFmtId="170" fontId="5" fillId="2" borderId="2" xfId="8" applyNumberFormat="1" applyFont="1" applyFill="1" applyBorder="1" applyAlignment="1">
      <alignment horizontal="center" vertical="center"/>
    </xf>
    <xf numFmtId="0" fontId="4" fillId="2" borderId="23" xfId="0" applyFont="1" applyFill="1" applyBorder="1" applyAlignment="1">
      <alignment horizontal="center" vertical="center"/>
    </xf>
    <xf numFmtId="170" fontId="5" fillId="0" borderId="31" xfId="7" applyFont="1" applyFill="1" applyBorder="1" applyAlignment="1">
      <alignment horizontal="center" vertical="center"/>
    </xf>
    <xf numFmtId="3" fontId="4" fillId="2" borderId="36" xfId="0" applyNumberFormat="1" applyFont="1" applyFill="1" applyBorder="1" applyAlignment="1">
      <alignment horizontal="center" vertical="center" wrapText="1"/>
    </xf>
    <xf numFmtId="1" fontId="2" fillId="10" borderId="71" xfId="0" applyNumberFormat="1" applyFont="1" applyFill="1" applyBorder="1" applyAlignment="1">
      <alignment horizontal="center" vertical="center" wrapText="1"/>
    </xf>
    <xf numFmtId="168" fontId="2" fillId="10" borderId="8" xfId="0" applyNumberFormat="1" applyFont="1" applyFill="1" applyBorder="1" applyAlignment="1">
      <alignment horizontal="center" vertical="center"/>
    </xf>
    <xf numFmtId="170" fontId="2" fillId="10" borderId="8" xfId="7" applyFont="1" applyFill="1" applyBorder="1" applyAlignment="1">
      <alignment horizontal="center" vertical="center"/>
    </xf>
    <xf numFmtId="0" fontId="2" fillId="10" borderId="38" xfId="0" applyFont="1" applyFill="1" applyBorder="1" applyAlignment="1">
      <alignment horizontal="justify" vertical="center"/>
    </xf>
    <xf numFmtId="0" fontId="26" fillId="0" borderId="23" xfId="0" applyFont="1" applyBorder="1" applyAlignment="1">
      <alignment horizontal="center" vertical="center" wrapText="1"/>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168" fontId="4" fillId="3" borderId="36" xfId="0" applyNumberFormat="1" applyFont="1" applyFill="1" applyBorder="1" applyAlignment="1">
      <alignment horizontal="center" vertical="center"/>
    </xf>
    <xf numFmtId="170" fontId="2" fillId="3" borderId="2" xfId="7" applyFont="1" applyFill="1" applyBorder="1" applyAlignment="1">
      <alignment horizontal="center" vertical="center"/>
    </xf>
    <xf numFmtId="0" fontId="4" fillId="3" borderId="7" xfId="0" applyFont="1" applyFill="1" applyBorder="1" applyAlignment="1">
      <alignment horizontal="justify" vertical="center"/>
    </xf>
    <xf numFmtId="0" fontId="4" fillId="3" borderId="36" xfId="0" applyFont="1" applyFill="1" applyBorder="1" applyAlignment="1">
      <alignment horizontal="justify" vertical="center"/>
    </xf>
    <xf numFmtId="166" fontId="4" fillId="3" borderId="8" xfId="0" applyNumberFormat="1" applyFont="1" applyFill="1" applyBorder="1" applyAlignment="1">
      <alignment horizontal="center" vertical="center"/>
    </xf>
    <xf numFmtId="0" fontId="4" fillId="3" borderId="36" xfId="0" applyFont="1" applyFill="1" applyBorder="1" applyAlignment="1">
      <alignment horizontal="center" vertical="center"/>
    </xf>
    <xf numFmtId="170" fontId="4" fillId="2" borderId="0" xfId="1" applyNumberFormat="1" applyFont="1" applyFill="1" applyAlignment="1">
      <alignment horizontal="center" vertical="center"/>
    </xf>
    <xf numFmtId="168" fontId="4" fillId="0" borderId="0" xfId="0" applyNumberFormat="1" applyFont="1" applyAlignment="1">
      <alignment horizontal="center" vertical="center"/>
    </xf>
    <xf numFmtId="0" fontId="5" fillId="2" borderId="0" xfId="0" applyFont="1" applyFill="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justify" vertical="center" wrapText="1"/>
    </xf>
    <xf numFmtId="177" fontId="3" fillId="0" borderId="3" xfId="0" applyNumberFormat="1" applyFont="1" applyBorder="1" applyAlignment="1">
      <alignment horizontal="center" vertical="center"/>
    </xf>
    <xf numFmtId="170" fontId="3" fillId="0" borderId="3" xfId="0" applyNumberFormat="1" applyFont="1" applyBorder="1" applyAlignment="1">
      <alignment horizontal="center" vertical="center"/>
    </xf>
    <xf numFmtId="0" fontId="3" fillId="0" borderId="4" xfId="0" applyFont="1" applyBorder="1" applyAlignment="1">
      <alignment horizontal="center" vertical="center"/>
    </xf>
    <xf numFmtId="1" fontId="3" fillId="4" borderId="16"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3" xfId="0" applyFont="1" applyFill="1" applyBorder="1" applyAlignment="1">
      <alignment horizontal="center" vertical="center" wrapText="1"/>
    </xf>
    <xf numFmtId="168" fontId="3" fillId="4" borderId="23" xfId="0" applyNumberFormat="1" applyFont="1" applyFill="1" applyBorder="1" applyAlignment="1">
      <alignment horizontal="center" vertical="center" wrapText="1"/>
    </xf>
    <xf numFmtId="177" fontId="3" fillId="4" borderId="23" xfId="0" applyNumberFormat="1" applyFont="1" applyFill="1" applyBorder="1" applyAlignment="1">
      <alignment horizontal="center" vertical="center" wrapText="1"/>
    </xf>
    <xf numFmtId="170" fontId="3" fillId="4" borderId="23" xfId="0" applyNumberFormat="1" applyFont="1" applyFill="1" applyBorder="1" applyAlignment="1">
      <alignment horizontal="center" vertical="center" wrapText="1"/>
    </xf>
    <xf numFmtId="0" fontId="3" fillId="4" borderId="36"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10" xfId="0" applyFont="1" applyFill="1" applyBorder="1" applyAlignment="1">
      <alignment horizontal="center" vertical="center" textRotation="90" wrapText="1"/>
    </xf>
    <xf numFmtId="49" fontId="3" fillId="4" borderId="10" xfId="0" applyNumberFormat="1" applyFont="1" applyFill="1" applyBorder="1" applyAlignment="1">
      <alignment horizontal="center" vertical="center" textRotation="90" wrapText="1"/>
    </xf>
    <xf numFmtId="0" fontId="3" fillId="4" borderId="9" xfId="0" applyFont="1" applyFill="1" applyBorder="1" applyAlignment="1">
      <alignment horizontal="center" vertical="center" textRotation="90" wrapText="1"/>
    </xf>
    <xf numFmtId="1" fontId="3" fillId="6" borderId="32" xfId="0" applyNumberFormat="1" applyFont="1" applyFill="1" applyBorder="1" applyAlignment="1">
      <alignment horizontal="center" vertical="center" wrapText="1"/>
    </xf>
    <xf numFmtId="0" fontId="3" fillId="6" borderId="20" xfId="0" applyFont="1" applyFill="1" applyBorder="1" applyAlignment="1">
      <alignment horizontal="center" vertical="center"/>
    </xf>
    <xf numFmtId="0" fontId="3" fillId="6" borderId="20" xfId="0" applyFont="1" applyFill="1" applyBorder="1" applyAlignment="1">
      <alignment horizontal="justify" vertical="center" wrapText="1"/>
    </xf>
    <xf numFmtId="168" fontId="3" fillId="6" borderId="20" xfId="0" applyNumberFormat="1" applyFont="1" applyFill="1" applyBorder="1" applyAlignment="1">
      <alignment horizontal="center" vertical="center"/>
    </xf>
    <xf numFmtId="177" fontId="3" fillId="6" borderId="20" xfId="0" applyNumberFormat="1" applyFont="1" applyFill="1" applyBorder="1" applyAlignment="1">
      <alignment horizontal="center" vertical="center"/>
    </xf>
    <xf numFmtId="170" fontId="3" fillId="6" borderId="20" xfId="0" applyNumberFormat="1" applyFont="1" applyFill="1" applyBorder="1" applyAlignment="1">
      <alignment horizontal="center" vertical="center"/>
    </xf>
    <xf numFmtId="1" fontId="3" fillId="6" borderId="20" xfId="0" applyNumberFormat="1" applyFont="1" applyFill="1" applyBorder="1" applyAlignment="1">
      <alignment horizontal="center" vertical="center"/>
    </xf>
    <xf numFmtId="166" fontId="3" fillId="6" borderId="20" xfId="0" applyNumberFormat="1" applyFont="1" applyFill="1" applyBorder="1" applyAlignment="1">
      <alignment horizontal="center" vertical="center"/>
    </xf>
    <xf numFmtId="0" fontId="3" fillId="6" borderId="17" xfId="0" applyFont="1" applyFill="1" applyBorder="1" applyAlignment="1">
      <alignment horizontal="center" vertical="center"/>
    </xf>
    <xf numFmtId="1" fontId="3" fillId="0" borderId="9" xfId="0" applyNumberFormat="1" applyFont="1" applyBorder="1" applyAlignment="1">
      <alignment horizontal="center" vertical="center" wrapText="1"/>
    </xf>
    <xf numFmtId="0" fontId="3" fillId="8" borderId="20" xfId="0" applyFont="1" applyFill="1" applyBorder="1" applyAlignment="1">
      <alignment horizontal="justify" vertical="center" wrapText="1"/>
    </xf>
    <xf numFmtId="168" fontId="3" fillId="8" borderId="20" xfId="0" applyNumberFormat="1" applyFont="1" applyFill="1" applyBorder="1" applyAlignment="1">
      <alignment horizontal="center" vertical="center"/>
    </xf>
    <xf numFmtId="177" fontId="3" fillId="8" borderId="20" xfId="0" applyNumberFormat="1" applyFont="1" applyFill="1" applyBorder="1" applyAlignment="1">
      <alignment horizontal="center" vertical="center"/>
    </xf>
    <xf numFmtId="170" fontId="3" fillId="8" borderId="20" xfId="0" applyNumberFormat="1" applyFont="1" applyFill="1" applyBorder="1" applyAlignment="1">
      <alignment horizontal="center" vertical="center"/>
    </xf>
    <xf numFmtId="1" fontId="3" fillId="8" borderId="20" xfId="0" applyNumberFormat="1" applyFont="1" applyFill="1" applyBorder="1" applyAlignment="1">
      <alignment horizontal="center" vertical="center"/>
    </xf>
    <xf numFmtId="166" fontId="3" fillId="8" borderId="20" xfId="0" applyNumberFormat="1" applyFont="1" applyFill="1" applyBorder="1" applyAlignment="1">
      <alignment horizontal="center" vertical="center"/>
    </xf>
    <xf numFmtId="0" fontId="3" fillId="8" borderId="17" xfId="0" applyFont="1" applyFill="1" applyBorder="1" applyAlignment="1">
      <alignment horizontal="center" vertical="center"/>
    </xf>
    <xf numFmtId="1" fontId="3" fillId="2" borderId="6"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0" fontId="3" fillId="10" borderId="20" xfId="0" applyFont="1" applyFill="1" applyBorder="1" applyAlignment="1">
      <alignment horizontal="justify" vertical="center" wrapText="1"/>
    </xf>
    <xf numFmtId="168" fontId="3" fillId="10" borderId="19" xfId="0" applyNumberFormat="1" applyFont="1" applyFill="1" applyBorder="1" applyAlignment="1">
      <alignment horizontal="center" vertical="center"/>
    </xf>
    <xf numFmtId="177" fontId="3" fillId="10" borderId="19" xfId="0" applyNumberFormat="1" applyFont="1" applyFill="1" applyBorder="1" applyAlignment="1">
      <alignment horizontal="center" vertical="center"/>
    </xf>
    <xf numFmtId="170" fontId="3" fillId="10" borderId="19" xfId="0" applyNumberFormat="1" applyFont="1" applyFill="1" applyBorder="1" applyAlignment="1">
      <alignment horizontal="center" vertical="center"/>
    </xf>
    <xf numFmtId="1" fontId="3" fillId="10" borderId="19" xfId="0" applyNumberFormat="1" applyFont="1" applyFill="1" applyBorder="1" applyAlignment="1">
      <alignment horizontal="center" vertical="center"/>
    </xf>
    <xf numFmtId="166" fontId="3" fillId="10" borderId="19" xfId="0" applyNumberFormat="1" applyFont="1" applyFill="1" applyBorder="1" applyAlignment="1">
      <alignment horizontal="center" vertical="center"/>
    </xf>
    <xf numFmtId="0" fontId="5" fillId="2" borderId="0" xfId="0" applyFont="1" applyFill="1" applyAlignment="1">
      <alignment horizontal="center" vertical="center" wrapText="1"/>
    </xf>
    <xf numFmtId="0" fontId="5" fillId="0" borderId="31" xfId="0" applyFont="1" applyBorder="1" applyAlignment="1">
      <alignment horizontal="center" vertical="center"/>
    </xf>
    <xf numFmtId="0" fontId="5" fillId="2" borderId="4"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2" borderId="31" xfId="3" applyFont="1" applyFill="1" applyBorder="1" applyAlignment="1">
      <alignment horizontal="center" vertical="center" wrapText="1"/>
    </xf>
    <xf numFmtId="10" fontId="5" fillId="2" borderId="4" xfId="0" applyNumberFormat="1" applyFont="1" applyFill="1" applyBorder="1" applyAlignment="1">
      <alignment horizontal="center" vertical="center" wrapText="1"/>
    </xf>
    <xf numFmtId="3" fontId="5" fillId="2" borderId="24" xfId="0" applyNumberFormat="1" applyFont="1" applyFill="1" applyBorder="1" applyAlignment="1">
      <alignment horizontal="justify" vertical="center" wrapText="1"/>
    </xf>
    <xf numFmtId="170" fontId="5" fillId="0" borderId="26" xfId="7"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70" fontId="5" fillId="0" borderId="35" xfId="7"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5" fillId="2" borderId="36" xfId="0" applyNumberFormat="1" applyFont="1" applyFill="1" applyBorder="1" applyAlignment="1">
      <alignment horizontal="center" vertical="center" wrapText="1"/>
    </xf>
    <xf numFmtId="0" fontId="5" fillId="0" borderId="36" xfId="0" applyFont="1" applyBorder="1" applyAlignment="1">
      <alignment horizontal="justify" vertical="center" wrapText="1"/>
    </xf>
    <xf numFmtId="0" fontId="5" fillId="0" borderId="7" xfId="3" applyFont="1" applyBorder="1" applyAlignment="1">
      <alignment horizontal="justify" vertical="center" wrapText="1"/>
    </xf>
    <xf numFmtId="0" fontId="5" fillId="0" borderId="23" xfId="3" applyFont="1" applyBorder="1" applyAlignment="1">
      <alignment horizontal="center" vertical="center" wrapText="1"/>
    </xf>
    <xf numFmtId="10" fontId="5" fillId="2" borderId="36" xfId="0" applyNumberFormat="1" applyFont="1" applyFill="1" applyBorder="1" applyAlignment="1">
      <alignment horizontal="center" vertical="center" wrapText="1"/>
    </xf>
    <xf numFmtId="3" fontId="5" fillId="2" borderId="10" xfId="0" applyNumberFormat="1" applyFont="1" applyFill="1" applyBorder="1" applyAlignment="1">
      <alignment horizontal="justify" vertical="center" wrapText="1"/>
    </xf>
    <xf numFmtId="0" fontId="5" fillId="0" borderId="7" xfId="0" applyFont="1" applyBorder="1" applyAlignment="1">
      <alignment horizontal="center" vertical="center" wrapText="1"/>
    </xf>
    <xf numFmtId="0" fontId="5" fillId="0" borderId="9" xfId="3" applyFont="1" applyBorder="1" applyAlignment="1">
      <alignment horizontal="center" vertical="center" wrapText="1"/>
    </xf>
    <xf numFmtId="10" fontId="5" fillId="2" borderId="5" xfId="0" applyNumberFormat="1" applyFont="1" applyFill="1" applyBorder="1" applyAlignment="1">
      <alignment horizontal="center" vertical="center" wrapText="1"/>
    </xf>
    <xf numFmtId="0" fontId="5" fillId="2" borderId="36" xfId="0" applyFont="1" applyFill="1" applyBorder="1" applyAlignment="1">
      <alignment horizontal="justify" vertical="center" wrapText="1"/>
    </xf>
    <xf numFmtId="1" fontId="5" fillId="0" borderId="36"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5" fillId="0" borderId="9" xfId="0" applyFont="1" applyBorder="1" applyAlignment="1">
      <alignment horizontal="center" vertical="center" wrapText="1"/>
    </xf>
    <xf numFmtId="1" fontId="5" fillId="2" borderId="23" xfId="0" applyNumberFormat="1" applyFont="1" applyFill="1" applyBorder="1" applyAlignment="1">
      <alignment horizontal="center" vertical="center" wrapText="1"/>
    </xf>
    <xf numFmtId="0" fontId="5" fillId="2" borderId="21" xfId="0" applyFont="1" applyFill="1" applyBorder="1" applyAlignment="1">
      <alignment horizontal="justify" vertical="center" wrapText="1"/>
    </xf>
    <xf numFmtId="170" fontId="5" fillId="0" borderId="18" xfId="7" applyFont="1" applyFill="1" applyBorder="1" applyAlignment="1">
      <alignment horizontal="center" vertical="center" wrapText="1"/>
    </xf>
    <xf numFmtId="170" fontId="5" fillId="0" borderId="20" xfId="7" applyFont="1" applyFill="1" applyBorder="1" applyAlignment="1">
      <alignment horizontal="center" vertical="center"/>
    </xf>
    <xf numFmtId="1" fontId="3" fillId="2" borderId="11"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3" fillId="8" borderId="28" xfId="0" applyFont="1" applyFill="1" applyBorder="1" applyAlignment="1">
      <alignment horizontal="center" vertical="center"/>
    </xf>
    <xf numFmtId="0" fontId="5" fillId="8" borderId="20"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4" xfId="13" applyNumberFormat="1" applyFont="1" applyFill="1" applyBorder="1">
      <alignment horizontal="center" vertical="center" wrapText="1"/>
    </xf>
    <xf numFmtId="0" fontId="5" fillId="8" borderId="20" xfId="0" applyFont="1" applyFill="1" applyBorder="1" applyAlignment="1">
      <alignment horizontal="justify" vertical="center" wrapText="1"/>
    </xf>
    <xf numFmtId="0" fontId="5" fillId="8" borderId="20" xfId="3" applyFont="1" applyFill="1" applyBorder="1" applyAlignment="1">
      <alignment horizontal="center" vertical="center" wrapText="1"/>
    </xf>
    <xf numFmtId="9" fontId="5" fillId="8" borderId="20" xfId="0" applyNumberFormat="1" applyFont="1" applyFill="1" applyBorder="1" applyAlignment="1">
      <alignment horizontal="center" vertical="center" wrapText="1"/>
    </xf>
    <xf numFmtId="177" fontId="5" fillId="8" borderId="20" xfId="10" applyNumberFormat="1" applyFont="1" applyFill="1" applyBorder="1" applyAlignment="1">
      <alignment horizontal="center" vertical="center"/>
    </xf>
    <xf numFmtId="3" fontId="5" fillId="8" borderId="20" xfId="0" applyNumberFormat="1" applyFont="1" applyFill="1" applyBorder="1" applyAlignment="1">
      <alignment horizontal="justify" vertical="center" wrapText="1"/>
    </xf>
    <xf numFmtId="0" fontId="5" fillId="8" borderId="0" xfId="0" applyFont="1" applyFill="1" applyAlignment="1">
      <alignment horizontal="justify" vertical="center" wrapText="1"/>
    </xf>
    <xf numFmtId="170" fontId="5" fillId="8" borderId="20" xfId="7" applyFont="1" applyFill="1" applyBorder="1" applyAlignment="1">
      <alignment horizontal="center" vertical="center"/>
    </xf>
    <xf numFmtId="0" fontId="5" fillId="8" borderId="0" xfId="0" applyFont="1" applyFill="1" applyAlignment="1">
      <alignment horizontal="center" vertical="center" wrapText="1"/>
    </xf>
    <xf numFmtId="1" fontId="5" fillId="8" borderId="20" xfId="0" applyNumberFormat="1" applyFont="1" applyFill="1" applyBorder="1" applyAlignment="1">
      <alignment horizontal="center" vertical="center" wrapText="1"/>
    </xf>
    <xf numFmtId="166" fontId="5" fillId="8" borderId="20" xfId="0" applyNumberFormat="1" applyFont="1" applyFill="1" applyBorder="1" applyAlignment="1">
      <alignment horizontal="center" vertical="center" wrapText="1"/>
    </xf>
    <xf numFmtId="3" fontId="5" fillId="8" borderId="17" xfId="0" applyNumberFormat="1" applyFont="1" applyFill="1" applyBorder="1" applyAlignment="1">
      <alignment horizontal="center" vertical="center" wrapText="1"/>
    </xf>
    <xf numFmtId="1" fontId="3" fillId="0" borderId="6" xfId="0" applyNumberFormat="1" applyFont="1" applyBorder="1" applyAlignment="1">
      <alignment horizontal="center" vertical="center" wrapText="1" indent="1"/>
    </xf>
    <xf numFmtId="1" fontId="3" fillId="0" borderId="1" xfId="0" applyNumberFormat="1" applyFont="1" applyBorder="1" applyAlignment="1">
      <alignment horizontal="center" vertical="center" wrapText="1" indent="1"/>
    </xf>
    <xf numFmtId="1" fontId="3" fillId="0" borderId="9" xfId="0" applyNumberFormat="1" applyFont="1" applyBorder="1" applyAlignment="1">
      <alignment horizontal="center" vertical="center" wrapText="1" indent="1"/>
    </xf>
    <xf numFmtId="1" fontId="3" fillId="0" borderId="16" xfId="0" applyNumberFormat="1" applyFont="1" applyBorder="1" applyAlignment="1">
      <alignment horizontal="center" vertical="center" wrapText="1" indent="1"/>
    </xf>
    <xf numFmtId="177" fontId="3" fillId="10" borderId="19" xfId="10" applyNumberFormat="1" applyFont="1" applyFill="1" applyBorder="1" applyAlignment="1">
      <alignment horizontal="center" vertical="center"/>
    </xf>
    <xf numFmtId="0" fontId="5" fillId="10" borderId="19" xfId="0" applyFont="1" applyFill="1" applyBorder="1" applyAlignment="1">
      <alignment horizontal="center" vertical="center"/>
    </xf>
    <xf numFmtId="1" fontId="5" fillId="0" borderId="6" xfId="0" applyNumberFormat="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3" fillId="2" borderId="0" xfId="0" applyFont="1" applyFill="1" applyAlignment="1">
      <alignment horizontal="center" vertical="center"/>
    </xf>
    <xf numFmtId="0" fontId="5" fillId="0" borderId="24" xfId="15" applyFont="1" applyFill="1" applyBorder="1">
      <alignment horizontal="center" vertical="center" wrapText="1"/>
    </xf>
    <xf numFmtId="9" fontId="5" fillId="2" borderId="24" xfId="0" applyNumberFormat="1" applyFont="1" applyFill="1" applyBorder="1" applyAlignment="1">
      <alignment horizontal="center" vertical="center"/>
    </xf>
    <xf numFmtId="1" fontId="5" fillId="15" borderId="7" xfId="0" applyNumberFormat="1" applyFont="1" applyFill="1" applyBorder="1" applyAlignment="1">
      <alignment horizontal="center" vertical="center"/>
    </xf>
    <xf numFmtId="0" fontId="5" fillId="15" borderId="8" xfId="0" applyFont="1" applyFill="1" applyBorder="1" applyAlignment="1">
      <alignment horizontal="center" vertical="center"/>
    </xf>
    <xf numFmtId="0" fontId="5" fillId="15" borderId="8" xfId="0" applyFont="1" applyFill="1" applyBorder="1" applyAlignment="1">
      <alignment horizontal="justify" vertical="center" wrapText="1"/>
    </xf>
    <xf numFmtId="168" fontId="5" fillId="15" borderId="36" xfId="0" applyNumberFormat="1" applyFont="1" applyFill="1" applyBorder="1" applyAlignment="1">
      <alignment horizontal="center" vertical="center"/>
    </xf>
    <xf numFmtId="177" fontId="3" fillId="15" borderId="2" xfId="10" applyNumberFormat="1" applyFont="1" applyFill="1" applyBorder="1" applyAlignment="1">
      <alignment horizontal="center" vertical="center"/>
    </xf>
    <xf numFmtId="0" fontId="5" fillId="15" borderId="7" xfId="0" applyFont="1" applyFill="1" applyBorder="1" applyAlignment="1">
      <alignment horizontal="justify" vertical="center" wrapText="1"/>
    </xf>
    <xf numFmtId="0" fontId="5" fillId="15" borderId="36" xfId="0" applyFont="1" applyFill="1" applyBorder="1" applyAlignment="1">
      <alignment horizontal="justify" vertical="center" wrapText="1"/>
    </xf>
    <xf numFmtId="0" fontId="3" fillId="15" borderId="2" xfId="0" applyFont="1" applyFill="1" applyBorder="1" applyAlignment="1">
      <alignment horizontal="justify" vertical="center" wrapText="1"/>
    </xf>
    <xf numFmtId="170" fontId="3" fillId="15" borderId="2" xfId="10" applyNumberFormat="1" applyFont="1" applyFill="1" applyBorder="1" applyAlignment="1">
      <alignment horizontal="center" vertical="center"/>
    </xf>
    <xf numFmtId="167" fontId="3" fillId="15" borderId="11" xfId="0" applyNumberFormat="1" applyFont="1" applyFill="1" applyBorder="1" applyAlignment="1">
      <alignment horizontal="center" vertical="center"/>
    </xf>
    <xf numFmtId="1" fontId="5" fillId="15" borderId="3" xfId="0" applyNumberFormat="1" applyFont="1" applyFill="1" applyBorder="1" applyAlignment="1">
      <alignment horizontal="center" vertical="center"/>
    </xf>
    <xf numFmtId="0" fontId="5" fillId="15" borderId="3" xfId="0" applyFont="1" applyFill="1" applyBorder="1" applyAlignment="1">
      <alignment horizontal="center" vertical="center"/>
    </xf>
    <xf numFmtId="166" fontId="5" fillId="15" borderId="3" xfId="0" applyNumberFormat="1" applyFont="1" applyFill="1" applyBorder="1" applyAlignment="1">
      <alignment horizontal="center" vertical="center"/>
    </xf>
    <xf numFmtId="0" fontId="5" fillId="15" borderId="36" xfId="0" applyFont="1" applyFill="1" applyBorder="1" applyAlignment="1">
      <alignment horizontal="center" vertical="center"/>
    </xf>
    <xf numFmtId="1" fontId="5" fillId="0" borderId="0" xfId="0" applyNumberFormat="1" applyFont="1" applyAlignment="1">
      <alignment horizontal="center" vertical="center"/>
    </xf>
    <xf numFmtId="0" fontId="5" fillId="2" borderId="0" xfId="0" applyFont="1" applyFill="1" applyAlignment="1">
      <alignment horizontal="justify" vertical="center" wrapText="1"/>
    </xf>
    <xf numFmtId="168" fontId="5" fillId="2" borderId="0" xfId="0" applyNumberFormat="1" applyFont="1" applyFill="1" applyAlignment="1">
      <alignment horizontal="center" vertical="center"/>
    </xf>
    <xf numFmtId="177" fontId="5" fillId="2" borderId="0" xfId="0" applyNumberFormat="1" applyFont="1" applyFill="1" applyAlignment="1">
      <alignment horizontal="center" vertical="center"/>
    </xf>
    <xf numFmtId="170" fontId="5" fillId="2" borderId="0" xfId="0" applyNumberFormat="1" applyFont="1" applyFill="1" applyAlignment="1">
      <alignment horizontal="center" vertical="center"/>
    </xf>
    <xf numFmtId="167" fontId="5" fillId="2" borderId="0" xfId="0" applyNumberFormat="1" applyFont="1" applyFill="1" applyAlignment="1">
      <alignment horizontal="center" vertical="center"/>
    </xf>
    <xf numFmtId="1" fontId="5" fillId="2" borderId="0" xfId="0" applyNumberFormat="1" applyFont="1" applyFill="1" applyAlignment="1">
      <alignment horizontal="center" vertical="center"/>
    </xf>
    <xf numFmtId="166" fontId="5" fillId="0" borderId="0" xfId="0" applyNumberFormat="1" applyFont="1" applyAlignment="1">
      <alignment horizontal="center" vertical="center"/>
    </xf>
    <xf numFmtId="0" fontId="5" fillId="0" borderId="2" xfId="0" applyFont="1" applyBorder="1" applyAlignment="1">
      <alignment horizontal="left" vertical="center"/>
    </xf>
    <xf numFmtId="0" fontId="2" fillId="0" borderId="2" xfId="0" applyFont="1" applyBorder="1" applyAlignment="1">
      <alignment horizontal="left" vertical="center" wrapText="1"/>
    </xf>
    <xf numFmtId="9" fontId="2" fillId="0" borderId="0" xfId="2" applyFont="1" applyBorder="1" applyAlignment="1">
      <alignment horizontal="center" vertical="center"/>
    </xf>
    <xf numFmtId="41" fontId="2" fillId="0" borderId="0" xfId="10" applyFont="1" applyAlignment="1">
      <alignment horizontal="center" vertical="center"/>
    </xf>
    <xf numFmtId="41" fontId="2" fillId="0" borderId="0" xfId="10" applyFont="1" applyAlignment="1">
      <alignment horizontal="right" vertical="center"/>
    </xf>
    <xf numFmtId="9" fontId="2" fillId="4" borderId="23" xfId="2" applyFont="1" applyFill="1" applyBorder="1" applyAlignment="1">
      <alignment horizontal="center" vertical="center" wrapText="1"/>
    </xf>
    <xf numFmtId="41" fontId="2" fillId="4" borderId="23" xfId="1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6" borderId="20" xfId="0" applyFont="1" applyFill="1" applyBorder="1" applyAlignment="1">
      <alignment horizontal="justify" vertical="center" wrapText="1"/>
    </xf>
    <xf numFmtId="9" fontId="2" fillId="6" borderId="20" xfId="2" applyFont="1" applyFill="1" applyBorder="1" applyAlignment="1">
      <alignment horizontal="center" vertical="center"/>
    </xf>
    <xf numFmtId="41" fontId="2" fillId="6" borderId="20" xfId="10" applyFont="1" applyFill="1" applyBorder="1" applyAlignment="1">
      <alignment horizontal="center" vertical="center"/>
    </xf>
    <xf numFmtId="41" fontId="2" fillId="6" borderId="20" xfId="10" applyFont="1" applyFill="1" applyBorder="1" applyAlignment="1">
      <alignment horizontal="right" vertical="center"/>
    </xf>
    <xf numFmtId="0" fontId="2" fillId="8" borderId="19" xfId="0" applyFont="1" applyFill="1" applyBorder="1" applyAlignment="1">
      <alignment horizontal="justify" vertical="center" wrapText="1"/>
    </xf>
    <xf numFmtId="9" fontId="2" fillId="8" borderId="19" xfId="2" applyFont="1" applyFill="1" applyBorder="1" applyAlignment="1">
      <alignment horizontal="center" vertical="center"/>
    </xf>
    <xf numFmtId="41" fontId="2" fillId="8" borderId="19" xfId="10" applyFont="1" applyFill="1" applyBorder="1" applyAlignment="1">
      <alignment horizontal="center" vertical="center"/>
    </xf>
    <xf numFmtId="41" fontId="2" fillId="8" borderId="19" xfId="10" applyFont="1" applyFill="1" applyBorder="1" applyAlignment="1">
      <alignment horizontal="right" vertical="center"/>
    </xf>
    <xf numFmtId="9" fontId="2" fillId="10" borderId="3" xfId="2" applyFont="1" applyFill="1" applyBorder="1" applyAlignment="1">
      <alignment horizontal="center" vertical="center"/>
    </xf>
    <xf numFmtId="41" fontId="2" fillId="10" borderId="3" xfId="10" applyFont="1" applyFill="1" applyBorder="1" applyAlignment="1">
      <alignment horizontal="center" vertical="center"/>
    </xf>
    <xf numFmtId="0" fontId="2" fillId="10" borderId="3" xfId="0" applyFont="1" applyFill="1" applyBorder="1" applyAlignment="1">
      <alignment horizontal="justify" vertical="center" wrapText="1"/>
    </xf>
    <xf numFmtId="41" fontId="2" fillId="10" borderId="3" xfId="10" applyFont="1" applyFill="1" applyBorder="1" applyAlignment="1">
      <alignment horizontal="right" vertical="center"/>
    </xf>
    <xf numFmtId="41" fontId="4" fillId="0" borderId="2" xfId="10" applyFont="1" applyFill="1" applyBorder="1" applyAlignment="1">
      <alignment horizontal="right" vertical="center" wrapText="1"/>
    </xf>
    <xf numFmtId="41" fontId="5" fillId="0" borderId="2" xfId="10" applyFont="1" applyFill="1" applyBorder="1" applyAlignment="1">
      <alignment horizontal="right" vertical="center" wrapText="1"/>
    </xf>
    <xf numFmtId="9" fontId="4" fillId="0" borderId="10" xfId="2" applyFont="1" applyFill="1" applyBorder="1" applyAlignment="1">
      <alignment horizontal="center" vertical="center" wrapText="1"/>
    </xf>
    <xf numFmtId="167" fontId="4" fillId="0" borderId="10" xfId="0" applyNumberFormat="1" applyFont="1" applyBorder="1" applyAlignment="1">
      <alignment horizontal="justify" vertical="center" wrapText="1"/>
    </xf>
    <xf numFmtId="41" fontId="4" fillId="0" borderId="10" xfId="10" applyFont="1" applyFill="1" applyBorder="1" applyAlignment="1">
      <alignment horizontal="right" vertical="center" wrapText="1"/>
    </xf>
    <xf numFmtId="9" fontId="4" fillId="0" borderId="2" xfId="2" applyFont="1" applyFill="1" applyBorder="1" applyAlignment="1">
      <alignment horizontal="center" vertical="center" wrapText="1"/>
    </xf>
    <xf numFmtId="41" fontId="2" fillId="10" borderId="8" xfId="10" applyFont="1" applyFill="1" applyBorder="1" applyAlignment="1">
      <alignment horizontal="right" vertical="center" wrapText="1"/>
    </xf>
    <xf numFmtId="0" fontId="2" fillId="10" borderId="0" xfId="0" applyFont="1" applyFill="1" applyAlignment="1">
      <alignment horizontal="center" vertical="center" wrapText="1"/>
    </xf>
    <xf numFmtId="0" fontId="2" fillId="10" borderId="8"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73" xfId="0" applyFont="1" applyBorder="1" applyAlignment="1">
      <alignment horizontal="center" vertical="center" wrapText="1"/>
    </xf>
    <xf numFmtId="0" fontId="4" fillId="0" borderId="55" xfId="0" applyFont="1" applyBorder="1" applyAlignment="1">
      <alignment horizontal="justify" vertical="center" wrapText="1"/>
    </xf>
    <xf numFmtId="0" fontId="4" fillId="0" borderId="55" xfId="0" applyFont="1" applyBorder="1" applyAlignment="1">
      <alignment horizontal="center" vertical="center" wrapText="1"/>
    </xf>
    <xf numFmtId="41" fontId="4" fillId="0" borderId="35" xfId="10" applyFont="1" applyFill="1" applyBorder="1" applyAlignment="1">
      <alignment horizontal="right" vertical="center"/>
    </xf>
    <xf numFmtId="1" fontId="4" fillId="0" borderId="23"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4" fillId="0" borderId="24" xfId="2" applyFont="1" applyFill="1" applyBorder="1" applyAlignment="1">
      <alignment horizontal="center" vertical="center" wrapText="1"/>
    </xf>
    <xf numFmtId="41" fontId="4" fillId="0" borderId="11" xfId="10" applyFont="1" applyFill="1" applyBorder="1" applyAlignment="1">
      <alignment horizontal="right" vertical="center" wrapText="1"/>
    </xf>
    <xf numFmtId="0" fontId="5" fillId="0" borderId="3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14" xfId="0" applyFont="1" applyBorder="1" applyAlignment="1">
      <alignment horizontal="center" vertical="center"/>
    </xf>
    <xf numFmtId="0" fontId="5" fillId="0" borderId="74" xfId="0" applyFont="1" applyBorder="1" applyAlignment="1">
      <alignment horizontal="center" vertical="center" wrapText="1"/>
    </xf>
    <xf numFmtId="0" fontId="5" fillId="0" borderId="66" xfId="0" applyFont="1" applyBorder="1" applyAlignment="1">
      <alignment horizontal="justify" vertical="center" wrapText="1"/>
    </xf>
    <xf numFmtId="0" fontId="5" fillId="0" borderId="66" xfId="0" applyFont="1" applyBorder="1" applyAlignment="1">
      <alignment horizontal="center" vertical="center" wrapText="1"/>
    </xf>
    <xf numFmtId="0" fontId="3" fillId="6" borderId="46" xfId="0" applyFont="1" applyFill="1" applyBorder="1" applyAlignment="1">
      <alignment horizontal="center" vertical="center" wrapText="1"/>
    </xf>
    <xf numFmtId="9" fontId="2" fillId="8" borderId="20" xfId="2" applyFont="1" applyFill="1" applyBorder="1" applyAlignment="1">
      <alignment horizontal="center" vertical="center"/>
    </xf>
    <xf numFmtId="41" fontId="2" fillId="8" borderId="20" xfId="10" applyFont="1" applyFill="1" applyBorder="1" applyAlignment="1">
      <alignment horizontal="center" vertical="center"/>
    </xf>
    <xf numFmtId="41" fontId="2" fillId="10" borderId="3" xfId="10" applyFont="1" applyFill="1" applyBorder="1" applyAlignment="1">
      <alignment horizontal="right" vertical="center" wrapText="1"/>
    </xf>
    <xf numFmtId="0" fontId="2" fillId="10" borderId="3" xfId="0" applyFont="1" applyFill="1" applyBorder="1" applyAlignment="1">
      <alignment horizontal="center" vertical="center" wrapText="1"/>
    </xf>
    <xf numFmtId="0" fontId="5" fillId="0" borderId="35" xfId="15" applyFont="1" applyFill="1" applyBorder="1">
      <alignment horizontal="center" vertical="center" wrapText="1"/>
    </xf>
    <xf numFmtId="1" fontId="4" fillId="0" borderId="11"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60" xfId="0" applyFont="1" applyBorder="1" applyAlignment="1">
      <alignment horizontal="center" vertical="center" wrapText="1"/>
    </xf>
    <xf numFmtId="0" fontId="5" fillId="0" borderId="18" xfId="15" applyFont="1" applyFill="1" applyBorder="1">
      <alignment horizontal="center" vertical="center" wrapText="1"/>
    </xf>
    <xf numFmtId="9" fontId="4" fillId="2" borderId="10" xfId="2" applyFont="1" applyFill="1" applyBorder="1" applyAlignment="1">
      <alignment horizontal="justify" vertical="center" wrapText="1"/>
    </xf>
    <xf numFmtId="0" fontId="3" fillId="10" borderId="34" xfId="0" applyFont="1" applyFill="1" applyBorder="1" applyAlignment="1">
      <alignment horizontal="center" vertical="center"/>
    </xf>
    <xf numFmtId="41" fontId="2" fillId="10" borderId="3" xfId="10" applyFont="1" applyFill="1" applyBorder="1" applyAlignment="1">
      <alignment horizontal="center" vertical="center" wrapText="1"/>
    </xf>
    <xf numFmtId="1" fontId="5" fillId="0" borderId="31" xfId="3" applyNumberFormat="1" applyFont="1" applyBorder="1" applyAlignment="1">
      <alignment horizontal="center" vertical="center" wrapText="1"/>
    </xf>
    <xf numFmtId="1" fontId="5" fillId="0" borderId="23" xfId="3" applyNumberFormat="1" applyFont="1" applyBorder="1" applyAlignment="1">
      <alignment horizontal="center" vertical="center" wrapText="1"/>
    </xf>
    <xf numFmtId="0" fontId="5" fillId="0" borderId="35" xfId="3" applyFont="1" applyBorder="1" applyAlignment="1">
      <alignment horizontal="justify"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wrapText="1"/>
    </xf>
    <xf numFmtId="41" fontId="2" fillId="10" borderId="5" xfId="10" applyFont="1" applyFill="1" applyBorder="1" applyAlignment="1">
      <alignment horizontal="center" vertical="center" wrapText="1"/>
    </xf>
    <xf numFmtId="41" fontId="2" fillId="10" borderId="5" xfId="10" applyFont="1" applyFill="1" applyBorder="1" applyAlignment="1">
      <alignment horizontal="right" vertical="center" wrapText="1"/>
    </xf>
    <xf numFmtId="41" fontId="4" fillId="0" borderId="19" xfId="10" applyFont="1" applyFill="1" applyBorder="1" applyAlignment="1">
      <alignment horizontal="right" vertical="center" wrapText="1"/>
    </xf>
    <xf numFmtId="0" fontId="6" fillId="0" borderId="23" xfId="0" applyFont="1" applyBorder="1" applyAlignment="1">
      <alignment vertical="center" wrapText="1"/>
    </xf>
    <xf numFmtId="1" fontId="4" fillId="15" borderId="3" xfId="0" applyNumberFormat="1" applyFont="1" applyFill="1" applyBorder="1" applyAlignment="1">
      <alignment horizontal="center" vertical="center"/>
    </xf>
    <xf numFmtId="0" fontId="4" fillId="15" borderId="3" xfId="0" applyFont="1" applyFill="1" applyBorder="1" applyAlignment="1">
      <alignment horizontal="center" vertical="center"/>
    </xf>
    <xf numFmtId="0" fontId="4" fillId="15" borderId="3" xfId="0" applyFont="1" applyFill="1" applyBorder="1" applyAlignment="1">
      <alignment horizontal="justify" vertical="center" wrapText="1"/>
    </xf>
    <xf numFmtId="9" fontId="4" fillId="15" borderId="3" xfId="2" applyFont="1" applyFill="1" applyBorder="1" applyAlignment="1">
      <alignment horizontal="center" vertical="center"/>
    </xf>
    <xf numFmtId="41" fontId="2" fillId="15" borderId="3" xfId="10" applyFont="1" applyFill="1" applyBorder="1" applyAlignment="1">
      <alignment horizontal="center" vertical="center"/>
    </xf>
    <xf numFmtId="0" fontId="2" fillId="15" borderId="33" xfId="0" applyFont="1" applyFill="1" applyBorder="1" applyAlignment="1">
      <alignment horizontal="justify" vertical="center" wrapText="1"/>
    </xf>
    <xf numFmtId="41" fontId="2" fillId="15" borderId="33" xfId="10" applyFont="1" applyFill="1" applyBorder="1" applyAlignment="1">
      <alignment horizontal="right" vertical="center"/>
    </xf>
    <xf numFmtId="167" fontId="4" fillId="15" borderId="3" xfId="0" applyNumberFormat="1" applyFont="1" applyFill="1" applyBorder="1" applyAlignment="1">
      <alignment horizontal="center" vertical="center"/>
    </xf>
    <xf numFmtId="166" fontId="4" fillId="15" borderId="3" xfId="0" applyNumberFormat="1" applyFont="1" applyFill="1" applyBorder="1" applyAlignment="1">
      <alignment horizontal="center" vertical="center"/>
    </xf>
    <xf numFmtId="9" fontId="4" fillId="2" borderId="0" xfId="2" applyFont="1" applyFill="1" applyAlignment="1">
      <alignment horizontal="center" vertical="center"/>
    </xf>
    <xf numFmtId="41" fontId="4" fillId="2" borderId="0" xfId="10" applyFont="1" applyFill="1" applyAlignment="1">
      <alignment horizontal="center" vertical="center"/>
    </xf>
    <xf numFmtId="41" fontId="4" fillId="2" borderId="0" xfId="10" applyFont="1" applyFill="1" applyAlignment="1">
      <alignment horizontal="right" vertical="center"/>
    </xf>
    <xf numFmtId="0" fontId="4" fillId="2" borderId="0" xfId="3" applyFont="1" applyFill="1" applyAlignment="1">
      <alignment horizontal="center" vertical="center"/>
    </xf>
    <xf numFmtId="0" fontId="4" fillId="0" borderId="0" xfId="3" applyFont="1" applyAlignment="1">
      <alignment horizontal="center" vertical="center"/>
    </xf>
    <xf numFmtId="0" fontId="2" fillId="0" borderId="0" xfId="3" applyFont="1" applyAlignment="1">
      <alignment horizontal="center" vertical="center"/>
    </xf>
    <xf numFmtId="0" fontId="2" fillId="0" borderId="0" xfId="3" applyFont="1" applyAlignment="1">
      <alignment horizontal="justify" vertical="center" wrapText="1"/>
    </xf>
    <xf numFmtId="43" fontId="2" fillId="0" borderId="0" xfId="3" applyNumberFormat="1" applyFont="1" applyAlignment="1">
      <alignment horizontal="center" vertical="center"/>
    </xf>
    <xf numFmtId="177" fontId="2" fillId="0" borderId="0" xfId="10" applyNumberFormat="1" applyFont="1" applyAlignment="1">
      <alignment horizontal="right"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1" fontId="2" fillId="4" borderId="16" xfId="3" applyNumberFormat="1" applyFont="1" applyFill="1" applyBorder="1" applyAlignment="1">
      <alignment horizontal="center" vertical="center" wrapText="1"/>
    </xf>
    <xf numFmtId="0" fontId="2" fillId="4" borderId="10" xfId="3" applyFont="1" applyFill="1" applyBorder="1" applyAlignment="1">
      <alignment horizontal="center" vertical="center" wrapText="1"/>
    </xf>
    <xf numFmtId="0" fontId="2" fillId="4" borderId="16" xfId="3" applyFont="1" applyFill="1" applyBorder="1" applyAlignment="1">
      <alignment horizontal="center" vertical="center" wrapText="1"/>
    </xf>
    <xf numFmtId="0" fontId="2" fillId="4" borderId="12" xfId="3" applyFont="1" applyFill="1" applyBorder="1" applyAlignment="1">
      <alignment horizontal="center" vertical="center" wrapText="1"/>
    </xf>
    <xf numFmtId="168" fontId="2" fillId="4" borderId="6" xfId="3" applyNumberFormat="1" applyFont="1" applyFill="1" applyBorder="1" applyAlignment="1">
      <alignment horizontal="center" vertical="center" wrapText="1"/>
    </xf>
    <xf numFmtId="43" fontId="2" fillId="4" borderId="6" xfId="3" applyNumberFormat="1" applyFont="1" applyFill="1" applyBorder="1" applyAlignment="1">
      <alignment horizontal="center" vertical="center" wrapText="1"/>
    </xf>
    <xf numFmtId="0" fontId="2" fillId="4" borderId="6" xfId="3" applyFont="1" applyFill="1" applyBorder="1" applyAlignment="1">
      <alignment horizontal="center" vertical="center" wrapText="1"/>
    </xf>
    <xf numFmtId="177" fontId="2" fillId="4" borderId="12" xfId="10" applyNumberFormat="1" applyFont="1" applyFill="1" applyBorder="1" applyAlignment="1">
      <alignment horizontal="center" vertical="center" wrapText="1"/>
    </xf>
    <xf numFmtId="1" fontId="2" fillId="4" borderId="10" xfId="3" applyNumberFormat="1" applyFont="1" applyFill="1" applyBorder="1" applyAlignment="1">
      <alignment horizontal="center" vertical="center" wrapText="1"/>
    </xf>
    <xf numFmtId="0" fontId="2" fillId="4" borderId="10" xfId="3" applyFont="1" applyFill="1" applyBorder="1" applyAlignment="1">
      <alignment horizontal="center" vertical="center" textRotation="90" wrapText="1"/>
    </xf>
    <xf numFmtId="49" fontId="2" fillId="4" borderId="10" xfId="3" applyNumberFormat="1" applyFont="1" applyFill="1" applyBorder="1" applyAlignment="1">
      <alignment horizontal="center" vertical="center" textRotation="90" wrapText="1"/>
    </xf>
    <xf numFmtId="0" fontId="2" fillId="4" borderId="9" xfId="3" applyFont="1" applyFill="1" applyBorder="1" applyAlignment="1">
      <alignment horizontal="center" vertical="center" textRotation="90" wrapText="1"/>
    </xf>
    <xf numFmtId="1" fontId="2" fillId="6" borderId="32" xfId="3" applyNumberFormat="1" applyFont="1" applyFill="1" applyBorder="1" applyAlignment="1">
      <alignment horizontal="center" vertical="center" wrapText="1"/>
    </xf>
    <xf numFmtId="0" fontId="2" fillId="6" borderId="20" xfId="3" applyFont="1" applyFill="1" applyBorder="1" applyAlignment="1">
      <alignment horizontal="center" vertical="center"/>
    </xf>
    <xf numFmtId="0" fontId="2" fillId="6" borderId="20" xfId="3" applyFont="1" applyFill="1" applyBorder="1" applyAlignment="1">
      <alignment horizontal="justify" vertical="center" wrapText="1"/>
    </xf>
    <xf numFmtId="0" fontId="2" fillId="6" borderId="19" xfId="3" applyFont="1" applyFill="1" applyBorder="1" applyAlignment="1">
      <alignment horizontal="justify" vertical="center" wrapText="1"/>
    </xf>
    <xf numFmtId="0" fontId="2" fillId="6" borderId="19" xfId="3" applyFont="1" applyFill="1" applyBorder="1" applyAlignment="1">
      <alignment horizontal="center" vertical="center"/>
    </xf>
    <xf numFmtId="168" fontId="2" fillId="6" borderId="19" xfId="3" applyNumberFormat="1" applyFont="1" applyFill="1" applyBorder="1" applyAlignment="1">
      <alignment horizontal="center" vertical="center"/>
    </xf>
    <xf numFmtId="43" fontId="2" fillId="6" borderId="19" xfId="3" applyNumberFormat="1" applyFont="1" applyFill="1" applyBorder="1" applyAlignment="1">
      <alignment horizontal="center" vertical="center"/>
    </xf>
    <xf numFmtId="177" fontId="2" fillId="6" borderId="19" xfId="10" applyNumberFormat="1" applyFont="1" applyFill="1" applyBorder="1" applyAlignment="1">
      <alignment horizontal="right" vertical="center"/>
    </xf>
    <xf numFmtId="1" fontId="2" fillId="6" borderId="19" xfId="3" applyNumberFormat="1" applyFont="1" applyFill="1" applyBorder="1" applyAlignment="1">
      <alignment horizontal="center" vertical="center"/>
    </xf>
    <xf numFmtId="166" fontId="2" fillId="6" borderId="19" xfId="3" applyNumberFormat="1" applyFont="1" applyFill="1" applyBorder="1" applyAlignment="1">
      <alignment horizontal="center" vertical="center"/>
    </xf>
    <xf numFmtId="0" fontId="2" fillId="6" borderId="30" xfId="3" applyFont="1" applyFill="1" applyBorder="1" applyAlignment="1">
      <alignment horizontal="center" vertical="center"/>
    </xf>
    <xf numFmtId="1" fontId="2" fillId="0" borderId="9" xfId="3" applyNumberFormat="1" applyFont="1" applyBorder="1" applyAlignment="1">
      <alignment horizontal="center" vertical="center" wrapText="1"/>
    </xf>
    <xf numFmtId="0" fontId="2" fillId="0" borderId="16" xfId="3" applyFont="1" applyBorder="1" applyAlignment="1">
      <alignment horizontal="center" vertical="center"/>
    </xf>
    <xf numFmtId="0" fontId="2" fillId="8" borderId="3" xfId="3" applyFont="1" applyFill="1" applyBorder="1" applyAlignment="1">
      <alignment horizontal="justify" vertical="center" wrapText="1"/>
    </xf>
    <xf numFmtId="0" fontId="2" fillId="8" borderId="3" xfId="3" applyFont="1" applyFill="1" applyBorder="1" applyAlignment="1">
      <alignment horizontal="center" vertical="center"/>
    </xf>
    <xf numFmtId="168" fontId="2" fillId="8" borderId="3" xfId="3" applyNumberFormat="1" applyFont="1" applyFill="1" applyBorder="1" applyAlignment="1">
      <alignment horizontal="center" vertical="center"/>
    </xf>
    <xf numFmtId="43" fontId="2" fillId="8" borderId="3" xfId="3" applyNumberFormat="1" applyFont="1" applyFill="1" applyBorder="1" applyAlignment="1">
      <alignment horizontal="center" vertical="center"/>
    </xf>
    <xf numFmtId="177" fontId="2" fillId="8" borderId="3" xfId="10" applyNumberFormat="1" applyFont="1" applyFill="1" applyBorder="1" applyAlignment="1">
      <alignment horizontal="right" vertical="center"/>
    </xf>
    <xf numFmtId="1" fontId="2" fillId="8" borderId="3" xfId="3" applyNumberFormat="1" applyFont="1" applyFill="1" applyBorder="1" applyAlignment="1">
      <alignment horizontal="center" vertical="center"/>
    </xf>
    <xf numFmtId="166" fontId="2" fillId="8" borderId="3" xfId="3" applyNumberFormat="1" applyFont="1" applyFill="1" applyBorder="1" applyAlignment="1">
      <alignment horizontal="center" vertical="center"/>
    </xf>
    <xf numFmtId="0" fontId="2" fillId="8" borderId="4" xfId="3" applyFont="1" applyFill="1" applyBorder="1" applyAlignment="1">
      <alignment horizontal="center" vertical="center"/>
    </xf>
    <xf numFmtId="0" fontId="3" fillId="2" borderId="9" xfId="0" applyFont="1" applyFill="1" applyBorder="1" applyAlignment="1">
      <alignment horizontal="center" vertical="center"/>
    </xf>
    <xf numFmtId="0" fontId="3" fillId="2" borderId="16" xfId="0" applyFont="1" applyFill="1" applyBorder="1" applyAlignment="1">
      <alignment horizontal="center" vertical="center"/>
    </xf>
    <xf numFmtId="0" fontId="3" fillId="10" borderId="74" xfId="0" applyFont="1" applyFill="1" applyBorder="1" applyAlignment="1">
      <alignment horizontal="center" vertical="center"/>
    </xf>
    <xf numFmtId="0" fontId="3" fillId="10" borderId="8" xfId="0" applyFont="1" applyFill="1" applyBorder="1" applyAlignment="1">
      <alignment horizontal="justify" vertical="center" wrapText="1"/>
    </xf>
    <xf numFmtId="0" fontId="3" fillId="10" borderId="8" xfId="0" applyFont="1" applyFill="1" applyBorder="1" applyAlignment="1">
      <alignment horizontal="center" vertical="center"/>
    </xf>
    <xf numFmtId="43" fontId="3" fillId="10" borderId="8" xfId="0" applyNumberFormat="1" applyFont="1" applyFill="1" applyBorder="1" applyAlignment="1">
      <alignment horizontal="center" vertical="center"/>
    </xf>
    <xf numFmtId="177" fontId="3" fillId="10" borderId="8" xfId="10" applyNumberFormat="1" applyFont="1" applyFill="1" applyBorder="1" applyAlignment="1">
      <alignment horizontal="right" vertical="center"/>
    </xf>
    <xf numFmtId="0" fontId="3" fillId="10" borderId="5" xfId="0" applyFont="1" applyFill="1" applyBorder="1" applyAlignment="1">
      <alignment horizontal="center" vertical="center"/>
    </xf>
    <xf numFmtId="0" fontId="3" fillId="10" borderId="3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177" fontId="4" fillId="0" borderId="7" xfId="10" applyNumberFormat="1" applyFont="1" applyFill="1" applyBorder="1" applyAlignment="1">
      <alignment horizontal="right" vertical="center"/>
    </xf>
    <xf numFmtId="1" fontId="4" fillId="0" borderId="36" xfId="3" applyNumberFormat="1" applyFont="1" applyBorder="1" applyAlignment="1">
      <alignment horizontal="center" vertical="center" wrapText="1"/>
    </xf>
    <xf numFmtId="0" fontId="4" fillId="2" borderId="2" xfId="3" applyFont="1" applyFill="1" applyBorder="1" applyAlignment="1">
      <alignment horizontal="justify" vertical="center" wrapText="1"/>
    </xf>
    <xf numFmtId="1" fontId="4" fillId="2" borderId="36" xfId="3" applyNumberFormat="1" applyFont="1" applyFill="1" applyBorder="1" applyAlignment="1">
      <alignment horizontal="center" vertical="center" wrapText="1"/>
    </xf>
    <xf numFmtId="0" fontId="6" fillId="2" borderId="36" xfId="21" applyFont="1" applyFill="1" applyBorder="1" applyAlignment="1">
      <alignment horizontal="justify" vertical="center" wrapText="1"/>
    </xf>
    <xf numFmtId="177" fontId="4" fillId="0" borderId="9" xfId="10" applyNumberFormat="1" applyFont="1" applyFill="1" applyBorder="1" applyAlignment="1">
      <alignment horizontal="right" vertical="center"/>
    </xf>
    <xf numFmtId="1" fontId="4" fillId="2" borderId="16" xfId="3" applyNumberFormat="1" applyFont="1" applyFill="1" applyBorder="1" applyAlignment="1">
      <alignment horizontal="center" vertical="center" wrapText="1"/>
    </xf>
    <xf numFmtId="3" fontId="5" fillId="2" borderId="19" xfId="0" applyNumberFormat="1" applyFont="1" applyFill="1" applyBorder="1" applyAlignment="1">
      <alignment horizontal="justify" vertical="center" wrapText="1"/>
    </xf>
    <xf numFmtId="177" fontId="5" fillId="0" borderId="23" xfId="10" applyNumberFormat="1" applyFont="1" applyFill="1" applyBorder="1" applyAlignment="1">
      <alignment horizontal="right" vertical="center"/>
    </xf>
    <xf numFmtId="1" fontId="4" fillId="2" borderId="30" xfId="3" applyNumberFormat="1" applyFont="1" applyFill="1" applyBorder="1" applyAlignment="1">
      <alignment horizontal="center" vertical="center" wrapText="1"/>
    </xf>
    <xf numFmtId="0" fontId="3" fillId="10" borderId="71" xfId="0" applyFont="1" applyFill="1" applyBorder="1" applyAlignment="1">
      <alignment horizontal="center" vertical="center"/>
    </xf>
    <xf numFmtId="0" fontId="3" fillId="10" borderId="0" xfId="0" applyFont="1" applyFill="1" applyAlignment="1">
      <alignment horizontal="center" vertical="center"/>
    </xf>
    <xf numFmtId="0" fontId="3" fillId="10" borderId="3" xfId="0" applyFont="1" applyFill="1" applyBorder="1" applyAlignment="1">
      <alignment horizontal="center" vertical="center"/>
    </xf>
    <xf numFmtId="177" fontId="3" fillId="10" borderId="0" xfId="10" applyNumberFormat="1" applyFont="1" applyFill="1" applyAlignment="1">
      <alignment horizontal="right" vertical="center"/>
    </xf>
    <xf numFmtId="0" fontId="3" fillId="10" borderId="0" xfId="0" applyFont="1" applyFill="1" applyAlignment="1">
      <alignment horizontal="justify" vertical="center" wrapText="1"/>
    </xf>
    <xf numFmtId="177" fontId="5" fillId="0" borderId="23" xfId="10" applyNumberFormat="1" applyFont="1" applyFill="1" applyBorder="1" applyAlignment="1">
      <alignment horizontal="right" vertical="center" wrapText="1"/>
    </xf>
    <xf numFmtId="164" fontId="5" fillId="0" borderId="23" xfId="18" applyFont="1" applyFill="1" applyBorder="1" applyAlignment="1">
      <alignment horizontal="justify" vertical="center" wrapText="1"/>
    </xf>
    <xf numFmtId="0" fontId="4" fillId="2" borderId="7" xfId="3" applyFont="1" applyFill="1" applyBorder="1" applyAlignment="1">
      <alignment horizontal="justify" vertical="center" wrapText="1"/>
    </xf>
    <xf numFmtId="177" fontId="3" fillId="10" borderId="3" xfId="10" applyNumberFormat="1" applyFont="1" applyFill="1" applyBorder="1" applyAlignment="1">
      <alignment horizontal="right" vertical="center"/>
    </xf>
    <xf numFmtId="0" fontId="3" fillId="10" borderId="3" xfId="0" applyFont="1" applyFill="1" applyBorder="1" applyAlignment="1">
      <alignment horizontal="justify" vertical="center" wrapText="1"/>
    </xf>
    <xf numFmtId="0" fontId="3" fillId="10" borderId="16" xfId="0" applyFont="1" applyFill="1" applyBorder="1" applyAlignment="1">
      <alignment horizontal="center" vertical="center"/>
    </xf>
    <xf numFmtId="0" fontId="6" fillId="2" borderId="2" xfId="22" applyFont="1" applyFill="1" applyBorder="1" applyAlignment="1">
      <alignment horizontal="justify" vertical="center" wrapText="1"/>
    </xf>
    <xf numFmtId="177" fontId="4" fillId="0" borderId="9" xfId="10" applyNumberFormat="1" applyFont="1" applyFill="1" applyBorder="1" applyAlignment="1">
      <alignment horizontal="right" vertical="center" wrapText="1"/>
    </xf>
    <xf numFmtId="0" fontId="5" fillId="0" borderId="36" xfId="3" applyFont="1" applyBorder="1" applyAlignment="1">
      <alignment horizontal="justify" vertical="center" wrapText="1"/>
    </xf>
    <xf numFmtId="177" fontId="4" fillId="0" borderId="35" xfId="10" applyNumberFormat="1" applyFont="1" applyFill="1" applyBorder="1" applyAlignment="1">
      <alignment horizontal="right" vertical="center" wrapText="1"/>
    </xf>
    <xf numFmtId="177" fontId="4" fillId="0" borderId="18" xfId="10" applyNumberFormat="1" applyFont="1" applyFill="1" applyBorder="1" applyAlignment="1">
      <alignment horizontal="right" vertical="center" wrapText="1"/>
    </xf>
    <xf numFmtId="0" fontId="3" fillId="2" borderId="45" xfId="0" applyFont="1" applyFill="1" applyBorder="1" applyAlignment="1">
      <alignment horizontal="center" vertical="center"/>
    </xf>
    <xf numFmtId="0" fontId="3" fillId="2" borderId="60" xfId="0" applyFont="1" applyFill="1" applyBorder="1" applyAlignment="1">
      <alignment horizontal="center" vertical="center"/>
    </xf>
    <xf numFmtId="0" fontId="6" fillId="2" borderId="23" xfId="22" applyFont="1" applyFill="1" applyBorder="1" applyAlignment="1">
      <alignment horizontal="justify" vertical="center" wrapText="1"/>
    </xf>
    <xf numFmtId="177" fontId="4" fillId="0" borderId="19" xfId="10" applyNumberFormat="1" applyFont="1" applyFill="1" applyBorder="1" applyAlignment="1">
      <alignment horizontal="right" vertical="center" wrapText="1"/>
    </xf>
    <xf numFmtId="0" fontId="3" fillId="8" borderId="31" xfId="0" applyFont="1" applyFill="1" applyBorder="1" applyAlignment="1">
      <alignment horizontal="center" vertical="center" wrapText="1"/>
    </xf>
    <xf numFmtId="0" fontId="5" fillId="8" borderId="3" xfId="3" applyFont="1" applyFill="1" applyBorder="1" applyAlignment="1">
      <alignment horizontal="justify" vertical="center" wrapText="1"/>
    </xf>
    <xf numFmtId="0" fontId="5" fillId="8" borderId="3" xfId="13" applyNumberFormat="1" applyFont="1" applyFill="1" applyBorder="1">
      <alignment horizontal="center" vertical="center" wrapText="1"/>
    </xf>
    <xf numFmtId="0" fontId="5" fillId="8" borderId="3" xfId="3" applyFont="1" applyFill="1" applyBorder="1" applyAlignment="1">
      <alignment horizontal="center" vertical="center" wrapText="1"/>
    </xf>
    <xf numFmtId="0" fontId="5" fillId="8" borderId="8" xfId="3" applyFont="1" applyFill="1" applyBorder="1" applyAlignment="1">
      <alignment horizontal="justify" vertical="center" wrapText="1"/>
    </xf>
    <xf numFmtId="9" fontId="4" fillId="8" borderId="8" xfId="3" applyNumberFormat="1" applyFont="1" applyFill="1" applyBorder="1" applyAlignment="1">
      <alignment horizontal="center" vertical="center" wrapText="1"/>
    </xf>
    <xf numFmtId="43" fontId="5" fillId="8" borderId="8" xfId="18" applyNumberFormat="1" applyFont="1" applyFill="1" applyBorder="1" applyAlignment="1">
      <alignment horizontal="center" vertical="center"/>
    </xf>
    <xf numFmtId="3" fontId="4" fillId="8" borderId="3" xfId="3" applyNumberFormat="1" applyFont="1" applyFill="1" applyBorder="1" applyAlignment="1">
      <alignment horizontal="justify" vertical="center" wrapText="1"/>
    </xf>
    <xf numFmtId="0" fontId="6" fillId="8" borderId="0" xfId="22" applyFont="1" applyFill="1" applyAlignment="1">
      <alignment horizontal="justify" vertical="center" wrapText="1"/>
    </xf>
    <xf numFmtId="177" fontId="4" fillId="8" borderId="0" xfId="10" applyNumberFormat="1" applyFont="1" applyFill="1" applyBorder="1" applyAlignment="1">
      <alignment horizontal="right" vertical="center" wrapText="1"/>
    </xf>
    <xf numFmtId="0" fontId="4" fillId="8" borderId="3" xfId="3" applyFont="1" applyFill="1" applyBorder="1" applyAlignment="1">
      <alignment horizontal="center" vertical="center" wrapText="1"/>
    </xf>
    <xf numFmtId="1" fontId="4" fillId="8" borderId="0" xfId="3" applyNumberFormat="1" applyFont="1" applyFill="1" applyAlignment="1">
      <alignment horizontal="center" vertical="center" wrapText="1"/>
    </xf>
    <xf numFmtId="0" fontId="5" fillId="8" borderId="5" xfId="3" applyFont="1" applyFill="1" applyBorder="1" applyAlignment="1">
      <alignment horizontal="justify" vertical="center" wrapText="1"/>
    </xf>
    <xf numFmtId="3" fontId="4" fillId="8" borderId="3" xfId="0" applyNumberFormat="1" applyFont="1" applyFill="1" applyBorder="1" applyAlignment="1">
      <alignment horizontal="center" vertical="center"/>
    </xf>
    <xf numFmtId="1" fontId="5" fillId="8" borderId="0" xfId="10" applyNumberFormat="1" applyFont="1" applyFill="1" applyBorder="1" applyAlignment="1">
      <alignment horizontal="center" vertical="center" wrapText="1"/>
    </xf>
    <xf numFmtId="166" fontId="5" fillId="8" borderId="0" xfId="0" applyNumberFormat="1" applyFont="1" applyFill="1" applyAlignment="1">
      <alignment horizontal="center" vertical="center"/>
    </xf>
    <xf numFmtId="1" fontId="5" fillId="8" borderId="40"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10" borderId="5" xfId="0" applyFont="1" applyFill="1" applyBorder="1" applyAlignment="1">
      <alignment horizontal="justify" vertical="center" wrapText="1"/>
    </xf>
    <xf numFmtId="177" fontId="5" fillId="0" borderId="35" xfId="10" applyNumberFormat="1" applyFont="1" applyFill="1" applyBorder="1" applyAlignment="1">
      <alignment horizontal="right" vertical="center"/>
    </xf>
    <xf numFmtId="0" fontId="5" fillId="0" borderId="30" xfId="0" applyFont="1" applyBorder="1" applyAlignment="1">
      <alignment horizontal="center" vertical="center"/>
    </xf>
    <xf numFmtId="177" fontId="4" fillId="0" borderId="23" xfId="10" applyNumberFormat="1" applyFont="1" applyFill="1" applyBorder="1" applyAlignment="1">
      <alignment horizontal="right" vertical="center"/>
    </xf>
    <xf numFmtId="177" fontId="5" fillId="0" borderId="18" xfId="10" applyNumberFormat="1" applyFont="1" applyFill="1" applyBorder="1" applyAlignment="1">
      <alignment horizontal="right" vertical="center"/>
    </xf>
    <xf numFmtId="0" fontId="3" fillId="2" borderId="11" xfId="0" applyFont="1" applyFill="1" applyBorder="1" applyAlignment="1">
      <alignment horizontal="center" vertical="center"/>
    </xf>
    <xf numFmtId="0" fontId="5" fillId="8" borderId="14" xfId="0" applyFont="1" applyFill="1" applyBorder="1" applyAlignment="1">
      <alignment horizontal="justify" vertical="center" wrapText="1"/>
    </xf>
    <xf numFmtId="0" fontId="5" fillId="8" borderId="19" xfId="0" applyFont="1" applyFill="1" applyBorder="1" applyAlignment="1">
      <alignment horizontal="center" vertical="center"/>
    </xf>
    <xf numFmtId="0" fontId="5" fillId="8" borderId="19" xfId="0" applyFont="1" applyFill="1" applyBorder="1" applyAlignment="1">
      <alignment horizontal="justify" vertical="center" wrapText="1"/>
    </xf>
    <xf numFmtId="9" fontId="5" fillId="8" borderId="19" xfId="0" applyNumberFormat="1" applyFont="1" applyFill="1" applyBorder="1" applyAlignment="1">
      <alignment horizontal="center" vertical="center"/>
    </xf>
    <xf numFmtId="43" fontId="5" fillId="8" borderId="19" xfId="18" applyNumberFormat="1" applyFont="1" applyFill="1" applyBorder="1" applyAlignment="1">
      <alignment horizontal="center" vertical="center"/>
    </xf>
    <xf numFmtId="0" fontId="6" fillId="8" borderId="14" xfId="23" applyFont="1" applyFill="1" applyBorder="1" applyAlignment="1">
      <alignment horizontal="justify" vertical="center" wrapText="1"/>
    </xf>
    <xf numFmtId="177" fontId="5" fillId="8" borderId="14" xfId="10" applyNumberFormat="1" applyFont="1" applyFill="1" applyBorder="1" applyAlignment="1">
      <alignment horizontal="right" vertical="center"/>
    </xf>
    <xf numFmtId="0" fontId="5" fillId="8" borderId="14" xfId="0" applyFont="1" applyFill="1" applyBorder="1" applyAlignment="1">
      <alignment horizontal="center" vertical="center"/>
    </xf>
    <xf numFmtId="3" fontId="4" fillId="8" borderId="19" xfId="0" applyNumberFormat="1" applyFont="1" applyFill="1" applyBorder="1" applyAlignment="1">
      <alignment horizontal="center" vertical="center"/>
    </xf>
    <xf numFmtId="1" fontId="5" fillId="8" borderId="19" xfId="10" applyNumberFormat="1" applyFont="1" applyFill="1" applyBorder="1" applyAlignment="1">
      <alignment horizontal="center" vertical="center" wrapText="1"/>
    </xf>
    <xf numFmtId="166" fontId="5" fillId="8" borderId="19" xfId="0" applyNumberFormat="1" applyFont="1" applyFill="1" applyBorder="1" applyAlignment="1">
      <alignment horizontal="center" vertical="center"/>
    </xf>
    <xf numFmtId="1" fontId="5" fillId="8" borderId="30" xfId="0" applyNumberFormat="1" applyFont="1" applyFill="1" applyBorder="1" applyAlignment="1">
      <alignment horizontal="center" vertical="center" wrapText="1"/>
    </xf>
    <xf numFmtId="0" fontId="3" fillId="10" borderId="60" xfId="0" applyFont="1" applyFill="1" applyBorder="1" applyAlignment="1">
      <alignment horizontal="center" vertical="center"/>
    </xf>
    <xf numFmtId="43" fontId="3" fillId="10" borderId="0" xfId="0" applyNumberFormat="1" applyFont="1" applyFill="1" applyAlignment="1">
      <alignment horizontal="center" vertical="center"/>
    </xf>
    <xf numFmtId="0" fontId="3" fillId="10" borderId="4" xfId="0" applyFont="1" applyFill="1" applyBorder="1" applyAlignment="1">
      <alignment horizontal="center" vertical="center"/>
    </xf>
    <xf numFmtId="0" fontId="5" fillId="2" borderId="5" xfId="0" applyFont="1" applyFill="1" applyBorder="1" applyAlignment="1">
      <alignment horizontal="justify" vertical="center" wrapText="1"/>
    </xf>
    <xf numFmtId="177" fontId="5" fillId="0" borderId="26" xfId="10" applyNumberFormat="1" applyFont="1" applyFill="1" applyBorder="1" applyAlignment="1">
      <alignment horizontal="right" vertical="center"/>
    </xf>
    <xf numFmtId="177" fontId="5" fillId="0" borderId="2" xfId="10" applyNumberFormat="1" applyFont="1" applyFill="1" applyBorder="1" applyAlignment="1">
      <alignment horizontal="right" vertical="center"/>
    </xf>
    <xf numFmtId="177" fontId="5" fillId="0" borderId="31" xfId="10" applyNumberFormat="1" applyFont="1" applyFill="1" applyBorder="1" applyAlignment="1">
      <alignment horizontal="right" vertical="center"/>
    </xf>
    <xf numFmtId="0" fontId="6" fillId="0" borderId="34" xfId="0" applyFont="1" applyBorder="1" applyAlignment="1">
      <alignment horizontal="center" vertical="center" wrapText="1"/>
    </xf>
    <xf numFmtId="43" fontId="3" fillId="10" borderId="3" xfId="0" applyNumberFormat="1" applyFont="1" applyFill="1" applyBorder="1" applyAlignment="1">
      <alignment horizontal="center" vertical="center"/>
    </xf>
    <xf numFmtId="177" fontId="3" fillId="10" borderId="5" xfId="10" applyNumberFormat="1" applyFont="1" applyFill="1" applyBorder="1" applyAlignment="1">
      <alignment horizontal="right" vertical="center"/>
    </xf>
    <xf numFmtId="0" fontId="5" fillId="0" borderId="23" xfId="0" applyFont="1" applyBorder="1" applyAlignment="1">
      <alignment horizontal="center" vertical="center"/>
    </xf>
    <xf numFmtId="177" fontId="5" fillId="0" borderId="32" xfId="10" applyNumberFormat="1" applyFont="1" applyFill="1" applyBorder="1" applyAlignment="1">
      <alignment horizontal="right" vertical="center"/>
    </xf>
    <xf numFmtId="177" fontId="4" fillId="0" borderId="32" xfId="10" applyNumberFormat="1" applyFont="1" applyFill="1" applyBorder="1" applyAlignment="1">
      <alignment horizontal="right" vertical="center"/>
    </xf>
    <xf numFmtId="0" fontId="5" fillId="0" borderId="32" xfId="0" applyFont="1" applyBorder="1" applyAlignment="1">
      <alignment horizontal="center" vertical="center"/>
    </xf>
    <xf numFmtId="0" fontId="3" fillId="2" borderId="4" xfId="0" applyFont="1" applyFill="1" applyBorder="1" applyAlignment="1">
      <alignment horizontal="center" vertical="center"/>
    </xf>
    <xf numFmtId="0" fontId="5" fillId="0" borderId="76" xfId="0" applyFont="1" applyBorder="1" applyAlignment="1">
      <alignment horizontal="justify" vertical="center" wrapText="1"/>
    </xf>
    <xf numFmtId="0" fontId="3" fillId="8" borderId="0" xfId="0" applyFont="1" applyFill="1" applyAlignment="1">
      <alignment horizontal="center" vertical="center" wrapText="1"/>
    </xf>
    <xf numFmtId="0" fontId="5" fillId="8" borderId="0" xfId="0" applyFont="1" applyFill="1" applyAlignment="1">
      <alignment horizontal="center" vertical="center"/>
    </xf>
    <xf numFmtId="0" fontId="5" fillId="8" borderId="20" xfId="0" applyFont="1" applyFill="1" applyBorder="1" applyAlignment="1">
      <alignment horizontal="center" vertical="center"/>
    </xf>
    <xf numFmtId="0" fontId="4" fillId="8" borderId="14" xfId="22" applyFont="1" applyFill="1" applyBorder="1" applyAlignment="1">
      <alignment horizontal="justify" vertical="center" wrapText="1"/>
    </xf>
    <xf numFmtId="177" fontId="4" fillId="8" borderId="14" xfId="10" applyNumberFormat="1" applyFont="1" applyFill="1" applyBorder="1" applyAlignment="1">
      <alignment horizontal="right" vertical="center" wrapText="1"/>
    </xf>
    <xf numFmtId="1" fontId="5" fillId="8" borderId="1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10" borderId="3" xfId="10" applyNumberFormat="1" applyFont="1" applyFill="1" applyBorder="1" applyAlignment="1">
      <alignment horizontal="right" vertical="center" wrapText="1"/>
    </xf>
    <xf numFmtId="0" fontId="3" fillId="10" borderId="1" xfId="0" applyFont="1" applyFill="1" applyBorder="1" applyAlignment="1">
      <alignment horizontal="center" vertical="center"/>
    </xf>
    <xf numFmtId="177" fontId="4" fillId="0" borderId="2" xfId="10" applyNumberFormat="1" applyFont="1" applyFill="1" applyBorder="1" applyAlignment="1">
      <alignment horizontal="right" vertical="center"/>
    </xf>
    <xf numFmtId="0" fontId="5" fillId="2" borderId="36" xfId="24" applyFont="1" applyFill="1" applyBorder="1" applyAlignment="1">
      <alignment horizontal="justify" vertical="center" wrapText="1"/>
    </xf>
    <xf numFmtId="0" fontId="4" fillId="2" borderId="36" xfId="24" applyFont="1" applyFill="1" applyBorder="1" applyAlignment="1">
      <alignment horizontal="justify" vertical="center" wrapText="1"/>
    </xf>
    <xf numFmtId="177" fontId="4" fillId="0" borderId="10" xfId="10" applyNumberFormat="1" applyFont="1" applyFill="1" applyBorder="1" applyAlignment="1">
      <alignment horizontal="right" vertical="center"/>
    </xf>
    <xf numFmtId="0" fontId="6" fillId="0" borderId="17" xfId="0" applyFont="1" applyBorder="1" applyAlignment="1">
      <alignment horizontal="center" vertical="center" wrapText="1"/>
    </xf>
    <xf numFmtId="177" fontId="4" fillId="0" borderId="31" xfId="10" applyNumberFormat="1" applyFont="1" applyFill="1" applyBorder="1" applyAlignment="1">
      <alignment horizontal="right" vertical="center"/>
    </xf>
    <xf numFmtId="0" fontId="4" fillId="2" borderId="3" xfId="24" applyFont="1" applyFill="1" applyBorder="1" applyAlignment="1">
      <alignment horizontal="justify" vertical="center" wrapText="1"/>
    </xf>
    <xf numFmtId="0" fontId="4" fillId="2" borderId="8" xfId="24" applyFont="1" applyFill="1" applyBorder="1" applyAlignment="1">
      <alignment horizontal="justify" vertical="center" wrapText="1"/>
    </xf>
    <xf numFmtId="177" fontId="4" fillId="0" borderId="24" xfId="10" applyNumberFormat="1" applyFont="1" applyFill="1" applyBorder="1" applyAlignment="1">
      <alignment horizontal="right" vertical="center"/>
    </xf>
    <xf numFmtId="0" fontId="6" fillId="0" borderId="31" xfId="0" applyFont="1" applyBorder="1" applyAlignment="1">
      <alignment horizontal="center" vertical="center" wrapText="1"/>
    </xf>
    <xf numFmtId="0" fontId="4" fillId="2" borderId="16" xfId="24" applyFont="1" applyFill="1" applyBorder="1" applyAlignment="1">
      <alignment horizontal="justify" vertical="center" wrapText="1"/>
    </xf>
    <xf numFmtId="0" fontId="5" fillId="0" borderId="8" xfId="0" applyFont="1" applyBorder="1" applyAlignment="1">
      <alignment horizontal="center" vertical="center"/>
    </xf>
    <xf numFmtId="177" fontId="4" fillId="0" borderId="26" xfId="10" applyNumberFormat="1" applyFont="1" applyFill="1" applyBorder="1" applyAlignment="1">
      <alignment horizontal="right" vertical="center"/>
    </xf>
    <xf numFmtId="0" fontId="3" fillId="2" borderId="45" xfId="0" applyFont="1" applyFill="1" applyBorder="1" applyAlignment="1">
      <alignment horizontal="center" vertical="center" wrapText="1"/>
    </xf>
    <xf numFmtId="0" fontId="3" fillId="2" borderId="60" xfId="0" applyFont="1" applyFill="1" applyBorder="1" applyAlignment="1">
      <alignment horizontal="center" vertical="center" wrapText="1"/>
    </xf>
    <xf numFmtId="177" fontId="4" fillId="0" borderId="18" xfId="10" applyNumberFormat="1" applyFont="1" applyFill="1" applyBorder="1" applyAlignment="1">
      <alignment horizontal="right" vertical="center"/>
    </xf>
    <xf numFmtId="0" fontId="3" fillId="6" borderId="29" xfId="0" applyFont="1" applyFill="1" applyBorder="1" applyAlignment="1">
      <alignment horizontal="center" vertical="center" wrapText="1"/>
    </xf>
    <xf numFmtId="0" fontId="3" fillId="6" borderId="0" xfId="0" applyFont="1" applyFill="1" applyAlignment="1">
      <alignment horizontal="center" vertical="center"/>
    </xf>
    <xf numFmtId="43" fontId="3" fillId="6" borderId="20" xfId="0" applyNumberFormat="1" applyFont="1" applyFill="1" applyBorder="1" applyAlignment="1">
      <alignment horizontal="center" vertical="center"/>
    </xf>
    <xf numFmtId="177" fontId="3" fillId="6" borderId="20" xfId="10" applyNumberFormat="1" applyFont="1" applyFill="1" applyBorder="1" applyAlignment="1">
      <alignment horizontal="right" vertical="center"/>
    </xf>
    <xf numFmtId="0" fontId="3" fillId="8" borderId="19" xfId="0" applyFont="1" applyFill="1" applyBorder="1" applyAlignment="1">
      <alignment horizontal="center" vertical="center"/>
    </xf>
    <xf numFmtId="43" fontId="3" fillId="8" borderId="19" xfId="0" applyNumberFormat="1" applyFont="1" applyFill="1" applyBorder="1" applyAlignment="1">
      <alignment horizontal="center" vertical="center"/>
    </xf>
    <xf numFmtId="0" fontId="3" fillId="8" borderId="19" xfId="0" applyFont="1" applyFill="1" applyBorder="1" applyAlignment="1">
      <alignment horizontal="justify" vertical="center" wrapText="1"/>
    </xf>
    <xf numFmtId="177" fontId="3" fillId="8" borderId="19" xfId="10" applyNumberFormat="1" applyFont="1" applyFill="1" applyBorder="1" applyAlignment="1">
      <alignment horizontal="right" vertical="center"/>
    </xf>
    <xf numFmtId="0" fontId="3" fillId="8" borderId="30" xfId="0" applyFont="1" applyFill="1" applyBorder="1" applyAlignment="1">
      <alignment horizontal="center" vertical="center"/>
    </xf>
    <xf numFmtId="177" fontId="5" fillId="0" borderId="35" xfId="10" applyNumberFormat="1" applyFont="1" applyFill="1" applyBorder="1" applyAlignment="1">
      <alignment horizontal="right" vertical="center" wrapText="1"/>
    </xf>
    <xf numFmtId="177" fontId="5" fillId="0" borderId="18" xfId="10" applyNumberFormat="1" applyFont="1" applyFill="1" applyBorder="1" applyAlignment="1">
      <alignment horizontal="right" vertical="center" wrapText="1"/>
    </xf>
    <xf numFmtId="1" fontId="4" fillId="0" borderId="17" xfId="3" applyNumberFormat="1" applyFont="1" applyBorder="1" applyAlignment="1">
      <alignment horizontal="center" vertical="center" wrapText="1"/>
    </xf>
    <xf numFmtId="0" fontId="3" fillId="2" borderId="11" xfId="0" applyFont="1" applyFill="1" applyBorder="1" applyAlignment="1">
      <alignment horizontal="center" vertical="center" wrapText="1"/>
    </xf>
    <xf numFmtId="1" fontId="4" fillId="0" borderId="23" xfId="3" applyNumberFormat="1" applyFont="1" applyBorder="1" applyAlignment="1">
      <alignment horizontal="center" vertical="center" wrapText="1"/>
    </xf>
    <xf numFmtId="0" fontId="5" fillId="8" borderId="14" xfId="3" applyFont="1" applyFill="1" applyBorder="1" applyAlignment="1">
      <alignment horizontal="center" vertical="center"/>
    </xf>
    <xf numFmtId="0" fontId="5" fillId="8" borderId="19" xfId="3" applyFont="1" applyFill="1" applyBorder="1" applyAlignment="1">
      <alignment horizontal="justify" vertical="center" wrapText="1"/>
    </xf>
    <xf numFmtId="0" fontId="5" fillId="8" borderId="19" xfId="15" applyFont="1" applyFill="1" applyBorder="1">
      <alignment horizontal="center" vertical="center" wrapText="1"/>
    </xf>
    <xf numFmtId="0" fontId="5" fillId="8" borderId="19" xfId="3" applyFont="1" applyFill="1" applyBorder="1" applyAlignment="1">
      <alignment horizontal="center" vertical="center" wrapText="1"/>
    </xf>
    <xf numFmtId="9" fontId="4" fillId="8" borderId="19" xfId="3" applyNumberFormat="1" applyFont="1" applyFill="1" applyBorder="1" applyAlignment="1">
      <alignment horizontal="center" vertical="center"/>
    </xf>
    <xf numFmtId="43" fontId="5" fillId="8" borderId="19" xfId="18" applyNumberFormat="1" applyFont="1" applyFill="1" applyBorder="1" applyAlignment="1">
      <alignment horizontal="center" vertical="center" wrapText="1"/>
    </xf>
    <xf numFmtId="0" fontId="4" fillId="8" borderId="19" xfId="3" applyFont="1" applyFill="1" applyBorder="1" applyAlignment="1">
      <alignment horizontal="justify" vertical="center" wrapText="1"/>
    </xf>
    <xf numFmtId="177" fontId="5" fillId="8" borderId="14" xfId="10" applyNumberFormat="1" applyFont="1" applyFill="1" applyBorder="1" applyAlignment="1">
      <alignment horizontal="right" vertical="center" wrapText="1"/>
    </xf>
    <xf numFmtId="0" fontId="4" fillId="8" borderId="14" xfId="3" applyFont="1" applyFill="1" applyBorder="1" applyAlignment="1">
      <alignment horizontal="center" vertical="center"/>
    </xf>
    <xf numFmtId="1" fontId="4" fillId="8" borderId="14" xfId="3" applyNumberFormat="1" applyFont="1" applyFill="1" applyBorder="1" applyAlignment="1">
      <alignment horizontal="center" vertical="center" wrapText="1"/>
    </xf>
    <xf numFmtId="0" fontId="5" fillId="8" borderId="14" xfId="3" applyFont="1" applyFill="1" applyBorder="1" applyAlignment="1">
      <alignment horizontal="justify" vertical="center" wrapText="1"/>
    </xf>
    <xf numFmtId="14" fontId="4" fillId="8" borderId="19" xfId="0" applyNumberFormat="1" applyFont="1" applyFill="1" applyBorder="1" applyAlignment="1">
      <alignment horizontal="center" vertical="center"/>
    </xf>
    <xf numFmtId="3" fontId="4" fillId="8" borderId="30" xfId="0" applyNumberFormat="1" applyFont="1" applyFill="1" applyBorder="1" applyAlignment="1">
      <alignment horizontal="center" vertical="center"/>
    </xf>
    <xf numFmtId="177" fontId="5" fillId="0" borderId="7" xfId="10" applyNumberFormat="1" applyFont="1" applyFill="1" applyBorder="1" applyAlignment="1">
      <alignment horizontal="right" vertical="center" wrapText="1"/>
    </xf>
    <xf numFmtId="177" fontId="5" fillId="0" borderId="9" xfId="10" applyNumberFormat="1" applyFont="1" applyFill="1" applyBorder="1" applyAlignment="1">
      <alignment horizontal="right" vertical="center" wrapText="1"/>
    </xf>
    <xf numFmtId="1" fontId="4" fillId="0" borderId="16" xfId="3" applyNumberFormat="1" applyFont="1" applyBorder="1" applyAlignment="1">
      <alignment horizontal="center" vertical="center" wrapText="1"/>
    </xf>
    <xf numFmtId="177" fontId="5" fillId="0" borderId="3" xfId="10" applyNumberFormat="1" applyFont="1" applyFill="1" applyBorder="1" applyAlignment="1">
      <alignment horizontal="right" vertical="center" wrapText="1"/>
    </xf>
    <xf numFmtId="1" fontId="4" fillId="0" borderId="4" xfId="3" applyNumberFormat="1" applyFont="1" applyBorder="1" applyAlignment="1">
      <alignment horizontal="center" vertical="center"/>
    </xf>
    <xf numFmtId="177" fontId="5" fillId="0" borderId="0" xfId="10" applyNumberFormat="1" applyFont="1" applyFill="1" applyAlignment="1">
      <alignment horizontal="right" vertical="center" wrapText="1"/>
    </xf>
    <xf numFmtId="1" fontId="4" fillId="0" borderId="36" xfId="3" applyNumberFormat="1" applyFont="1" applyBorder="1" applyAlignment="1">
      <alignment horizontal="center" vertical="center"/>
    </xf>
    <xf numFmtId="1" fontId="4" fillId="0" borderId="5" xfId="3" applyNumberFormat="1" applyFont="1" applyBorder="1" applyAlignment="1">
      <alignment horizontal="center" vertical="center"/>
    </xf>
    <xf numFmtId="0" fontId="4" fillId="0" borderId="23" xfId="3" applyFont="1" applyBorder="1" applyAlignment="1">
      <alignment horizontal="justify" vertical="center" wrapText="1"/>
    </xf>
    <xf numFmtId="0" fontId="3" fillId="0" borderId="6" xfId="0" applyFont="1" applyBorder="1" applyAlignment="1">
      <alignment horizontal="center" vertical="center"/>
    </xf>
    <xf numFmtId="177" fontId="5" fillId="0" borderId="11" xfId="10" applyNumberFormat="1" applyFont="1" applyFill="1" applyBorder="1" applyAlignment="1">
      <alignment horizontal="right" vertical="center" wrapText="1"/>
    </xf>
    <xf numFmtId="1" fontId="4" fillId="0" borderId="1" xfId="3" applyNumberFormat="1" applyFont="1" applyBorder="1" applyAlignment="1">
      <alignment horizontal="center" vertical="center"/>
    </xf>
    <xf numFmtId="0" fontId="4" fillId="0" borderId="12" xfId="3" applyFont="1" applyBorder="1" applyAlignment="1">
      <alignment horizontal="justify" vertical="center" wrapText="1"/>
    </xf>
    <xf numFmtId="177" fontId="5" fillId="0" borderId="6" xfId="10" applyNumberFormat="1" applyFont="1" applyFill="1" applyBorder="1" applyAlignment="1">
      <alignment horizontal="right" vertical="center" wrapText="1"/>
    </xf>
    <xf numFmtId="177" fontId="5" fillId="0" borderId="2" xfId="10" applyNumberFormat="1" applyFont="1" applyFill="1" applyBorder="1" applyAlignment="1">
      <alignment horizontal="right" vertical="center" wrapText="1"/>
    </xf>
    <xf numFmtId="0" fontId="5" fillId="11" borderId="35" xfId="0" applyFont="1" applyFill="1" applyBorder="1" applyAlignment="1">
      <alignment horizontal="justify" vertical="center" wrapText="1"/>
    </xf>
    <xf numFmtId="0" fontId="5" fillId="11" borderId="13" xfId="0" applyFont="1" applyFill="1" applyBorder="1" applyAlignment="1">
      <alignment horizontal="justify" vertical="center" wrapText="1"/>
    </xf>
    <xf numFmtId="1" fontId="4" fillId="0" borderId="16" xfId="3" applyNumberFormat="1" applyFont="1" applyBorder="1" applyAlignment="1">
      <alignment horizontal="center" vertical="center"/>
    </xf>
    <xf numFmtId="177" fontId="5" fillId="0" borderId="14" xfId="10" applyNumberFormat="1" applyFont="1" applyFill="1" applyBorder="1" applyAlignment="1">
      <alignment horizontal="right" vertical="center"/>
    </xf>
    <xf numFmtId="1" fontId="4" fillId="0" borderId="34" xfId="3" applyNumberFormat="1" applyFont="1" applyBorder="1" applyAlignment="1">
      <alignment horizontal="center" vertical="center"/>
    </xf>
    <xf numFmtId="0" fontId="4" fillId="0" borderId="31" xfId="3" applyFont="1" applyBorder="1" applyAlignment="1">
      <alignment horizontal="justify" vertical="center" wrapText="1"/>
    </xf>
    <xf numFmtId="177" fontId="5" fillId="0" borderId="20" xfId="10" applyNumberFormat="1" applyFont="1" applyFill="1" applyBorder="1" applyAlignment="1">
      <alignment horizontal="right" vertical="center"/>
    </xf>
    <xf numFmtId="1" fontId="4" fillId="0" borderId="30" xfId="3" applyNumberFormat="1" applyFont="1" applyBorder="1" applyAlignment="1">
      <alignment horizontal="center" vertical="center"/>
    </xf>
    <xf numFmtId="1" fontId="4" fillId="0" borderId="0" xfId="3" applyNumberFormat="1" applyFont="1" applyAlignment="1">
      <alignment horizontal="center" vertical="center"/>
    </xf>
    <xf numFmtId="0" fontId="3" fillId="6" borderId="0" xfId="0" applyFont="1" applyFill="1" applyAlignment="1">
      <alignment horizontal="justify" vertical="center" wrapText="1"/>
    </xf>
    <xf numFmtId="43" fontId="3" fillId="6" borderId="0" xfId="0" applyNumberFormat="1" applyFont="1" applyFill="1" applyAlignment="1">
      <alignment horizontal="center" vertical="center"/>
    </xf>
    <xf numFmtId="177" fontId="6" fillId="0" borderId="2" xfId="10" applyNumberFormat="1" applyFont="1" applyFill="1" applyBorder="1" applyAlignment="1">
      <alignment horizontal="right" vertical="center" wrapText="1"/>
    </xf>
    <xf numFmtId="177" fontId="6" fillId="0" borderId="12" xfId="10" applyNumberFormat="1" applyFont="1" applyFill="1" applyBorder="1" applyAlignment="1">
      <alignment horizontal="right" vertical="center" wrapText="1"/>
    </xf>
    <xf numFmtId="177" fontId="6" fillId="0" borderId="35" xfId="10" applyNumberFormat="1" applyFont="1" applyFill="1" applyBorder="1" applyAlignment="1">
      <alignment horizontal="right" vertical="center" wrapText="1"/>
    </xf>
    <xf numFmtId="177" fontId="6" fillId="0" borderId="32" xfId="10" applyNumberFormat="1" applyFont="1" applyFill="1" applyBorder="1" applyAlignment="1">
      <alignment horizontal="right" vertical="center" wrapText="1"/>
    </xf>
    <xf numFmtId="177" fontId="6" fillId="0" borderId="23" xfId="10" applyNumberFormat="1" applyFont="1" applyFill="1" applyBorder="1" applyAlignment="1">
      <alignment horizontal="right" vertical="center" wrapText="1"/>
    </xf>
    <xf numFmtId="0" fontId="5" fillId="0" borderId="16" xfId="0" applyFont="1" applyBorder="1" applyAlignment="1">
      <alignment horizontal="center" vertical="center"/>
    </xf>
    <xf numFmtId="177" fontId="6" fillId="0" borderId="31" xfId="10" applyNumberFormat="1" applyFont="1" applyFill="1" applyBorder="1" applyAlignment="1">
      <alignment horizontal="right" vertical="center" wrapText="1"/>
    </xf>
    <xf numFmtId="177" fontId="4" fillId="0" borderId="6" xfId="10" applyNumberFormat="1" applyFont="1" applyFill="1" applyBorder="1" applyAlignment="1">
      <alignment horizontal="right" vertical="center"/>
    </xf>
    <xf numFmtId="1" fontId="4" fillId="0" borderId="19" xfId="3" applyNumberFormat="1" applyFont="1" applyBorder="1" applyAlignment="1">
      <alignment horizontal="center" vertical="center"/>
    </xf>
    <xf numFmtId="177" fontId="4" fillId="0" borderId="35" xfId="10" applyNumberFormat="1" applyFont="1" applyFill="1" applyBorder="1" applyAlignment="1">
      <alignment horizontal="right" vertical="center"/>
    </xf>
    <xf numFmtId="0" fontId="4" fillId="0" borderId="36" xfId="21" applyFont="1" applyBorder="1" applyAlignment="1">
      <alignment horizontal="justify" vertical="center" wrapText="1"/>
    </xf>
    <xf numFmtId="177" fontId="4" fillId="0" borderId="11" xfId="10" applyNumberFormat="1" applyFont="1" applyFill="1" applyBorder="1" applyAlignment="1">
      <alignment horizontal="right" vertical="center"/>
    </xf>
    <xf numFmtId="0" fontId="4" fillId="0" borderId="54" xfId="21" applyFont="1" applyBorder="1" applyAlignment="1">
      <alignment horizontal="justify" vertical="center" wrapText="1"/>
    </xf>
    <xf numFmtId="1" fontId="4" fillId="0" borderId="17" xfId="3" applyNumberFormat="1" applyFont="1" applyBorder="1" applyAlignment="1">
      <alignment horizontal="center" vertical="center"/>
    </xf>
    <xf numFmtId="0" fontId="4" fillId="0" borderId="32" xfId="3" applyFont="1" applyBorder="1" applyAlignment="1">
      <alignment horizontal="justify" vertical="center" wrapText="1"/>
    </xf>
    <xf numFmtId="0" fontId="4" fillId="0" borderId="8" xfId="21" applyFont="1" applyBorder="1" applyAlignment="1">
      <alignment horizontal="justify" vertical="center" wrapText="1"/>
    </xf>
    <xf numFmtId="177" fontId="4" fillId="0" borderId="30" xfId="10" applyNumberFormat="1" applyFont="1" applyFill="1" applyBorder="1" applyAlignment="1">
      <alignment horizontal="right" vertical="center" wrapText="1"/>
    </xf>
    <xf numFmtId="177" fontId="4" fillId="0" borderId="26" xfId="10" applyNumberFormat="1" applyFont="1" applyFill="1" applyBorder="1" applyAlignment="1">
      <alignment horizontal="right" vertical="center" wrapText="1"/>
    </xf>
    <xf numFmtId="0" fontId="4" fillId="0" borderId="36" xfId="21" applyFont="1" applyBorder="1" applyAlignment="1">
      <alignment horizontal="justify" vertical="center" wrapText="1" readingOrder="2"/>
    </xf>
    <xf numFmtId="177" fontId="4" fillId="0" borderId="11" xfId="10" applyNumberFormat="1" applyFont="1" applyFill="1" applyBorder="1" applyAlignment="1">
      <alignment horizontal="right" vertical="center" wrapText="1"/>
    </xf>
    <xf numFmtId="177" fontId="4" fillId="0" borderId="7" xfId="10" applyNumberFormat="1" applyFont="1" applyFill="1" applyBorder="1" applyAlignment="1">
      <alignment horizontal="right" vertical="center" wrapText="1"/>
    </xf>
    <xf numFmtId="0" fontId="4" fillId="2" borderId="29" xfId="3" applyFont="1" applyFill="1" applyBorder="1" applyAlignment="1">
      <alignment horizontal="justify" vertical="center" wrapText="1"/>
    </xf>
    <xf numFmtId="1" fontId="4" fillId="15" borderId="7" xfId="3" applyNumberFormat="1" applyFont="1" applyFill="1" applyBorder="1" applyAlignment="1">
      <alignment horizontal="center" vertical="center"/>
    </xf>
    <xf numFmtId="0" fontId="4" fillId="15" borderId="8" xfId="3" applyFont="1" applyFill="1" applyBorder="1" applyAlignment="1">
      <alignment horizontal="center" vertical="center"/>
    </xf>
    <xf numFmtId="0" fontId="4" fillId="15" borderId="8" xfId="3" applyFont="1" applyFill="1" applyBorder="1" applyAlignment="1">
      <alignment horizontal="justify" vertical="center" wrapText="1"/>
    </xf>
    <xf numFmtId="168" fontId="4" fillId="15" borderId="36" xfId="3" applyNumberFormat="1" applyFont="1" applyFill="1" applyBorder="1" applyAlignment="1">
      <alignment horizontal="center" vertical="center"/>
    </xf>
    <xf numFmtId="43" fontId="2" fillId="15" borderId="24" xfId="3" applyNumberFormat="1" applyFont="1" applyFill="1" applyBorder="1" applyAlignment="1">
      <alignment horizontal="center" vertical="center"/>
    </xf>
    <xf numFmtId="0" fontId="4" fillId="15" borderId="7" xfId="3" applyFont="1" applyFill="1" applyBorder="1" applyAlignment="1">
      <alignment horizontal="justify" vertical="center" wrapText="1"/>
    </xf>
    <xf numFmtId="0" fontId="4" fillId="15" borderId="36" xfId="3" applyFont="1" applyFill="1" applyBorder="1" applyAlignment="1">
      <alignment horizontal="justify" vertical="center" wrapText="1"/>
    </xf>
    <xf numFmtId="177" fontId="2" fillId="15" borderId="2" xfId="10" applyNumberFormat="1" applyFont="1" applyFill="1" applyBorder="1" applyAlignment="1">
      <alignment horizontal="right" vertical="center"/>
    </xf>
    <xf numFmtId="167" fontId="2" fillId="15" borderId="11" xfId="3" applyNumberFormat="1" applyFont="1" applyFill="1" applyBorder="1" applyAlignment="1">
      <alignment horizontal="center" vertical="center"/>
    </xf>
    <xf numFmtId="1" fontId="4" fillId="15" borderId="3" xfId="3" applyNumberFormat="1" applyFont="1" applyFill="1" applyBorder="1" applyAlignment="1">
      <alignment horizontal="center" vertical="center"/>
    </xf>
    <xf numFmtId="0" fontId="4" fillId="15" borderId="3" xfId="3" applyFont="1" applyFill="1" applyBorder="1" applyAlignment="1">
      <alignment horizontal="center" vertical="center"/>
    </xf>
    <xf numFmtId="166" fontId="4" fillId="15" borderId="3" xfId="3" applyNumberFormat="1" applyFont="1" applyFill="1" applyBorder="1" applyAlignment="1">
      <alignment horizontal="center" vertical="center"/>
    </xf>
    <xf numFmtId="0" fontId="4" fillId="15" borderId="40" xfId="3" applyFont="1" applyFill="1" applyBorder="1" applyAlignment="1">
      <alignment horizontal="center" vertical="center"/>
    </xf>
    <xf numFmtId="0" fontId="4" fillId="2" borderId="0" xfId="3" applyFont="1" applyFill="1" applyAlignment="1">
      <alignment horizontal="justify" vertical="center" wrapText="1"/>
    </xf>
    <xf numFmtId="168" fontId="4" fillId="2" borderId="0" xfId="3" applyNumberFormat="1" applyFont="1" applyFill="1" applyAlignment="1">
      <alignment horizontal="center" vertical="center"/>
    </xf>
    <xf numFmtId="43" fontId="4" fillId="2" borderId="0" xfId="3" applyNumberFormat="1" applyFont="1" applyFill="1" applyAlignment="1">
      <alignment horizontal="center" vertical="center"/>
    </xf>
    <xf numFmtId="177" fontId="4" fillId="2" borderId="0" xfId="10" applyNumberFormat="1" applyFont="1" applyFill="1" applyAlignment="1">
      <alignment horizontal="right" vertical="center"/>
    </xf>
    <xf numFmtId="167" fontId="4" fillId="2" borderId="0" xfId="3" applyNumberFormat="1" applyFont="1" applyFill="1" applyAlignment="1">
      <alignment horizontal="center" vertical="center"/>
    </xf>
    <xf numFmtId="1" fontId="4" fillId="2" borderId="0" xfId="3" applyNumberFormat="1" applyFont="1" applyFill="1" applyAlignment="1">
      <alignment horizontal="center" vertical="center"/>
    </xf>
    <xf numFmtId="166" fontId="4" fillId="0" borderId="0" xfId="3" applyNumberFormat="1" applyFont="1" applyAlignment="1">
      <alignment horizontal="center" vertical="center"/>
    </xf>
    <xf numFmtId="1" fontId="2" fillId="0" borderId="9"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14" fontId="2" fillId="0" borderId="2" xfId="0" applyNumberFormat="1" applyFont="1" applyBorder="1" applyAlignment="1">
      <alignment horizontal="left" vertical="center"/>
    </xf>
    <xf numFmtId="172" fontId="4" fillId="0" borderId="2" xfId="0" applyNumberFormat="1" applyFont="1" applyBorder="1" applyAlignment="1">
      <alignment horizontal="left" vertical="center"/>
    </xf>
    <xf numFmtId="14" fontId="2" fillId="0" borderId="10" xfId="0" applyNumberFormat="1" applyFont="1" applyBorder="1" applyAlignment="1">
      <alignment horizontal="left" vertical="center"/>
    </xf>
    <xf numFmtId="3" fontId="12" fillId="0" borderId="10" xfId="0" applyNumberFormat="1" applyFont="1" applyBorder="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14" fontId="2" fillId="0" borderId="3" xfId="0" applyNumberFormat="1" applyFont="1" applyBorder="1" applyAlignment="1">
      <alignment horizontal="center" vertical="center"/>
    </xf>
    <xf numFmtId="0" fontId="2" fillId="4" borderId="2" xfId="0" applyFont="1" applyFill="1" applyBorder="1" applyAlignment="1">
      <alignment vertical="center" wrapText="1"/>
    </xf>
    <xf numFmtId="0" fontId="2" fillId="4" borderId="20" xfId="0" applyFont="1" applyFill="1" applyBorder="1" applyAlignment="1">
      <alignment horizontal="center" vertical="center" wrapText="1"/>
    </xf>
    <xf numFmtId="167" fontId="2" fillId="4" borderId="19"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1" fontId="2" fillId="6" borderId="10" xfId="0" applyNumberFormat="1" applyFont="1" applyFill="1" applyBorder="1" applyAlignment="1">
      <alignment horizontal="center" vertical="center" wrapText="1"/>
    </xf>
    <xf numFmtId="0" fontId="2" fillId="6" borderId="5" xfId="0" applyFont="1" applyFill="1" applyBorder="1" applyAlignment="1">
      <alignment vertical="center"/>
    </xf>
    <xf numFmtId="14" fontId="2" fillId="6" borderId="5" xfId="0" applyNumberFormat="1" applyFont="1" applyFill="1" applyBorder="1" applyAlignment="1">
      <alignment horizontal="center" vertical="center"/>
    </xf>
    <xf numFmtId="0" fontId="3" fillId="8" borderId="18" xfId="0" applyFont="1" applyFill="1" applyBorder="1" applyAlignment="1">
      <alignment vertical="center"/>
    </xf>
    <xf numFmtId="0" fontId="3" fillId="8" borderId="20" xfId="0" applyFont="1" applyFill="1" applyBorder="1" applyAlignment="1">
      <alignment vertical="center"/>
    </xf>
    <xf numFmtId="0" fontId="2" fillId="8" borderId="20" xfId="0" applyFont="1" applyFill="1" applyBorder="1" applyAlignment="1">
      <alignment vertical="center"/>
    </xf>
    <xf numFmtId="14" fontId="2" fillId="8" borderId="20" xfId="0" applyNumberFormat="1" applyFont="1" applyFill="1" applyBorder="1" applyAlignment="1">
      <alignment horizontal="center" vertical="center"/>
    </xf>
    <xf numFmtId="1" fontId="2" fillId="0" borderId="6" xfId="0" applyNumberFormat="1" applyFont="1" applyBorder="1" applyAlignment="1">
      <alignment vertical="center" wrapText="1"/>
    </xf>
    <xf numFmtId="1" fontId="2" fillId="0" borderId="1" xfId="0" applyNumberFormat="1" applyFont="1" applyBorder="1" applyAlignment="1">
      <alignment vertical="center" wrapText="1"/>
    </xf>
    <xf numFmtId="167" fontId="2" fillId="10" borderId="19" xfId="0" applyNumberFormat="1" applyFont="1" applyFill="1" applyBorder="1" applyAlignment="1">
      <alignment horizontal="center" vertical="center"/>
    </xf>
    <xf numFmtId="14" fontId="2" fillId="10" borderId="19" xfId="0" applyNumberFormat="1" applyFont="1" applyFill="1" applyBorder="1" applyAlignment="1">
      <alignment horizontal="center" vertical="center"/>
    </xf>
    <xf numFmtId="1" fontId="2" fillId="0" borderId="6" xfId="0" applyNumberFormat="1" applyFont="1" applyFill="1" applyBorder="1" applyAlignment="1">
      <alignment vertical="center" wrapText="1"/>
    </xf>
    <xf numFmtId="1" fontId="2" fillId="0" borderId="1" xfId="0" applyNumberFormat="1" applyFont="1" applyFill="1" applyBorder="1" applyAlignment="1">
      <alignment vertical="center" wrapText="1"/>
    </xf>
    <xf numFmtId="0" fontId="6" fillId="0" borderId="2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justify" vertical="center" wrapText="1"/>
    </xf>
    <xf numFmtId="177" fontId="4" fillId="0" borderId="23" xfId="10" applyNumberFormat="1"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31" xfId="0" applyFont="1" applyFill="1" applyBorder="1" applyAlignment="1">
      <alignment horizontal="left" vertical="center"/>
    </xf>
    <xf numFmtId="0" fontId="5" fillId="0" borderId="18" xfId="3"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8" xfId="0" applyFont="1" applyFill="1" applyBorder="1" applyAlignment="1">
      <alignment horizontal="justify" vertical="center" wrapText="1"/>
    </xf>
    <xf numFmtId="1" fontId="4" fillId="0" borderId="8"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77" fontId="4" fillId="0" borderId="6" xfId="10" applyNumberFormat="1" applyFont="1" applyFill="1" applyBorder="1" applyAlignment="1">
      <alignment horizontal="center" vertical="center" wrapText="1"/>
    </xf>
    <xf numFmtId="177" fontId="4" fillId="0" borderId="9" xfId="10" applyNumberFormat="1" applyFont="1" applyFill="1" applyBorder="1" applyAlignment="1">
      <alignment horizontal="center" vertical="center" wrapText="1"/>
    </xf>
    <xf numFmtId="177" fontId="4" fillId="0" borderId="7" xfId="10" applyNumberFormat="1" applyFont="1" applyFill="1" applyBorder="1" applyAlignment="1">
      <alignment horizontal="center" vertical="center" wrapText="1"/>
    </xf>
    <xf numFmtId="177" fontId="4" fillId="0" borderId="11" xfId="10" applyNumberFormat="1" applyFont="1" applyFill="1" applyBorder="1" applyAlignment="1">
      <alignment horizontal="center" vertical="center" wrapText="1"/>
    </xf>
    <xf numFmtId="1" fontId="5" fillId="0" borderId="23" xfId="3" applyNumberFormat="1" applyFont="1" applyFill="1" applyBorder="1" applyAlignment="1">
      <alignment horizontal="center" vertical="center" wrapText="1"/>
    </xf>
    <xf numFmtId="0" fontId="5" fillId="0" borderId="35" xfId="3" applyFont="1" applyFill="1" applyBorder="1" applyAlignment="1">
      <alignment horizontal="justify" vertical="center" wrapText="1"/>
    </xf>
    <xf numFmtId="0" fontId="2" fillId="10" borderId="5" xfId="0" applyFont="1" applyFill="1" applyBorder="1" applyAlignment="1">
      <alignment vertical="center"/>
    </xf>
    <xf numFmtId="177" fontId="2" fillId="10" borderId="19" xfId="1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0" fontId="4" fillId="0" borderId="9" xfId="0" applyFont="1" applyFill="1" applyBorder="1" applyAlignment="1">
      <alignment vertical="center"/>
    </xf>
    <xf numFmtId="0" fontId="4" fillId="0" borderId="16" xfId="0" applyFont="1" applyFill="1" applyBorder="1" applyAlignment="1">
      <alignment vertical="center"/>
    </xf>
    <xf numFmtId="1" fontId="4" fillId="0" borderId="4"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 xfId="0" applyFont="1" applyFill="1" applyBorder="1" applyAlignment="1">
      <alignment vertical="center"/>
    </xf>
    <xf numFmtId="1" fontId="4" fillId="0" borderId="36"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4" fillId="0" borderId="15" xfId="0" applyFont="1" applyFill="1" applyBorder="1" applyAlignment="1">
      <alignment vertical="center"/>
    </xf>
    <xf numFmtId="177" fontId="4" fillId="0" borderId="7" xfId="10" applyNumberFormat="1" applyFont="1" applyFill="1" applyBorder="1" applyAlignment="1">
      <alignment horizontal="center" vertical="center"/>
    </xf>
    <xf numFmtId="177" fontId="4" fillId="0" borderId="0" xfId="10" applyNumberFormat="1" applyFont="1" applyFill="1" applyAlignment="1">
      <alignment horizontal="center" vertical="center"/>
    </xf>
    <xf numFmtId="177" fontId="5" fillId="0" borderId="2" xfId="1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36"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5" fillId="0" borderId="2" xfId="24" applyFont="1" applyFill="1" applyBorder="1" applyAlignment="1">
      <alignment horizontal="center" vertical="center" wrapText="1"/>
    </xf>
    <xf numFmtId="1" fontId="4" fillId="0" borderId="36" xfId="24" applyNumberFormat="1" applyFont="1" applyFill="1" applyBorder="1" applyAlignment="1">
      <alignment horizontal="center" vertical="center" wrapText="1"/>
    </xf>
    <xf numFmtId="0" fontId="4" fillId="0" borderId="2" xfId="24" applyFont="1" applyFill="1" applyBorder="1" applyAlignment="1">
      <alignment horizontal="justify" vertical="center"/>
    </xf>
    <xf numFmtId="177" fontId="5" fillId="0" borderId="10" xfId="10" applyNumberFormat="1" applyFont="1" applyFill="1" applyBorder="1" applyAlignment="1">
      <alignment horizontal="center" vertical="center"/>
    </xf>
    <xf numFmtId="0" fontId="4" fillId="0" borderId="14" xfId="0" applyFont="1" applyFill="1" applyBorder="1" applyAlignment="1">
      <alignment vertical="center"/>
    </xf>
    <xf numFmtId="1" fontId="2" fillId="10" borderId="38" xfId="0" applyNumberFormat="1" applyFont="1" applyFill="1" applyBorder="1" applyAlignment="1">
      <alignment horizontal="left" vertical="center"/>
    </xf>
    <xf numFmtId="177" fontId="2" fillId="10" borderId="14" xfId="10" applyNumberFormat="1" applyFont="1" applyFill="1" applyBorder="1" applyAlignment="1">
      <alignment horizontal="center" vertical="center"/>
    </xf>
    <xf numFmtId="1" fontId="2" fillId="10" borderId="14" xfId="0" applyNumberFormat="1" applyFont="1" applyFill="1" applyBorder="1" applyAlignment="1">
      <alignment horizontal="center" vertical="center"/>
    </xf>
    <xf numFmtId="1" fontId="5" fillId="10" borderId="19" xfId="0" applyNumberFormat="1" applyFont="1" applyFill="1" applyBorder="1" applyAlignment="1">
      <alignment horizontal="center" vertical="center" wrapText="1"/>
    </xf>
    <xf numFmtId="0" fontId="5" fillId="10" borderId="30" xfId="0" applyFont="1" applyFill="1" applyBorder="1" applyAlignment="1">
      <alignment horizontal="center" vertical="center" wrapText="1"/>
    </xf>
    <xf numFmtId="0" fontId="5" fillId="0" borderId="4" xfId="0" applyFont="1" applyFill="1" applyBorder="1" applyAlignment="1">
      <alignment horizontal="center" vertical="center" wrapText="1"/>
    </xf>
    <xf numFmtId="1" fontId="5" fillId="0" borderId="24" xfId="3" applyNumberFormat="1" applyFont="1" applyFill="1" applyBorder="1" applyAlignment="1">
      <alignment horizontal="center" vertical="center" wrapText="1"/>
    </xf>
    <xf numFmtId="177" fontId="4" fillId="0" borderId="12" xfId="10" applyNumberFormat="1" applyFont="1" applyFill="1" applyBorder="1" applyAlignment="1">
      <alignment horizontal="center" vertical="center" wrapText="1"/>
    </xf>
    <xf numFmtId="0" fontId="4" fillId="0" borderId="23" xfId="0" applyFont="1" applyFill="1" applyBorder="1" applyAlignment="1">
      <alignment horizontal="left" vertical="center"/>
    </xf>
    <xf numFmtId="177" fontId="6" fillId="0" borderId="23" xfId="10" applyNumberFormat="1" applyFont="1" applyFill="1" applyBorder="1" applyAlignment="1">
      <alignment horizontal="center" vertical="center" wrapText="1"/>
    </xf>
    <xf numFmtId="0" fontId="4" fillId="0" borderId="2" xfId="24" applyFont="1" applyFill="1" applyBorder="1" applyAlignment="1">
      <alignment horizontal="center" vertical="center" wrapText="1"/>
    </xf>
    <xf numFmtId="0" fontId="6" fillId="0" borderId="23" xfId="0" quotePrefix="1" applyFont="1" applyFill="1" applyBorder="1" applyAlignment="1">
      <alignment horizontal="left" vertical="center" wrapText="1"/>
    </xf>
    <xf numFmtId="0" fontId="6" fillId="0" borderId="30" xfId="0" quotePrefix="1" applyFont="1" applyFill="1" applyBorder="1" applyAlignment="1">
      <alignment horizontal="center" vertical="center" wrapText="1"/>
    </xf>
    <xf numFmtId="0" fontId="4" fillId="25" borderId="0" xfId="0" applyFont="1" applyFill="1" applyAlignment="1">
      <alignment horizontal="center" vertical="center"/>
    </xf>
    <xf numFmtId="0" fontId="5" fillId="0" borderId="2" xfId="0" applyFont="1" applyFill="1" applyBorder="1" applyAlignment="1">
      <alignment vertical="center" wrapText="1"/>
    </xf>
    <xf numFmtId="1" fontId="4" fillId="0" borderId="16" xfId="24" applyNumberFormat="1" applyFont="1" applyFill="1" applyBorder="1" applyAlignment="1">
      <alignment horizontal="center" vertical="center" wrapText="1"/>
    </xf>
    <xf numFmtId="0" fontId="4" fillId="0" borderId="10" xfId="24" applyFont="1" applyFill="1" applyBorder="1" applyAlignment="1">
      <alignment horizontal="center" vertical="center" wrapText="1"/>
    </xf>
    <xf numFmtId="0" fontId="2" fillId="20" borderId="7" xfId="0" applyFont="1" applyFill="1" applyBorder="1" applyAlignment="1">
      <alignment horizontal="center" vertical="center"/>
    </xf>
    <xf numFmtId="0" fontId="2" fillId="20" borderId="8" xfId="0" applyFont="1" applyFill="1" applyBorder="1" applyAlignment="1">
      <alignment horizontal="center" vertical="center"/>
    </xf>
    <xf numFmtId="0" fontId="2" fillId="20" borderId="8" xfId="0" applyFont="1" applyFill="1" applyBorder="1" applyAlignment="1">
      <alignment vertical="center"/>
    </xf>
    <xf numFmtId="177" fontId="2" fillId="20" borderId="2" xfId="10" applyNumberFormat="1" applyFont="1" applyFill="1" applyBorder="1" applyAlignment="1">
      <alignment horizontal="center" vertical="center"/>
    </xf>
    <xf numFmtId="0" fontId="2" fillId="20" borderId="2" xfId="0" applyFont="1" applyFill="1" applyBorder="1" applyAlignment="1">
      <alignment horizontal="center" vertical="center"/>
    </xf>
    <xf numFmtId="0" fontId="2" fillId="20" borderId="36" xfId="0" applyFont="1" applyFill="1" applyBorder="1" applyAlignment="1">
      <alignment horizontal="center" vertical="center"/>
    </xf>
    <xf numFmtId="0" fontId="4" fillId="0" borderId="0" xfId="0" applyFont="1" applyAlignment="1">
      <alignment vertical="center"/>
    </xf>
    <xf numFmtId="167" fontId="4" fillId="0" borderId="0" xfId="0" applyNumberFormat="1" applyFont="1" applyAlignment="1">
      <alignment horizontal="center" vertical="center"/>
    </xf>
    <xf numFmtId="0" fontId="2" fillId="0" borderId="0" xfId="0" applyFont="1" applyFill="1" applyAlignment="1">
      <alignment vertical="center"/>
    </xf>
    <xf numFmtId="167" fontId="2" fillId="0" borderId="0" xfId="0" applyNumberFormat="1" applyFont="1" applyFill="1" applyAlignment="1">
      <alignment horizontal="center" vertical="center"/>
    </xf>
    <xf numFmtId="14" fontId="4" fillId="0" borderId="0" xfId="0" applyNumberFormat="1" applyFont="1" applyAlignment="1">
      <alignment horizontal="center" vertical="center"/>
    </xf>
    <xf numFmtId="0" fontId="4" fillId="2" borderId="0" xfId="0" applyFont="1" applyFill="1" applyAlignment="1">
      <alignment vertical="center"/>
    </xf>
    <xf numFmtId="167" fontId="4" fillId="0" borderId="0" xfId="0" applyNumberFormat="1" applyFont="1" applyFill="1" applyAlignment="1">
      <alignment horizontal="center" vertical="center"/>
    </xf>
    <xf numFmtId="0" fontId="0" fillId="0" borderId="0" xfId="0" applyAlignment="1"/>
    <xf numFmtId="0" fontId="2" fillId="0" borderId="0" xfId="0" applyFont="1" applyBorder="1" applyAlignment="1">
      <alignment horizontal="center" vertical="center"/>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5" fillId="2" borderId="32" xfId="3"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2" xfId="0" applyFont="1" applyBorder="1" applyAlignment="1">
      <alignment horizontal="justify"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0" borderId="2" xfId="3" applyFont="1" applyBorder="1" applyAlignment="1">
      <alignment horizontal="justify" vertical="center" wrapText="1"/>
    </xf>
    <xf numFmtId="0" fontId="4" fillId="0" borderId="7" xfId="0" applyFont="1" applyBorder="1" applyAlignment="1">
      <alignment horizontal="justify" vertical="center" wrapText="1"/>
    </xf>
    <xf numFmtId="0" fontId="4" fillId="0" borderId="9" xfId="0" applyFont="1" applyBorder="1" applyAlignment="1">
      <alignment horizontal="justify" vertical="center" wrapText="1"/>
    </xf>
    <xf numFmtId="0" fontId="4" fillId="2" borderId="2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2" xfId="13"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textRotation="90" wrapText="1"/>
    </xf>
    <xf numFmtId="1" fontId="4" fillId="0" borderId="2" xfId="0" applyNumberFormat="1" applyFont="1" applyFill="1" applyBorder="1" applyAlignment="1">
      <alignment horizontal="center" vertical="center" wrapText="1"/>
    </xf>
    <xf numFmtId="0" fontId="5" fillId="0" borderId="2" xfId="15" applyNumberFormat="1" applyFont="1" applyFill="1" applyBorder="1" applyAlignment="1">
      <alignment horizontal="center" vertical="center" wrapText="1"/>
    </xf>
    <xf numFmtId="0" fontId="2" fillId="10" borderId="2" xfId="0" applyFont="1" applyFill="1" applyBorder="1" applyAlignment="1">
      <alignment horizontal="left" vertical="center"/>
    </xf>
    <xf numFmtId="0" fontId="5" fillId="0" borderId="2" xfId="0" applyNumberFormat="1" applyFont="1" applyFill="1" applyBorder="1" applyAlignment="1">
      <alignment horizontal="justify" vertical="center" wrapText="1"/>
    </xf>
    <xf numFmtId="166" fontId="4" fillId="0"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justify" vertical="center" wrapText="1"/>
    </xf>
    <xf numFmtId="1" fontId="4" fillId="2" borderId="16"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3" fontId="4" fillId="2" borderId="2" xfId="0" applyNumberFormat="1" applyFont="1" applyFill="1" applyBorder="1" applyAlignment="1">
      <alignment horizontal="center" vertical="center" wrapText="1"/>
    </xf>
    <xf numFmtId="1" fontId="4" fillId="3" borderId="7" xfId="0" applyNumberFormat="1" applyFont="1" applyFill="1" applyBorder="1" applyAlignment="1">
      <alignment horizontal="center" vertical="center"/>
    </xf>
    <xf numFmtId="0" fontId="5" fillId="2" borderId="23" xfId="3"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5" xfId="0" applyFont="1" applyBorder="1" applyAlignment="1">
      <alignment horizontal="justify" vertical="center" wrapText="1"/>
    </xf>
    <xf numFmtId="0" fontId="2" fillId="10" borderId="72" xfId="0" applyFont="1" applyFill="1" applyBorder="1" applyAlignment="1">
      <alignment horizontal="left" vertical="center"/>
    </xf>
    <xf numFmtId="0" fontId="2" fillId="10" borderId="38" xfId="0" applyFont="1" applyFill="1" applyBorder="1" applyAlignment="1">
      <alignment horizontal="left" vertical="center"/>
    </xf>
    <xf numFmtId="9" fontId="4" fillId="2" borderId="10"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0" fontId="5" fillId="0" borderId="29" xfId="13" applyNumberFormat="1" applyFont="1" applyFill="1" applyBorder="1" applyAlignment="1">
      <alignment horizontal="center" vertical="center" wrapText="1"/>
    </xf>
    <xf numFmtId="0" fontId="5" fillId="0" borderId="32" xfId="13" applyNumberFormat="1" applyFont="1" applyFill="1" applyBorder="1" applyAlignment="1">
      <alignment horizontal="center" vertical="center" wrapText="1"/>
    </xf>
    <xf numFmtId="1" fontId="4" fillId="2" borderId="23"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3"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2" xfId="3" applyFont="1" applyFill="1" applyBorder="1" applyAlignment="1">
      <alignment horizontal="center" vertical="center" wrapText="1"/>
    </xf>
    <xf numFmtId="0" fontId="5" fillId="0" borderId="32" xfId="3" applyFont="1" applyFill="1" applyBorder="1" applyAlignment="1">
      <alignment horizontal="justify" vertical="center" wrapText="1"/>
    </xf>
    <xf numFmtId="0" fontId="5" fillId="0" borderId="29" xfId="3"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4" fillId="0" borderId="2" xfId="0" applyFont="1" applyFill="1" applyBorder="1" applyAlignment="1">
      <alignment horizontal="center" vertical="center"/>
    </xf>
    <xf numFmtId="0" fontId="5" fillId="0" borderId="31" xfId="0"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justify" vertical="center" wrapText="1"/>
    </xf>
    <xf numFmtId="1" fontId="5" fillId="0" borderId="2" xfId="15"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24" xfId="0" applyNumberFormat="1" applyFont="1" applyFill="1" applyBorder="1" applyAlignment="1">
      <alignment vertical="center" wrapText="1"/>
    </xf>
    <xf numFmtId="9" fontId="4" fillId="0" borderId="2" xfId="0" applyNumberFormat="1" applyFont="1" applyFill="1" applyBorder="1" applyAlignment="1">
      <alignment horizontal="center" vertical="center" wrapText="1"/>
    </xf>
    <xf numFmtId="1" fontId="4" fillId="0" borderId="10" xfId="0" applyNumberFormat="1" applyFont="1" applyFill="1" applyBorder="1" applyAlignment="1">
      <alignment vertical="center" wrapText="1"/>
    </xf>
    <xf numFmtId="1" fontId="4" fillId="0" borderId="24" xfId="0" applyNumberFormat="1" applyFont="1" applyFill="1" applyBorder="1" applyAlignment="1">
      <alignment vertical="center" wrapText="1"/>
    </xf>
    <xf numFmtId="0" fontId="5" fillId="8"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4" fillId="0" borderId="0" xfId="0" applyFont="1" applyBorder="1" applyAlignment="1">
      <alignment horizontal="justify" vertical="center" wrapText="1"/>
    </xf>
    <xf numFmtId="0" fontId="4" fillId="0" borderId="2" xfId="3" applyFont="1" applyFill="1" applyBorder="1" applyAlignment="1">
      <alignment horizontal="center" vertical="center"/>
    </xf>
    <xf numFmtId="0" fontId="5" fillId="0" borderId="15" xfId="0" applyNumberFormat="1" applyFont="1" applyFill="1" applyBorder="1" applyAlignment="1">
      <alignment horizontal="justify" vertical="center" wrapText="1"/>
    </xf>
    <xf numFmtId="0" fontId="5" fillId="0" borderId="29" xfId="15" applyNumberFormat="1" applyFont="1" applyFill="1" applyBorder="1" applyAlignment="1">
      <alignment horizontal="center" vertical="center" wrapText="1"/>
    </xf>
    <xf numFmtId="0" fontId="5" fillId="0" borderId="31" xfId="15" applyNumberFormat="1" applyFont="1" applyFill="1" applyBorder="1" applyAlignment="1">
      <alignment horizontal="center" vertical="center" wrapText="1"/>
    </xf>
    <xf numFmtId="0" fontId="5" fillId="0" borderId="31" xfId="3" applyFont="1" applyFill="1" applyBorder="1" applyAlignment="1">
      <alignment horizontal="justify" vertical="center" wrapText="1"/>
    </xf>
    <xf numFmtId="0" fontId="5" fillId="0" borderId="31" xfId="3" applyFont="1" applyFill="1" applyBorder="1" applyAlignment="1">
      <alignment horizontal="center" vertical="center" wrapText="1"/>
    </xf>
    <xf numFmtId="9" fontId="4" fillId="0" borderId="24" xfId="0" applyNumberFormat="1" applyFont="1" applyFill="1" applyBorder="1" applyAlignment="1">
      <alignment horizontal="center" vertical="center" wrapText="1"/>
    </xf>
    <xf numFmtId="0" fontId="5" fillId="0" borderId="23" xfId="13" applyNumberFormat="1" applyFont="1" applyFill="1" applyBorder="1" applyAlignment="1">
      <alignment horizontal="center" vertical="center" wrapText="1"/>
    </xf>
    <xf numFmtId="0" fontId="5" fillId="0" borderId="30" xfId="0" applyNumberFormat="1" applyFont="1" applyFill="1" applyBorder="1" applyAlignment="1">
      <alignment horizontal="justify" vertical="center" wrapText="1"/>
    </xf>
    <xf numFmtId="0" fontId="5" fillId="0" borderId="23" xfId="0" applyNumberFormat="1" applyFont="1" applyFill="1" applyBorder="1" applyAlignment="1">
      <alignment horizontal="center" vertical="center" wrapText="1"/>
    </xf>
    <xf numFmtId="0" fontId="5" fillId="0" borderId="17" xfId="0" applyNumberFormat="1" applyFont="1" applyFill="1" applyBorder="1" applyAlignment="1">
      <alignment horizontal="justify" vertical="center" wrapText="1"/>
    </xf>
    <xf numFmtId="0" fontId="5" fillId="0" borderId="32" xfId="0" applyNumberFormat="1" applyFont="1" applyFill="1" applyBorder="1" applyAlignment="1">
      <alignment horizontal="center" vertical="center" wrapText="1"/>
    </xf>
    <xf numFmtId="0" fontId="5" fillId="0" borderId="23" xfId="15" applyNumberFormat="1" applyFont="1" applyFill="1" applyBorder="1" applyAlignment="1">
      <alignment horizontal="center" vertical="center" wrapText="1"/>
    </xf>
    <xf numFmtId="0" fontId="5" fillId="0" borderId="23" xfId="3" applyFont="1" applyFill="1" applyBorder="1" applyAlignment="1">
      <alignment horizontal="justify" vertical="center" wrapText="1"/>
    </xf>
    <xf numFmtId="0" fontId="5" fillId="0" borderId="32" xfId="15"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5" fillId="0" borderId="26" xfId="0" applyFont="1" applyFill="1" applyBorder="1" applyAlignment="1">
      <alignment horizontal="justify" vertical="center" wrapText="1"/>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4" xfId="0" applyFont="1" applyBorder="1" applyAlignment="1">
      <alignment horizontal="center" vertical="center"/>
    </xf>
    <xf numFmtId="0" fontId="5" fillId="0" borderId="35" xfId="0" applyFont="1" applyFill="1" applyBorder="1" applyAlignment="1">
      <alignment horizontal="justify" vertical="center" wrapText="1"/>
    </xf>
    <xf numFmtId="0" fontId="2" fillId="0" borderId="16" xfId="0" applyFont="1" applyBorder="1" applyAlignment="1">
      <alignment horizontal="center" vertical="center"/>
    </xf>
    <xf numFmtId="0" fontId="2" fillId="0" borderId="8" xfId="0" applyFont="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 fillId="10" borderId="38"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2" xfId="3" applyFont="1" applyFill="1" applyBorder="1" applyAlignment="1">
      <alignment horizontal="justify" vertical="center" wrapText="1"/>
    </xf>
    <xf numFmtId="0" fontId="5" fillId="0" borderId="2" xfId="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0" fontId="2" fillId="6" borderId="5" xfId="0" applyFont="1" applyFill="1" applyBorder="1" applyAlignment="1">
      <alignment horizontal="center" vertical="center"/>
    </xf>
    <xf numFmtId="0" fontId="4" fillId="0" borderId="9"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2" fillId="10" borderId="0" xfId="0" applyFont="1" applyFill="1" applyAlignment="1">
      <alignment horizontal="left" vertical="center"/>
    </xf>
    <xf numFmtId="0" fontId="2" fillId="10" borderId="37" xfId="0" applyFont="1" applyFill="1" applyBorder="1" applyAlignment="1">
      <alignment horizontal="left" vertical="center"/>
    </xf>
    <xf numFmtId="177" fontId="4" fillId="0" borderId="24" xfId="10" applyNumberFormat="1" applyFont="1" applyFill="1" applyBorder="1" applyAlignment="1">
      <alignment horizontal="center" vertical="center" wrapText="1"/>
    </xf>
    <xf numFmtId="177" fontId="4" fillId="0" borderId="2" xfId="10" applyNumberFormat="1" applyFont="1" applyFill="1" applyBorder="1" applyAlignment="1">
      <alignment horizontal="center" vertical="center" wrapText="1"/>
    </xf>
    <xf numFmtId="1" fontId="5" fillId="0" borderId="2" xfId="3" applyNumberFormat="1" applyFont="1" applyFill="1" applyBorder="1" applyAlignment="1">
      <alignment horizontal="center" vertical="center" wrapText="1"/>
    </xf>
    <xf numFmtId="9" fontId="4" fillId="0" borderId="2" xfId="2" applyFont="1" applyFill="1" applyBorder="1" applyAlignment="1">
      <alignment horizontal="center" vertical="center" wrapText="1"/>
    </xf>
    <xf numFmtId="0" fontId="5" fillId="0" borderId="32" xfId="0" applyFont="1" applyFill="1" applyBorder="1" applyAlignment="1">
      <alignment horizontal="justify" vertical="center" wrapText="1"/>
    </xf>
    <xf numFmtId="1" fontId="5" fillId="0" borderId="32" xfId="3" applyNumberFormat="1" applyFont="1" applyFill="1" applyBorder="1" applyAlignment="1">
      <alignment horizontal="center" vertical="center" wrapText="1"/>
    </xf>
    <xf numFmtId="177" fontId="4" fillId="0" borderId="10" xfId="10" applyNumberFormat="1"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6" xfId="0" applyFont="1" applyFill="1" applyBorder="1" applyAlignment="1">
      <alignment horizontal="justify" vertical="center" wrapText="1"/>
    </xf>
    <xf numFmtId="1" fontId="5" fillId="0" borderId="32" xfId="0" applyNumberFormat="1"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177" fontId="4" fillId="0" borderId="2" xfId="10" applyNumberFormat="1" applyFont="1" applyFill="1" applyBorder="1" applyAlignment="1">
      <alignment horizontal="center" vertical="center"/>
    </xf>
    <xf numFmtId="0" fontId="5" fillId="0" borderId="17" xfId="0" applyFont="1" applyFill="1" applyBorder="1" applyAlignment="1">
      <alignment horizontal="justify" vertical="center" wrapText="1"/>
    </xf>
    <xf numFmtId="1" fontId="5" fillId="0" borderId="31" xfId="3" applyNumberFormat="1" applyFont="1" applyFill="1" applyBorder="1" applyAlignment="1">
      <alignment horizontal="center" vertical="center" wrapText="1"/>
    </xf>
    <xf numFmtId="9" fontId="4" fillId="0" borderId="2" xfId="2" applyFont="1" applyFill="1" applyBorder="1" applyAlignment="1">
      <alignment horizontal="center" vertical="center"/>
    </xf>
    <xf numFmtId="0" fontId="5" fillId="0" borderId="30" xfId="0" applyFont="1" applyFill="1" applyBorder="1" applyAlignment="1">
      <alignment horizontal="justify" vertical="center" wrapText="1"/>
    </xf>
    <xf numFmtId="1" fontId="5" fillId="0" borderId="23" xfId="0" applyNumberFormat="1" applyFont="1" applyFill="1" applyBorder="1" applyAlignment="1">
      <alignment horizontal="center" vertical="center" wrapText="1"/>
    </xf>
    <xf numFmtId="0" fontId="5" fillId="0" borderId="23" xfId="0" applyFont="1" applyFill="1" applyBorder="1" applyAlignment="1">
      <alignment horizontal="justify" vertical="center" wrapText="1"/>
    </xf>
    <xf numFmtId="0" fontId="5" fillId="0" borderId="31" xfId="0" applyFont="1" applyFill="1" applyBorder="1" applyAlignment="1">
      <alignment horizontal="justify" vertical="center" wrapText="1"/>
    </xf>
    <xf numFmtId="177" fontId="4" fillId="0" borderId="10" xfId="1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31" xfId="0" applyFont="1" applyFill="1" applyBorder="1" applyAlignment="1">
      <alignment horizontal="center" vertical="center" wrapText="1"/>
    </xf>
    <xf numFmtId="0" fontId="4" fillId="0" borderId="2" xfId="0" applyFont="1" applyFill="1" applyBorder="1" applyAlignment="1">
      <alignment horizontal="justify"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0" borderId="23"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8" borderId="0" xfId="0" applyFont="1" applyFill="1" applyBorder="1" applyAlignment="1">
      <alignment horizontal="left" vertical="center"/>
    </xf>
    <xf numFmtId="0" fontId="6" fillId="0" borderId="2" xfId="0" applyFont="1" applyBorder="1" applyAlignment="1">
      <alignment horizontal="justify"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horizontal="center" vertical="center"/>
    </xf>
    <xf numFmtId="0" fontId="3" fillId="8" borderId="20" xfId="0" applyFont="1" applyFill="1" applyBorder="1" applyAlignment="1">
      <alignment horizontal="left" vertical="center"/>
    </xf>
    <xf numFmtId="1" fontId="2" fillId="4" borderId="2"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Alignment="1">
      <alignment horizontal="center" vertical="center"/>
    </xf>
    <xf numFmtId="14" fontId="2" fillId="0" borderId="2" xfId="0" applyNumberFormat="1" applyFont="1" applyBorder="1" applyAlignment="1">
      <alignment horizontal="center" vertical="center" wrapText="1"/>
    </xf>
    <xf numFmtId="0" fontId="3" fillId="3" borderId="23" xfId="0" applyFont="1" applyFill="1" applyBorder="1" applyAlignment="1">
      <alignment horizontal="center" vertical="center" textRotation="90" wrapText="1"/>
    </xf>
    <xf numFmtId="166" fontId="2" fillId="4" borderId="23" xfId="0" applyNumberFormat="1" applyFont="1" applyFill="1" applyBorder="1" applyAlignment="1">
      <alignment horizontal="center" vertical="center" wrapText="1"/>
    </xf>
    <xf numFmtId="1" fontId="2" fillId="4" borderId="23" xfId="0" applyNumberFormat="1" applyFont="1" applyFill="1" applyBorder="1" applyAlignment="1">
      <alignment horizontal="center" vertical="center" wrapText="1"/>
    </xf>
    <xf numFmtId="0" fontId="2" fillId="4" borderId="23" xfId="0" applyFont="1" applyFill="1" applyBorder="1" applyAlignment="1">
      <alignment horizontal="center" vertical="center" textRotation="90" wrapText="1"/>
    </xf>
    <xf numFmtId="49" fontId="2" fillId="4" borderId="23" xfId="0" applyNumberFormat="1" applyFont="1" applyFill="1" applyBorder="1" applyAlignment="1">
      <alignment horizontal="center" vertical="center" textRotation="90" wrapText="1"/>
    </xf>
    <xf numFmtId="1" fontId="2" fillId="4"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2" fillId="4" borderId="3" xfId="0" applyFont="1" applyFill="1" applyBorder="1" applyAlignment="1">
      <alignment horizontal="center" vertical="center" wrapText="1"/>
    </xf>
    <xf numFmtId="168" fontId="2" fillId="4"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0" fontId="2" fillId="4" borderId="0" xfId="0" applyFont="1" applyFill="1" applyAlignment="1">
      <alignment horizontal="center" vertical="center" textRotation="90" wrapText="1"/>
    </xf>
    <xf numFmtId="49" fontId="2" fillId="4" borderId="0" xfId="0" applyNumberFormat="1" applyFont="1" applyFill="1" applyAlignment="1">
      <alignment horizontal="center" vertical="center" textRotation="90" wrapText="1"/>
    </xf>
    <xf numFmtId="0" fontId="3" fillId="3" borderId="3" xfId="0" applyFont="1" applyFill="1" applyBorder="1" applyAlignment="1">
      <alignment horizontal="center" vertical="center" textRotation="90" wrapText="1"/>
    </xf>
    <xf numFmtId="166" fontId="2" fillId="4" borderId="0" xfId="0" applyNumberFormat="1" applyFont="1" applyFill="1" applyAlignment="1">
      <alignment horizontal="center" vertical="center" wrapText="1"/>
    </xf>
    <xf numFmtId="3" fontId="2" fillId="4" borderId="0" xfId="0" applyNumberFormat="1" applyFont="1" applyFill="1" applyAlignment="1">
      <alignment horizontal="center" vertical="center" wrapText="1"/>
    </xf>
    <xf numFmtId="0" fontId="3" fillId="6" borderId="32"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9" fillId="6" borderId="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9" borderId="0" xfId="0" applyFont="1" applyFill="1" applyAlignment="1">
      <alignment horizontal="center" vertical="center" wrapText="1"/>
    </xf>
    <xf numFmtId="0" fontId="9" fillId="9" borderId="14" xfId="0" applyFont="1" applyFill="1" applyBorder="1" applyAlignment="1">
      <alignment horizontal="center" vertical="center" wrapText="1"/>
    </xf>
    <xf numFmtId="0" fontId="9" fillId="9" borderId="34"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176" fontId="6" fillId="0" borderId="23" xfId="0" applyNumberFormat="1" applyFont="1" applyFill="1" applyBorder="1" applyAlignment="1">
      <alignment horizontal="right" vertical="center" wrapText="1"/>
    </xf>
    <xf numFmtId="0" fontId="6" fillId="0" borderId="32" xfId="0" applyFont="1" applyBorder="1" applyAlignment="1">
      <alignment horizontal="justify" vertical="center" wrapText="1"/>
    </xf>
    <xf numFmtId="0" fontId="6" fillId="0" borderId="23" xfId="0" applyFont="1" applyFill="1" applyBorder="1" applyAlignment="1">
      <alignment horizontal="center" vertical="center" wrapText="1"/>
    </xf>
    <xf numFmtId="0" fontId="5" fillId="0" borderId="0" xfId="0" applyFont="1" applyAlignment="1">
      <alignment horizontal="center" vertical="center" wrapText="1"/>
    </xf>
    <xf numFmtId="0" fontId="6" fillId="0" borderId="32" xfId="0" applyFont="1" applyFill="1" applyBorder="1" applyAlignment="1">
      <alignment horizontal="center" vertical="center" wrapText="1"/>
    </xf>
    <xf numFmtId="176" fontId="4" fillId="0" borderId="23" xfId="0" applyNumberFormat="1" applyFont="1" applyFill="1" applyBorder="1" applyAlignment="1">
      <alignment horizontal="right" vertical="center" wrapText="1"/>
    </xf>
    <xf numFmtId="176" fontId="5" fillId="0" borderId="23" xfId="0" applyNumberFormat="1" applyFont="1" applyFill="1" applyBorder="1" applyAlignment="1">
      <alignment horizontal="right" vertical="center" wrapText="1"/>
    </xf>
    <xf numFmtId="0" fontId="6" fillId="11" borderId="23" xfId="0" applyFont="1" applyFill="1" applyBorder="1" applyAlignment="1">
      <alignment horizontal="justify" vertical="center" wrapText="1"/>
    </xf>
    <xf numFmtId="0" fontId="3" fillId="9" borderId="19" xfId="0" applyFont="1" applyFill="1" applyBorder="1" applyAlignment="1">
      <alignment horizontal="center" vertical="center" wrapText="1"/>
    </xf>
    <xf numFmtId="0" fontId="9" fillId="10" borderId="0" xfId="0" applyFont="1" applyFill="1" applyAlignment="1">
      <alignment horizontal="center" vertical="center" wrapText="1"/>
    </xf>
    <xf numFmtId="0" fontId="9" fillId="10" borderId="19" xfId="0" applyFont="1" applyFill="1" applyBorder="1" applyAlignment="1">
      <alignment horizontal="center" vertical="center" wrapText="1"/>
    </xf>
    <xf numFmtId="0" fontId="9" fillId="10" borderId="30" xfId="0" applyFont="1" applyFill="1" applyBorder="1" applyAlignment="1">
      <alignment horizontal="center" vertical="center" wrapText="1"/>
    </xf>
    <xf numFmtId="176" fontId="5" fillId="0" borderId="30" xfId="0" applyNumberFormat="1" applyFont="1" applyFill="1" applyBorder="1" applyAlignment="1">
      <alignment horizontal="right" vertical="center" wrapText="1"/>
    </xf>
    <xf numFmtId="0" fontId="6" fillId="11" borderId="32" xfId="0" applyFont="1" applyFill="1" applyBorder="1" applyAlignment="1">
      <alignment horizontal="justify" vertical="center" wrapText="1"/>
    </xf>
    <xf numFmtId="176" fontId="5" fillId="0" borderId="32" xfId="0" applyNumberFormat="1" applyFont="1" applyFill="1" applyBorder="1" applyAlignment="1">
      <alignment horizontal="right" vertical="center" wrapText="1"/>
    </xf>
    <xf numFmtId="0" fontId="6" fillId="12" borderId="33" xfId="0" applyFont="1" applyFill="1" applyBorder="1" applyAlignment="1">
      <alignment horizontal="justify" vertical="center" wrapText="1"/>
    </xf>
    <xf numFmtId="0" fontId="9" fillId="15" borderId="3" xfId="0" applyFont="1" applyFill="1" applyBorder="1" applyAlignment="1">
      <alignment horizontal="center" vertical="center" wrapText="1"/>
    </xf>
    <xf numFmtId="0" fontId="9" fillId="15" borderId="41" xfId="0" applyFont="1" applyFill="1" applyBorder="1" applyAlignment="1">
      <alignment horizontal="center" vertical="center" wrapText="1"/>
    </xf>
    <xf numFmtId="176" fontId="9" fillId="15" borderId="24" xfId="0" applyNumberFormat="1" applyFont="1" applyFill="1" applyBorder="1" applyAlignment="1">
      <alignment horizontal="right" vertical="center" wrapText="1"/>
    </xf>
    <xf numFmtId="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2" fillId="0" borderId="0" xfId="0" applyFont="1" applyAlignment="1">
      <alignment vertical="center" wrapText="1"/>
    </xf>
    <xf numFmtId="0" fontId="33" fillId="0" borderId="2" xfId="0" applyFont="1" applyBorder="1" applyAlignment="1">
      <alignment horizontal="center" vertical="center"/>
    </xf>
    <xf numFmtId="0" fontId="33" fillId="0" borderId="2" xfId="0" applyFont="1" applyFill="1" applyBorder="1" applyAlignment="1">
      <alignment horizontal="center" vertical="center"/>
    </xf>
    <xf numFmtId="172" fontId="21" fillId="0" borderId="2" xfId="0" applyNumberFormat="1" applyFont="1" applyFill="1" applyBorder="1" applyAlignment="1">
      <alignment horizontal="left" vertical="center"/>
    </xf>
    <xf numFmtId="14" fontId="21" fillId="0" borderId="2" xfId="0" applyNumberFormat="1" applyFont="1" applyFill="1" applyBorder="1" applyAlignment="1">
      <alignment horizontal="left" vertical="center" wrapText="1"/>
    </xf>
    <xf numFmtId="0" fontId="2" fillId="0" borderId="3" xfId="0" applyFont="1" applyBorder="1" applyAlignment="1">
      <alignment vertical="center" wrapText="1"/>
    </xf>
    <xf numFmtId="3" fontId="34" fillId="0" borderId="2" xfId="0" applyNumberFormat="1" applyFont="1" applyFill="1" applyBorder="1" applyAlignment="1">
      <alignment horizontal="center" vertical="center" wrapText="1"/>
    </xf>
    <xf numFmtId="3" fontId="2" fillId="0" borderId="0" xfId="0" applyNumberFormat="1" applyFont="1" applyBorder="1" applyAlignment="1">
      <alignment horizontal="center" vertical="center"/>
    </xf>
    <xf numFmtId="0" fontId="2" fillId="4" borderId="9" xfId="0" applyFont="1" applyFill="1" applyBorder="1" applyAlignment="1">
      <alignment horizontal="center" vertical="center" wrapText="1"/>
    </xf>
    <xf numFmtId="167" fontId="2" fillId="4" borderId="7"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textRotation="90" wrapText="1"/>
    </xf>
    <xf numFmtId="3" fontId="2" fillId="4" borderId="11" xfId="0" applyNumberFormat="1" applyFont="1" applyFill="1" applyBorder="1" applyAlignment="1">
      <alignment horizontal="center" vertical="center" textRotation="90" wrapText="1"/>
    </xf>
    <xf numFmtId="0" fontId="9" fillId="6" borderId="2" xfId="0" applyFont="1" applyFill="1" applyBorder="1" applyAlignment="1">
      <alignment horizontal="center" vertical="center" wrapText="1"/>
    </xf>
    <xf numFmtId="0" fontId="9" fillId="6" borderId="8" xfId="0" applyFont="1" applyFill="1" applyBorder="1" applyAlignment="1">
      <alignment horizontal="center" wrapText="1"/>
    </xf>
    <xf numFmtId="0" fontId="9" fillId="6" borderId="5" xfId="0" applyFont="1" applyFill="1" applyBorder="1" applyAlignment="1">
      <alignment horizontal="center" wrapText="1"/>
    </xf>
    <xf numFmtId="0" fontId="17" fillId="6" borderId="5" xfId="0" applyFont="1" applyFill="1" applyBorder="1" applyAlignment="1">
      <alignment horizontal="center" wrapText="1"/>
    </xf>
    <xf numFmtId="3" fontId="9" fillId="6" borderId="5" xfId="0" applyNumberFormat="1" applyFont="1" applyFill="1" applyBorder="1" applyAlignment="1">
      <alignment horizontal="center" wrapText="1"/>
    </xf>
    <xf numFmtId="0" fontId="9" fillId="6" borderId="16" xfId="0" applyFont="1" applyFill="1" applyBorder="1" applyAlignment="1">
      <alignment horizontal="center" wrapText="1"/>
    </xf>
    <xf numFmtId="0" fontId="9" fillId="0" borderId="6" xfId="0" applyFont="1" applyBorder="1" applyAlignment="1">
      <alignment horizontal="center" wrapText="1"/>
    </xf>
    <xf numFmtId="0" fontId="9" fillId="0" borderId="1" xfId="0" applyFont="1" applyBorder="1" applyAlignment="1">
      <alignment horizontal="center" wrapText="1"/>
    </xf>
    <xf numFmtId="0" fontId="3" fillId="8" borderId="0" xfId="0" applyFont="1" applyFill="1" applyBorder="1" applyAlignment="1">
      <alignment horizontal="center" vertical="center" wrapText="1"/>
    </xf>
    <xf numFmtId="0" fontId="9" fillId="8" borderId="20" xfId="0" applyFont="1" applyFill="1" applyBorder="1" applyAlignment="1">
      <alignment horizontal="center" wrapText="1"/>
    </xf>
    <xf numFmtId="0" fontId="17" fillId="8" borderId="20" xfId="0" applyFont="1" applyFill="1" applyBorder="1" applyAlignment="1">
      <alignment horizontal="center" wrapText="1"/>
    </xf>
    <xf numFmtId="3" fontId="9" fillId="8" borderId="20" xfId="0" applyNumberFormat="1" applyFont="1" applyFill="1" applyBorder="1" applyAlignment="1">
      <alignment horizontal="center" wrapText="1"/>
    </xf>
    <xf numFmtId="0" fontId="9" fillId="8" borderId="17" xfId="0" applyFont="1" applyFill="1" applyBorder="1" applyAlignment="1">
      <alignment horizontal="center" wrapText="1"/>
    </xf>
    <xf numFmtId="0" fontId="5" fillId="0" borderId="6" xfId="0" applyFont="1" applyBorder="1" applyAlignment="1">
      <alignment horizontal="center" wrapText="1"/>
    </xf>
    <xf numFmtId="0" fontId="3" fillId="0" borderId="0" xfId="0" applyFont="1" applyBorder="1" applyAlignment="1">
      <alignment horizontal="center" wrapText="1"/>
    </xf>
    <xf numFmtId="0" fontId="3" fillId="0" borderId="9" xfId="0" applyFont="1" applyBorder="1" applyAlignment="1">
      <alignment horizontal="center" wrapText="1"/>
    </xf>
    <xf numFmtId="0" fontId="3" fillId="0" borderId="16" xfId="0" applyFont="1" applyBorder="1" applyAlignment="1">
      <alignment horizontal="center" wrapText="1"/>
    </xf>
    <xf numFmtId="0" fontId="3" fillId="9" borderId="17" xfId="0" applyFont="1" applyFill="1" applyBorder="1" applyAlignment="1">
      <alignment horizontal="center" vertical="center" wrapText="1"/>
    </xf>
    <xf numFmtId="0" fontId="3" fillId="9" borderId="19" xfId="0" applyFont="1" applyFill="1" applyBorder="1" applyAlignment="1">
      <alignment horizontal="center" wrapText="1"/>
    </xf>
    <xf numFmtId="3" fontId="3" fillId="9" borderId="19" xfId="0" applyNumberFormat="1" applyFont="1" applyFill="1" applyBorder="1" applyAlignment="1">
      <alignment horizontal="center" wrapText="1"/>
    </xf>
    <xf numFmtId="3" fontId="5" fillId="9" borderId="19" xfId="0" applyNumberFormat="1" applyFont="1" applyFill="1" applyBorder="1" applyAlignment="1">
      <alignment horizontal="center" wrapText="1"/>
    </xf>
    <xf numFmtId="0" fontId="5" fillId="9" borderId="19" xfId="0" applyFont="1" applyFill="1" applyBorder="1" applyAlignment="1">
      <alignment horizontal="center" wrapText="1"/>
    </xf>
    <xf numFmtId="0" fontId="5" fillId="9" borderId="30" xfId="0" applyFont="1" applyFill="1" applyBorder="1" applyAlignment="1">
      <alignment horizontal="center" wrapText="1"/>
    </xf>
    <xf numFmtId="0" fontId="4" fillId="0" borderId="6" xfId="0" applyFont="1" applyBorder="1" applyAlignment="1">
      <alignment horizontal="center"/>
    </xf>
    <xf numFmtId="0" fontId="6" fillId="0" borderId="3" xfId="0" applyFont="1" applyBorder="1" applyAlignment="1">
      <alignment horizontal="justify" vertical="center" wrapText="1"/>
    </xf>
    <xf numFmtId="0" fontId="6" fillId="2" borderId="24" xfId="0" applyFont="1" applyFill="1" applyBorder="1" applyAlignment="1">
      <alignment horizontal="justify" vertical="center" wrapText="1"/>
    </xf>
    <xf numFmtId="43" fontId="6" fillId="0" borderId="4" xfId="9"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justify" vertical="center" wrapText="1"/>
    </xf>
    <xf numFmtId="0" fontId="6" fillId="2" borderId="12" xfId="0" applyFont="1" applyFill="1" applyBorder="1" applyAlignment="1">
      <alignment horizontal="justify" vertical="center" wrapText="1"/>
    </xf>
    <xf numFmtId="43" fontId="6" fillId="0" borderId="1" xfId="9" applyFont="1" applyFill="1" applyBorder="1" applyAlignment="1">
      <alignment horizontal="center" vertical="center" wrapText="1"/>
    </xf>
    <xf numFmtId="0" fontId="3" fillId="19" borderId="0" xfId="0" applyFont="1" applyFill="1" applyBorder="1" applyAlignment="1">
      <alignment horizontal="center" vertical="center" wrapText="1"/>
    </xf>
    <xf numFmtId="0" fontId="6" fillId="8" borderId="20" xfId="0" applyFont="1" applyFill="1" applyBorder="1" applyAlignment="1">
      <alignment horizontal="justify" vertical="center" wrapText="1"/>
    </xf>
    <xf numFmtId="9" fontId="6" fillId="8" borderId="20" xfId="0" applyNumberFormat="1" applyFont="1" applyFill="1" applyBorder="1" applyAlignment="1">
      <alignment horizontal="center" vertical="center" wrapText="1"/>
    </xf>
    <xf numFmtId="170" fontId="6" fillId="8" borderId="20" xfId="25" applyFont="1" applyFill="1" applyBorder="1" applyAlignment="1">
      <alignment horizontal="center" vertical="center" wrapText="1"/>
    </xf>
    <xf numFmtId="43" fontId="6" fillId="8" borderId="20" xfId="9" applyFont="1" applyFill="1" applyBorder="1" applyAlignment="1">
      <alignment horizontal="center" vertical="center" wrapText="1"/>
    </xf>
    <xf numFmtId="0" fontId="6" fillId="8" borderId="17"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35" xfId="0" applyFont="1" applyFill="1" applyBorder="1" applyAlignment="1">
      <alignment vertical="center"/>
    </xf>
    <xf numFmtId="0" fontId="3" fillId="9" borderId="19" xfId="0" applyFont="1" applyFill="1" applyBorder="1" applyAlignment="1">
      <alignment vertical="center"/>
    </xf>
    <xf numFmtId="0" fontId="3" fillId="9" borderId="19" xfId="0" applyFont="1" applyFill="1" applyBorder="1" applyAlignment="1">
      <alignment horizontal="justify" vertical="center"/>
    </xf>
    <xf numFmtId="170" fontId="3" fillId="9" borderId="19" xfId="25" applyFont="1" applyFill="1" applyBorder="1" applyAlignment="1">
      <alignment horizontal="center" vertical="center" wrapText="1"/>
    </xf>
    <xf numFmtId="0" fontId="3" fillId="9" borderId="19" xfId="0" applyFont="1" applyFill="1" applyBorder="1" applyAlignment="1">
      <alignment horizontal="justify" vertical="center" wrapText="1"/>
    </xf>
    <xf numFmtId="43" fontId="3" fillId="9" borderId="19" xfId="9" applyFont="1" applyFill="1" applyBorder="1" applyAlignment="1">
      <alignment horizontal="center" vertical="center" wrapText="1"/>
    </xf>
    <xf numFmtId="3" fontId="3" fillId="9" borderId="19" xfId="0" applyNumberFormat="1" applyFont="1" applyFill="1" applyBorder="1" applyAlignment="1">
      <alignment horizontal="center" vertical="center" wrapText="1"/>
    </xf>
    <xf numFmtId="3" fontId="5" fillId="9" borderId="19" xfId="0" applyNumberFormat="1"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9" borderId="30" xfId="0" applyFont="1" applyFill="1" applyBorder="1" applyAlignment="1">
      <alignment horizontal="center" vertical="center" wrapText="1"/>
    </xf>
    <xf numFmtId="0" fontId="6" fillId="0" borderId="6" xfId="0" applyFont="1" applyBorder="1" applyAlignment="1">
      <alignment horizontal="center" wrapText="1"/>
    </xf>
    <xf numFmtId="0" fontId="6" fillId="0" borderId="0" xfId="0" applyFont="1" applyBorder="1" applyAlignment="1">
      <alignment horizontal="center" vertical="center" wrapText="1"/>
    </xf>
    <xf numFmtId="170" fontId="5" fillId="0" borderId="2" xfId="6" applyFont="1" applyFill="1" applyBorder="1" applyAlignment="1" applyProtection="1">
      <alignment horizontal="right" vertical="center"/>
      <protection locked="0"/>
    </xf>
    <xf numFmtId="0" fontId="6" fillId="0" borderId="11" xfId="0" applyFont="1" applyBorder="1" applyAlignment="1">
      <alignment horizontal="center" wrapText="1"/>
    </xf>
    <xf numFmtId="0" fontId="6" fillId="0" borderId="3" xfId="0" applyFont="1" applyBorder="1" applyAlignment="1">
      <alignment horizontal="center" vertical="center" wrapText="1"/>
    </xf>
    <xf numFmtId="0" fontId="6" fillId="0" borderId="5" xfId="0" applyFont="1" applyBorder="1" applyAlignment="1">
      <alignment horizontal="justify" vertical="center" wrapText="1"/>
    </xf>
    <xf numFmtId="0" fontId="6" fillId="2" borderId="10" xfId="0" applyFont="1" applyFill="1" applyBorder="1" applyAlignment="1">
      <alignment horizontal="justify" vertical="center" wrapText="1"/>
    </xf>
    <xf numFmtId="185" fontId="32" fillId="0" borderId="2" xfId="0" applyNumberFormat="1" applyFont="1" applyFill="1" applyBorder="1" applyAlignment="1" applyProtection="1">
      <alignment vertical="center"/>
    </xf>
    <xf numFmtId="0" fontId="3" fillId="6" borderId="19" xfId="0" applyFont="1" applyFill="1" applyBorder="1" applyAlignment="1">
      <alignment horizontal="center" vertical="center" wrapText="1"/>
    </xf>
    <xf numFmtId="0" fontId="5" fillId="6" borderId="19" xfId="0" applyFont="1" applyFill="1" applyBorder="1" applyAlignment="1">
      <alignment horizontal="center" vertical="center" wrapText="1"/>
    </xf>
    <xf numFmtId="170" fontId="3" fillId="6" borderId="19" xfId="25" applyFont="1" applyFill="1" applyBorder="1" applyAlignment="1">
      <alignment horizontal="center" vertical="center" wrapText="1"/>
    </xf>
    <xf numFmtId="43" fontId="3" fillId="6" borderId="19" xfId="9" applyFont="1" applyFill="1" applyBorder="1" applyAlignment="1">
      <alignment horizontal="center" vertical="center" wrapText="1"/>
    </xf>
    <xf numFmtId="3" fontId="3" fillId="6" borderId="19" xfId="0" applyNumberFormat="1" applyFont="1" applyFill="1" applyBorder="1" applyAlignment="1">
      <alignment horizontal="center" vertical="center" wrapText="1"/>
    </xf>
    <xf numFmtId="3" fontId="5" fillId="6" borderId="19" xfId="0" applyNumberFormat="1" applyFont="1" applyFill="1" applyBorder="1" applyAlignment="1">
      <alignment horizontal="center" vertical="center" wrapText="1"/>
    </xf>
    <xf numFmtId="0" fontId="5" fillId="6" borderId="30" xfId="0" applyFont="1" applyFill="1" applyBorder="1" applyAlignment="1">
      <alignment horizontal="center" vertical="center" wrapText="1"/>
    </xf>
    <xf numFmtId="0" fontId="3" fillId="19" borderId="17" xfId="0" applyFont="1" applyFill="1" applyBorder="1" applyAlignment="1">
      <alignment horizontal="center" wrapText="1"/>
    </xf>
    <xf numFmtId="170" fontId="3" fillId="8" borderId="0" xfId="25" applyFont="1" applyFill="1" applyBorder="1" applyAlignment="1">
      <alignment horizontal="center" vertical="center" wrapText="1"/>
    </xf>
    <xf numFmtId="43" fontId="3" fillId="8" borderId="0" xfId="9" applyFont="1" applyFill="1" applyBorder="1" applyAlignment="1">
      <alignment horizontal="center" vertical="center" wrapText="1"/>
    </xf>
    <xf numFmtId="3" fontId="3" fillId="8" borderId="0" xfId="0" applyNumberFormat="1" applyFont="1" applyFill="1" applyBorder="1" applyAlignment="1">
      <alignment horizontal="center" vertical="center" wrapText="1"/>
    </xf>
    <xf numFmtId="3" fontId="5" fillId="8" borderId="0" xfId="0" applyNumberFormat="1" applyFont="1" applyFill="1" applyBorder="1" applyAlignment="1">
      <alignment horizontal="center" vertical="center" wrapText="1"/>
    </xf>
    <xf numFmtId="0" fontId="5" fillId="8" borderId="15" xfId="0" applyFont="1" applyFill="1" applyBorder="1" applyAlignment="1">
      <alignment horizontal="center" vertical="center" wrapText="1"/>
    </xf>
    <xf numFmtId="170" fontId="3" fillId="10" borderId="19" xfId="25" applyFont="1" applyFill="1" applyBorder="1" applyAlignment="1">
      <alignment horizontal="center" vertical="center" wrapText="1"/>
    </xf>
    <xf numFmtId="0" fontId="3" fillId="10" borderId="20" xfId="0" applyFont="1" applyFill="1" applyBorder="1" applyAlignment="1">
      <alignment horizontal="center" vertical="center" wrapText="1"/>
    </xf>
    <xf numFmtId="3" fontId="3" fillId="10" borderId="19" xfId="0" applyNumberFormat="1" applyFont="1" applyFill="1" applyBorder="1" applyAlignment="1">
      <alignment horizontal="center" vertical="center" wrapText="1"/>
    </xf>
    <xf numFmtId="3" fontId="5" fillId="10" borderId="19" xfId="0" applyNumberFormat="1" applyFont="1" applyFill="1" applyBorder="1" applyAlignment="1">
      <alignment horizontal="center" vertical="center" wrapText="1"/>
    </xf>
    <xf numFmtId="43" fontId="6" fillId="0" borderId="4" xfId="9" applyFont="1" applyBorder="1" applyAlignment="1">
      <alignment horizontal="center" vertical="center" wrapText="1"/>
    </xf>
    <xf numFmtId="184" fontId="32" fillId="0" borderId="2" xfId="0" applyNumberFormat="1" applyFont="1" applyFill="1" applyBorder="1" applyAlignment="1">
      <alignment horizontal="right" vertical="center"/>
    </xf>
    <xf numFmtId="0" fontId="6" fillId="0" borderId="11" xfId="0" applyFont="1" applyBorder="1" applyAlignment="1">
      <alignment horizontal="center" vertical="center" wrapText="1"/>
    </xf>
    <xf numFmtId="0" fontId="3" fillId="8" borderId="13" xfId="0" applyFont="1" applyFill="1" applyBorder="1" applyAlignment="1">
      <alignment vertical="center"/>
    </xf>
    <xf numFmtId="0" fontId="3" fillId="8" borderId="19" xfId="0" applyFont="1" applyFill="1" applyBorder="1" applyAlignment="1">
      <alignment vertical="center"/>
    </xf>
    <xf numFmtId="0" fontId="6" fillId="8" borderId="0" xfId="0" applyFont="1" applyFill="1" applyBorder="1" applyAlignment="1">
      <alignment horizontal="center" vertical="center" wrapText="1"/>
    </xf>
    <xf numFmtId="43" fontId="6" fillId="8" borderId="0" xfId="9" applyFont="1" applyFill="1" applyBorder="1" applyAlignment="1">
      <alignment horizontal="center" vertical="center" wrapText="1"/>
    </xf>
    <xf numFmtId="0" fontId="0" fillId="0" borderId="0" xfId="0" applyAlignment="1">
      <alignment vertical="center"/>
    </xf>
    <xf numFmtId="0" fontId="3" fillId="9" borderId="20" xfId="0" applyFont="1" applyFill="1" applyBorder="1" applyAlignment="1">
      <alignment horizontal="center" vertical="center" wrapText="1"/>
    </xf>
    <xf numFmtId="43" fontId="3" fillId="9" borderId="20" xfId="9" applyFont="1" applyFill="1" applyBorder="1" applyAlignment="1">
      <alignment horizontal="center" vertical="center" wrapText="1"/>
    </xf>
    <xf numFmtId="0" fontId="6" fillId="0" borderId="57" xfId="0" applyFont="1" applyBorder="1" applyAlignment="1">
      <alignment horizontal="justify" vertical="center" wrapText="1"/>
    </xf>
    <xf numFmtId="0" fontId="6" fillId="0" borderId="55" xfId="0" applyFont="1" applyBorder="1" applyAlignment="1">
      <alignment horizontal="justify" vertical="center" wrapText="1"/>
    </xf>
    <xf numFmtId="10" fontId="6" fillId="0" borderId="55" xfId="0" applyNumberFormat="1" applyFont="1" applyBorder="1" applyAlignment="1">
      <alignment horizontal="center" vertical="center" wrapText="1"/>
    </xf>
    <xf numFmtId="170" fontId="4" fillId="0" borderId="2" xfId="6" applyFont="1" applyFill="1" applyBorder="1" applyAlignment="1" applyProtection="1">
      <alignment horizontal="right" vertical="center"/>
      <protection locked="0"/>
    </xf>
    <xf numFmtId="0" fontId="6" fillId="0" borderId="36" xfId="0" applyFont="1" applyBorder="1" applyAlignment="1">
      <alignment horizontal="center" vertical="center" wrapText="1"/>
    </xf>
    <xf numFmtId="0" fontId="9" fillId="26" borderId="3" xfId="0" applyFont="1" applyFill="1" applyBorder="1" applyAlignment="1">
      <alignment horizontal="center" vertical="center" wrapText="1"/>
    </xf>
    <xf numFmtId="170" fontId="9" fillId="26" borderId="2" xfId="25" applyFont="1" applyFill="1" applyBorder="1" applyAlignment="1">
      <alignment horizontal="center" vertical="center" wrapText="1"/>
    </xf>
    <xf numFmtId="0" fontId="17" fillId="26" borderId="3" xfId="0" applyFont="1" applyFill="1" applyBorder="1" applyAlignment="1">
      <alignment horizontal="center" vertical="center" wrapText="1"/>
    </xf>
    <xf numFmtId="43" fontId="9" fillId="26" borderId="2" xfId="9" applyFont="1" applyFill="1" applyBorder="1" applyAlignment="1">
      <alignment horizontal="center" vertical="center" wrapText="1"/>
    </xf>
    <xf numFmtId="3" fontId="9" fillId="26" borderId="3" xfId="0" applyNumberFormat="1" applyFont="1" applyFill="1" applyBorder="1" applyAlignment="1">
      <alignment horizontal="center" wrapText="1"/>
    </xf>
    <xf numFmtId="0" fontId="9" fillId="26" borderId="3" xfId="0" applyFont="1" applyFill="1" applyBorder="1" applyAlignment="1">
      <alignment horizontal="center" wrapText="1"/>
    </xf>
    <xf numFmtId="0" fontId="9" fillId="26" borderId="4" xfId="0" applyFont="1" applyFill="1" applyBorder="1" applyAlignment="1">
      <alignment horizontal="center" wrapText="1"/>
    </xf>
    <xf numFmtId="177" fontId="4" fillId="0" borderId="0" xfId="10" applyNumberFormat="1" applyFont="1" applyAlignment="1">
      <alignment horizontal="center"/>
    </xf>
    <xf numFmtId="3" fontId="4" fillId="0" borderId="0" xfId="0" applyNumberFormat="1" applyFont="1" applyAlignment="1">
      <alignment horizontal="center"/>
    </xf>
    <xf numFmtId="43" fontId="30" fillId="0" borderId="0" xfId="0" applyNumberFormat="1" applyFont="1" applyAlignment="1">
      <alignment horizontal="center"/>
    </xf>
    <xf numFmtId="14" fontId="6" fillId="12" borderId="2" xfId="0" applyNumberFormat="1"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4" fillId="0" borderId="1" xfId="0" applyFont="1" applyBorder="1" applyAlignment="1">
      <alignment horizontal="center" vertical="center"/>
    </xf>
    <xf numFmtId="0" fontId="5" fillId="0" borderId="12" xfId="0" applyFont="1" applyBorder="1" applyAlignment="1">
      <alignment horizontal="center" vertical="center" wrapText="1"/>
    </xf>
    <xf numFmtId="0" fontId="6" fillId="0" borderId="9" xfId="0" applyFont="1" applyFill="1" applyBorder="1" applyAlignment="1">
      <alignment horizontal="justify" vertical="center" wrapText="1"/>
    </xf>
    <xf numFmtId="0" fontId="6" fillId="0" borderId="6" xfId="0" applyFont="1" applyFill="1" applyBorder="1" applyAlignment="1">
      <alignment horizontal="justify" vertical="center" wrapText="1"/>
    </xf>
    <xf numFmtId="9" fontId="4" fillId="2" borderId="2" xfId="2" applyFont="1" applyFill="1" applyBorder="1" applyAlignment="1">
      <alignment horizontal="center" vertical="center" wrapText="1"/>
    </xf>
    <xf numFmtId="170" fontId="4" fillId="0" borderId="2" xfId="1" applyNumberFormat="1" applyFont="1" applyBorder="1" applyAlignment="1">
      <alignment horizontal="center" vertical="center"/>
    </xf>
    <xf numFmtId="0" fontId="3" fillId="10" borderId="26" xfId="0" applyFont="1" applyFill="1" applyBorder="1" applyAlignment="1">
      <alignment horizontal="left" vertical="center"/>
    </xf>
    <xf numFmtId="0" fontId="3" fillId="10" borderId="14" xfId="0" applyFont="1" applyFill="1" applyBorder="1" applyAlignment="1">
      <alignment horizontal="left" vertical="center"/>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31"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5" fillId="2" borderId="32"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5" fillId="2" borderId="32" xfId="3" applyFont="1" applyFill="1" applyBorder="1" applyAlignment="1">
      <alignment horizontal="center" vertical="center" wrapText="1"/>
    </xf>
    <xf numFmtId="0" fontId="5" fillId="2" borderId="29" xfId="3" applyFont="1" applyFill="1" applyBorder="1" applyAlignment="1">
      <alignment horizontal="center" vertical="center" wrapText="1"/>
    </xf>
    <xf numFmtId="0" fontId="4" fillId="0" borderId="29" xfId="0" applyFont="1" applyBorder="1" applyAlignment="1">
      <alignment horizontal="justify" vertical="center" wrapText="1"/>
    </xf>
    <xf numFmtId="0" fontId="5" fillId="0" borderId="32" xfId="3" applyFont="1" applyBorder="1" applyAlignment="1">
      <alignment horizontal="justify" vertical="center" wrapText="1"/>
    </xf>
    <xf numFmtId="0" fontId="5" fillId="0" borderId="29" xfId="3" applyFont="1" applyBorder="1" applyAlignment="1">
      <alignment horizontal="justify" vertical="center" wrapText="1"/>
    </xf>
    <xf numFmtId="14" fontId="6" fillId="12" borderId="10" xfId="0" applyNumberFormat="1" applyFont="1" applyFill="1" applyBorder="1" applyAlignment="1">
      <alignment horizontal="center" vertical="center" wrapText="1"/>
    </xf>
    <xf numFmtId="14" fontId="6" fillId="12" borderId="12" xfId="0" applyNumberFormat="1" applyFont="1" applyFill="1" applyBorder="1" applyAlignment="1">
      <alignment horizontal="center" vertical="center" wrapText="1"/>
    </xf>
    <xf numFmtId="14" fontId="6" fillId="12" borderId="24" xfId="0" applyNumberFormat="1" applyFont="1" applyFill="1" applyBorder="1" applyAlignment="1">
      <alignment horizontal="center" vertical="center" wrapText="1"/>
    </xf>
    <xf numFmtId="0" fontId="6" fillId="11" borderId="2"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24" xfId="0" applyFont="1" applyBorder="1" applyAlignment="1">
      <alignment horizontal="justify" vertical="center" wrapText="1"/>
    </xf>
    <xf numFmtId="3" fontId="6" fillId="11" borderId="2" xfId="0" applyNumberFormat="1"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4" xfId="0" applyFont="1" applyFill="1" applyBorder="1" applyAlignment="1">
      <alignment horizontal="justify" vertical="center" wrapText="1"/>
    </xf>
    <xf numFmtId="3" fontId="6" fillId="1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2"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11" borderId="2" xfId="0" applyFont="1" applyFill="1" applyBorder="1" applyAlignment="1">
      <alignment horizontal="center" vertical="center" wrapText="1"/>
    </xf>
    <xf numFmtId="9" fontId="4" fillId="2" borderId="2" xfId="2" applyNumberFormat="1" applyFont="1" applyFill="1" applyBorder="1" applyAlignment="1">
      <alignment horizontal="center" vertical="center" wrapText="1"/>
    </xf>
    <xf numFmtId="170" fontId="5" fillId="2" borderId="2" xfId="1" applyNumberFormat="1"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28" xfId="0" applyFont="1" applyBorder="1" applyAlignment="1">
      <alignment horizontal="justify" vertical="center" wrapText="1"/>
    </xf>
    <xf numFmtId="0" fontId="4"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13" xfId="0" applyFont="1" applyBorder="1" applyAlignment="1">
      <alignment horizontal="justify"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6" xfId="0" applyFont="1" applyFill="1" applyBorder="1" applyAlignment="1">
      <alignment horizontal="justify" vertical="center" wrapText="1"/>
    </xf>
    <xf numFmtId="3" fontId="6" fillId="12" borderId="10" xfId="0" applyNumberFormat="1" applyFont="1" applyFill="1" applyBorder="1" applyAlignment="1">
      <alignment horizontal="center" vertical="center" wrapText="1"/>
    </xf>
    <xf numFmtId="3" fontId="6" fillId="12" borderId="12" xfId="0" applyNumberFormat="1" applyFont="1" applyFill="1" applyBorder="1" applyAlignment="1">
      <alignment horizontal="center" vertical="center" wrapText="1"/>
    </xf>
    <xf numFmtId="3" fontId="6" fillId="12" borderId="24" xfId="0" applyNumberFormat="1" applyFont="1" applyFill="1" applyBorder="1" applyAlignment="1">
      <alignment horizontal="center" vertical="center" wrapText="1"/>
    </xf>
    <xf numFmtId="0" fontId="3" fillId="6" borderId="13" xfId="0" applyFont="1" applyFill="1" applyBorder="1" applyAlignment="1">
      <alignment horizontal="left" vertical="center"/>
    </xf>
    <xf numFmtId="0" fontId="3" fillId="6" borderId="14" xfId="0" applyFont="1" applyFill="1" applyBorder="1" applyAlignment="1">
      <alignment horizontal="left" vertical="center"/>
    </xf>
    <xf numFmtId="0" fontId="3" fillId="8" borderId="18" xfId="0" applyFont="1" applyFill="1" applyBorder="1" applyAlignment="1">
      <alignment horizontal="left" vertical="center"/>
    </xf>
    <xf numFmtId="0" fontId="3" fillId="8" borderId="19"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166" fontId="2" fillId="4" borderId="9" xfId="0" applyNumberFormat="1" applyFont="1" applyFill="1" applyBorder="1" applyAlignment="1">
      <alignment horizontal="center" vertical="center" wrapText="1"/>
    </xf>
    <xf numFmtId="166" fontId="2" fillId="4" borderId="11" xfId="0" applyNumberFormat="1" applyFont="1" applyFill="1" applyBorder="1" applyAlignment="1">
      <alignment horizontal="center" vertical="center" wrapText="1"/>
    </xf>
    <xf numFmtId="3" fontId="2" fillId="4" borderId="10"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4" xfId="0" applyFont="1" applyBorder="1" applyAlignment="1">
      <alignment horizontal="center" vertical="center"/>
    </xf>
    <xf numFmtId="1" fontId="2" fillId="3" borderId="8" xfId="0" applyNumberFormat="1" applyFont="1" applyFill="1" applyBorder="1" applyAlignment="1">
      <alignment horizontal="center" vertical="center" wrapText="1"/>
    </xf>
    <xf numFmtId="1" fontId="2" fillId="3" borderId="36"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2" fillId="3" borderId="11" xfId="0" applyNumberFormat="1" applyFont="1" applyFill="1" applyBorder="1" applyAlignment="1">
      <alignment horizontal="center" vertical="center" wrapText="1"/>
    </xf>
    <xf numFmtId="0" fontId="3" fillId="3" borderId="9"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166" fontId="2" fillId="4"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justify" vertical="center" wrapText="1"/>
    </xf>
    <xf numFmtId="0" fontId="5" fillId="2" borderId="2" xfId="3" applyFont="1" applyFill="1" applyBorder="1" applyAlignment="1">
      <alignment horizontal="center" vertical="center" wrapText="1"/>
    </xf>
    <xf numFmtId="0" fontId="5" fillId="0" borderId="2" xfId="3" applyFont="1" applyBorder="1" applyAlignment="1">
      <alignment horizontal="justify"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6" xfId="0" applyFont="1" applyFill="1" applyBorder="1" applyAlignment="1">
      <alignment horizontal="center" vertical="center" wrapText="1"/>
    </xf>
    <xf numFmtId="181" fontId="4" fillId="2" borderId="23" xfId="0" applyNumberFormat="1" applyFont="1" applyFill="1" applyBorder="1" applyAlignment="1">
      <alignment horizontal="center" vertical="center" wrapText="1"/>
    </xf>
    <xf numFmtId="1" fontId="4" fillId="2" borderId="30"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49" fontId="5" fillId="0" borderId="2" xfId="20" applyNumberFormat="1" applyFont="1" applyBorder="1" applyAlignment="1">
      <alignment horizontal="justify" vertical="center" wrapText="1"/>
    </xf>
    <xf numFmtId="49" fontId="5" fillId="0" borderId="10" xfId="20" applyNumberFormat="1" applyFont="1" applyBorder="1" applyAlignment="1">
      <alignment horizontal="justify" vertical="center" wrapText="1"/>
    </xf>
    <xf numFmtId="49" fontId="5" fillId="0" borderId="24" xfId="20" applyNumberFormat="1" applyFont="1" applyBorder="1" applyAlignment="1">
      <alignment horizontal="justify"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24" xfId="0" applyFont="1" applyBorder="1" applyAlignment="1">
      <alignment horizontal="left" vertical="center" wrapText="1"/>
    </xf>
    <xf numFmtId="0" fontId="4" fillId="2" borderId="19" xfId="0" applyFont="1" applyFill="1" applyBorder="1" applyAlignment="1">
      <alignment horizontal="center" vertical="center"/>
    </xf>
    <xf numFmtId="0" fontId="4" fillId="2" borderId="23" xfId="0" applyFont="1" applyFill="1" applyBorder="1" applyAlignment="1">
      <alignment horizontal="center" vertical="center"/>
    </xf>
    <xf numFmtId="3" fontId="4" fillId="2" borderId="19"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3" fontId="4" fillId="2" borderId="32" xfId="0" applyNumberFormat="1" applyFont="1" applyFill="1" applyBorder="1" applyAlignment="1">
      <alignment horizontal="center" vertical="center"/>
    </xf>
    <xf numFmtId="3" fontId="4" fillId="2" borderId="29" xfId="0" applyNumberFormat="1" applyFont="1" applyFill="1" applyBorder="1" applyAlignment="1">
      <alignment horizontal="center" vertical="center"/>
    </xf>
    <xf numFmtId="3" fontId="4" fillId="2" borderId="31" xfId="0" applyNumberFormat="1" applyFont="1" applyFill="1" applyBorder="1" applyAlignment="1">
      <alignment horizontal="center" vertical="center"/>
    </xf>
    <xf numFmtId="0" fontId="4" fillId="0" borderId="3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181" fontId="4" fillId="2" borderId="19" xfId="0" applyNumberFormat="1" applyFont="1" applyFill="1" applyBorder="1" applyAlignment="1">
      <alignment horizontal="center" vertical="center" wrapText="1"/>
    </xf>
    <xf numFmtId="4" fontId="5" fillId="2" borderId="2" xfId="19" applyNumberFormat="1" applyFont="1" applyFill="1" applyBorder="1" applyAlignment="1">
      <alignment horizontal="center" vertical="center"/>
    </xf>
    <xf numFmtId="4" fontId="5" fillId="2" borderId="10" xfId="19" applyNumberFormat="1" applyFont="1" applyFill="1" applyBorder="1" applyAlignment="1">
      <alignment horizontal="center" vertical="center"/>
    </xf>
    <xf numFmtId="0" fontId="4" fillId="0" borderId="7" xfId="0" applyFont="1" applyBorder="1" applyAlignment="1">
      <alignment horizontal="justify" vertical="center" wrapText="1"/>
    </xf>
    <xf numFmtId="0" fontId="4" fillId="0" borderId="9" xfId="0" applyFont="1" applyBorder="1" applyAlignment="1">
      <alignment horizontal="justify"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0" borderId="10" xfId="0" applyFont="1" applyBorder="1" applyAlignment="1">
      <alignment horizontal="justify" vertical="center" wrapText="1"/>
    </xf>
    <xf numFmtId="9" fontId="4" fillId="2" borderId="10" xfId="2" applyFont="1" applyFill="1" applyBorder="1" applyAlignment="1">
      <alignment horizontal="center" vertical="center" wrapText="1"/>
    </xf>
    <xf numFmtId="0" fontId="4" fillId="0" borderId="35" xfId="0" applyFont="1" applyBorder="1" applyAlignment="1">
      <alignment horizontal="justify" vertical="center" wrapText="1"/>
    </xf>
    <xf numFmtId="0" fontId="4" fillId="0" borderId="5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14" fontId="4" fillId="0" borderId="55" xfId="0" applyNumberFormat="1" applyFont="1" applyBorder="1" applyAlignment="1">
      <alignment horizontal="center" vertical="center" wrapText="1"/>
    </xf>
    <xf numFmtId="4" fontId="4" fillId="0" borderId="23" xfId="19" applyNumberFormat="1" applyFont="1" applyBorder="1" applyAlignment="1">
      <alignment horizontal="center" vertical="center"/>
    </xf>
    <xf numFmtId="0" fontId="5" fillId="0" borderId="36" xfId="0" applyFont="1" applyBorder="1" applyAlignment="1">
      <alignment horizontal="center" vertical="center" wrapText="1"/>
    </xf>
    <xf numFmtId="0" fontId="5" fillId="2" borderId="2" xfId="3" applyFont="1" applyFill="1" applyBorder="1" applyAlignment="1">
      <alignment horizontal="justify" vertical="center" wrapText="1"/>
    </xf>
    <xf numFmtId="0" fontId="5" fillId="0" borderId="30" xfId="0" applyFont="1" applyBorder="1" applyAlignment="1">
      <alignment horizontal="center" vertical="center" wrapText="1"/>
    </xf>
    <xf numFmtId="0" fontId="4" fillId="0" borderId="30" xfId="0" applyFont="1" applyBorder="1" applyAlignment="1">
      <alignment horizontal="justify" vertical="center" wrapText="1"/>
    </xf>
    <xf numFmtId="9" fontId="4" fillId="2" borderId="23" xfId="2" applyFont="1" applyFill="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14" fontId="4" fillId="0" borderId="10" xfId="0" applyNumberFormat="1" applyFont="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1" xfId="0" applyFont="1" applyFill="1" applyBorder="1" applyAlignment="1">
      <alignment horizontal="justify"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4" fillId="2" borderId="2" xfId="0" applyFont="1" applyFill="1" applyBorder="1" applyAlignment="1">
      <alignment horizontal="center" vertical="center"/>
    </xf>
    <xf numFmtId="4" fontId="4" fillId="0" borderId="10" xfId="0" applyNumberFormat="1" applyFont="1" applyBorder="1" applyAlignment="1">
      <alignment horizontal="center" vertical="center"/>
    </xf>
    <xf numFmtId="4" fontId="4" fillId="0" borderId="12" xfId="0" applyNumberFormat="1" applyFont="1" applyBorder="1" applyAlignment="1">
      <alignment horizontal="center" vertical="center"/>
    </xf>
    <xf numFmtId="0" fontId="5" fillId="2" borderId="5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24" xfId="0" applyFont="1" applyBorder="1" applyAlignment="1">
      <alignment horizontal="justify" vertical="center" wrapText="1"/>
    </xf>
    <xf numFmtId="9" fontId="5" fillId="0" borderId="10"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7" xfId="0" applyFont="1" applyBorder="1" applyAlignment="1">
      <alignment horizontal="justify" vertical="center" wrapText="1"/>
    </xf>
    <xf numFmtId="9" fontId="5" fillId="0" borderId="2" xfId="0" applyNumberFormat="1" applyFont="1" applyBorder="1" applyAlignment="1">
      <alignment horizontal="center" vertical="center" wrapText="1"/>
    </xf>
    <xf numFmtId="14" fontId="4" fillId="2" borderId="2" xfId="0" applyNumberFormat="1" applyFont="1" applyFill="1" applyBorder="1" applyAlignment="1">
      <alignment horizontal="center" vertical="center"/>
    </xf>
    <xf numFmtId="9" fontId="4" fillId="0" borderId="10"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4" xfId="0" applyFont="1" applyFill="1" applyBorder="1" applyAlignment="1">
      <alignment horizontal="center" vertical="center"/>
    </xf>
    <xf numFmtId="4" fontId="4" fillId="0" borderId="24" xfId="0" applyNumberFormat="1" applyFont="1" applyBorder="1" applyAlignment="1">
      <alignment horizontal="center" vertical="center"/>
    </xf>
    <xf numFmtId="177" fontId="5" fillId="0" borderId="10" xfId="10" applyNumberFormat="1" applyFont="1" applyFill="1" applyBorder="1" applyAlignment="1">
      <alignment horizontal="center" vertical="center" wrapText="1"/>
    </xf>
    <xf numFmtId="177" fontId="5" fillId="0" borderId="12" xfId="10" applyNumberFormat="1"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24" xfId="0" applyFont="1" applyBorder="1" applyAlignment="1">
      <alignment horizontal="justify" vertical="center" wrapText="1"/>
    </xf>
    <xf numFmtId="0" fontId="4" fillId="2" borderId="2" xfId="0" applyFont="1" applyFill="1" applyBorder="1" applyAlignment="1">
      <alignment horizontal="center" vertical="center" wrapText="1"/>
    </xf>
    <xf numFmtId="14" fontId="4" fillId="0" borderId="9" xfId="0" applyNumberFormat="1"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9" fontId="5" fillId="0" borderId="2" xfId="2" applyFont="1" applyFill="1" applyBorder="1" applyAlignment="1">
      <alignment horizontal="center" vertical="center" wrapText="1"/>
    </xf>
    <xf numFmtId="14" fontId="4" fillId="2" borderId="10" xfId="0" applyNumberFormat="1" applyFont="1" applyFill="1" applyBorder="1" applyAlignment="1">
      <alignment horizontal="center" vertical="center"/>
    </xf>
    <xf numFmtId="0" fontId="2" fillId="14" borderId="2" xfId="0" applyFont="1" applyFill="1" applyBorder="1" applyAlignment="1">
      <alignment horizontal="center" vertical="center"/>
    </xf>
    <xf numFmtId="166" fontId="2" fillId="4" borderId="2" xfId="0" applyNumberFormat="1" applyFont="1" applyFill="1" applyBorder="1" applyAlignment="1">
      <alignment horizontal="center" vertical="center" wrapText="1"/>
    </xf>
    <xf numFmtId="170" fontId="6" fillId="0" borderId="10" xfId="0" applyNumberFormat="1" applyFont="1" applyBorder="1" applyAlignment="1">
      <alignment horizontal="center" vertical="center" wrapText="1"/>
    </xf>
    <xf numFmtId="170" fontId="6" fillId="0" borderId="12" xfId="0" applyNumberFormat="1" applyFont="1" applyBorder="1" applyAlignment="1">
      <alignment horizontal="center" vertical="center" wrapText="1"/>
    </xf>
    <xf numFmtId="170" fontId="6" fillId="0" borderId="24" xfId="0" applyNumberFormat="1" applyFont="1" applyBorder="1" applyAlignment="1">
      <alignment horizontal="center" vertical="center" wrapText="1"/>
    </xf>
    <xf numFmtId="3" fontId="2" fillId="4"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10" xfId="0" applyNumberFormat="1" applyFont="1" applyFill="1" applyBorder="1" applyAlignment="1" applyProtection="1">
      <alignment horizontal="center" vertical="center" wrapText="1"/>
      <protection locked="0"/>
    </xf>
    <xf numFmtId="3" fontId="6" fillId="0" borderId="12" xfId="0" applyNumberFormat="1" applyFont="1" applyFill="1" applyBorder="1" applyAlignment="1" applyProtection="1">
      <alignment horizontal="center" vertical="center" wrapText="1"/>
      <protection locked="0"/>
    </xf>
    <xf numFmtId="3" fontId="6" fillId="0" borderId="24"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5" fillId="0" borderId="24" xfId="0" applyFont="1" applyFill="1" applyBorder="1" applyAlignment="1" applyProtection="1">
      <alignment horizontal="justify" vertical="center" wrapText="1"/>
      <protection locked="0"/>
    </xf>
    <xf numFmtId="0" fontId="3" fillId="8" borderId="13" xfId="0" applyFont="1" applyFill="1" applyBorder="1" applyAlignment="1">
      <alignment horizontal="left" vertical="center"/>
    </xf>
    <xf numFmtId="0" fontId="3" fillId="8" borderId="0" xfId="0" applyFont="1" applyFill="1" applyBorder="1" applyAlignment="1">
      <alignment horizontal="left" vertical="center"/>
    </xf>
    <xf numFmtId="0" fontId="3" fillId="10" borderId="18" xfId="0" applyFont="1" applyFill="1" applyBorder="1" applyAlignment="1">
      <alignment horizontal="left" vertical="center"/>
    </xf>
    <xf numFmtId="0" fontId="3" fillId="10" borderId="20" xfId="0" applyFont="1" applyFill="1" applyBorder="1" applyAlignment="1">
      <alignment horizontal="left" vertical="center"/>
    </xf>
    <xf numFmtId="0" fontId="5" fillId="11" borderId="2" xfId="0" applyFont="1" applyFill="1" applyBorder="1" applyAlignment="1">
      <alignment horizontal="justify" vertical="center" wrapText="1"/>
    </xf>
    <xf numFmtId="0" fontId="5" fillId="11" borderId="10"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justify" vertical="center" wrapText="1"/>
    </xf>
    <xf numFmtId="0" fontId="5" fillId="11" borderId="12" xfId="0" applyFont="1" applyFill="1" applyBorder="1" applyAlignment="1">
      <alignment horizontal="justify" vertical="center" wrapText="1"/>
    </xf>
    <xf numFmtId="0" fontId="5" fillId="11" borderId="24" xfId="0" applyFont="1" applyFill="1" applyBorder="1" applyAlignment="1">
      <alignment horizontal="justify" vertical="center" wrapText="1"/>
    </xf>
    <xf numFmtId="0" fontId="5" fillId="11" borderId="34" xfId="0" applyFont="1" applyFill="1" applyBorder="1" applyAlignment="1">
      <alignment horizontal="center" vertical="center" wrapText="1"/>
    </xf>
    <xf numFmtId="0" fontId="5" fillId="11" borderId="30"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5" fillId="11" borderId="31" xfId="0" applyFont="1" applyFill="1" applyBorder="1" applyAlignment="1">
      <alignment horizontal="justify" vertical="center" wrapText="1"/>
    </xf>
    <xf numFmtId="0" fontId="5" fillId="11" borderId="23" xfId="0" applyFont="1" applyFill="1" applyBorder="1" applyAlignment="1">
      <alignment horizontal="justify" vertical="center" wrapText="1"/>
    </xf>
    <xf numFmtId="0" fontId="5" fillId="11" borderId="32" xfId="0" applyFont="1" applyFill="1" applyBorder="1" applyAlignment="1">
      <alignment horizontal="justify" vertical="center" wrapText="1"/>
    </xf>
    <xf numFmtId="0" fontId="5" fillId="2" borderId="29" xfId="0" applyFont="1" applyFill="1" applyBorder="1" applyAlignment="1" applyProtection="1">
      <alignment horizontal="justify" vertical="center" wrapText="1"/>
      <protection locked="0"/>
    </xf>
    <xf numFmtId="0" fontId="5" fillId="2" borderId="33" xfId="0" applyFont="1" applyFill="1" applyBorder="1" applyAlignment="1" applyProtection="1">
      <alignment horizontal="justify" vertical="center" wrapText="1"/>
      <protection locked="0"/>
    </xf>
    <xf numFmtId="0" fontId="5" fillId="11" borderId="31"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35"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0" fontId="6" fillId="11" borderId="24" xfId="0" applyFont="1" applyFill="1" applyBorder="1" applyAlignment="1">
      <alignment horizontal="center" vertical="center" wrapText="1"/>
    </xf>
    <xf numFmtId="9" fontId="6" fillId="11" borderId="2" xfId="0" applyNumberFormat="1" applyFont="1" applyFill="1" applyBorder="1" applyAlignment="1">
      <alignment horizontal="center" vertical="center" wrapText="1"/>
    </xf>
    <xf numFmtId="14" fontId="6" fillId="11" borderId="2" xfId="0" applyNumberFormat="1" applyFont="1" applyFill="1" applyBorder="1" applyAlignment="1">
      <alignment horizontal="center" vertical="center" wrapText="1"/>
    </xf>
    <xf numFmtId="14" fontId="6" fillId="11" borderId="10" xfId="0" applyNumberFormat="1" applyFont="1" applyFill="1" applyBorder="1" applyAlignment="1" applyProtection="1">
      <alignment horizontal="center" vertical="center" wrapText="1"/>
      <protection locked="0"/>
    </xf>
    <xf numFmtId="14" fontId="6" fillId="11" borderId="12" xfId="0" applyNumberFormat="1" applyFont="1" applyFill="1" applyBorder="1" applyAlignment="1" applyProtection="1">
      <alignment horizontal="center" vertical="center" wrapText="1"/>
      <protection locked="0"/>
    </xf>
    <xf numFmtId="14" fontId="6" fillId="11" borderId="24" xfId="0" applyNumberFormat="1" applyFont="1" applyFill="1" applyBorder="1" applyAlignment="1" applyProtection="1">
      <alignment horizontal="center" vertical="center" wrapText="1"/>
      <protection locked="0"/>
    </xf>
    <xf numFmtId="0" fontId="6" fillId="11" borderId="10"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3" fontId="6" fillId="11" borderId="10" xfId="0" applyNumberFormat="1" applyFont="1" applyFill="1" applyBorder="1" applyAlignment="1">
      <alignment horizontal="center" vertical="center" wrapText="1"/>
    </xf>
    <xf numFmtId="3" fontId="6" fillId="11" borderId="12" xfId="0" applyNumberFormat="1" applyFont="1" applyFill="1" applyBorder="1" applyAlignment="1">
      <alignment horizontal="center" vertical="center" wrapText="1"/>
    </xf>
    <xf numFmtId="3" fontId="6" fillId="11" borderId="24" xfId="0" applyNumberFormat="1" applyFont="1" applyFill="1" applyBorder="1" applyAlignment="1">
      <alignment horizontal="center" vertical="center" wrapText="1"/>
    </xf>
    <xf numFmtId="0" fontId="6" fillId="0" borderId="2" xfId="0" applyFont="1" applyBorder="1" applyAlignment="1">
      <alignment horizontal="justify" vertical="center" wrapText="1"/>
    </xf>
    <xf numFmtId="170" fontId="6" fillId="0" borderId="2" xfId="0" applyNumberFormat="1" applyFont="1" applyBorder="1" applyAlignment="1">
      <alignment horizontal="center" vertical="center" wrapText="1"/>
    </xf>
    <xf numFmtId="170" fontId="6" fillId="0" borderId="2" xfId="0" applyNumberFormat="1" applyFont="1" applyFill="1" applyBorder="1" applyAlignment="1">
      <alignment horizontal="center" vertical="center" wrapText="1"/>
    </xf>
    <xf numFmtId="9" fontId="6" fillId="11" borderId="10" xfId="0" applyNumberFormat="1" applyFont="1" applyFill="1" applyBorder="1" applyAlignment="1">
      <alignment horizontal="center" vertical="center" wrapText="1"/>
    </xf>
    <xf numFmtId="9" fontId="6" fillId="11" borderId="12" xfId="0" applyNumberFormat="1" applyFont="1" applyFill="1" applyBorder="1" applyAlignment="1">
      <alignment horizontal="center" vertical="center" wrapText="1"/>
    </xf>
    <xf numFmtId="9" fontId="6" fillId="11" borderId="24" xfId="0" applyNumberFormat="1" applyFont="1" applyFill="1" applyBorder="1" applyAlignment="1">
      <alignment horizontal="center" vertical="center" wrapText="1"/>
    </xf>
    <xf numFmtId="0" fontId="3" fillId="8" borderId="23" xfId="0" applyFont="1" applyFill="1" applyBorder="1" applyAlignment="1">
      <alignment horizontal="left" vertical="center" wrapText="1"/>
    </xf>
    <xf numFmtId="1"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1" fontId="4" fillId="3" borderId="36" xfId="0" applyNumberFormat="1" applyFont="1" applyFill="1" applyBorder="1" applyAlignment="1">
      <alignment horizontal="center" vertical="center"/>
    </xf>
    <xf numFmtId="167" fontId="5" fillId="3" borderId="11" xfId="0" applyNumberFormat="1" applyFont="1" applyFill="1" applyBorder="1" applyAlignment="1">
      <alignment horizontal="center" vertical="center"/>
    </xf>
    <xf numFmtId="167" fontId="5" fillId="3" borderId="3" xfId="0" applyNumberFormat="1" applyFont="1" applyFill="1" applyBorder="1" applyAlignment="1">
      <alignment horizontal="center" vertical="center"/>
    </xf>
    <xf numFmtId="167" fontId="5" fillId="3" borderId="4" xfId="0" applyNumberFormat="1" applyFont="1" applyFill="1" applyBorder="1" applyAlignment="1">
      <alignment horizontal="center" vertical="center"/>
    </xf>
    <xf numFmtId="0" fontId="5" fillId="0" borderId="10" xfId="13" applyNumberFormat="1" applyFont="1" applyFill="1" applyBorder="1" applyAlignment="1">
      <alignment horizontal="center" vertical="center" wrapText="1"/>
    </xf>
    <xf numFmtId="0" fontId="5" fillId="0" borderId="12" xfId="13" applyNumberFormat="1" applyFont="1" applyFill="1" applyBorder="1" applyAlignment="1">
      <alignment horizontal="center" vertical="center" wrapText="1"/>
    </xf>
    <xf numFmtId="0" fontId="5" fillId="0" borderId="24" xfId="13" applyNumberFormat="1" applyFont="1" applyFill="1" applyBorder="1" applyAlignment="1">
      <alignment horizontal="center" vertical="center" wrapText="1"/>
    </xf>
    <xf numFmtId="0" fontId="5" fillId="0" borderId="10" xfId="13" applyNumberFormat="1" applyFont="1" applyFill="1" applyBorder="1" applyAlignment="1">
      <alignment horizontal="justify" vertical="center" wrapText="1"/>
    </xf>
    <xf numFmtId="0" fontId="5" fillId="0" borderId="12" xfId="13" applyNumberFormat="1" applyFont="1" applyFill="1" applyBorder="1" applyAlignment="1">
      <alignment horizontal="justify" vertical="center" wrapText="1"/>
    </xf>
    <xf numFmtId="0" fontId="5" fillId="0" borderId="24" xfId="13" applyNumberFormat="1" applyFont="1" applyFill="1" applyBorder="1" applyAlignment="1">
      <alignment horizontal="justify" vertical="center" wrapText="1"/>
    </xf>
    <xf numFmtId="10" fontId="4" fillId="0" borderId="10" xfId="2" applyNumberFormat="1" applyFont="1" applyFill="1" applyBorder="1" applyAlignment="1">
      <alignment horizontal="center" vertical="center"/>
    </xf>
    <xf numFmtId="10" fontId="4" fillId="0" borderId="12" xfId="2" applyNumberFormat="1" applyFont="1" applyFill="1" applyBorder="1" applyAlignment="1">
      <alignment horizontal="center" vertical="center"/>
    </xf>
    <xf numFmtId="10" fontId="4" fillId="0" borderId="24" xfId="2" applyNumberFormat="1" applyFont="1" applyFill="1" applyBorder="1" applyAlignment="1">
      <alignment horizontal="center" vertical="center"/>
    </xf>
    <xf numFmtId="0" fontId="5" fillId="2" borderId="10" xfId="13" applyNumberFormat="1" applyFont="1" applyFill="1" applyBorder="1" applyAlignment="1">
      <alignment horizontal="justify" vertical="center" wrapText="1"/>
    </xf>
    <xf numFmtId="0" fontId="5" fillId="2" borderId="12" xfId="13" applyNumberFormat="1" applyFont="1" applyFill="1" applyBorder="1" applyAlignment="1">
      <alignment horizontal="justify" vertical="center" wrapText="1"/>
    </xf>
    <xf numFmtId="0" fontId="5" fillId="2" borderId="24" xfId="13" applyNumberFormat="1" applyFont="1" applyFill="1" applyBorder="1" applyAlignment="1">
      <alignment horizontal="justify" vertical="center" wrapText="1"/>
    </xf>
    <xf numFmtId="1" fontId="2" fillId="6" borderId="23" xfId="0" applyNumberFormat="1" applyFont="1" applyFill="1" applyBorder="1" applyAlignment="1">
      <alignment horizontal="left" vertical="center" wrapText="1"/>
    </xf>
    <xf numFmtId="1" fontId="2" fillId="6" borderId="32" xfId="0" applyNumberFormat="1" applyFont="1" applyFill="1" applyBorder="1" applyAlignment="1">
      <alignment horizontal="left" vertical="center" wrapText="1"/>
    </xf>
    <xf numFmtId="3" fontId="4" fillId="2"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3" fontId="4" fillId="0" borderId="10" xfId="0" applyNumberFormat="1" applyFont="1" applyFill="1" applyBorder="1" applyAlignment="1">
      <alignment horizontal="justify" vertical="center" wrapText="1"/>
    </xf>
    <xf numFmtId="3" fontId="4" fillId="0" borderId="12" xfId="0" applyNumberFormat="1" applyFont="1" applyFill="1" applyBorder="1" applyAlignment="1">
      <alignment horizontal="justify" vertical="center" wrapText="1"/>
    </xf>
    <xf numFmtId="3" fontId="4" fillId="0" borderId="24" xfId="0" applyNumberFormat="1" applyFont="1" applyFill="1" applyBorder="1" applyAlignment="1">
      <alignment horizontal="justify" vertical="center" wrapText="1"/>
    </xf>
    <xf numFmtId="0" fontId="5" fillId="0" borderId="2" xfId="0" applyFont="1" applyFill="1" applyBorder="1" applyAlignment="1">
      <alignment horizontal="justify" vertical="center" wrapText="1"/>
    </xf>
    <xf numFmtId="170" fontId="5" fillId="0" borderId="2" xfId="16" applyNumberFormat="1" applyFont="1" applyFill="1" applyBorder="1" applyAlignment="1">
      <alignment horizontal="center" vertical="center"/>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justify" vertical="center" wrapText="1"/>
    </xf>
    <xf numFmtId="0" fontId="2" fillId="6" borderId="2" xfId="0" applyFont="1" applyFill="1" applyBorder="1" applyAlignment="1">
      <alignment horizontal="left"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3" fillId="8" borderId="2" xfId="0" applyFont="1" applyFill="1" applyBorder="1" applyAlignment="1">
      <alignment horizontal="left" vertical="center"/>
    </xf>
    <xf numFmtId="1" fontId="2" fillId="2" borderId="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10" borderId="2"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170" fontId="4" fillId="2" borderId="2" xfId="0" applyNumberFormat="1" applyFont="1" applyFill="1" applyBorder="1" applyAlignment="1">
      <alignment horizontal="center" vertical="center" wrapText="1"/>
    </xf>
    <xf numFmtId="0" fontId="5" fillId="0" borderId="2" xfId="13" applyNumberFormat="1" applyFont="1" applyFill="1" applyBorder="1" applyAlignment="1">
      <alignment horizontal="center" vertical="center" wrapText="1"/>
    </xf>
    <xf numFmtId="0" fontId="5" fillId="0" borderId="2" xfId="13" applyNumberFormat="1" applyFont="1" applyFill="1" applyBorder="1" applyAlignment="1">
      <alignment horizontal="justify" vertical="center" wrapText="1"/>
    </xf>
    <xf numFmtId="0" fontId="4" fillId="0" borderId="2" xfId="0" applyFont="1" applyFill="1" applyBorder="1" applyAlignment="1">
      <alignment horizontal="justify" vertical="center" wrapText="1"/>
    </xf>
    <xf numFmtId="166" fontId="4" fillId="0" borderId="10"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166" fontId="4" fillId="0" borderId="24" xfId="0" applyNumberFormat="1" applyFont="1" applyFill="1" applyBorder="1" applyAlignment="1">
      <alignment horizontal="center" vertical="center" wrapText="1"/>
    </xf>
    <xf numFmtId="9" fontId="4" fillId="2" borderId="12" xfId="2" applyFont="1" applyFill="1" applyBorder="1" applyAlignment="1">
      <alignment horizontal="center" vertical="center" wrapText="1"/>
    </xf>
    <xf numFmtId="9" fontId="4" fillId="2" borderId="24" xfId="2" applyFont="1" applyFill="1" applyBorder="1" applyAlignment="1">
      <alignment horizontal="center" vertical="center" wrapText="1"/>
    </xf>
    <xf numFmtId="170" fontId="4" fillId="2" borderId="10" xfId="0" applyNumberFormat="1" applyFont="1" applyFill="1" applyBorder="1" applyAlignment="1">
      <alignment horizontal="center" vertical="center" wrapText="1"/>
    </xf>
    <xf numFmtId="170" fontId="4" fillId="2" borderId="12" xfId="0" applyNumberFormat="1" applyFont="1" applyFill="1" applyBorder="1" applyAlignment="1">
      <alignment horizontal="center" vertical="center" wrapText="1"/>
    </xf>
    <xf numFmtId="170" fontId="4" fillId="2" borderId="24" xfId="0" applyNumberFormat="1" applyFont="1" applyFill="1" applyBorder="1" applyAlignment="1">
      <alignment horizontal="center" vertical="center" wrapText="1"/>
    </xf>
    <xf numFmtId="0" fontId="4" fillId="2" borderId="10"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4" xfId="0" applyFont="1" applyFill="1" applyBorder="1" applyAlignment="1">
      <alignment horizontal="justify" vertical="center" wrapText="1"/>
    </xf>
    <xf numFmtId="1" fontId="4" fillId="2" borderId="54" xfId="0" applyNumberFormat="1" applyFont="1" applyFill="1" applyBorder="1" applyAlignment="1">
      <alignment horizontal="center" vertical="center" wrapText="1"/>
    </xf>
    <xf numFmtId="1" fontId="4" fillId="2" borderId="46" xfId="0" applyNumberFormat="1" applyFont="1" applyFill="1" applyBorder="1" applyAlignment="1">
      <alignment horizontal="center" vertical="center" wrapText="1"/>
    </xf>
    <xf numFmtId="1" fontId="4" fillId="2" borderId="49" xfId="0" applyNumberFormat="1" applyFont="1" applyFill="1" applyBorder="1" applyAlignment="1">
      <alignment horizontal="center" vertical="center" wrapText="1"/>
    </xf>
    <xf numFmtId="0" fontId="5" fillId="2" borderId="10" xfId="13" applyNumberFormat="1" applyFont="1" applyFill="1" applyBorder="1" applyAlignment="1">
      <alignment horizontal="center" vertical="center" wrapText="1"/>
    </xf>
    <xf numFmtId="0" fontId="5" fillId="2" borderId="12" xfId="13" applyNumberFormat="1" applyFont="1" applyFill="1" applyBorder="1" applyAlignment="1">
      <alignment horizontal="center" vertical="center" wrapText="1"/>
    </xf>
    <xf numFmtId="0" fontId="5" fillId="2" borderId="24" xfId="13" applyNumberFormat="1" applyFont="1" applyFill="1" applyBorder="1" applyAlignment="1">
      <alignment horizontal="center" vertical="center" wrapText="1"/>
    </xf>
    <xf numFmtId="0" fontId="5" fillId="2" borderId="10" xfId="0" applyNumberFormat="1" applyFont="1" applyFill="1" applyBorder="1" applyAlignment="1">
      <alignment horizontal="justify" vertical="center" wrapText="1"/>
    </xf>
    <xf numFmtId="0" fontId="5" fillId="2" borderId="12" xfId="0" applyNumberFormat="1" applyFont="1" applyFill="1" applyBorder="1" applyAlignment="1">
      <alignment horizontal="justify" vertical="center" wrapText="1"/>
    </xf>
    <xf numFmtId="0" fontId="5" fillId="2" borderId="24" xfId="0" applyNumberFormat="1" applyFont="1" applyFill="1" applyBorder="1" applyAlignment="1">
      <alignment horizontal="justify"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6" borderId="2" xfId="0" applyFont="1" applyFill="1" applyBorder="1" applyAlignment="1">
      <alignment horizontal="left" vertical="center"/>
    </xf>
    <xf numFmtId="1" fontId="4" fillId="0" borderId="6"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2" xfId="0" applyNumberFormat="1" applyFont="1" applyBorder="1" applyAlignment="1">
      <alignment horizontal="center" vertical="center" wrapText="1"/>
    </xf>
    <xf numFmtId="3" fontId="4" fillId="0" borderId="10" xfId="0" applyNumberFormat="1" applyFont="1" applyBorder="1" applyAlignment="1">
      <alignment horizontal="justify" vertical="center" wrapText="1"/>
    </xf>
    <xf numFmtId="3" fontId="4" fillId="0" borderId="24" xfId="0" applyNumberFormat="1" applyFont="1" applyBorder="1" applyAlignment="1">
      <alignment horizontal="justify" vertical="center" wrapText="1"/>
    </xf>
    <xf numFmtId="0" fontId="5" fillId="0" borderId="2" xfId="14" applyNumberFormat="1" applyFont="1" applyBorder="1" applyAlignment="1">
      <alignment horizontal="center" vertical="center" wrapText="1"/>
    </xf>
    <xf numFmtId="0" fontId="5" fillId="0" borderId="2" xfId="3" applyFont="1" applyBorder="1" applyAlignment="1">
      <alignment horizontal="center" vertical="center" wrapText="1"/>
    </xf>
    <xf numFmtId="175" fontId="5" fillId="0" borderId="10" xfId="0" applyNumberFormat="1" applyFont="1" applyFill="1" applyBorder="1" applyAlignment="1">
      <alignment horizontal="justify" vertical="center" wrapText="1"/>
    </xf>
    <xf numFmtId="175" fontId="5" fillId="0" borderId="24" xfId="0" applyNumberFormat="1" applyFont="1" applyFill="1" applyBorder="1" applyAlignment="1">
      <alignment horizontal="justify" vertical="center" wrapText="1"/>
    </xf>
    <xf numFmtId="175" fontId="5" fillId="0" borderId="53" xfId="0" applyNumberFormat="1" applyFont="1" applyFill="1" applyBorder="1" applyAlignment="1">
      <alignment horizontal="justify" vertical="center" wrapText="1"/>
    </xf>
    <xf numFmtId="175" fontId="5" fillId="0" borderId="55" xfId="0" applyNumberFormat="1" applyFont="1" applyFill="1" applyBorder="1" applyAlignment="1">
      <alignment horizontal="justify" vertical="center" wrapText="1"/>
    </xf>
    <xf numFmtId="1" fontId="4" fillId="0" borderId="2" xfId="0" applyNumberFormat="1"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5" fillId="2" borderId="10" xfId="14" applyNumberFormat="1" applyFont="1" applyFill="1" applyBorder="1" applyAlignment="1">
      <alignment horizontal="center" vertical="center" wrapText="1"/>
    </xf>
    <xf numFmtId="0" fontId="5" fillId="2" borderId="12" xfId="14" applyNumberFormat="1" applyFont="1" applyFill="1" applyBorder="1" applyAlignment="1">
      <alignment horizontal="center" vertical="center" wrapText="1"/>
    </xf>
    <xf numFmtId="0" fontId="5" fillId="2" borderId="24" xfId="14"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1" fontId="4" fillId="2" borderId="24" xfId="0" applyNumberFormat="1" applyFont="1" applyFill="1" applyBorder="1" applyAlignment="1">
      <alignment horizontal="center" vertical="center" wrapText="1"/>
    </xf>
    <xf numFmtId="1" fontId="4" fillId="2" borderId="16"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75" fontId="5" fillId="0" borderId="12" xfId="0" applyNumberFormat="1" applyFont="1" applyFill="1" applyBorder="1" applyAlignment="1">
      <alignment horizontal="justify" vertical="center" wrapText="1"/>
    </xf>
    <xf numFmtId="175" fontId="5" fillId="2" borderId="10" xfId="0" applyNumberFormat="1" applyFont="1" applyFill="1" applyBorder="1" applyAlignment="1">
      <alignment horizontal="justify" vertical="center" wrapText="1"/>
    </xf>
    <xf numFmtId="175" fontId="5" fillId="2" borderId="24" xfId="0" applyNumberFormat="1"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0" borderId="10" xfId="3" applyFont="1" applyBorder="1" applyAlignment="1">
      <alignment horizontal="justify" vertical="center" wrapText="1"/>
    </xf>
    <xf numFmtId="0" fontId="4" fillId="0" borderId="24" xfId="3" applyFont="1" applyBorder="1" applyAlignment="1">
      <alignment horizontal="justify" vertical="center" wrapText="1"/>
    </xf>
    <xf numFmtId="49" fontId="4" fillId="2" borderId="10"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5" fillId="0" borderId="53" xfId="0" applyFont="1" applyFill="1" applyBorder="1" applyAlignment="1">
      <alignment horizontal="justify" vertical="center" wrapText="1"/>
    </xf>
    <xf numFmtId="0" fontId="5" fillId="2" borderId="10"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3" fontId="4" fillId="2" borderId="10" xfId="0" applyNumberFormat="1" applyFont="1" applyFill="1" applyBorder="1" applyAlignment="1">
      <alignment horizontal="justify" vertical="center" wrapText="1"/>
    </xf>
    <xf numFmtId="3" fontId="4" fillId="2" borderId="12" xfId="0" applyNumberFormat="1" applyFont="1" applyFill="1" applyBorder="1" applyAlignment="1">
      <alignment horizontal="justify" vertical="center" wrapText="1"/>
    </xf>
    <xf numFmtId="3" fontId="4" fillId="2" borderId="24"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3" fillId="8" borderId="36" xfId="0" applyFont="1" applyFill="1" applyBorder="1" applyAlignment="1">
      <alignment horizontal="left" vertical="center"/>
    </xf>
    <xf numFmtId="0" fontId="5" fillId="2" borderId="10"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5" fillId="2" borderId="24" xfId="0" applyNumberFormat="1" applyFont="1" applyFill="1" applyBorder="1" applyAlignment="1" applyProtection="1">
      <alignment horizontal="center" vertical="center" wrapText="1"/>
      <protection locked="0"/>
    </xf>
    <xf numFmtId="9" fontId="4" fillId="2" borderId="10" xfId="2" applyFont="1" applyFill="1" applyBorder="1" applyAlignment="1">
      <alignment horizontal="center" vertical="center"/>
    </xf>
    <xf numFmtId="9" fontId="4" fillId="2" borderId="12" xfId="2" applyFont="1" applyFill="1" applyBorder="1" applyAlignment="1">
      <alignment horizontal="center" vertical="center"/>
    </xf>
    <xf numFmtId="9" fontId="4" fillId="2" borderId="24" xfId="2"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justify" vertical="center" wrapText="1"/>
    </xf>
    <xf numFmtId="0" fontId="5" fillId="0" borderId="10" xfId="0" applyNumberFormat="1" applyFont="1" applyBorder="1" applyAlignment="1">
      <alignment horizontal="justify" vertical="center" wrapText="1"/>
    </xf>
    <xf numFmtId="0" fontId="5" fillId="0" borderId="12" xfId="0" applyNumberFormat="1" applyFont="1" applyBorder="1" applyAlignment="1">
      <alignment horizontal="justify" vertical="center" wrapText="1"/>
    </xf>
    <xf numFmtId="0" fontId="5" fillId="0" borderId="24" xfId="0" applyNumberFormat="1" applyFont="1" applyBorder="1" applyAlignment="1">
      <alignment horizontal="justify" vertical="center" wrapText="1"/>
    </xf>
    <xf numFmtId="166" fontId="4" fillId="0" borderId="10" xfId="0" applyNumberFormat="1" applyFont="1" applyFill="1" applyBorder="1" applyAlignment="1">
      <alignment horizontal="justify" vertical="center" wrapText="1"/>
    </xf>
    <xf numFmtId="166" fontId="4" fillId="0" borderId="12" xfId="0" applyNumberFormat="1" applyFont="1" applyFill="1" applyBorder="1" applyAlignment="1">
      <alignment horizontal="justify" vertical="center" wrapText="1"/>
    </xf>
    <xf numFmtId="166" fontId="4" fillId="0" borderId="24" xfId="0" applyNumberFormat="1"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53" xfId="0" applyFont="1" applyFill="1" applyBorder="1" applyAlignment="1">
      <alignment horizontal="justify" vertical="center" wrapText="1"/>
    </xf>
    <xf numFmtId="49" fontId="4" fillId="2" borderId="2" xfId="0" applyNumberFormat="1" applyFont="1" applyFill="1" applyBorder="1" applyAlignment="1">
      <alignment horizontal="center" vertical="center" wrapText="1"/>
    </xf>
    <xf numFmtId="9" fontId="4" fillId="2" borderId="2" xfId="2" applyFont="1" applyFill="1" applyBorder="1" applyAlignment="1">
      <alignment horizontal="center" vertical="center"/>
    </xf>
    <xf numFmtId="0" fontId="4" fillId="2" borderId="10" xfId="3" applyFont="1" applyFill="1" applyBorder="1" applyAlignment="1">
      <alignment horizontal="justify" vertical="center" wrapText="1"/>
    </xf>
    <xf numFmtId="0" fontId="4" fillId="2" borderId="24" xfId="3" applyFont="1" applyFill="1" applyBorder="1" applyAlignment="1">
      <alignment horizontal="justify" vertical="center" wrapText="1"/>
    </xf>
    <xf numFmtId="0" fontId="5"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justify" vertical="center" wrapText="1"/>
    </xf>
    <xf numFmtId="0" fontId="4" fillId="0" borderId="10" xfId="3" applyFont="1" applyFill="1" applyBorder="1" applyAlignment="1">
      <alignment horizontal="justify" vertical="center" wrapText="1"/>
    </xf>
    <xf numFmtId="0" fontId="4" fillId="0" borderId="24" xfId="3" applyFont="1" applyFill="1" applyBorder="1" applyAlignment="1">
      <alignment horizontal="justify" vertical="center" wrapText="1"/>
    </xf>
    <xf numFmtId="0" fontId="5" fillId="2" borderId="2" xfId="0" applyNumberFormat="1" applyFont="1" applyFill="1" applyBorder="1" applyAlignment="1">
      <alignment horizontal="justify" vertical="center" wrapText="1"/>
    </xf>
    <xf numFmtId="0" fontId="5" fillId="0" borderId="2" xfId="15" applyFont="1" applyFill="1" applyBorder="1" applyAlignment="1">
      <alignment horizontal="justify" vertical="center" wrapText="1"/>
    </xf>
    <xf numFmtId="0" fontId="5" fillId="0" borderId="2" xfId="15"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3" fontId="4" fillId="0" borderId="10"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 xfId="0" applyNumberFormat="1" applyFont="1" applyBorder="1" applyAlignment="1">
      <alignment horizontal="center" vertical="center"/>
    </xf>
    <xf numFmtId="1" fontId="2" fillId="4" borderId="9" xfId="0" applyNumberFormat="1" applyFont="1" applyFill="1" applyBorder="1" applyAlignment="1">
      <alignment horizontal="center" vertical="center" wrapText="1"/>
    </xf>
    <xf numFmtId="1" fontId="2" fillId="4" borderId="11"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textRotation="90" wrapText="1"/>
    </xf>
    <xf numFmtId="1" fontId="2" fillId="0" borderId="9"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0" fontId="2" fillId="8" borderId="13" xfId="0" applyFont="1" applyFill="1" applyBorder="1" applyAlignment="1">
      <alignment horizontal="left" vertical="center"/>
    </xf>
    <xf numFmtId="0" fontId="2" fillId="8" borderId="0" xfId="0" applyFont="1" applyFill="1" applyBorder="1" applyAlignment="1">
      <alignment horizontal="left" vertical="center"/>
    </xf>
    <xf numFmtId="0" fontId="2" fillId="10" borderId="18" xfId="0" applyFont="1" applyFill="1" applyBorder="1" applyAlignment="1">
      <alignment horizontal="left" vertical="center"/>
    </xf>
    <xf numFmtId="0" fontId="2" fillId="10" borderId="2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170" fontId="5" fillId="0" borderId="2" xfId="14"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3" applyFont="1" applyAlignment="1">
      <alignment horizontal="center" vertical="center" wrapText="1"/>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2" fillId="0" borderId="2" xfId="3" applyFont="1" applyBorder="1" applyAlignment="1">
      <alignment horizontal="center" vertical="center"/>
    </xf>
    <xf numFmtId="0" fontId="2" fillId="0" borderId="11" xfId="3" applyFont="1" applyBorder="1" applyAlignment="1">
      <alignment horizontal="center" vertical="center"/>
    </xf>
    <xf numFmtId="1" fontId="2" fillId="3" borderId="8" xfId="3" applyNumberFormat="1" applyFont="1" applyFill="1" applyBorder="1" applyAlignment="1">
      <alignment horizontal="center" vertical="center" wrapText="1"/>
    </xf>
    <xf numFmtId="1" fontId="2" fillId="3" borderId="36" xfId="3" applyNumberFormat="1" applyFont="1" applyFill="1" applyBorder="1" applyAlignment="1">
      <alignment horizontal="center" vertical="center" wrapText="1"/>
    </xf>
    <xf numFmtId="1" fontId="2" fillId="3" borderId="7" xfId="3" applyNumberFormat="1" applyFont="1" applyFill="1" applyBorder="1" applyAlignment="1">
      <alignment horizontal="center" vertical="center" wrapText="1"/>
    </xf>
    <xf numFmtId="0" fontId="2" fillId="14" borderId="23" xfId="3" applyFont="1" applyFill="1" applyBorder="1" applyAlignment="1">
      <alignment horizontal="center" vertical="center"/>
    </xf>
    <xf numFmtId="166" fontId="2" fillId="4" borderId="9" xfId="3" applyNumberFormat="1" applyFont="1" applyFill="1" applyBorder="1" applyAlignment="1">
      <alignment horizontal="center" vertical="center" wrapText="1"/>
    </xf>
    <xf numFmtId="166" fontId="2" fillId="4" borderId="6" xfId="3" applyNumberFormat="1" applyFont="1" applyFill="1" applyBorder="1" applyAlignment="1">
      <alignment horizontal="center" vertical="center" wrapText="1"/>
    </xf>
    <xf numFmtId="3" fontId="2" fillId="4" borderId="10" xfId="3" applyNumberFormat="1" applyFont="1" applyFill="1" applyBorder="1" applyAlignment="1">
      <alignment horizontal="center" vertical="center" wrapText="1"/>
    </xf>
    <xf numFmtId="3" fontId="2" fillId="4" borderId="12" xfId="3" applyNumberFormat="1"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36" xfId="3" applyFont="1" applyFill="1" applyBorder="1" applyAlignment="1">
      <alignment horizontal="center" vertical="center"/>
    </xf>
    <xf numFmtId="0" fontId="3" fillId="3" borderId="10" xfId="3" applyFont="1" applyFill="1" applyBorder="1" applyAlignment="1">
      <alignment horizontal="center" vertical="center" textRotation="90" wrapText="1"/>
    </xf>
    <xf numFmtId="0" fontId="3" fillId="3" borderId="12" xfId="3" applyFont="1" applyFill="1" applyBorder="1" applyAlignment="1">
      <alignment horizontal="center" vertical="center" textRotation="90" wrapText="1"/>
    </xf>
    <xf numFmtId="0" fontId="2" fillId="6" borderId="18" xfId="3" applyFont="1" applyFill="1" applyBorder="1" applyAlignment="1">
      <alignment horizontal="left" vertical="center"/>
    </xf>
    <xf numFmtId="0" fontId="2" fillId="6" borderId="20" xfId="3" applyFont="1" applyFill="1" applyBorder="1" applyAlignment="1">
      <alignment horizontal="left" vertical="center"/>
    </xf>
    <xf numFmtId="0" fontId="3" fillId="8" borderId="75" xfId="0" applyFont="1" applyFill="1" applyBorder="1" applyAlignment="1">
      <alignment horizontal="left" vertical="center"/>
    </xf>
    <xf numFmtId="0" fontId="3" fillId="8" borderId="41"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10" borderId="72" xfId="0" applyFont="1" applyFill="1" applyBorder="1" applyAlignment="1">
      <alignment horizontal="left" vertical="center"/>
    </xf>
    <xf numFmtId="0" fontId="3" fillId="10" borderId="38" xfId="0" applyFont="1" applyFill="1" applyBorder="1" applyAlignment="1">
      <alignment horizontal="left" vertical="center"/>
    </xf>
    <xf numFmtId="0" fontId="4" fillId="2" borderId="0" xfId="3" applyFont="1" applyFill="1" applyAlignment="1">
      <alignment horizontal="center" vertical="center" wrapText="1"/>
    </xf>
    <xf numFmtId="0" fontId="4" fillId="2" borderId="14" xfId="3" applyFont="1" applyFill="1" applyBorder="1" applyAlignment="1">
      <alignment horizontal="center" vertical="center" wrapText="1"/>
    </xf>
    <xf numFmtId="1" fontId="2" fillId="3" borderId="5" xfId="3" applyNumberFormat="1" applyFont="1" applyFill="1" applyBorder="1" applyAlignment="1">
      <alignment horizontal="center" vertical="center" wrapText="1"/>
    </xf>
    <xf numFmtId="1" fontId="2" fillId="3" borderId="16" xfId="3" applyNumberFormat="1" applyFont="1" applyFill="1" applyBorder="1" applyAlignment="1">
      <alignment horizontal="center" vertical="center" wrapText="1"/>
    </xf>
    <xf numFmtId="3" fontId="3" fillId="3" borderId="2" xfId="3" applyNumberFormat="1" applyFont="1" applyFill="1" applyBorder="1" applyAlignment="1">
      <alignment horizontal="center" vertical="center" wrapText="1"/>
    </xf>
    <xf numFmtId="0" fontId="5" fillId="0" borderId="31" xfId="3" applyFont="1" applyBorder="1" applyAlignment="1">
      <alignment horizontal="center" vertical="center"/>
    </xf>
    <xf numFmtId="0" fontId="5" fillId="0" borderId="23" xfId="3" applyFont="1" applyBorder="1" applyAlignment="1">
      <alignment horizontal="center" vertical="center"/>
    </xf>
    <xf numFmtId="0" fontId="5" fillId="2" borderId="1" xfId="3" applyFont="1" applyFill="1" applyBorder="1" applyAlignment="1">
      <alignment horizontal="justify" vertical="center" wrapText="1"/>
    </xf>
    <xf numFmtId="0" fontId="5" fillId="2" borderId="60" xfId="3" applyFont="1" applyFill="1" applyBorder="1" applyAlignment="1">
      <alignment horizontal="justify" vertical="center" wrapText="1"/>
    </xf>
    <xf numFmtId="0" fontId="5" fillId="2" borderId="12" xfId="3" applyFont="1" applyFill="1" applyBorder="1" applyAlignment="1">
      <alignment horizontal="center" vertical="center" wrapText="1"/>
    </xf>
    <xf numFmtId="0" fontId="5" fillId="2" borderId="53" xfId="3" applyFont="1" applyFill="1" applyBorder="1" applyAlignment="1">
      <alignment horizontal="center" vertical="center" wrapText="1"/>
    </xf>
    <xf numFmtId="0" fontId="5" fillId="2" borderId="12" xfId="3" applyFont="1" applyFill="1" applyBorder="1" applyAlignment="1">
      <alignment horizontal="justify" vertical="center" wrapText="1"/>
    </xf>
    <xf numFmtId="0" fontId="5" fillId="2" borderId="53" xfId="3" applyFont="1" applyFill="1" applyBorder="1" applyAlignment="1">
      <alignment horizontal="justify" vertical="center" wrapText="1"/>
    </xf>
    <xf numFmtId="43" fontId="5" fillId="0" borderId="2" xfId="18" applyNumberFormat="1" applyFont="1" applyBorder="1" applyAlignment="1">
      <alignment horizontal="center" vertical="center"/>
    </xf>
    <xf numFmtId="0" fontId="5" fillId="7" borderId="2" xfId="3" applyFont="1" applyFill="1" applyBorder="1" applyAlignment="1">
      <alignment horizontal="justify" vertical="center" wrapText="1"/>
    </xf>
    <xf numFmtId="3" fontId="4" fillId="2" borderId="10" xfId="3" applyNumberFormat="1" applyFont="1" applyFill="1" applyBorder="1" applyAlignment="1">
      <alignment horizontal="justify" vertical="center" wrapText="1"/>
    </xf>
    <xf numFmtId="3" fontId="4" fillId="2" borderId="12" xfId="3" applyNumberFormat="1" applyFont="1" applyFill="1" applyBorder="1" applyAlignment="1">
      <alignment horizontal="justify" vertical="center" wrapText="1"/>
    </xf>
    <xf numFmtId="3" fontId="4" fillId="2" borderId="24" xfId="3" applyNumberFormat="1" applyFont="1" applyFill="1" applyBorder="1" applyAlignment="1">
      <alignment horizontal="justify" vertical="center" wrapText="1"/>
    </xf>
    <xf numFmtId="1" fontId="5" fillId="2" borderId="2" xfId="10" applyNumberFormat="1" applyFont="1" applyFill="1" applyBorder="1" applyAlignment="1">
      <alignment horizontal="center" vertical="center" wrapText="1"/>
    </xf>
    <xf numFmtId="1" fontId="5" fillId="2" borderId="36" xfId="10" applyNumberFormat="1" applyFont="1" applyFill="1" applyBorder="1" applyAlignment="1">
      <alignment horizontal="center" vertical="center" wrapText="1"/>
    </xf>
    <xf numFmtId="0" fontId="5" fillId="0" borderId="24" xfId="3" applyFont="1" applyBorder="1" applyAlignment="1">
      <alignment horizontal="center" vertical="center" wrapText="1"/>
    </xf>
    <xf numFmtId="0" fontId="5" fillId="0" borderId="66" xfId="3" applyFont="1" applyBorder="1" applyAlignment="1">
      <alignment horizontal="center" vertical="center" wrapText="1"/>
    </xf>
    <xf numFmtId="0" fontId="5" fillId="7" borderId="5" xfId="3" applyFont="1" applyFill="1" applyBorder="1" applyAlignment="1">
      <alignment horizontal="justify" vertical="center" wrapText="1"/>
    </xf>
    <xf numFmtId="0" fontId="5" fillId="7" borderId="0" xfId="3" applyFont="1" applyFill="1" applyAlignment="1">
      <alignment horizontal="justify" vertical="center" wrapText="1"/>
    </xf>
    <xf numFmtId="0" fontId="5" fillId="7" borderId="3" xfId="3" applyFont="1" applyFill="1" applyBorder="1" applyAlignment="1">
      <alignment horizontal="justify" vertical="center" wrapText="1"/>
    </xf>
    <xf numFmtId="9" fontId="4" fillId="2" borderId="2" xfId="3" applyNumberFormat="1" applyFont="1" applyFill="1" applyBorder="1" applyAlignment="1">
      <alignment horizontal="center" vertical="center" wrapText="1"/>
    </xf>
    <xf numFmtId="166" fontId="5" fillId="0" borderId="2" xfId="0" applyNumberFormat="1" applyFont="1" applyBorder="1" applyAlignment="1">
      <alignment horizontal="center" vertical="center"/>
    </xf>
    <xf numFmtId="166" fontId="5" fillId="0" borderId="10" xfId="0" applyNumberFormat="1" applyFont="1" applyBorder="1" applyAlignment="1">
      <alignment horizontal="center" vertical="center"/>
    </xf>
    <xf numFmtId="166" fontId="5" fillId="0" borderId="12" xfId="0" applyNumberFormat="1" applyFont="1" applyBorder="1" applyAlignment="1">
      <alignment horizontal="center" vertical="center"/>
    </xf>
    <xf numFmtId="1" fontId="5" fillId="2" borderId="10"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3" fillId="10" borderId="6" xfId="0" applyFont="1" applyFill="1" applyBorder="1" applyAlignment="1">
      <alignment horizontal="left" vertical="center"/>
    </xf>
    <xf numFmtId="0" fontId="3" fillId="10" borderId="0" xfId="0" applyFont="1" applyFill="1" applyAlignment="1">
      <alignment horizontal="left" vertical="center"/>
    </xf>
    <xf numFmtId="0" fontId="4" fillId="2" borderId="20" xfId="3" applyFont="1" applyFill="1" applyBorder="1" applyAlignment="1">
      <alignment horizontal="center" vertical="center" wrapText="1"/>
    </xf>
    <xf numFmtId="0" fontId="5" fillId="2" borderId="23" xfId="13" applyNumberFormat="1" applyFont="1" applyFill="1" applyBorder="1">
      <alignment horizontal="center" vertical="center" wrapText="1"/>
    </xf>
    <xf numFmtId="0" fontId="5" fillId="2" borderId="73" xfId="3" applyFont="1" applyFill="1" applyBorder="1" applyAlignment="1">
      <alignment horizontal="justify" vertical="center" wrapText="1"/>
    </xf>
    <xf numFmtId="0" fontId="5" fillId="2" borderId="55" xfId="15" applyFont="1" applyFill="1" applyBorder="1">
      <alignment horizontal="center" vertical="center" wrapText="1"/>
    </xf>
    <xf numFmtId="0" fontId="5" fillId="2" borderId="12" xfId="15" applyFont="1" applyFill="1" applyBorder="1">
      <alignment horizontal="center" vertical="center" wrapText="1"/>
    </xf>
    <xf numFmtId="0" fontId="5" fillId="2" borderId="53" xfId="15" applyFont="1" applyFill="1" applyBorder="1">
      <alignment horizontal="center" vertical="center" wrapText="1"/>
    </xf>
    <xf numFmtId="0" fontId="5" fillId="2" borderId="55" xfId="3" applyFont="1" applyFill="1" applyBorder="1" applyAlignment="1">
      <alignment horizontal="justify" vertical="center" wrapText="1"/>
    </xf>
    <xf numFmtId="1" fontId="5" fillId="2" borderId="2" xfId="0" applyNumberFormat="1" applyFont="1" applyFill="1" applyBorder="1" applyAlignment="1">
      <alignment horizontal="center" vertical="center" wrapText="1"/>
    </xf>
    <xf numFmtId="0" fontId="3" fillId="10" borderId="45" xfId="0" applyFont="1" applyFill="1" applyBorder="1" applyAlignment="1">
      <alignment horizontal="left" vertical="center"/>
    </xf>
    <xf numFmtId="0" fontId="5" fillId="0" borderId="31" xfId="13" applyNumberFormat="1" applyFont="1" applyFill="1" applyBorder="1">
      <alignment horizontal="center" vertical="center" wrapText="1"/>
    </xf>
    <xf numFmtId="0" fontId="5" fillId="0" borderId="23" xfId="13" applyNumberFormat="1" applyFont="1" applyFill="1" applyBorder="1">
      <alignment horizontal="center" vertical="center" wrapText="1"/>
    </xf>
    <xf numFmtId="0" fontId="5" fillId="0" borderId="1" xfId="3" applyFont="1" applyBorder="1" applyAlignment="1">
      <alignment horizontal="justify" vertical="center" wrapText="1"/>
    </xf>
    <xf numFmtId="0" fontId="5" fillId="0" borderId="60" xfId="3" applyFont="1" applyBorder="1" applyAlignment="1">
      <alignment horizontal="justify" vertical="center" wrapText="1"/>
    </xf>
    <xf numFmtId="1" fontId="5" fillId="2" borderId="32" xfId="10" applyNumberFormat="1" applyFont="1" applyFill="1" applyBorder="1" applyAlignment="1">
      <alignment horizontal="center" vertical="center" wrapText="1"/>
    </xf>
    <xf numFmtId="1" fontId="5" fillId="2" borderId="29" xfId="10" applyNumberFormat="1" applyFont="1" applyFill="1" applyBorder="1" applyAlignment="1">
      <alignment horizontal="center" vertical="center" wrapText="1"/>
    </xf>
    <xf numFmtId="1" fontId="5" fillId="2" borderId="31" xfId="10" applyNumberFormat="1" applyFont="1" applyFill="1" applyBorder="1" applyAlignment="1">
      <alignment horizontal="center" vertical="center" wrapText="1"/>
    </xf>
    <xf numFmtId="0" fontId="5" fillId="0" borderId="16" xfId="3" applyFont="1" applyBorder="1" applyAlignment="1">
      <alignment horizontal="justify" vertical="center" wrapText="1"/>
    </xf>
    <xf numFmtId="0" fontId="5" fillId="0" borderId="4" xfId="3" applyFont="1" applyBorder="1" applyAlignment="1">
      <alignment horizontal="justify" vertical="center" wrapText="1"/>
    </xf>
    <xf numFmtId="0" fontId="4" fillId="2" borderId="48" xfId="3" applyFont="1" applyFill="1" applyBorder="1" applyAlignment="1">
      <alignment horizontal="justify" vertical="center" wrapText="1"/>
    </xf>
    <xf numFmtId="0" fontId="4" fillId="2" borderId="25" xfId="3" applyFont="1" applyFill="1" applyBorder="1" applyAlignment="1">
      <alignment horizontal="justify" vertical="center" wrapText="1"/>
    </xf>
    <xf numFmtId="1" fontId="5" fillId="2" borderId="17" xfId="10" applyNumberFormat="1" applyFont="1" applyFill="1" applyBorder="1" applyAlignment="1">
      <alignment horizontal="center" vertical="center" wrapText="1"/>
    </xf>
    <xf numFmtId="1" fontId="5" fillId="2" borderId="15" xfId="10" applyNumberFormat="1" applyFont="1" applyFill="1" applyBorder="1" applyAlignment="1">
      <alignment horizontal="center" vertical="center" wrapText="1"/>
    </xf>
    <xf numFmtId="1" fontId="5" fillId="2" borderId="34" xfId="10" applyNumberFormat="1" applyFont="1" applyFill="1" applyBorder="1" applyAlignment="1">
      <alignment horizontal="center" vertical="center" wrapText="1"/>
    </xf>
    <xf numFmtId="0" fontId="5" fillId="0" borderId="12" xfId="3" applyFont="1" applyBorder="1" applyAlignment="1">
      <alignment horizontal="center" vertical="center" wrapText="1"/>
    </xf>
    <xf numFmtId="0" fontId="5" fillId="0" borderId="12" xfId="3" applyFont="1" applyBorder="1" applyAlignment="1">
      <alignment horizontal="justify" vertical="center" wrapText="1"/>
    </xf>
    <xf numFmtId="0" fontId="5" fillId="0" borderId="24" xfId="3" applyFont="1" applyBorder="1" applyAlignment="1">
      <alignment horizontal="justify" vertical="center" wrapText="1"/>
    </xf>
    <xf numFmtId="0" fontId="5" fillId="2" borderId="10" xfId="3" applyFont="1" applyFill="1" applyBorder="1" applyAlignment="1">
      <alignment horizontal="center" vertical="center" wrapText="1"/>
    </xf>
    <xf numFmtId="0" fontId="5" fillId="2" borderId="24" xfId="3" applyFont="1" applyFill="1" applyBorder="1" applyAlignment="1">
      <alignment horizontal="center" vertical="center" wrapText="1"/>
    </xf>
    <xf numFmtId="1" fontId="5" fillId="2" borderId="57" xfId="10" applyNumberFormat="1" applyFont="1" applyFill="1" applyBorder="1" applyAlignment="1">
      <alignment horizontal="center" vertical="center" wrapText="1"/>
    </xf>
    <xf numFmtId="1" fontId="5" fillId="2" borderId="46" xfId="10" applyNumberFormat="1" applyFont="1" applyFill="1" applyBorder="1" applyAlignment="1">
      <alignment horizontal="center" vertical="center" wrapText="1"/>
    </xf>
    <xf numFmtId="1" fontId="5" fillId="2" borderId="58" xfId="10" applyNumberFormat="1" applyFont="1" applyFill="1" applyBorder="1" applyAlignment="1">
      <alignment horizontal="center" vertical="center" wrapText="1"/>
    </xf>
    <xf numFmtId="0" fontId="5" fillId="0" borderId="55" xfId="3" applyFont="1" applyBorder="1" applyAlignment="1">
      <alignment horizontal="center" vertical="center" wrapText="1"/>
    </xf>
    <xf numFmtId="0" fontId="5" fillId="0" borderId="53"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0" xfId="3" applyFont="1" applyBorder="1" applyAlignment="1">
      <alignment horizontal="justify" vertical="center" wrapText="1"/>
    </xf>
    <xf numFmtId="9" fontId="4" fillId="2" borderId="10" xfId="3" applyNumberFormat="1" applyFont="1" applyFill="1" applyBorder="1" applyAlignment="1">
      <alignment horizontal="center" vertical="center" wrapText="1"/>
    </xf>
    <xf numFmtId="9" fontId="4" fillId="2" borderId="12" xfId="3" applyNumberFormat="1" applyFont="1" applyFill="1" applyBorder="1" applyAlignment="1">
      <alignment horizontal="center" vertical="center" wrapText="1"/>
    </xf>
    <xf numFmtId="9" fontId="4" fillId="2" borderId="24" xfId="3" applyNumberFormat="1" applyFont="1" applyFill="1" applyBorder="1" applyAlignment="1">
      <alignment horizontal="center" vertical="center" wrapText="1"/>
    </xf>
    <xf numFmtId="43" fontId="5" fillId="0" borderId="2" xfId="18"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xf>
    <xf numFmtId="3" fontId="4" fillId="2" borderId="12" xfId="0" applyNumberFormat="1" applyFont="1" applyFill="1" applyBorder="1" applyAlignment="1">
      <alignment horizontal="center" vertical="center"/>
    </xf>
    <xf numFmtId="3" fontId="4" fillId="2" borderId="24" xfId="0" applyNumberFormat="1" applyFont="1" applyFill="1" applyBorder="1" applyAlignment="1">
      <alignment horizontal="center" vertical="center"/>
    </xf>
    <xf numFmtId="43" fontId="5" fillId="2" borderId="2" xfId="18" applyNumberFormat="1" applyFont="1" applyFill="1" applyBorder="1" applyAlignment="1">
      <alignment horizontal="center" vertical="center"/>
    </xf>
    <xf numFmtId="0" fontId="5" fillId="2" borderId="16" xfId="3" applyFont="1" applyFill="1" applyBorder="1" applyAlignment="1">
      <alignment horizontal="justify" vertical="center" wrapText="1"/>
    </xf>
    <xf numFmtId="0" fontId="5" fillId="2" borderId="4" xfId="3" applyFont="1" applyFill="1" applyBorder="1" applyAlignment="1">
      <alignment horizontal="justify" vertical="center" wrapText="1"/>
    </xf>
    <xf numFmtId="3" fontId="4" fillId="2" borderId="11" xfId="3" applyNumberFormat="1" applyFont="1" applyFill="1" applyBorder="1" applyAlignment="1">
      <alignment horizontal="justify" vertical="center" wrapText="1"/>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justify" vertical="center" wrapText="1"/>
    </xf>
    <xf numFmtId="0" fontId="5" fillId="0" borderId="60" xfId="0" applyFont="1" applyBorder="1" applyAlignment="1">
      <alignment horizontal="justify" vertical="center" wrapText="1"/>
    </xf>
    <xf numFmtId="1" fontId="5" fillId="2" borderId="23" xfId="0" applyNumberFormat="1" applyFont="1" applyFill="1" applyBorder="1" applyAlignment="1">
      <alignment horizontal="center" vertical="center" wrapText="1"/>
    </xf>
    <xf numFmtId="0" fontId="6" fillId="2" borderId="9" xfId="22" applyFont="1" applyFill="1" applyBorder="1" applyAlignment="1">
      <alignment horizontal="justify" vertical="center" wrapText="1"/>
    </xf>
    <xf numFmtId="0" fontId="6" fillId="2" borderId="6" xfId="22" applyFont="1" applyFill="1" applyBorder="1" applyAlignment="1">
      <alignment horizontal="justify" vertical="center" wrapText="1"/>
    </xf>
    <xf numFmtId="1" fontId="4" fillId="2" borderId="30" xfId="3" applyNumberFormat="1" applyFont="1" applyFill="1" applyBorder="1" applyAlignment="1">
      <alignment horizontal="center" vertical="center" wrapText="1"/>
    </xf>
    <xf numFmtId="0" fontId="5" fillId="0" borderId="27" xfId="3" applyFont="1" applyBorder="1" applyAlignment="1">
      <alignment horizontal="justify" vertical="center" wrapText="1"/>
    </xf>
    <xf numFmtId="0" fontId="5" fillId="0" borderId="15" xfId="3" applyFont="1" applyBorder="1" applyAlignment="1">
      <alignment horizontal="justify" vertical="center" wrapText="1"/>
    </xf>
    <xf numFmtId="0" fontId="5" fillId="0" borderId="43" xfId="3" applyFont="1" applyBorder="1" applyAlignment="1">
      <alignment horizontal="justify" vertical="center" wrapText="1"/>
    </xf>
    <xf numFmtId="0" fontId="3" fillId="8" borderId="0" xfId="0" applyFont="1" applyFill="1" applyAlignment="1">
      <alignment horizontal="left" vertical="center"/>
    </xf>
    <xf numFmtId="3" fontId="4" fillId="2" borderId="48"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5" xfId="0" applyNumberFormat="1" applyFont="1" applyFill="1" applyBorder="1" applyAlignment="1">
      <alignment horizontal="center" vertical="center"/>
    </xf>
    <xf numFmtId="1" fontId="5" fillId="2" borderId="35" xfId="10" applyNumberFormat="1" applyFont="1" applyFill="1" applyBorder="1" applyAlignment="1">
      <alignment horizontal="center" vertical="center" wrapText="1"/>
    </xf>
    <xf numFmtId="166" fontId="5" fillId="2" borderId="23" xfId="0" applyNumberFormat="1" applyFont="1" applyFill="1" applyBorder="1" applyAlignment="1">
      <alignment horizontal="center" vertical="center"/>
    </xf>
    <xf numFmtId="166" fontId="5" fillId="0" borderId="23" xfId="0" applyNumberFormat="1" applyFont="1" applyBorder="1" applyAlignment="1">
      <alignment horizontal="center" vertical="center"/>
    </xf>
    <xf numFmtId="3" fontId="4" fillId="2" borderId="54" xfId="0" applyNumberFormat="1" applyFont="1" applyFill="1" applyBorder="1" applyAlignment="1">
      <alignment horizontal="center" vertical="center"/>
    </xf>
    <xf numFmtId="3" fontId="4" fillId="2" borderId="46" xfId="0" applyNumberFormat="1" applyFont="1" applyFill="1" applyBorder="1" applyAlignment="1">
      <alignment horizontal="center" vertical="center"/>
    </xf>
    <xf numFmtId="3" fontId="4" fillId="2" borderId="49" xfId="0" applyNumberFormat="1" applyFont="1" applyFill="1" applyBorder="1" applyAlignment="1">
      <alignment horizontal="center" vertical="center"/>
    </xf>
    <xf numFmtId="0" fontId="3" fillId="10" borderId="56" xfId="0" applyFont="1" applyFill="1" applyBorder="1" applyAlignment="1">
      <alignment horizontal="left" vertical="center"/>
    </xf>
    <xf numFmtId="0" fontId="3" fillId="10" borderId="19" xfId="0" applyFont="1" applyFill="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5" fillId="0" borderId="4" xfId="0" applyFont="1" applyBorder="1" applyAlignment="1">
      <alignment horizontal="justify" vertical="center" wrapText="1"/>
    </xf>
    <xf numFmtId="43" fontId="5" fillId="0" borderId="10" xfId="18" applyNumberFormat="1" applyFont="1" applyFill="1" applyBorder="1" applyAlignment="1">
      <alignment horizontal="center" vertical="center"/>
    </xf>
    <xf numFmtId="43" fontId="5" fillId="0" borderId="12" xfId="18"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justify" vertical="center" wrapText="1"/>
    </xf>
    <xf numFmtId="0" fontId="5" fillId="2" borderId="28" xfId="0" applyFont="1" applyFill="1" applyBorder="1" applyAlignment="1">
      <alignment horizontal="justify" vertical="center" wrapText="1"/>
    </xf>
    <xf numFmtId="0" fontId="5" fillId="2" borderId="33" xfId="0" applyFont="1" applyFill="1" applyBorder="1" applyAlignment="1">
      <alignment horizontal="justify" vertical="center" wrapText="1"/>
    </xf>
    <xf numFmtId="3" fontId="4" fillId="2" borderId="16"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0" fontId="3" fillId="8" borderId="35" xfId="0" applyFont="1" applyFill="1" applyBorder="1" applyAlignment="1">
      <alignment horizontal="left" vertical="center"/>
    </xf>
    <xf numFmtId="0" fontId="3" fillId="8" borderId="14" xfId="0" applyFont="1" applyFill="1" applyBorder="1" applyAlignment="1">
      <alignment horizontal="left" vertical="center"/>
    </xf>
    <xf numFmtId="1" fontId="5" fillId="2" borderId="23" xfId="10" applyNumberFormat="1" applyFont="1" applyFill="1" applyBorder="1" applyAlignment="1">
      <alignment horizontal="center" vertical="center" wrapText="1"/>
    </xf>
    <xf numFmtId="166" fontId="5" fillId="2" borderId="10" xfId="0" applyNumberFormat="1" applyFont="1" applyFill="1" applyBorder="1" applyAlignment="1">
      <alignment horizontal="center" vertical="center"/>
    </xf>
    <xf numFmtId="166" fontId="5" fillId="2" borderId="12" xfId="0" applyNumberFormat="1" applyFont="1" applyFill="1" applyBorder="1" applyAlignment="1">
      <alignment horizontal="center" vertical="center"/>
    </xf>
    <xf numFmtId="0" fontId="6" fillId="2" borderId="48" xfId="23" applyFont="1" applyFill="1" applyBorder="1" applyAlignment="1">
      <alignment horizontal="justify" vertical="center" wrapText="1"/>
    </xf>
    <xf numFmtId="0" fontId="6" fillId="2" borderId="25" xfId="23" applyFont="1" applyFill="1" applyBorder="1" applyAlignment="1">
      <alignment horizontal="justify" vertical="center" wrapText="1"/>
    </xf>
    <xf numFmtId="0" fontId="5" fillId="0" borderId="10" xfId="0" applyFont="1" applyBorder="1" applyAlignment="1">
      <alignment horizontal="center" vertical="center"/>
    </xf>
    <xf numFmtId="1" fontId="5" fillId="2" borderId="65" xfId="0" applyNumberFormat="1" applyFont="1" applyFill="1" applyBorder="1" applyAlignment="1">
      <alignment horizontal="center" vertical="center" wrapText="1"/>
    </xf>
    <xf numFmtId="1" fontId="5" fillId="2" borderId="57" xfId="0" applyNumberFormat="1" applyFont="1" applyFill="1" applyBorder="1" applyAlignment="1">
      <alignment horizontal="center" vertical="center" wrapText="1"/>
    </xf>
    <xf numFmtId="0" fontId="6" fillId="2" borderId="64" xfId="23" applyFont="1" applyFill="1" applyBorder="1" applyAlignment="1">
      <alignment horizontal="justify" vertical="center" wrapText="1"/>
    </xf>
    <xf numFmtId="0" fontId="6" fillId="2" borderId="23" xfId="23" applyFont="1" applyFill="1" applyBorder="1" applyAlignment="1">
      <alignment horizontal="justify" vertical="center" wrapText="1"/>
    </xf>
    <xf numFmtId="9" fontId="5" fillId="0" borderId="35" xfId="0" applyNumberFormat="1" applyFont="1" applyBorder="1" applyAlignment="1">
      <alignment horizontal="center" vertical="center"/>
    </xf>
    <xf numFmtId="43" fontId="5" fillId="0" borderId="23" xfId="18" applyNumberFormat="1" applyFont="1" applyFill="1" applyBorder="1" applyAlignment="1">
      <alignment horizontal="center" vertical="center"/>
    </xf>
    <xf numFmtId="0" fontId="5" fillId="0" borderId="23" xfId="0" applyFont="1" applyBorder="1" applyAlignment="1">
      <alignment horizontal="justify" vertical="center" wrapText="1"/>
    </xf>
    <xf numFmtId="9" fontId="5" fillId="0" borderId="32" xfId="0" applyNumberFormat="1" applyFont="1" applyBorder="1" applyAlignment="1">
      <alignment horizontal="center" vertical="center"/>
    </xf>
    <xf numFmtId="9" fontId="5" fillId="0" borderId="29" xfId="0" applyNumberFormat="1" applyFont="1" applyBorder="1" applyAlignment="1">
      <alignment horizontal="center" vertical="center"/>
    </xf>
    <xf numFmtId="9" fontId="5" fillId="0" borderId="31" xfId="0" applyNumberFormat="1" applyFont="1" applyBorder="1" applyAlignment="1">
      <alignment horizontal="center" vertical="center"/>
    </xf>
    <xf numFmtId="0" fontId="5" fillId="0" borderId="32"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1" xfId="0" applyFont="1" applyBorder="1" applyAlignment="1">
      <alignment horizontal="justify" vertical="center" wrapText="1"/>
    </xf>
    <xf numFmtId="0" fontId="5" fillId="2" borderId="54" xfId="0" applyFont="1" applyFill="1" applyBorder="1" applyAlignment="1">
      <alignment horizontal="justify" vertical="center" wrapText="1"/>
    </xf>
    <xf numFmtId="0" fontId="5" fillId="2" borderId="46"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53" xfId="0" applyFont="1" applyBorder="1" applyAlignment="1">
      <alignment horizontal="center" vertical="center"/>
    </xf>
    <xf numFmtId="0" fontId="5" fillId="0" borderId="9"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2" borderId="23" xfId="0" applyFont="1" applyFill="1" applyBorder="1" applyAlignment="1">
      <alignment horizontal="justify" vertical="center" wrapText="1"/>
    </xf>
    <xf numFmtId="0" fontId="4" fillId="2" borderId="23" xfId="22" applyFont="1" applyFill="1" applyBorder="1" applyAlignment="1">
      <alignment horizontal="justify" vertical="center" wrapText="1"/>
    </xf>
    <xf numFmtId="1" fontId="5" fillId="2" borderId="29" xfId="0" applyNumberFormat="1" applyFont="1" applyFill="1" applyBorder="1" applyAlignment="1">
      <alignment horizontal="center" vertical="center" wrapText="1"/>
    </xf>
    <xf numFmtId="9" fontId="5" fillId="0" borderId="10" xfId="0" applyNumberFormat="1" applyFont="1" applyBorder="1" applyAlignment="1">
      <alignment horizontal="center" vertical="center"/>
    </xf>
    <xf numFmtId="9" fontId="5" fillId="0" borderId="12" xfId="0" applyNumberFormat="1" applyFont="1" applyBorder="1" applyAlignment="1">
      <alignment horizontal="center" vertical="center"/>
    </xf>
    <xf numFmtId="1" fontId="5" fillId="2" borderId="28" xfId="0" applyNumberFormat="1" applyFont="1" applyFill="1" applyBorder="1" applyAlignment="1">
      <alignment horizontal="center" vertical="center" wrapText="1"/>
    </xf>
    <xf numFmtId="166" fontId="5" fillId="0" borderId="28" xfId="0" applyNumberFormat="1" applyFont="1" applyBorder="1" applyAlignment="1">
      <alignment horizontal="center" vertical="center"/>
    </xf>
    <xf numFmtId="166" fontId="5" fillId="0" borderId="29" xfId="0" applyNumberFormat="1" applyFont="1" applyBorder="1" applyAlignment="1">
      <alignment horizontal="center" vertical="center"/>
    </xf>
    <xf numFmtId="1" fontId="5" fillId="2" borderId="46" xfId="0" applyNumberFormat="1" applyFont="1" applyFill="1" applyBorder="1" applyAlignment="1">
      <alignment horizontal="center" vertical="center" wrapText="1"/>
    </xf>
    <xf numFmtId="0" fontId="4" fillId="2" borderId="18" xfId="22" applyFont="1" applyFill="1" applyBorder="1" applyAlignment="1">
      <alignment horizontal="justify" vertical="center" wrapText="1"/>
    </xf>
    <xf numFmtId="0" fontId="3" fillId="8" borderId="26"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10" borderId="35" xfId="0" applyFont="1" applyFill="1" applyBorder="1" applyAlignment="1">
      <alignment horizontal="left" vertical="center"/>
    </xf>
    <xf numFmtId="0" fontId="5" fillId="2" borderId="23" xfId="0" applyFont="1" applyFill="1" applyBorder="1" applyAlignment="1">
      <alignment horizontal="center" vertical="center"/>
    </xf>
    <xf numFmtId="9" fontId="5" fillId="0" borderId="23" xfId="0" applyNumberFormat="1" applyFont="1" applyBorder="1" applyAlignment="1">
      <alignment horizontal="center" vertical="center"/>
    </xf>
    <xf numFmtId="43" fontId="5" fillId="0" borderId="23" xfId="18" applyNumberFormat="1" applyFont="1" applyBorder="1" applyAlignment="1">
      <alignment horizontal="center" vertical="center"/>
    </xf>
    <xf numFmtId="0" fontId="4" fillId="2" borderId="54" xfId="24" applyFont="1" applyFill="1" applyBorder="1" applyAlignment="1">
      <alignment horizontal="justify" vertical="center" wrapText="1"/>
    </xf>
    <xf numFmtId="0" fontId="4" fillId="2" borderId="46" xfId="24" applyFont="1" applyFill="1" applyBorder="1" applyAlignment="1">
      <alignment horizontal="justify" vertical="center" wrapText="1"/>
    </xf>
    <xf numFmtId="0" fontId="4" fillId="2" borderId="49" xfId="24" applyFont="1" applyFill="1" applyBorder="1" applyAlignment="1">
      <alignment horizontal="justify" vertical="center" wrapText="1"/>
    </xf>
    <xf numFmtId="0" fontId="5" fillId="0" borderId="35" xfId="0" applyFont="1" applyBorder="1" applyAlignment="1">
      <alignment horizontal="center" vertical="center"/>
    </xf>
    <xf numFmtId="0" fontId="5" fillId="0" borderId="77" xfId="0" applyFont="1" applyBorder="1" applyAlignment="1">
      <alignment horizontal="center" vertical="center"/>
    </xf>
    <xf numFmtId="0" fontId="4" fillId="2" borderId="16" xfId="24" applyFont="1" applyFill="1" applyBorder="1" applyAlignment="1">
      <alignment horizontal="justify" vertical="center" wrapText="1"/>
    </xf>
    <xf numFmtId="0" fontId="4" fillId="2" borderId="4" xfId="24" applyFont="1" applyFill="1" applyBorder="1" applyAlignment="1">
      <alignment horizontal="justify" vertical="center" wrapText="1"/>
    </xf>
    <xf numFmtId="0" fontId="4" fillId="2" borderId="5" xfId="24" applyFont="1" applyFill="1" applyBorder="1" applyAlignment="1">
      <alignment horizontal="justify" vertical="center" wrapText="1"/>
    </xf>
    <xf numFmtId="0" fontId="4" fillId="2" borderId="3" xfId="24" applyFont="1" applyFill="1" applyBorder="1" applyAlignment="1">
      <alignment horizontal="justify" vertical="center" wrapText="1"/>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justify" vertical="center" wrapText="1"/>
    </xf>
    <xf numFmtId="0" fontId="4" fillId="2" borderId="1" xfId="24" applyFont="1" applyFill="1" applyBorder="1" applyAlignment="1">
      <alignment horizontal="justify" vertical="center" wrapText="1"/>
    </xf>
    <xf numFmtId="0" fontId="4" fillId="0" borderId="54" xfId="24" applyFont="1" applyBorder="1" applyAlignment="1">
      <alignment horizontal="justify" vertical="center" wrapText="1"/>
    </xf>
    <xf numFmtId="0" fontId="4" fillId="0" borderId="46" xfId="24" applyFont="1" applyBorder="1" applyAlignment="1">
      <alignment horizontal="justify" vertical="center" wrapText="1"/>
    </xf>
    <xf numFmtId="0" fontId="4" fillId="0" borderId="49" xfId="24" applyFont="1" applyBorder="1" applyAlignment="1">
      <alignment horizontal="justify" vertical="center" wrapText="1"/>
    </xf>
    <xf numFmtId="0" fontId="5" fillId="2" borderId="30" xfId="0" applyFont="1" applyFill="1" applyBorder="1" applyAlignment="1">
      <alignment horizontal="center" vertical="center"/>
    </xf>
    <xf numFmtId="0" fontId="5" fillId="2" borderId="9" xfId="0" applyFont="1" applyFill="1" applyBorder="1" applyAlignment="1">
      <alignment horizontal="justify" vertical="center" wrapText="1"/>
    </xf>
    <xf numFmtId="0" fontId="5" fillId="2" borderId="11" xfId="0" applyFont="1" applyFill="1" applyBorder="1" applyAlignment="1">
      <alignment horizontal="justify" vertical="center" wrapText="1"/>
    </xf>
    <xf numFmtId="1" fontId="5" fillId="2" borderId="31" xfId="0" applyNumberFormat="1" applyFont="1" applyFill="1" applyBorder="1" applyAlignment="1">
      <alignment horizontal="center" vertical="center" wrapText="1"/>
    </xf>
    <xf numFmtId="1" fontId="5" fillId="2" borderId="32" xfId="0" applyNumberFormat="1"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0" borderId="1" xfId="0" applyFont="1" applyBorder="1" applyAlignment="1">
      <alignment horizontal="center" vertical="center"/>
    </xf>
    <xf numFmtId="0" fontId="2" fillId="6" borderId="13" xfId="3" applyFont="1" applyFill="1" applyBorder="1" applyAlignment="1">
      <alignment horizontal="left" vertical="center"/>
    </xf>
    <xf numFmtId="0" fontId="2" fillId="6" borderId="0" xfId="3" applyFont="1" applyFill="1" applyAlignment="1">
      <alignment horizontal="left" vertical="center"/>
    </xf>
    <xf numFmtId="0" fontId="3" fillId="8" borderId="20" xfId="0" applyFont="1" applyFill="1" applyBorder="1" applyAlignment="1">
      <alignment horizontal="left" vertical="center"/>
    </xf>
    <xf numFmtId="3" fontId="4" fillId="2" borderId="6" xfId="0" applyNumberFormat="1" applyFont="1" applyFill="1" applyBorder="1" applyAlignment="1">
      <alignment horizontal="center" vertical="center"/>
    </xf>
    <xf numFmtId="166" fontId="5" fillId="0" borderId="31" xfId="0" applyNumberFormat="1" applyFont="1" applyBorder="1" applyAlignment="1">
      <alignment horizontal="center" vertical="center"/>
    </xf>
    <xf numFmtId="166" fontId="5" fillId="0" borderId="32" xfId="0" applyNumberFormat="1" applyFont="1" applyBorder="1" applyAlignment="1">
      <alignment horizontal="center" vertical="center"/>
    </xf>
    <xf numFmtId="9" fontId="4" fillId="2" borderId="10" xfId="3" applyNumberFormat="1" applyFont="1" applyFill="1" applyBorder="1" applyAlignment="1">
      <alignment horizontal="center" vertical="center"/>
    </xf>
    <xf numFmtId="9" fontId="4" fillId="2" borderId="12" xfId="3" applyNumberFormat="1" applyFont="1" applyFill="1" applyBorder="1" applyAlignment="1">
      <alignment horizontal="center" vertical="center"/>
    </xf>
    <xf numFmtId="43" fontId="5" fillId="0" borderId="2" xfId="18" applyNumberFormat="1" applyFont="1" applyBorder="1" applyAlignment="1">
      <alignment horizontal="center" vertical="center" wrapText="1"/>
    </xf>
    <xf numFmtId="43" fontId="5" fillId="0" borderId="10" xfId="18" applyNumberFormat="1" applyFont="1" applyBorder="1" applyAlignment="1">
      <alignment horizontal="center" vertical="center" wrapText="1"/>
    </xf>
    <xf numFmtId="0" fontId="4" fillId="0" borderId="0" xfId="3" applyFont="1" applyAlignment="1">
      <alignment horizontal="center" vertical="center"/>
    </xf>
    <xf numFmtId="0" fontId="4" fillId="0" borderId="14" xfId="3" applyFont="1" applyBorder="1" applyAlignment="1">
      <alignment horizontal="center" vertical="center"/>
    </xf>
    <xf numFmtId="0" fontId="5" fillId="0" borderId="74" xfId="3" applyFont="1" applyBorder="1" applyAlignment="1">
      <alignment horizontal="justify" vertical="center" wrapText="1"/>
    </xf>
    <xf numFmtId="0" fontId="5" fillId="0" borderId="24" xfId="15" applyFont="1" applyFill="1" applyBorder="1">
      <alignment horizontal="center" vertical="center" wrapText="1"/>
    </xf>
    <xf numFmtId="0" fontId="5" fillId="0" borderId="12" xfId="15" applyFont="1" applyFill="1" applyBorder="1">
      <alignment horizontal="center" vertical="center" wrapText="1"/>
    </xf>
    <xf numFmtId="0" fontId="5" fillId="0" borderId="10" xfId="15" applyFont="1" applyFill="1" applyBorder="1">
      <alignment horizontal="center" vertical="center" wrapText="1"/>
    </xf>
    <xf numFmtId="3" fontId="4" fillId="2" borderId="2" xfId="0" applyNumberFormat="1" applyFont="1" applyFill="1" applyBorder="1" applyAlignment="1">
      <alignment horizontal="center" vertical="center"/>
    </xf>
    <xf numFmtId="0" fontId="5" fillId="11" borderId="9" xfId="0" applyFont="1" applyFill="1" applyBorder="1" applyAlignment="1">
      <alignment horizontal="justify" vertical="center" wrapText="1"/>
    </xf>
    <xf numFmtId="0" fontId="5" fillId="11" borderId="45" xfId="0" applyFont="1" applyFill="1" applyBorder="1" applyAlignment="1">
      <alignment horizontal="justify" vertical="center" wrapText="1"/>
    </xf>
    <xf numFmtId="0" fontId="4" fillId="2" borderId="2" xfId="3" applyFont="1" applyFill="1" applyBorder="1" applyAlignment="1">
      <alignment horizontal="justify" vertical="center" wrapText="1"/>
    </xf>
    <xf numFmtId="0" fontId="5" fillId="11" borderId="48" xfId="0" applyFont="1" applyFill="1" applyBorder="1" applyAlignment="1">
      <alignment horizontal="justify" vertical="center" wrapText="1"/>
    </xf>
    <xf numFmtId="0" fontId="5" fillId="11" borderId="25" xfId="0" applyFont="1" applyFill="1" applyBorder="1" applyAlignment="1">
      <alignment horizontal="justify" vertical="center" wrapText="1"/>
    </xf>
    <xf numFmtId="3" fontId="4" fillId="2" borderId="36"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5" fillId="0" borderId="6" xfId="15" applyFont="1" applyFill="1" applyBorder="1">
      <alignment horizontal="center" vertical="center" wrapText="1"/>
    </xf>
    <xf numFmtId="0" fontId="5" fillId="0" borderId="11" xfId="15" applyFont="1" applyFill="1" applyBorder="1">
      <alignment horizontal="center" vertical="center" wrapText="1"/>
    </xf>
    <xf numFmtId="0" fontId="5" fillId="0" borderId="31" xfId="3" applyFont="1" applyBorder="1" applyAlignment="1">
      <alignment horizontal="justify" vertical="center" wrapText="1"/>
    </xf>
    <xf numFmtId="0" fontId="5" fillId="0" borderId="23" xfId="3" applyFont="1" applyBorder="1" applyAlignment="1">
      <alignment horizontal="justify" vertical="center" wrapText="1"/>
    </xf>
    <xf numFmtId="0" fontId="6" fillId="0" borderId="19" xfId="0" applyFont="1" applyBorder="1" applyAlignment="1">
      <alignment horizontal="justify" vertical="center" wrapText="1"/>
    </xf>
    <xf numFmtId="0" fontId="6" fillId="0" borderId="30" xfId="0" applyFont="1" applyBorder="1" applyAlignment="1">
      <alignment horizontal="justify" vertical="center" wrapText="1"/>
    </xf>
    <xf numFmtId="0" fontId="5" fillId="11" borderId="35" xfId="0" applyFont="1" applyFill="1" applyBorder="1" applyAlignment="1">
      <alignment horizontal="justify" vertical="center" wrapText="1"/>
    </xf>
    <xf numFmtId="0" fontId="5" fillId="11" borderId="13" xfId="0" applyFont="1" applyFill="1" applyBorder="1" applyAlignment="1">
      <alignment horizontal="justify" vertical="center" wrapText="1"/>
    </xf>
    <xf numFmtId="0" fontId="5" fillId="11" borderId="26" xfId="0" applyFont="1" applyFill="1" applyBorder="1" applyAlignment="1">
      <alignment horizontal="justify" vertical="center" wrapText="1"/>
    </xf>
    <xf numFmtId="0" fontId="5" fillId="11" borderId="18" xfId="0" applyFont="1" applyFill="1" applyBorder="1" applyAlignment="1">
      <alignment horizontal="justify" vertical="center" wrapText="1"/>
    </xf>
    <xf numFmtId="0" fontId="5" fillId="11" borderId="46" xfId="0" applyFont="1" applyFill="1" applyBorder="1" applyAlignment="1">
      <alignment horizontal="justify" vertical="center" wrapText="1"/>
    </xf>
    <xf numFmtId="0" fontId="5" fillId="11" borderId="49" xfId="0" applyFont="1" applyFill="1" applyBorder="1" applyAlignment="1">
      <alignment horizontal="justify" vertical="center" wrapText="1"/>
    </xf>
    <xf numFmtId="0" fontId="5" fillId="2" borderId="23" xfId="3" applyFont="1" applyFill="1" applyBorder="1" applyAlignment="1">
      <alignment horizontal="center" vertical="center" wrapText="1"/>
    </xf>
    <xf numFmtId="0" fontId="5" fillId="0" borderId="23" xfId="3" applyFont="1" applyBorder="1" applyAlignment="1">
      <alignment horizontal="center" vertical="center" wrapText="1"/>
    </xf>
    <xf numFmtId="9" fontId="4" fillId="2" borderId="23" xfId="3" applyNumberFormat="1"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23" xfId="3" applyFont="1" applyFill="1" applyBorder="1" applyAlignment="1">
      <alignment horizontal="justify" vertical="center" wrapText="1"/>
    </xf>
    <xf numFmtId="0" fontId="4" fillId="2" borderId="23" xfId="3" applyFont="1" applyFill="1" applyBorder="1" applyAlignment="1">
      <alignment horizontal="center" vertical="center"/>
    </xf>
    <xf numFmtId="0" fontId="4" fillId="2" borderId="0" xfId="3" applyFont="1" applyFill="1" applyAlignment="1">
      <alignment horizontal="justify" vertical="center" wrapText="1"/>
    </xf>
    <xf numFmtId="1" fontId="5" fillId="2" borderId="10" xfId="10" applyNumberFormat="1" applyFont="1" applyFill="1" applyBorder="1" applyAlignment="1">
      <alignment horizontal="center" vertical="center" wrapText="1"/>
    </xf>
    <xf numFmtId="1" fontId="5" fillId="2" borderId="12" xfId="10" applyNumberFormat="1" applyFont="1" applyFill="1" applyBorder="1" applyAlignment="1">
      <alignment horizontal="center" vertical="center" wrapText="1"/>
    </xf>
    <xf numFmtId="0" fontId="5" fillId="2" borderId="54" xfId="23" applyFont="1" applyFill="1" applyBorder="1" applyAlignment="1">
      <alignment horizontal="justify" vertical="center" wrapText="1"/>
    </xf>
    <xf numFmtId="0" fontId="5" fillId="2" borderId="49" xfId="23" applyFont="1" applyFill="1" applyBorder="1" applyAlignment="1">
      <alignment horizontal="justify" vertical="center" wrapText="1"/>
    </xf>
    <xf numFmtId="0" fontId="5" fillId="2" borderId="46" xfId="23" applyFont="1" applyFill="1" applyBorder="1" applyAlignment="1">
      <alignment horizontal="justify" vertical="center" wrapText="1"/>
    </xf>
    <xf numFmtId="0" fontId="5" fillId="2" borderId="13" xfId="23" applyFont="1" applyFill="1" applyBorder="1" applyAlignment="1">
      <alignment horizontal="justify" vertical="center" wrapText="1"/>
    </xf>
    <xf numFmtId="0" fontId="5" fillId="0" borderId="57" xfId="0" applyFont="1" applyBorder="1" applyAlignment="1">
      <alignment horizontal="justify" vertical="center" wrapText="1"/>
    </xf>
    <xf numFmtId="0" fontId="3" fillId="6" borderId="6" xfId="0" applyFont="1" applyFill="1" applyBorder="1" applyAlignment="1">
      <alignment horizontal="left" vertical="center"/>
    </xf>
    <xf numFmtId="0" fontId="3" fillId="6" borderId="0" xfId="0" applyFont="1" applyFill="1" applyAlignment="1">
      <alignment horizontal="left" vertical="center"/>
    </xf>
    <xf numFmtId="0" fontId="5" fillId="11" borderId="54" xfId="0" applyFont="1" applyFill="1" applyBorder="1" applyAlignment="1">
      <alignment horizontal="justify" vertical="center" wrapText="1"/>
    </xf>
    <xf numFmtId="0" fontId="4" fillId="2" borderId="23" xfId="3" applyFont="1" applyFill="1" applyBorder="1" applyAlignment="1">
      <alignment horizontal="center" vertical="center" wrapText="1"/>
    </xf>
    <xf numFmtId="0" fontId="4" fillId="2" borderId="16" xfId="3" applyFont="1" applyFill="1" applyBorder="1" applyAlignment="1">
      <alignment horizontal="justify" vertical="center" wrapText="1"/>
    </xf>
    <xf numFmtId="0" fontId="4" fillId="2" borderId="1" xfId="3" applyFont="1" applyFill="1" applyBorder="1" applyAlignment="1">
      <alignment horizontal="justify" vertical="center" wrapText="1"/>
    </xf>
    <xf numFmtId="0" fontId="4" fillId="2" borderId="60" xfId="3" applyFont="1" applyFill="1" applyBorder="1" applyAlignment="1">
      <alignment horizontal="justify" vertical="center" wrapText="1"/>
    </xf>
    <xf numFmtId="0" fontId="4" fillId="2" borderId="9" xfId="3" applyFont="1" applyFill="1" applyBorder="1" applyAlignment="1">
      <alignment horizontal="center" vertical="center" wrapText="1"/>
    </xf>
    <xf numFmtId="0" fontId="4" fillId="2" borderId="6" xfId="3" applyFont="1" applyFill="1" applyBorder="1" applyAlignment="1">
      <alignment horizontal="center" vertical="center" wrapText="1"/>
    </xf>
    <xf numFmtId="43" fontId="5" fillId="0" borderId="23" xfId="18" applyNumberFormat="1" applyFont="1" applyBorder="1" applyAlignment="1">
      <alignment horizontal="center" vertical="center" wrapText="1"/>
    </xf>
    <xf numFmtId="0" fontId="5" fillId="0" borderId="30" xfId="3" applyFont="1" applyBorder="1" applyAlignment="1">
      <alignment horizontal="justify" vertical="center" wrapText="1"/>
    </xf>
    <xf numFmtId="0" fontId="5" fillId="0" borderId="17" xfId="3" applyFont="1" applyBorder="1" applyAlignment="1">
      <alignment horizontal="justify" vertical="center" wrapText="1"/>
    </xf>
    <xf numFmtId="0" fontId="4" fillId="2" borderId="30" xfId="3" applyFont="1" applyFill="1" applyBorder="1" applyAlignment="1">
      <alignment horizontal="justify" vertical="center" wrapText="1"/>
    </xf>
    <xf numFmtId="0" fontId="4" fillId="2" borderId="17" xfId="3" applyFont="1" applyFill="1" applyBorder="1" applyAlignment="1">
      <alignment horizontal="justify" vertical="center" wrapText="1"/>
    </xf>
    <xf numFmtId="0" fontId="4" fillId="2" borderId="4" xfId="3" applyFont="1" applyFill="1" applyBorder="1" applyAlignment="1">
      <alignment horizontal="justify" vertical="center" wrapText="1"/>
    </xf>
    <xf numFmtId="0" fontId="4" fillId="2" borderId="10" xfId="3" applyFont="1" applyFill="1" applyBorder="1" applyAlignment="1">
      <alignment horizontal="center" vertical="center"/>
    </xf>
    <xf numFmtId="0" fontId="4" fillId="2" borderId="12"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12" xfId="3" applyFont="1" applyFill="1" applyBorder="1" applyAlignment="1">
      <alignment horizontal="justify" vertical="center" wrapText="1"/>
    </xf>
    <xf numFmtId="0" fontId="4" fillId="2" borderId="10"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54" xfId="3" applyFont="1" applyFill="1" applyBorder="1" applyAlignment="1">
      <alignment horizontal="justify" vertical="center" wrapText="1"/>
    </xf>
    <xf numFmtId="0" fontId="4" fillId="2" borderId="46" xfId="3" applyFont="1" applyFill="1" applyBorder="1" applyAlignment="1">
      <alignment horizontal="justify" vertical="center" wrapText="1"/>
    </xf>
    <xf numFmtId="0" fontId="4" fillId="2" borderId="49" xfId="3" applyFont="1" applyFill="1" applyBorder="1" applyAlignment="1">
      <alignment horizontal="justify" vertical="center" wrapText="1"/>
    </xf>
    <xf numFmtId="0" fontId="4" fillId="2" borderId="55" xfId="3" applyFont="1" applyFill="1" applyBorder="1" applyAlignment="1">
      <alignment horizontal="center" vertical="center" wrapText="1"/>
    </xf>
    <xf numFmtId="183" fontId="4" fillId="0" borderId="10" xfId="0" applyNumberFormat="1" applyFont="1" applyBorder="1" applyAlignment="1">
      <alignment horizontal="center" vertical="center"/>
    </xf>
    <xf numFmtId="183" fontId="4" fillId="0" borderId="12" xfId="0" applyNumberFormat="1" applyFont="1" applyBorder="1" applyAlignment="1">
      <alignment horizontal="center" vertical="center"/>
    </xf>
    <xf numFmtId="183" fontId="4" fillId="0" borderId="24" xfId="0" applyNumberFormat="1" applyFont="1" applyBorder="1" applyAlignment="1">
      <alignment horizontal="center" vertical="center"/>
    </xf>
    <xf numFmtId="0" fontId="6" fillId="0" borderId="48"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6" xfId="0" applyFont="1" applyBorder="1" applyAlignment="1">
      <alignment horizontal="justify" vertical="center" wrapText="1"/>
    </xf>
    <xf numFmtId="183" fontId="4" fillId="0" borderId="16" xfId="0" applyNumberFormat="1" applyFont="1" applyBorder="1" applyAlignment="1">
      <alignment horizontal="center" vertical="center"/>
    </xf>
    <xf numFmtId="183" fontId="4" fillId="0" borderId="1" xfId="0" applyNumberFormat="1" applyFont="1" applyBorder="1" applyAlignment="1">
      <alignment horizontal="center" vertical="center"/>
    </xf>
    <xf numFmtId="183" fontId="4" fillId="0" borderId="4" xfId="0" applyNumberFormat="1" applyFont="1" applyBorder="1" applyAlignment="1">
      <alignment horizontal="center" vertical="center"/>
    </xf>
    <xf numFmtId="0" fontId="5" fillId="0" borderId="30" xfId="0" applyFont="1" applyBorder="1" applyAlignment="1">
      <alignment horizontal="center" vertical="center"/>
    </xf>
    <xf numFmtId="14" fontId="4" fillId="0" borderId="12" xfId="0" applyNumberFormat="1" applyFont="1" applyBorder="1" applyAlignment="1">
      <alignment horizontal="center" vertical="center"/>
    </xf>
    <xf numFmtId="14" fontId="4" fillId="0" borderId="24" xfId="0" applyNumberFormat="1" applyFont="1" applyBorder="1" applyAlignment="1">
      <alignment horizontal="center" vertical="center"/>
    </xf>
    <xf numFmtId="43" fontId="5" fillId="0" borderId="32" xfId="18" applyNumberFormat="1" applyFont="1" applyFill="1" applyBorder="1" applyAlignment="1">
      <alignment horizontal="center" vertical="center"/>
    </xf>
    <xf numFmtId="9" fontId="5" fillId="0" borderId="9" xfId="0" applyNumberFormat="1" applyFont="1" applyBorder="1" applyAlignment="1">
      <alignment horizontal="center" vertical="center"/>
    </xf>
    <xf numFmtId="9" fontId="5" fillId="0" borderId="6" xfId="0" applyNumberFormat="1" applyFont="1" applyBorder="1" applyAlignment="1">
      <alignment horizontal="center" vertical="center"/>
    </xf>
    <xf numFmtId="0" fontId="4" fillId="0" borderId="22" xfId="21" applyFont="1" applyBorder="1" applyAlignment="1">
      <alignment horizontal="justify" vertical="center" wrapText="1"/>
    </xf>
    <xf numFmtId="0" fontId="4" fillId="0" borderId="42" xfId="21" applyFont="1" applyBorder="1" applyAlignment="1">
      <alignment horizontal="justify" vertical="center" wrapText="1"/>
    </xf>
    <xf numFmtId="3" fontId="6" fillId="11" borderId="16" xfId="0" applyNumberFormat="1" applyFont="1" applyFill="1" applyBorder="1" applyAlignment="1">
      <alignment horizontal="center" vertical="center"/>
    </xf>
    <xf numFmtId="3" fontId="6" fillId="11" borderId="1" xfId="0" applyNumberFormat="1" applyFont="1" applyFill="1" applyBorder="1" applyAlignment="1">
      <alignment horizontal="center" vertical="center"/>
    </xf>
    <xf numFmtId="3" fontId="6" fillId="11" borderId="12" xfId="0" applyNumberFormat="1" applyFont="1" applyFill="1" applyBorder="1" applyAlignment="1">
      <alignment horizontal="center" vertical="center"/>
    </xf>
    <xf numFmtId="3" fontId="6" fillId="11" borderId="53" xfId="0" applyNumberFormat="1" applyFont="1" applyFill="1" applyBorder="1" applyAlignment="1">
      <alignment horizontal="center" vertical="center"/>
    </xf>
    <xf numFmtId="3" fontId="6" fillId="11" borderId="10" xfId="0" applyNumberFormat="1" applyFont="1" applyFill="1" applyBorder="1" applyAlignment="1">
      <alignment horizontal="center" vertical="center"/>
    </xf>
    <xf numFmtId="0" fontId="4" fillId="0" borderId="54" xfId="21" applyFont="1" applyBorder="1" applyAlignment="1">
      <alignment horizontal="justify" vertical="center" wrapText="1"/>
    </xf>
    <xf numFmtId="0" fontId="4" fillId="0" borderId="49" xfId="21" applyFont="1" applyBorder="1" applyAlignment="1">
      <alignment horizontal="justify" vertical="center" wrapText="1"/>
    </xf>
    <xf numFmtId="0" fontId="4" fillId="0" borderId="5" xfId="21" applyFont="1" applyBorder="1" applyAlignment="1">
      <alignment horizontal="justify" vertical="center" wrapText="1"/>
    </xf>
    <xf numFmtId="0" fontId="4" fillId="0" borderId="0" xfId="21" applyFont="1" applyAlignment="1">
      <alignment horizontal="justify" vertical="center" wrapText="1"/>
    </xf>
    <xf numFmtId="1" fontId="4" fillId="0" borderId="30" xfId="3" applyNumberFormat="1" applyFont="1" applyBorder="1" applyAlignment="1">
      <alignment horizontal="center" vertical="center"/>
    </xf>
    <xf numFmtId="0" fontId="4" fillId="0" borderId="23" xfId="3" applyFont="1" applyBorder="1" applyAlignment="1">
      <alignment horizontal="justify" vertical="center" wrapText="1"/>
    </xf>
    <xf numFmtId="0" fontId="4" fillId="0" borderId="23" xfId="21" applyFont="1" applyBorder="1" applyAlignment="1">
      <alignment horizontal="justify" vertical="center" wrapText="1" readingOrder="2"/>
    </xf>
    <xf numFmtId="0" fontId="4" fillId="0" borderId="0" xfId="21" applyFont="1" applyAlignment="1">
      <alignment horizontal="justify" vertical="center" wrapText="1" readingOrder="2"/>
    </xf>
    <xf numFmtId="0" fontId="4" fillId="0" borderId="3" xfId="21" applyFont="1" applyBorder="1" applyAlignment="1">
      <alignment horizontal="justify" vertical="center" wrapText="1" readingOrder="2"/>
    </xf>
    <xf numFmtId="14" fontId="6" fillId="11" borderId="10" xfId="0" applyNumberFormat="1" applyFont="1" applyFill="1" applyBorder="1" applyAlignment="1">
      <alignment horizontal="center" vertical="center"/>
    </xf>
    <xf numFmtId="14" fontId="6" fillId="11" borderId="12" xfId="0" applyNumberFormat="1" applyFont="1" applyFill="1" applyBorder="1" applyAlignment="1">
      <alignment horizontal="center" vertical="center"/>
    </xf>
    <xf numFmtId="14" fontId="6" fillId="11" borderId="53" xfId="0" applyNumberFormat="1" applyFont="1" applyFill="1" applyBorder="1" applyAlignment="1">
      <alignment horizontal="center" vertical="center"/>
    </xf>
    <xf numFmtId="0" fontId="4" fillId="0" borderId="3" xfId="21" applyFont="1" applyBorder="1" applyAlignment="1">
      <alignment horizontal="justify" vertical="center" wrapText="1"/>
    </xf>
    <xf numFmtId="1" fontId="4" fillId="0" borderId="19" xfId="3" applyNumberFormat="1" applyFont="1" applyBorder="1" applyAlignment="1">
      <alignment horizontal="center" vertical="center"/>
    </xf>
    <xf numFmtId="0" fontId="6" fillId="0" borderId="54" xfId="21" applyFont="1" applyBorder="1" applyAlignment="1">
      <alignment horizontal="justify" vertical="center" wrapText="1"/>
    </xf>
    <xf numFmtId="0" fontId="6" fillId="0" borderId="49" xfId="21" applyFont="1" applyBorder="1" applyAlignment="1">
      <alignment horizontal="justify" vertical="center" wrapText="1"/>
    </xf>
    <xf numFmtId="0" fontId="4" fillId="2" borderId="54" xfId="21" applyFont="1" applyFill="1" applyBorder="1" applyAlignment="1">
      <alignment horizontal="justify" vertical="center" wrapText="1"/>
    </xf>
    <xf numFmtId="0" fontId="4" fillId="2" borderId="49" xfId="21" applyFont="1" applyFill="1" applyBorder="1" applyAlignment="1">
      <alignment horizontal="justify" vertical="center" wrapText="1"/>
    </xf>
    <xf numFmtId="0" fontId="4" fillId="0" borderId="46" xfId="21" applyFont="1" applyBorder="1" applyAlignment="1">
      <alignment horizontal="justify" vertical="center" wrapText="1"/>
    </xf>
    <xf numFmtId="9" fontId="4" fillId="2" borderId="35" xfId="3" applyNumberFormat="1" applyFont="1" applyFill="1" applyBorder="1" applyAlignment="1">
      <alignment horizontal="center" vertical="center"/>
    </xf>
    <xf numFmtId="9" fontId="4" fillId="2" borderId="18" xfId="3" applyNumberFormat="1" applyFont="1" applyFill="1" applyBorder="1" applyAlignment="1">
      <alignment horizontal="center" vertical="center"/>
    </xf>
    <xf numFmtId="0" fontId="4" fillId="2" borderId="32" xfId="3" applyFont="1" applyFill="1" applyBorder="1" applyAlignment="1">
      <alignment horizontal="justify" vertical="center" wrapText="1"/>
    </xf>
    <xf numFmtId="0" fontId="4" fillId="2" borderId="29" xfId="3" applyFont="1" applyFill="1" applyBorder="1" applyAlignment="1">
      <alignment horizontal="justify" vertical="center" wrapText="1"/>
    </xf>
    <xf numFmtId="9" fontId="4" fillId="2" borderId="32" xfId="3" applyNumberFormat="1" applyFont="1" applyFill="1" applyBorder="1" applyAlignment="1">
      <alignment horizontal="center" vertical="center"/>
    </xf>
    <xf numFmtId="9" fontId="4" fillId="2" borderId="29" xfId="3" applyNumberFormat="1" applyFont="1" applyFill="1" applyBorder="1" applyAlignment="1">
      <alignment horizontal="center" vertical="center"/>
    </xf>
    <xf numFmtId="9" fontId="4" fillId="2" borderId="31" xfId="3" applyNumberFormat="1" applyFont="1" applyFill="1" applyBorder="1" applyAlignment="1">
      <alignment horizontal="center" vertical="center"/>
    </xf>
    <xf numFmtId="0" fontId="4" fillId="2" borderId="9" xfId="3" applyFont="1" applyFill="1" applyBorder="1" applyAlignment="1">
      <alignment horizontal="justify" vertical="center" wrapText="1"/>
    </xf>
    <xf numFmtId="0" fontId="4" fillId="2" borderId="6" xfId="3" applyFont="1" applyFill="1" applyBorder="1" applyAlignment="1">
      <alignment horizontal="justify" vertical="center" wrapText="1"/>
    </xf>
    <xf numFmtId="9" fontId="4" fillId="2" borderId="23" xfId="3" applyNumberFormat="1" applyFont="1" applyFill="1" applyBorder="1" applyAlignment="1">
      <alignment horizontal="center" vertical="center" wrapText="1"/>
    </xf>
    <xf numFmtId="9" fontId="4" fillId="2" borderId="26" xfId="3" applyNumberFormat="1" applyFont="1" applyFill="1" applyBorder="1" applyAlignment="1">
      <alignment horizontal="center" vertical="center"/>
    </xf>
    <xf numFmtId="43" fontId="4" fillId="2" borderId="30" xfId="18" applyNumberFormat="1" applyFont="1" applyFill="1" applyBorder="1" applyAlignment="1">
      <alignment horizontal="center" vertical="center" wrapText="1"/>
    </xf>
    <xf numFmtId="43" fontId="4" fillId="2" borderId="23" xfId="18" applyNumberFormat="1" applyFont="1" applyFill="1" applyBorder="1" applyAlignment="1">
      <alignment horizontal="center" vertical="center" wrapText="1"/>
    </xf>
    <xf numFmtId="0" fontId="4" fillId="2" borderId="15" xfId="3" applyFont="1" applyFill="1" applyBorder="1" applyAlignment="1">
      <alignment horizontal="justify" vertical="center" wrapText="1"/>
    </xf>
    <xf numFmtId="0" fontId="4" fillId="2" borderId="13" xfId="3" applyFont="1" applyFill="1" applyBorder="1" applyAlignment="1">
      <alignment horizontal="justify" vertical="center" wrapText="1"/>
    </xf>
    <xf numFmtId="0" fontId="4" fillId="2" borderId="32" xfId="3" applyFont="1" applyFill="1" applyBorder="1" applyAlignment="1">
      <alignment horizontal="center" vertical="center" wrapText="1"/>
    </xf>
    <xf numFmtId="0" fontId="4" fillId="2" borderId="29" xfId="3" applyFont="1" applyFill="1" applyBorder="1" applyAlignment="1">
      <alignment horizontal="center" vertical="center" wrapText="1"/>
    </xf>
    <xf numFmtId="0" fontId="4" fillId="2" borderId="31" xfId="3" applyFont="1" applyFill="1" applyBorder="1" applyAlignment="1">
      <alignment horizontal="center" vertical="center" wrapText="1"/>
    </xf>
    <xf numFmtId="0" fontId="4" fillId="2" borderId="28" xfId="3" applyFont="1" applyFill="1" applyBorder="1" applyAlignment="1">
      <alignment horizontal="justify" vertical="center" wrapText="1"/>
    </xf>
    <xf numFmtId="0" fontId="4" fillId="2" borderId="33" xfId="3"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xf>
    <xf numFmtId="0" fontId="2" fillId="0" borderId="30" xfId="0" applyFont="1" applyBorder="1" applyAlignment="1">
      <alignment horizontal="center" vertical="center"/>
    </xf>
    <xf numFmtId="1" fontId="2" fillId="3" borderId="3"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2" fillId="14" borderId="6" xfId="0" applyFont="1" applyFill="1" applyBorder="1" applyAlignment="1">
      <alignment horizontal="center" vertical="center"/>
    </xf>
    <xf numFmtId="0" fontId="2" fillId="14" borderId="0" xfId="0" applyFont="1" applyFill="1" applyAlignment="1">
      <alignment horizontal="center" vertical="center"/>
    </xf>
    <xf numFmtId="1" fontId="2" fillId="3" borderId="6" xfId="0" applyNumberFormat="1" applyFont="1" applyFill="1" applyBorder="1" applyAlignment="1">
      <alignment horizontal="center" vertical="center" wrapText="1"/>
    </xf>
    <xf numFmtId="1" fontId="2" fillId="3" borderId="0" xfId="0" applyNumberFormat="1" applyFont="1" applyFill="1" applyAlignment="1">
      <alignment horizontal="center" vertical="center" wrapText="1"/>
    </xf>
    <xf numFmtId="1" fontId="2" fillId="3" borderId="1" xfId="0" applyNumberFormat="1" applyFont="1" applyFill="1" applyBorder="1" applyAlignment="1">
      <alignment horizontal="center" vertical="center" wrapText="1"/>
    </xf>
    <xf numFmtId="0" fontId="2" fillId="6" borderId="18" xfId="0" applyFont="1" applyFill="1" applyBorder="1" applyAlignment="1">
      <alignment horizontal="left" vertical="center"/>
    </xf>
    <xf numFmtId="0" fontId="2" fillId="6" borderId="20" xfId="0" applyFont="1" applyFill="1" applyBorder="1" applyAlignment="1">
      <alignment horizontal="left" vertical="center"/>
    </xf>
    <xf numFmtId="0" fontId="2" fillId="10" borderId="35" xfId="0" applyFont="1" applyFill="1" applyBorder="1" applyAlignment="1">
      <alignment horizontal="left" vertical="center"/>
    </xf>
    <xf numFmtId="0" fontId="2" fillId="10" borderId="19" xfId="0" applyFont="1" applyFill="1" applyBorder="1" applyAlignment="1">
      <alignment horizontal="left" vertical="center"/>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17" xfId="0" applyFont="1" applyBorder="1" applyAlignment="1">
      <alignment horizontal="justify" vertical="center" wrapText="1"/>
    </xf>
    <xf numFmtId="0" fontId="4" fillId="0" borderId="15" xfId="0" applyFont="1" applyBorder="1" applyAlignment="1">
      <alignment horizontal="justify" vertical="center" wrapText="1"/>
    </xf>
    <xf numFmtId="0" fontId="4" fillId="2" borderId="29" xfId="0" applyFont="1" applyFill="1" applyBorder="1" applyAlignment="1">
      <alignment horizontal="center" vertical="center" wrapText="1"/>
    </xf>
    <xf numFmtId="3" fontId="3" fillId="3" borderId="39" xfId="0" applyNumberFormat="1" applyFont="1" applyFill="1" applyBorder="1" applyAlignment="1">
      <alignment horizontal="center" vertical="center" wrapText="1"/>
    </xf>
    <xf numFmtId="3" fontId="3" fillId="3" borderId="40" xfId="0" applyNumberFormat="1"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0" xfId="0" applyFont="1" applyFill="1" applyBorder="1" applyAlignment="1">
      <alignment horizontal="center" vertical="center" textRotation="90" wrapText="1"/>
    </xf>
    <xf numFmtId="0" fontId="3" fillId="3" borderId="24" xfId="0" applyFont="1" applyFill="1" applyBorder="1" applyAlignment="1">
      <alignment horizontal="center" vertical="center" textRotation="90" wrapText="1"/>
    </xf>
    <xf numFmtId="0" fontId="4" fillId="2" borderId="32" xfId="0" applyFont="1" applyFill="1" applyBorder="1" applyAlignment="1">
      <alignment horizontal="justify" vertical="center" wrapText="1"/>
    </xf>
    <xf numFmtId="0" fontId="4" fillId="2" borderId="29"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3" xfId="0" applyFont="1" applyFill="1" applyBorder="1" applyAlignment="1">
      <alignment horizontal="justify" vertical="center" wrapText="1"/>
    </xf>
    <xf numFmtId="0" fontId="4" fillId="2" borderId="19" xfId="0" applyFont="1" applyFill="1" applyBorder="1" applyAlignment="1">
      <alignment horizontal="center" vertical="center" wrapText="1"/>
    </xf>
    <xf numFmtId="1" fontId="4" fillId="2" borderId="10" xfId="0" applyNumberFormat="1" applyFont="1" applyFill="1" applyBorder="1" applyAlignment="1">
      <alignment horizontal="center" vertical="center" textRotation="91" wrapText="1"/>
    </xf>
    <xf numFmtId="1" fontId="4" fillId="2" borderId="12" xfId="0" applyNumberFormat="1" applyFont="1" applyFill="1" applyBorder="1" applyAlignment="1">
      <alignment horizontal="center" vertical="center" textRotation="91" wrapText="1"/>
    </xf>
    <xf numFmtId="10" fontId="4" fillId="2" borderId="5" xfId="2" applyNumberFormat="1" applyFont="1" applyFill="1" applyBorder="1" applyAlignment="1">
      <alignment horizontal="center" vertical="center" wrapText="1"/>
    </xf>
    <xf numFmtId="10" fontId="4" fillId="2" borderId="0" xfId="2" applyNumberFormat="1" applyFont="1" applyFill="1" applyBorder="1" applyAlignment="1">
      <alignment horizontal="center" vertical="center" wrapText="1"/>
    </xf>
    <xf numFmtId="43" fontId="4" fillId="2" borderId="23" xfId="9" applyFont="1" applyFill="1" applyBorder="1" applyAlignment="1">
      <alignment horizontal="center" vertical="center" wrapText="1"/>
    </xf>
    <xf numFmtId="0" fontId="4" fillId="2" borderId="27"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2" borderId="43" xfId="0" applyFont="1" applyFill="1" applyBorder="1" applyAlignment="1">
      <alignment horizontal="justify" vertical="center" wrapText="1"/>
    </xf>
    <xf numFmtId="3" fontId="4" fillId="2" borderId="18" xfId="0" applyNumberFormat="1" applyFont="1" applyFill="1" applyBorder="1" applyAlignment="1">
      <alignment horizontal="justify" vertical="center" wrapText="1"/>
    </xf>
    <xf numFmtId="3" fontId="4" fillId="2" borderId="13" xfId="0" applyNumberFormat="1" applyFont="1" applyFill="1" applyBorder="1" applyAlignment="1">
      <alignment horizontal="justify" vertical="center" wrapText="1"/>
    </xf>
    <xf numFmtId="3" fontId="4" fillId="2" borderId="26" xfId="0" applyNumberFormat="1" applyFont="1" applyFill="1" applyBorder="1" applyAlignment="1">
      <alignment horizontal="justify" vertical="center" wrapText="1"/>
    </xf>
    <xf numFmtId="1" fontId="4" fillId="2" borderId="1" xfId="0" applyNumberFormat="1" applyFont="1" applyFill="1" applyBorder="1" applyAlignment="1">
      <alignment horizontal="center" vertical="center" textRotation="91" wrapText="1"/>
    </xf>
    <xf numFmtId="10" fontId="4" fillId="2" borderId="19" xfId="2" applyNumberFormat="1" applyFont="1" applyFill="1" applyBorder="1" applyAlignment="1">
      <alignment horizontal="center" vertical="center" wrapText="1"/>
    </xf>
    <xf numFmtId="3" fontId="4" fillId="2" borderId="29" xfId="0" applyNumberFormat="1" applyFont="1" applyFill="1" applyBorder="1" applyAlignment="1">
      <alignment horizontal="justify" vertical="center" wrapText="1"/>
    </xf>
    <xf numFmtId="3" fontId="4" fillId="2" borderId="31" xfId="0" applyNumberFormat="1"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4" fillId="2" borderId="42" xfId="0" applyFont="1" applyFill="1" applyBorder="1" applyAlignment="1">
      <alignment horizontal="justify" vertical="center" wrapText="1"/>
    </xf>
    <xf numFmtId="0" fontId="4" fillId="0" borderId="42" xfId="0" applyFont="1" applyBorder="1" applyAlignment="1">
      <alignment horizontal="justify" vertical="center" wrapText="1"/>
    </xf>
    <xf numFmtId="166" fontId="4" fillId="2" borderId="10" xfId="0" applyNumberFormat="1" applyFont="1" applyFill="1" applyBorder="1" applyAlignment="1">
      <alignment horizontal="center" vertical="center" wrapText="1"/>
    </xf>
    <xf numFmtId="166" fontId="4" fillId="2" borderId="12"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23" xfId="11" applyNumberFormat="1" applyFont="1" applyFill="1" applyBorder="1" applyAlignment="1">
      <alignment horizontal="center" vertical="center" wrapText="1"/>
    </xf>
    <xf numFmtId="1" fontId="4" fillId="2" borderId="23" xfId="0" applyNumberFormat="1" applyFont="1" applyFill="1" applyBorder="1" applyAlignment="1">
      <alignment horizontal="center" vertical="center" textRotation="91" wrapText="1"/>
    </xf>
    <xf numFmtId="3" fontId="4" fillId="0" borderId="44" xfId="0" applyNumberFormat="1" applyFont="1" applyBorder="1" applyAlignment="1">
      <alignment horizontal="justify" vertical="center" wrapText="1"/>
    </xf>
    <xf numFmtId="3" fontId="4" fillId="0" borderId="6" xfId="0" applyNumberFormat="1" applyFont="1" applyBorder="1" applyAlignment="1">
      <alignment horizontal="justify" vertical="center" wrapText="1"/>
    </xf>
    <xf numFmtId="3" fontId="4" fillId="0" borderId="45" xfId="0" applyNumberFormat="1" applyFont="1" applyBorder="1" applyAlignment="1">
      <alignment horizontal="justify" vertical="center" wrapText="1"/>
    </xf>
    <xf numFmtId="0" fontId="4" fillId="0" borderId="18" xfId="0" applyFont="1" applyBorder="1" applyAlignment="1">
      <alignment horizontal="justify" vertical="center" wrapText="1"/>
    </xf>
    <xf numFmtId="0" fontId="4" fillId="0" borderId="26" xfId="0" applyFont="1" applyBorder="1" applyAlignment="1">
      <alignment horizontal="justify" vertical="center" wrapText="1"/>
    </xf>
    <xf numFmtId="1" fontId="4" fillId="2" borderId="30" xfId="0" applyNumberFormat="1" applyFont="1" applyFill="1" applyBorder="1" applyAlignment="1">
      <alignment horizontal="center" vertical="center" textRotation="91" wrapText="1"/>
    </xf>
    <xf numFmtId="0" fontId="4" fillId="0" borderId="23" xfId="0" applyFont="1" applyFill="1" applyBorder="1" applyAlignment="1">
      <alignment horizontal="center" vertical="center" wrapText="1"/>
    </xf>
    <xf numFmtId="9" fontId="4" fillId="0" borderId="23" xfId="2" applyFont="1" applyFill="1" applyBorder="1" applyAlignment="1">
      <alignment horizontal="center" vertical="center" wrapText="1"/>
    </xf>
    <xf numFmtId="0" fontId="6" fillId="0" borderId="18"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6" xfId="0" applyFont="1" applyBorder="1" applyAlignment="1">
      <alignment horizontal="justify" vertical="center" wrapText="1"/>
    </xf>
    <xf numFmtId="0" fontId="4" fillId="2" borderId="18" xfId="0" applyFont="1" applyFill="1" applyBorder="1" applyAlignment="1">
      <alignment horizontal="justify" vertical="center" wrapText="1"/>
    </xf>
    <xf numFmtId="0" fontId="4" fillId="2" borderId="26" xfId="0" applyFont="1" applyFill="1" applyBorder="1" applyAlignment="1">
      <alignment horizontal="justify" vertical="center" wrapText="1"/>
    </xf>
    <xf numFmtId="166" fontId="4" fillId="2" borderId="23" xfId="0" applyNumberFormat="1" applyFont="1" applyFill="1" applyBorder="1" applyAlignment="1">
      <alignment horizontal="center" vertical="center" wrapText="1"/>
    </xf>
    <xf numFmtId="3" fontId="4" fillId="2" borderId="23" xfId="0" applyNumberFormat="1" applyFont="1" applyFill="1" applyBorder="1" applyAlignment="1">
      <alignment horizontal="center" vertical="center" wrapText="1"/>
    </xf>
    <xf numFmtId="43" fontId="4" fillId="0" borderId="31" xfId="9" applyFont="1" applyBorder="1" applyAlignment="1">
      <alignment horizontal="center" vertical="center" wrapText="1"/>
    </xf>
    <xf numFmtId="43" fontId="4" fillId="0" borderId="23" xfId="9" applyFont="1" applyBorder="1" applyAlignment="1">
      <alignment horizontal="center" vertical="center" wrapText="1"/>
    </xf>
    <xf numFmtId="0" fontId="4" fillId="0" borderId="5" xfId="0" applyFont="1" applyBorder="1" applyAlignment="1">
      <alignment horizontal="justify" vertical="center" wrapText="1"/>
    </xf>
    <xf numFmtId="0" fontId="4" fillId="0" borderId="0" xfId="0" applyFont="1" applyAlignment="1">
      <alignment horizontal="justify" vertical="center" wrapText="1"/>
    </xf>
    <xf numFmtId="0" fontId="4" fillId="0" borderId="14" xfId="0" applyFont="1" applyBorder="1" applyAlignment="1">
      <alignment horizontal="justify"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justify" vertical="center" wrapText="1"/>
    </xf>
    <xf numFmtId="9" fontId="4" fillId="2" borderId="31" xfId="2" applyFont="1" applyFill="1" applyBorder="1" applyAlignment="1">
      <alignment horizontal="center" vertical="center" wrapText="1"/>
    </xf>
    <xf numFmtId="166" fontId="4" fillId="2" borderId="31" xfId="0" applyNumberFormat="1" applyFont="1" applyFill="1" applyBorder="1" applyAlignment="1">
      <alignment horizontal="center" vertical="center" wrapText="1"/>
    </xf>
    <xf numFmtId="3" fontId="4" fillId="2" borderId="31" xfId="0" applyNumberFormat="1" applyFont="1" applyFill="1" applyBorder="1" applyAlignment="1">
      <alignment horizontal="center" vertical="center" wrapText="1"/>
    </xf>
    <xf numFmtId="0" fontId="4" fillId="2" borderId="46" xfId="0" applyFont="1" applyFill="1" applyBorder="1" applyAlignment="1">
      <alignment horizontal="justify" vertical="center" wrapText="1"/>
    </xf>
    <xf numFmtId="0" fontId="4" fillId="2" borderId="49" xfId="0" applyFont="1" applyFill="1" applyBorder="1" applyAlignment="1">
      <alignment horizontal="justify" vertical="center" wrapText="1"/>
    </xf>
    <xf numFmtId="43" fontId="4" fillId="2" borderId="12" xfId="9" applyFont="1" applyFill="1" applyBorder="1" applyAlignment="1">
      <alignment horizontal="center" vertical="center" wrapText="1"/>
    </xf>
    <xf numFmtId="43" fontId="4" fillId="2" borderId="24" xfId="9" applyFont="1" applyFill="1" applyBorder="1" applyAlignment="1">
      <alignment horizontal="center" vertical="center" wrapText="1"/>
    </xf>
    <xf numFmtId="0" fontId="4" fillId="2" borderId="47" xfId="0" applyFont="1" applyFill="1" applyBorder="1" applyAlignment="1">
      <alignment horizontal="justify" vertical="center" wrapText="1"/>
    </xf>
    <xf numFmtId="0" fontId="4" fillId="2" borderId="21" xfId="0" applyFont="1" applyFill="1" applyBorder="1" applyAlignment="1">
      <alignment horizontal="justify" vertical="center" wrapText="1"/>
    </xf>
    <xf numFmtId="0" fontId="4" fillId="2" borderId="25" xfId="0" applyFont="1" applyFill="1" applyBorder="1" applyAlignment="1">
      <alignment horizontal="justify" vertical="center" wrapText="1"/>
    </xf>
    <xf numFmtId="1" fontId="4" fillId="2" borderId="24" xfId="0" applyNumberFormat="1" applyFont="1" applyFill="1" applyBorder="1" applyAlignment="1">
      <alignment horizontal="center" vertical="center" textRotation="91" wrapText="1"/>
    </xf>
    <xf numFmtId="1" fontId="4" fillId="2" borderId="31" xfId="0" applyNumberFormat="1" applyFont="1" applyFill="1" applyBorder="1" applyAlignment="1">
      <alignment horizontal="center" vertical="center" textRotation="91" wrapText="1"/>
    </xf>
    <xf numFmtId="43" fontId="4" fillId="2" borderId="31" xfId="9" applyFont="1" applyFill="1" applyBorder="1" applyAlignment="1">
      <alignment horizontal="center" vertical="center" wrapText="1"/>
    </xf>
    <xf numFmtId="3" fontId="4" fillId="0" borderId="18" xfId="0" applyNumberFormat="1" applyFont="1" applyBorder="1" applyAlignment="1">
      <alignment horizontal="justify" vertical="center" wrapText="1"/>
    </xf>
    <xf numFmtId="3" fontId="4" fillId="0" borderId="13" xfId="0" applyNumberFormat="1" applyFont="1" applyBorder="1" applyAlignment="1">
      <alignment horizontal="justify" vertical="center" wrapText="1"/>
    </xf>
    <xf numFmtId="3" fontId="4" fillId="0" borderId="26" xfId="0" applyNumberFormat="1" applyFont="1" applyBorder="1" applyAlignment="1">
      <alignment horizontal="justify" vertical="center" wrapText="1"/>
    </xf>
    <xf numFmtId="0" fontId="4" fillId="2" borderId="35" xfId="0" applyFont="1" applyFill="1" applyBorder="1" applyAlignment="1">
      <alignment horizontal="justify" vertical="center" wrapText="1"/>
    </xf>
    <xf numFmtId="1" fontId="4" fillId="2" borderId="34" xfId="0" applyNumberFormat="1" applyFont="1" applyFill="1" applyBorder="1" applyAlignment="1">
      <alignment horizontal="center" vertical="center" textRotation="91" wrapText="1"/>
    </xf>
    <xf numFmtId="166" fontId="4" fillId="2" borderId="24" xfId="0" applyNumberFormat="1" applyFont="1" applyFill="1" applyBorder="1" applyAlignment="1">
      <alignment horizontal="center" vertical="center" wrapText="1"/>
    </xf>
    <xf numFmtId="0" fontId="4" fillId="2" borderId="16"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5" fillId="0" borderId="10" xfId="11" applyNumberFormat="1" applyFont="1" applyFill="1" applyBorder="1" applyAlignment="1">
      <alignment horizontal="center" vertical="center" wrapText="1"/>
    </xf>
    <xf numFmtId="0" fontId="5" fillId="0" borderId="12" xfId="11" applyNumberFormat="1" applyFont="1" applyFill="1" applyBorder="1" applyAlignment="1">
      <alignment horizontal="center" vertical="center" wrapText="1"/>
    </xf>
    <xf numFmtId="0" fontId="5" fillId="0" borderId="24" xfId="11" applyNumberFormat="1" applyFont="1" applyFill="1" applyBorder="1" applyAlignment="1">
      <alignment horizontal="center" vertical="center" wrapText="1"/>
    </xf>
    <xf numFmtId="0" fontId="5" fillId="0" borderId="48" xfId="3" applyFont="1" applyBorder="1" applyAlignment="1">
      <alignment horizontal="justify" vertical="center" wrapText="1"/>
    </xf>
    <xf numFmtId="0" fontId="5" fillId="0" borderId="21" xfId="3" applyFont="1" applyBorder="1" applyAlignment="1">
      <alignment horizontal="justify" vertical="center" wrapText="1"/>
    </xf>
    <xf numFmtId="0" fontId="5" fillId="0" borderId="25" xfId="3" applyFont="1" applyBorder="1" applyAlignment="1">
      <alignment horizontal="justify" vertical="center" wrapText="1"/>
    </xf>
    <xf numFmtId="3" fontId="4" fillId="2" borderId="24" xfId="0" applyNumberFormat="1" applyFont="1" applyFill="1" applyBorder="1" applyAlignment="1">
      <alignment horizontal="center" vertical="center" wrapText="1"/>
    </xf>
    <xf numFmtId="3" fontId="4" fillId="0" borderId="32" xfId="0" applyNumberFormat="1" applyFont="1" applyBorder="1" applyAlignment="1">
      <alignment horizontal="justify" vertical="center" wrapText="1"/>
    </xf>
    <xf numFmtId="3" fontId="4" fillId="0" borderId="29" xfId="0" applyNumberFormat="1" applyFont="1" applyBorder="1" applyAlignment="1">
      <alignment horizontal="justify" vertical="center" wrapText="1"/>
    </xf>
    <xf numFmtId="3" fontId="4" fillId="0" borderId="31" xfId="0" applyNumberFormat="1" applyFont="1" applyBorder="1" applyAlignment="1">
      <alignment horizontal="justify"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1" fontId="3" fillId="3" borderId="8" xfId="0" applyNumberFormat="1" applyFont="1" applyFill="1" applyBorder="1" applyAlignment="1">
      <alignment horizontal="center" vertical="center" wrapText="1"/>
    </xf>
    <xf numFmtId="1" fontId="3" fillId="3" borderId="36"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0" fontId="3" fillId="14" borderId="9" xfId="0" applyFont="1" applyFill="1" applyBorder="1" applyAlignment="1">
      <alignment horizontal="center" vertical="center"/>
    </xf>
    <xf numFmtId="0" fontId="3" fillId="14" borderId="5" xfId="0" applyFont="1" applyFill="1" applyBorder="1" applyAlignment="1">
      <alignment horizontal="center" vertical="center"/>
    </xf>
    <xf numFmtId="166" fontId="3" fillId="4" borderId="9" xfId="0" applyNumberFormat="1" applyFont="1" applyFill="1" applyBorder="1" applyAlignment="1">
      <alignment horizontal="center" vertical="center" wrapText="1"/>
    </xf>
    <xf numFmtId="166" fontId="3" fillId="4" borderId="6" xfId="0" applyNumberFormat="1"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3" fontId="3" fillId="4" borderId="12" xfId="0" applyNumberFormat="1" applyFont="1" applyFill="1" applyBorder="1" applyAlignment="1">
      <alignment horizontal="center" vertical="center" wrapText="1"/>
    </xf>
    <xf numFmtId="0" fontId="3" fillId="6" borderId="18" xfId="0" applyFont="1" applyFill="1" applyBorder="1" applyAlignment="1">
      <alignment horizontal="left" vertical="center"/>
    </xf>
    <xf numFmtId="0" fontId="3" fillId="6" borderId="20" xfId="0" applyFont="1" applyFill="1" applyBorder="1" applyAlignment="1">
      <alignment horizontal="left" vertical="center"/>
    </xf>
    <xf numFmtId="1" fontId="3" fillId="3" borderId="9"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16" xfId="0" applyNumberFormat="1" applyFont="1" applyFill="1" applyBorder="1" applyAlignment="1">
      <alignment horizontal="center" vertical="center" wrapText="1"/>
    </xf>
    <xf numFmtId="0" fontId="3" fillId="3" borderId="36" xfId="0" applyFont="1" applyFill="1" applyBorder="1" applyAlignment="1">
      <alignment horizontal="center" vertical="center"/>
    </xf>
    <xf numFmtId="1" fontId="5" fillId="2" borderId="24" xfId="0" applyNumberFormat="1" applyFont="1" applyFill="1" applyBorder="1" applyAlignment="1">
      <alignment horizontal="center" vertical="center" wrapText="1"/>
    </xf>
    <xf numFmtId="0" fontId="5" fillId="7" borderId="23" xfId="0" applyFont="1" applyFill="1" applyBorder="1" applyAlignment="1">
      <alignment horizontal="justify" vertical="center" wrapText="1"/>
    </xf>
    <xf numFmtId="177" fontId="5" fillId="0" borderId="21" xfId="10" applyNumberFormat="1" applyFont="1" applyBorder="1" applyAlignment="1">
      <alignment horizontal="center" vertical="center"/>
    </xf>
    <xf numFmtId="177" fontId="5" fillId="0" borderId="64" xfId="10" applyNumberFormat="1" applyFont="1" applyBorder="1" applyAlignment="1">
      <alignment horizontal="center" vertical="center"/>
    </xf>
    <xf numFmtId="0" fontId="5" fillId="7" borderId="31" xfId="0" applyFont="1" applyFill="1" applyBorder="1" applyAlignment="1">
      <alignment horizontal="justify" vertical="center" wrapText="1"/>
    </xf>
    <xf numFmtId="10" fontId="5" fillId="2" borderId="16" xfId="0"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10" fontId="5" fillId="2" borderId="4" xfId="0" applyNumberFormat="1" applyFont="1" applyFill="1" applyBorder="1" applyAlignment="1">
      <alignment horizontal="center" vertical="center" wrapText="1"/>
    </xf>
    <xf numFmtId="3" fontId="5" fillId="2" borderId="54" xfId="0" applyNumberFormat="1" applyFont="1" applyFill="1" applyBorder="1" applyAlignment="1">
      <alignment horizontal="justify" vertical="center" wrapText="1"/>
    </xf>
    <xf numFmtId="3" fontId="5" fillId="2" borderId="46" xfId="0" applyNumberFormat="1" applyFont="1" applyFill="1" applyBorder="1" applyAlignment="1">
      <alignment horizontal="justify" vertical="center" wrapText="1"/>
    </xf>
    <xf numFmtId="3" fontId="5" fillId="2" borderId="49" xfId="0" applyNumberFormat="1" applyFont="1" applyFill="1" applyBorder="1" applyAlignment="1">
      <alignment horizontal="justify" vertical="center" wrapText="1"/>
    </xf>
    <xf numFmtId="0" fontId="5" fillId="2" borderId="48" xfId="0" applyFont="1" applyFill="1" applyBorder="1" applyAlignment="1">
      <alignment horizontal="justify" vertical="center" wrapText="1"/>
    </xf>
    <xf numFmtId="0" fontId="5" fillId="2" borderId="25" xfId="0" applyFont="1" applyFill="1" applyBorder="1" applyAlignment="1">
      <alignment horizontal="justify" vertical="center" wrapText="1"/>
    </xf>
    <xf numFmtId="166" fontId="5" fillId="2" borderId="55" xfId="0" applyNumberFormat="1" applyFont="1" applyFill="1" applyBorder="1" applyAlignment="1">
      <alignment horizontal="center" vertical="center" wrapText="1"/>
    </xf>
    <xf numFmtId="166" fontId="5" fillId="2" borderId="12" xfId="0" applyNumberFormat="1" applyFont="1" applyFill="1" applyBorder="1" applyAlignment="1">
      <alignment horizontal="center" vertical="center" wrapText="1"/>
    </xf>
    <xf numFmtId="166" fontId="5" fillId="2" borderId="24" xfId="0" applyNumberFormat="1" applyFont="1" applyFill="1" applyBorder="1" applyAlignment="1">
      <alignment horizontal="center" vertical="center" wrapText="1"/>
    </xf>
    <xf numFmtId="3" fontId="5" fillId="2" borderId="55"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24"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9" xfId="3" applyFont="1" applyBorder="1" applyAlignment="1">
      <alignment horizontal="justify" vertical="center" wrapText="1"/>
    </xf>
    <xf numFmtId="0" fontId="5" fillId="0" borderId="6" xfId="3" applyFont="1" applyBorder="1" applyAlignment="1">
      <alignment horizontal="justify" vertical="center" wrapText="1"/>
    </xf>
    <xf numFmtId="0" fontId="5" fillId="0" borderId="11" xfId="3" applyFont="1" applyBorder="1" applyAlignment="1">
      <alignment horizontal="justify" vertical="center" wrapText="1"/>
    </xf>
    <xf numFmtId="1" fontId="5" fillId="2" borderId="10" xfId="0" applyNumberFormat="1" applyFont="1" applyFill="1" applyBorder="1" applyAlignment="1">
      <alignment horizontal="center" vertical="center" textRotation="180" wrapText="1"/>
    </xf>
    <xf numFmtId="1" fontId="5" fillId="2" borderId="12" xfId="0" applyNumberFormat="1" applyFont="1" applyFill="1" applyBorder="1" applyAlignment="1">
      <alignment horizontal="center" vertical="center" textRotation="180" wrapText="1"/>
    </xf>
    <xf numFmtId="10" fontId="5" fillId="2" borderId="27" xfId="0" applyNumberFormat="1" applyFont="1" applyFill="1" applyBorder="1" applyAlignment="1">
      <alignment horizontal="center" vertical="center" wrapText="1"/>
    </xf>
    <xf numFmtId="10" fontId="5" fillId="2" borderId="15" xfId="0" applyNumberFormat="1" applyFont="1" applyFill="1" applyBorder="1" applyAlignment="1">
      <alignment horizontal="center" vertical="center" wrapText="1"/>
    </xf>
    <xf numFmtId="10" fontId="5" fillId="2" borderId="43" xfId="0" applyNumberFormat="1" applyFont="1" applyFill="1" applyBorder="1" applyAlignment="1">
      <alignment horizontal="center" vertical="center" wrapText="1"/>
    </xf>
    <xf numFmtId="166" fontId="5" fillId="2" borderId="10"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0" fontId="5" fillId="0" borderId="32" xfId="13" applyNumberFormat="1" applyFont="1" applyFill="1" applyBorder="1">
      <alignment horizontal="center" vertical="center" wrapText="1"/>
    </xf>
    <xf numFmtId="0" fontId="5" fillId="0" borderId="47" xfId="13" applyNumberFormat="1" applyFont="1" applyFill="1" applyBorder="1">
      <alignment horizontal="center" vertical="center" wrapText="1"/>
    </xf>
    <xf numFmtId="0" fontId="5" fillId="0" borderId="64" xfId="13" applyNumberFormat="1" applyFont="1" applyFill="1" applyBorder="1">
      <alignment horizontal="center" vertical="center" wrapText="1"/>
    </xf>
    <xf numFmtId="177" fontId="5" fillId="0" borderId="17" xfId="10" applyNumberFormat="1" applyFont="1" applyBorder="1" applyAlignment="1">
      <alignment horizontal="center" vertical="center" wrapText="1"/>
    </xf>
    <xf numFmtId="177" fontId="5" fillId="0" borderId="15" xfId="10" applyNumberFormat="1" applyFont="1" applyBorder="1" applyAlignment="1">
      <alignment horizontal="center" vertical="center" wrapText="1"/>
    </xf>
    <xf numFmtId="0" fontId="5" fillId="0" borderId="47"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2" borderId="23" xfId="15" applyFont="1" applyFill="1" applyBorder="1">
      <alignment horizontal="center" vertical="center" wrapText="1"/>
    </xf>
    <xf numFmtId="0" fontId="5" fillId="2" borderId="23" xfId="3" applyFont="1" applyFill="1" applyBorder="1" applyAlignment="1">
      <alignment horizontal="justify" vertical="center" wrapText="1"/>
    </xf>
    <xf numFmtId="0" fontId="5" fillId="0" borderId="35" xfId="3" applyFont="1" applyBorder="1" applyAlignment="1">
      <alignment horizontal="center" vertical="center" wrapText="1"/>
    </xf>
    <xf numFmtId="10" fontId="5" fillId="2" borderId="28" xfId="0" applyNumberFormat="1" applyFont="1" applyFill="1" applyBorder="1" applyAlignment="1">
      <alignment horizontal="center" vertical="center" wrapText="1"/>
    </xf>
    <xf numFmtId="10" fontId="5" fillId="2" borderId="33" xfId="0" applyNumberFormat="1" applyFont="1" applyFill="1" applyBorder="1" applyAlignment="1">
      <alignment horizontal="center" vertical="center" wrapText="1"/>
    </xf>
    <xf numFmtId="177" fontId="5" fillId="0" borderId="23" xfId="10" applyNumberFormat="1" applyFont="1" applyBorder="1" applyAlignment="1">
      <alignment horizontal="center" vertical="center" wrapText="1"/>
    </xf>
    <xf numFmtId="177" fontId="5" fillId="0" borderId="30" xfId="10" applyNumberFormat="1" applyFont="1" applyBorder="1" applyAlignment="1">
      <alignment horizontal="center" vertical="center" wrapText="1"/>
    </xf>
    <xf numFmtId="3" fontId="5" fillId="2" borderId="23" xfId="0" applyNumberFormat="1" applyFont="1" applyFill="1" applyBorder="1" applyAlignment="1">
      <alignment horizontal="justify" vertical="center" wrapText="1"/>
    </xf>
    <xf numFmtId="10" fontId="5" fillId="2" borderId="23" xfId="0" applyNumberFormat="1" applyFont="1" applyFill="1" applyBorder="1" applyAlignment="1">
      <alignment horizontal="center" vertical="center" wrapText="1"/>
    </xf>
    <xf numFmtId="166" fontId="5" fillId="2" borderId="54" xfId="0" applyNumberFormat="1" applyFont="1" applyFill="1" applyBorder="1" applyAlignment="1">
      <alignment horizontal="center" vertical="center" wrapText="1"/>
    </xf>
    <xf numFmtId="166" fontId="5" fillId="2" borderId="46" xfId="0" applyNumberFormat="1" applyFont="1" applyFill="1" applyBorder="1" applyAlignment="1">
      <alignment horizontal="center" vertical="center" wrapText="1"/>
    </xf>
    <xf numFmtId="166" fontId="5" fillId="2" borderId="49" xfId="0" applyNumberFormat="1" applyFont="1" applyFill="1" applyBorder="1" applyAlignment="1">
      <alignment horizontal="center" vertical="center" wrapText="1"/>
    </xf>
    <xf numFmtId="0" fontId="5" fillId="2" borderId="30" xfId="0" applyFont="1" applyFill="1" applyBorder="1" applyAlignment="1">
      <alignment horizontal="justify" vertical="center" wrapText="1"/>
    </xf>
    <xf numFmtId="177" fontId="5" fillId="2" borderId="29" xfId="10" applyNumberFormat="1" applyFont="1" applyFill="1" applyBorder="1" applyAlignment="1">
      <alignment horizontal="center" vertical="center"/>
    </xf>
    <xf numFmtId="0" fontId="5" fillId="2" borderId="57" xfId="0" applyFont="1" applyFill="1" applyBorder="1" applyAlignment="1">
      <alignment horizontal="justify" vertical="center" wrapText="1"/>
    </xf>
    <xf numFmtId="3" fontId="5" fillId="2" borderId="12" xfId="0" applyNumberFormat="1" applyFont="1" applyFill="1" applyBorder="1" applyAlignment="1">
      <alignment horizontal="justify" vertical="center" wrapText="1"/>
    </xf>
    <xf numFmtId="3" fontId="5" fillId="2" borderId="6" xfId="0" applyNumberFormat="1" applyFont="1" applyFill="1" applyBorder="1" applyAlignment="1">
      <alignment horizontal="justify" vertical="center" wrapText="1"/>
    </xf>
    <xf numFmtId="0" fontId="5" fillId="2" borderId="21" xfId="0" applyFont="1" applyFill="1" applyBorder="1" applyAlignment="1">
      <alignment horizontal="justify" vertical="center" wrapText="1"/>
    </xf>
    <xf numFmtId="1" fontId="5" fillId="2" borderId="1" xfId="0" applyNumberFormat="1" applyFont="1" applyFill="1" applyBorder="1" applyAlignment="1">
      <alignment horizontal="center" vertical="center" wrapText="1"/>
    </xf>
    <xf numFmtId="9" fontId="5" fillId="2" borderId="21" xfId="0" applyNumberFormat="1" applyFont="1" applyFill="1" applyBorder="1" applyAlignment="1">
      <alignment horizontal="center" vertical="center" wrapText="1"/>
    </xf>
    <xf numFmtId="166" fontId="5" fillId="2" borderId="53" xfId="0" applyNumberFormat="1" applyFont="1" applyFill="1" applyBorder="1" applyAlignment="1">
      <alignment horizontal="center" vertical="center" wrapText="1"/>
    </xf>
    <xf numFmtId="3" fontId="5" fillId="2" borderId="53" xfId="0" applyNumberFormat="1" applyFont="1" applyFill="1" applyBorder="1" applyAlignment="1">
      <alignment horizontal="center" vertical="center" wrapText="1"/>
    </xf>
    <xf numFmtId="177" fontId="5" fillId="0" borderId="12" xfId="10" applyNumberFormat="1" applyFont="1" applyBorder="1" applyAlignment="1">
      <alignment horizontal="center" vertical="center" wrapText="1"/>
    </xf>
    <xf numFmtId="177" fontId="5" fillId="0" borderId="24" xfId="1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15" applyFont="1" applyFill="1" applyBorder="1">
      <alignment horizontal="center" vertical="center" wrapText="1"/>
    </xf>
    <xf numFmtId="9" fontId="5" fillId="2" borderId="10" xfId="0" applyNumberFormat="1" applyFont="1" applyFill="1" applyBorder="1" applyAlignment="1">
      <alignment horizontal="center" vertical="center"/>
    </xf>
    <xf numFmtId="9" fontId="5" fillId="2" borderId="24" xfId="0" applyNumberFormat="1" applyFont="1" applyFill="1" applyBorder="1" applyAlignment="1">
      <alignment horizontal="center" vertical="center"/>
    </xf>
    <xf numFmtId="9" fontId="5" fillId="2" borderId="12" xfId="0" applyNumberFormat="1" applyFont="1" applyFill="1" applyBorder="1" applyAlignment="1">
      <alignment horizontal="center" vertical="center"/>
    </xf>
    <xf numFmtId="0" fontId="5" fillId="2" borderId="31" xfId="3" applyFont="1" applyFill="1" applyBorder="1" applyAlignment="1">
      <alignment horizontal="center" vertical="center" wrapText="1"/>
    </xf>
    <xf numFmtId="0" fontId="2" fillId="14" borderId="31" xfId="0" applyFont="1" applyFill="1" applyBorder="1" applyAlignment="1">
      <alignment horizontal="center" vertical="center"/>
    </xf>
    <xf numFmtId="0" fontId="2" fillId="14" borderId="23"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1" fontId="2" fillId="4" borderId="12" xfId="0" applyNumberFormat="1" applyFont="1" applyFill="1" applyBorder="1" applyAlignment="1">
      <alignment horizontal="center" vertical="center" wrapText="1"/>
    </xf>
    <xf numFmtId="0" fontId="2" fillId="6" borderId="5" xfId="0" applyFont="1" applyFill="1" applyBorder="1" applyAlignment="1">
      <alignment horizontal="left" vertical="center"/>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70" fontId="5" fillId="0" borderId="10" xfId="7" applyFont="1" applyBorder="1" applyAlignment="1">
      <alignment horizontal="center" vertical="center" wrapText="1"/>
    </xf>
    <xf numFmtId="170" fontId="5" fillId="0" borderId="12" xfId="7" applyFont="1" applyBorder="1" applyAlignment="1">
      <alignment horizontal="center" vertical="center" wrapText="1"/>
    </xf>
    <xf numFmtId="170" fontId="5" fillId="0" borderId="24" xfId="7" applyFont="1" applyBorder="1" applyAlignment="1">
      <alignment horizontal="center" vertical="center" wrapText="1"/>
    </xf>
    <xf numFmtId="0" fontId="5" fillId="0" borderId="10" xfId="3" applyFont="1" applyFill="1" applyBorder="1" applyAlignment="1">
      <alignment horizontal="center" vertical="center" wrapText="1"/>
    </xf>
    <xf numFmtId="0" fontId="5" fillId="0" borderId="24" xfId="3" applyFont="1" applyFill="1" applyBorder="1" applyAlignment="1">
      <alignment horizontal="center" vertical="center" wrapText="1"/>
    </xf>
    <xf numFmtId="9" fontId="4" fillId="2" borderId="10" xfId="0" applyNumberFormat="1" applyFont="1" applyFill="1" applyBorder="1" applyAlignment="1">
      <alignment horizontal="center" vertical="center" wrapText="1"/>
    </xf>
    <xf numFmtId="9" fontId="4" fillId="2" borderId="24"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xf>
    <xf numFmtId="14" fontId="4" fillId="2" borderId="24" xfId="0" applyNumberFormat="1" applyFont="1" applyFill="1" applyBorder="1" applyAlignment="1">
      <alignment horizontal="center" vertical="center"/>
    </xf>
    <xf numFmtId="0" fontId="5" fillId="0" borderId="10" xfId="0" applyNumberFormat="1" applyFont="1" applyFill="1" applyBorder="1" applyAlignment="1">
      <alignment horizontal="justify" vertical="center" wrapText="1"/>
    </xf>
    <xf numFmtId="0" fontId="5" fillId="0" borderId="24" xfId="0" applyNumberFormat="1" applyFont="1" applyFill="1" applyBorder="1" applyAlignment="1">
      <alignment horizontal="justify" vertical="center" wrapText="1"/>
    </xf>
    <xf numFmtId="1" fontId="5" fillId="0" borderId="10" xfId="15" applyNumberFormat="1" applyFont="1" applyFill="1" applyBorder="1" applyAlignment="1">
      <alignment horizontal="center" vertical="center" wrapText="1"/>
    </xf>
    <xf numFmtId="1" fontId="5" fillId="0" borderId="24" xfId="15" applyNumberFormat="1" applyFont="1" applyFill="1" applyBorder="1" applyAlignment="1">
      <alignment horizontal="center" vertical="center" wrapText="1"/>
    </xf>
    <xf numFmtId="0" fontId="5" fillId="0" borderId="10" xfId="3" applyFont="1" applyFill="1" applyBorder="1" applyAlignment="1">
      <alignment horizontal="justify" vertical="center" wrapText="1"/>
    </xf>
    <xf numFmtId="0" fontId="5" fillId="0" borderId="24" xfId="3" applyFont="1" applyFill="1" applyBorder="1" applyAlignment="1">
      <alignment horizontal="justify" vertical="center" wrapText="1"/>
    </xf>
    <xf numFmtId="0" fontId="5" fillId="0" borderId="10" xfId="13" applyNumberFormat="1" applyFont="1" applyFill="1" applyBorder="1" applyAlignment="1">
      <alignment horizontal="center" vertical="center"/>
    </xf>
    <xf numFmtId="0" fontId="5" fillId="0" borderId="12" xfId="13" applyNumberFormat="1" applyFont="1" applyFill="1" applyBorder="1" applyAlignment="1">
      <alignment horizontal="center" vertical="center"/>
    </xf>
    <xf numFmtId="0" fontId="5" fillId="0" borderId="24" xfId="13" applyNumberFormat="1" applyFont="1" applyFill="1" applyBorder="1" applyAlignment="1">
      <alignment horizontal="center" vertical="center"/>
    </xf>
    <xf numFmtId="0" fontId="5" fillId="0" borderId="12" xfId="3" applyFont="1" applyFill="1" applyBorder="1" applyAlignment="1">
      <alignment horizontal="justify" vertical="center" wrapText="1"/>
    </xf>
    <xf numFmtId="0" fontId="5" fillId="0" borderId="10" xfId="15" applyFont="1" applyFill="1" applyBorder="1" applyAlignment="1">
      <alignment horizontal="center" vertical="center" wrapText="1"/>
    </xf>
    <xf numFmtId="0" fontId="5" fillId="0" borderId="12" xfId="15" applyFont="1" applyFill="1" applyBorder="1" applyAlignment="1">
      <alignment horizontal="center" vertical="center" wrapText="1"/>
    </xf>
    <xf numFmtId="0" fontId="5" fillId="0" borderId="24" xfId="15"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10"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170" fontId="5" fillId="0" borderId="2" xfId="7"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0" fontId="5" fillId="0" borderId="10" xfId="15" applyNumberFormat="1" applyFont="1" applyFill="1" applyBorder="1" applyAlignment="1">
      <alignment horizontal="center" vertical="center" wrapText="1"/>
    </xf>
    <xf numFmtId="0" fontId="5" fillId="0" borderId="24" xfId="15"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24" xfId="0" applyNumberFormat="1" applyFont="1" applyFill="1" applyBorder="1" applyAlignment="1">
      <alignment horizontal="center" vertical="center" wrapText="1"/>
    </xf>
    <xf numFmtId="170" fontId="5" fillId="0" borderId="10" xfId="7" applyFont="1" applyFill="1" applyBorder="1" applyAlignment="1">
      <alignment horizontal="center" vertical="center" wrapText="1"/>
    </xf>
    <xf numFmtId="170" fontId="5" fillId="0" borderId="24" xfId="7"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170" fontId="5" fillId="0" borderId="2" xfId="7" applyFont="1" applyBorder="1" applyAlignment="1">
      <alignment horizontal="center" vertical="center"/>
    </xf>
    <xf numFmtId="0" fontId="4" fillId="0" borderId="7" xfId="0" applyFont="1" applyFill="1" applyBorder="1" applyAlignment="1">
      <alignment horizontal="center" vertical="center" wrapText="1"/>
    </xf>
    <xf numFmtId="0" fontId="4" fillId="0" borderId="36"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5" fillId="0" borderId="2" xfId="15" applyFont="1" applyFill="1" applyBorder="1" applyAlignment="1">
      <alignment horizontal="center" vertical="center" wrapText="1"/>
    </xf>
    <xf numFmtId="166" fontId="4" fillId="2" borderId="53"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xf>
    <xf numFmtId="14" fontId="4" fillId="0" borderId="54" xfId="0" applyNumberFormat="1" applyFont="1" applyFill="1" applyBorder="1" applyAlignment="1">
      <alignment horizontal="center" vertical="center"/>
    </xf>
    <xf numFmtId="14" fontId="4" fillId="0" borderId="49"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wrapText="1"/>
    </xf>
    <xf numFmtId="170" fontId="4" fillId="0" borderId="2" xfId="7" applyFont="1" applyFill="1" applyBorder="1" applyAlignment="1">
      <alignment horizontal="center" vertical="center"/>
    </xf>
    <xf numFmtId="1" fontId="4" fillId="0" borderId="30" xfId="0" applyNumberFormat="1" applyFont="1" applyBorder="1" applyAlignment="1">
      <alignment horizontal="center" vertical="center"/>
    </xf>
    <xf numFmtId="1" fontId="4" fillId="0" borderId="23" xfId="0" applyNumberFormat="1" applyFont="1" applyBorder="1" applyAlignment="1">
      <alignment horizontal="center" vertical="center" wrapText="1"/>
    </xf>
    <xf numFmtId="1" fontId="4" fillId="0" borderId="9"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1" xfId="0" applyNumberFormat="1" applyFont="1" applyBorder="1" applyAlignment="1">
      <alignment horizontal="center" vertical="center"/>
    </xf>
    <xf numFmtId="1" fontId="4" fillId="0" borderId="4" xfId="0" applyNumberFormat="1" applyFont="1" applyBorder="1" applyAlignment="1">
      <alignment horizontal="center" vertical="center"/>
    </xf>
    <xf numFmtId="0" fontId="5" fillId="0" borderId="2" xfId="3"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justify" vertical="center" wrapText="1"/>
    </xf>
    <xf numFmtId="14" fontId="4" fillId="0" borderId="9"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170" fontId="4" fillId="0" borderId="2" xfId="7" applyFont="1" applyBorder="1" applyAlignment="1">
      <alignment horizontal="center" vertical="center"/>
    </xf>
    <xf numFmtId="0" fontId="4" fillId="0" borderId="0"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2" xfId="3" applyFont="1" applyFill="1" applyBorder="1" applyAlignment="1">
      <alignment horizontal="justify" vertical="center" wrapText="1"/>
    </xf>
    <xf numFmtId="0" fontId="5" fillId="2" borderId="2" xfId="3"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5" fillId="0" borderId="12" xfId="3"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70" fontId="5" fillId="0" borderId="2" xfId="7"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24" xfId="0" applyNumberFormat="1" applyFont="1" applyFill="1" applyBorder="1" applyAlignment="1">
      <alignment horizontal="center" vertical="center"/>
    </xf>
    <xf numFmtId="3" fontId="4" fillId="2" borderId="34"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5" fillId="2" borderId="1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24" xfId="3" applyFont="1" applyFill="1" applyBorder="1" applyAlignment="1">
      <alignment horizontal="center" vertical="center"/>
    </xf>
    <xf numFmtId="9" fontId="4" fillId="0" borderId="12" xfId="0" applyNumberFormat="1" applyFont="1" applyFill="1" applyBorder="1" applyAlignment="1">
      <alignment horizontal="center" vertical="center" wrapText="1"/>
    </xf>
    <xf numFmtId="170" fontId="5" fillId="0" borderId="10" xfId="7" applyFont="1" applyFill="1" applyBorder="1" applyAlignment="1">
      <alignment horizontal="center" vertical="center"/>
    </xf>
    <xf numFmtId="170" fontId="5" fillId="0" borderId="12" xfId="7" applyFont="1" applyFill="1" applyBorder="1" applyAlignment="1">
      <alignment horizontal="center" vertical="center"/>
    </xf>
    <xf numFmtId="170" fontId="5" fillId="0" borderId="24" xfId="7" applyFont="1" applyFill="1" applyBorder="1" applyAlignment="1">
      <alignment horizontal="center" vertical="center"/>
    </xf>
    <xf numFmtId="14" fontId="4" fillId="0" borderId="12" xfId="0" applyNumberFormat="1" applyFont="1" applyFill="1" applyBorder="1" applyAlignment="1">
      <alignment horizontal="center" vertical="center"/>
    </xf>
    <xf numFmtId="0" fontId="2" fillId="10" borderId="72" xfId="0" applyFont="1" applyFill="1" applyBorder="1" applyAlignment="1">
      <alignment horizontal="left" vertical="center"/>
    </xf>
    <xf numFmtId="0" fontId="2" fillId="10" borderId="38" xfId="0" applyFont="1" applyFill="1" applyBorder="1" applyAlignment="1">
      <alignment horizontal="left" vertical="center"/>
    </xf>
    <xf numFmtId="0" fontId="5" fillId="7" borderId="23" xfId="0" applyFont="1" applyFill="1" applyBorder="1" applyAlignment="1">
      <alignment horizontal="center" vertical="center" wrapText="1"/>
    </xf>
    <xf numFmtId="0" fontId="5" fillId="0" borderId="58" xfId="0" applyFont="1" applyBorder="1" applyAlignment="1">
      <alignment horizontal="justify" vertical="center" wrapText="1"/>
    </xf>
    <xf numFmtId="170" fontId="5" fillId="0" borderId="48" xfId="7" applyFont="1" applyFill="1" applyBorder="1" applyAlignment="1">
      <alignment horizontal="center" vertical="center"/>
    </xf>
    <xf numFmtId="170" fontId="5" fillId="0" borderId="21" xfId="7" applyFont="1" applyFill="1" applyBorder="1" applyAlignment="1">
      <alignment horizontal="center" vertical="center"/>
    </xf>
    <xf numFmtId="170" fontId="5" fillId="0" borderId="25" xfId="7" applyFont="1" applyFill="1" applyBorder="1" applyAlignment="1">
      <alignment horizontal="center" vertical="center"/>
    </xf>
    <xf numFmtId="0" fontId="4" fillId="0" borderId="54"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170" fontId="5" fillId="0" borderId="24" xfId="0" applyNumberFormat="1" applyFont="1" applyBorder="1" applyAlignment="1">
      <alignment horizontal="center" vertical="center" wrapText="1"/>
    </xf>
    <xf numFmtId="170" fontId="5" fillId="0" borderId="2" xfId="0" applyNumberFormat="1" applyFont="1" applyBorder="1" applyAlignment="1">
      <alignment horizontal="center" vertical="center" wrapText="1"/>
    </xf>
    <xf numFmtId="3" fontId="4" fillId="0" borderId="13"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5" fillId="0" borderId="29" xfId="0" applyNumberFormat="1" applyFont="1" applyBorder="1" applyAlignment="1">
      <alignment horizontal="center" vertical="center" wrapText="1"/>
    </xf>
    <xf numFmtId="0" fontId="5" fillId="2" borderId="32" xfId="3" applyFont="1" applyFill="1" applyBorder="1" applyAlignment="1">
      <alignment horizontal="center" vertical="center"/>
    </xf>
    <xf numFmtId="0" fontId="5" fillId="2" borderId="29" xfId="3" applyFont="1" applyFill="1" applyBorder="1" applyAlignment="1">
      <alignment horizontal="center" vertical="center"/>
    </xf>
    <xf numFmtId="0" fontId="5" fillId="7" borderId="32" xfId="0" applyFont="1" applyFill="1" applyBorder="1" applyAlignment="1">
      <alignment horizontal="justify" vertical="center" wrapText="1"/>
    </xf>
    <xf numFmtId="0" fontId="5" fillId="7" borderId="29" xfId="0" applyFont="1" applyFill="1" applyBorder="1" applyAlignment="1">
      <alignment horizontal="justify" vertical="center" wrapText="1"/>
    </xf>
    <xf numFmtId="9" fontId="5" fillId="0" borderId="29" xfId="0" applyNumberFormat="1" applyFont="1" applyBorder="1" applyAlignment="1">
      <alignment horizontal="center" vertical="center" wrapText="1"/>
    </xf>
    <xf numFmtId="0" fontId="3" fillId="10" borderId="22" xfId="0" applyFont="1" applyFill="1" applyBorder="1" applyAlignment="1">
      <alignment horizontal="left" vertical="center"/>
    </xf>
    <xf numFmtId="0" fontId="3" fillId="10" borderId="0" xfId="0" applyFont="1" applyFill="1" applyBorder="1" applyAlignment="1">
      <alignment horizontal="left"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170" fontId="5" fillId="0" borderId="10" xfId="0" applyNumberFormat="1" applyFont="1" applyBorder="1" applyAlignment="1">
      <alignment horizontal="justify" vertical="center" wrapText="1"/>
    </xf>
    <xf numFmtId="170" fontId="5" fillId="0" borderId="24" xfId="0" applyNumberFormat="1" applyFont="1" applyBorder="1" applyAlignment="1">
      <alignment horizontal="justify" vertical="center" wrapText="1"/>
    </xf>
    <xf numFmtId="3" fontId="4" fillId="0" borderId="30"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5" fillId="0" borderId="10" xfId="6" applyNumberFormat="1" applyFont="1" applyBorder="1" applyAlignment="1">
      <alignment horizontal="center" vertical="center"/>
    </xf>
    <xf numFmtId="0" fontId="5" fillId="0" borderId="24" xfId="6" applyNumberFormat="1" applyFont="1" applyBorder="1" applyAlignment="1">
      <alignment horizontal="center" vertical="center"/>
    </xf>
    <xf numFmtId="170" fontId="5" fillId="0" borderId="2" xfId="6" applyFont="1" applyBorder="1" applyAlignment="1">
      <alignment horizontal="center" vertical="center" wrapText="1"/>
    </xf>
    <xf numFmtId="170" fontId="5" fillId="0" borderId="10" xfId="6" applyFont="1" applyBorder="1" applyAlignment="1">
      <alignment horizontal="center" vertical="center" wrapText="1"/>
    </xf>
    <xf numFmtId="0" fontId="5" fillId="0" borderId="32" xfId="6" applyNumberFormat="1" applyFont="1" applyBorder="1" applyAlignment="1">
      <alignment horizontal="justify" vertical="center" wrapText="1"/>
    </xf>
    <xf numFmtId="170" fontId="5" fillId="0" borderId="18" xfId="6" applyFont="1" applyBorder="1" applyAlignment="1">
      <alignment horizontal="justify" vertical="center" wrapText="1"/>
    </xf>
    <xf numFmtId="0" fontId="5" fillId="0" borderId="32" xfId="3" applyFont="1" applyBorder="1" applyAlignment="1">
      <alignment horizontal="center" vertical="center" wrapText="1"/>
    </xf>
    <xf numFmtId="3" fontId="5" fillId="0" borderId="2" xfId="0" applyNumberFormat="1" applyFont="1" applyBorder="1" applyAlignment="1">
      <alignment horizontal="center" vertical="center" wrapText="1"/>
    </xf>
    <xf numFmtId="0" fontId="5" fillId="0" borderId="2" xfId="7" applyNumberFormat="1" applyFont="1" applyFill="1" applyBorder="1" applyAlignment="1">
      <alignment horizontal="justify" vertical="center" wrapText="1"/>
    </xf>
    <xf numFmtId="170" fontId="5" fillId="0" borderId="2" xfId="0" applyNumberFormat="1" applyFont="1" applyBorder="1" applyAlignment="1">
      <alignment horizontal="justify" vertical="center" wrapText="1"/>
    </xf>
    <xf numFmtId="9" fontId="5" fillId="0" borderId="32"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3" fontId="2" fillId="4" borderId="24" xfId="0" applyNumberFormat="1" applyFont="1" applyFill="1" applyBorder="1" applyAlignment="1">
      <alignment horizontal="center" vertical="center" wrapText="1"/>
    </xf>
    <xf numFmtId="0" fontId="3" fillId="8" borderId="22" xfId="0" applyFont="1" applyFill="1" applyBorder="1" applyAlignment="1">
      <alignment horizontal="left" vertical="center"/>
    </xf>
    <xf numFmtId="0" fontId="3" fillId="8" borderId="5" xfId="0" applyFont="1" applyFill="1" applyBorder="1" applyAlignment="1">
      <alignment horizontal="left" vertical="center"/>
    </xf>
    <xf numFmtId="0" fontId="3" fillId="10" borderId="37" xfId="0" applyFont="1" applyFill="1" applyBorder="1" applyAlignment="1">
      <alignment horizontal="left"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 fontId="2" fillId="3" borderId="7" xfId="0" applyNumberFormat="1" applyFont="1" applyFill="1" applyBorder="1" applyAlignment="1">
      <alignment horizontal="center" vertical="center"/>
    </xf>
    <xf numFmtId="1" fontId="2" fillId="3" borderId="36" xfId="0" applyNumberFormat="1" applyFont="1" applyFill="1" applyBorder="1" applyAlignment="1">
      <alignment horizontal="center" vertical="center"/>
    </xf>
    <xf numFmtId="0" fontId="2" fillId="14" borderId="7" xfId="0" applyFont="1" applyFill="1" applyBorder="1" applyAlignment="1">
      <alignment horizontal="center" vertical="center"/>
    </xf>
    <xf numFmtId="0" fontId="2" fillId="14" borderId="8" xfId="0" applyFont="1" applyFill="1" applyBorder="1" applyAlignment="1">
      <alignment horizontal="center" vertical="center"/>
    </xf>
    <xf numFmtId="3" fontId="4" fillId="0" borderId="2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9" fontId="4" fillId="2" borderId="12" xfId="0" applyNumberFormat="1" applyFont="1" applyFill="1" applyBorder="1" applyAlignment="1">
      <alignment horizontal="center" vertical="center"/>
    </xf>
    <xf numFmtId="167" fontId="6" fillId="0" borderId="12" xfId="17"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4" fillId="2" borderId="16" xfId="0" applyNumberFormat="1" applyFont="1" applyFill="1" applyBorder="1" applyAlignment="1">
      <alignment horizontal="center" vertical="center"/>
    </xf>
    <xf numFmtId="3" fontId="5" fillId="0" borderId="24" xfId="3" applyNumberFormat="1" applyFont="1" applyBorder="1" applyAlignment="1">
      <alignment horizontal="center" vertical="center" wrapText="1"/>
    </xf>
    <xf numFmtId="3" fontId="5" fillId="0" borderId="10" xfId="3" applyNumberFormat="1" applyFont="1" applyBorder="1" applyAlignment="1">
      <alignment horizontal="center" vertical="center" wrapText="1"/>
    </xf>
    <xf numFmtId="1" fontId="5" fillId="0" borderId="24"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49" fontId="4" fillId="2" borderId="23" xfId="0" applyNumberFormat="1" applyFont="1" applyFill="1" applyBorder="1" applyAlignment="1">
      <alignment horizontal="center" vertical="center" wrapText="1"/>
    </xf>
    <xf numFmtId="1" fontId="2" fillId="6" borderId="6" xfId="0" applyNumberFormat="1" applyFont="1" applyFill="1" applyBorder="1" applyAlignment="1">
      <alignment horizontal="left" vertical="center"/>
    </xf>
    <xf numFmtId="1" fontId="2" fillId="6" borderId="0" xfId="0" applyNumberFormat="1" applyFont="1" applyFill="1" applyBorder="1" applyAlignment="1">
      <alignment horizontal="left" vertical="center"/>
    </xf>
    <xf numFmtId="1" fontId="2" fillId="6" borderId="5" xfId="0" applyNumberFormat="1" applyFont="1" applyFill="1" applyBorder="1" applyAlignment="1">
      <alignment horizontal="left" vertical="center"/>
    </xf>
    <xf numFmtId="1" fontId="2" fillId="6" borderId="0" xfId="0" applyNumberFormat="1" applyFont="1" applyFill="1" applyAlignment="1">
      <alignment horizontal="left" vertical="center"/>
    </xf>
    <xf numFmtId="0" fontId="3" fillId="8" borderId="18" xfId="0" applyFont="1" applyFill="1" applyBorder="1" applyAlignment="1">
      <alignment horizontal="left" vertical="center" wrapText="1"/>
    </xf>
    <xf numFmtId="0" fontId="3" fillId="8" borderId="20" xfId="0" applyFont="1" applyFill="1" applyBorder="1" applyAlignment="1">
      <alignment horizontal="left" vertical="center" wrapText="1"/>
    </xf>
    <xf numFmtId="0" fontId="2" fillId="10" borderId="62" xfId="0" applyFont="1" applyFill="1" applyBorder="1" applyAlignment="1">
      <alignment horizontal="left" vertical="center"/>
    </xf>
    <xf numFmtId="0" fontId="2" fillId="10" borderId="8" xfId="0" applyFont="1" applyFill="1" applyBorder="1" applyAlignment="1">
      <alignment horizontal="left" vertical="center"/>
    </xf>
    <xf numFmtId="49" fontId="5" fillId="0" borderId="24"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9" fontId="4" fillId="2" borderId="23" xfId="0" applyNumberFormat="1" applyFont="1" applyFill="1" applyBorder="1" applyAlignment="1">
      <alignment horizontal="center" vertical="center"/>
    </xf>
    <xf numFmtId="167" fontId="6" fillId="0" borderId="23" xfId="17" applyNumberFormat="1" applyFont="1" applyFill="1" applyBorder="1" applyAlignment="1">
      <alignment horizontal="center" vertical="center"/>
    </xf>
    <xf numFmtId="0" fontId="2" fillId="10" borderId="0" xfId="0" applyFont="1" applyFill="1" applyAlignment="1">
      <alignment horizontal="left" vertical="center"/>
    </xf>
    <xf numFmtId="49" fontId="5" fillId="0" borderId="23" xfId="0" applyNumberFormat="1" applyFont="1" applyBorder="1" applyAlignment="1">
      <alignment horizontal="center" vertical="center" wrapText="1"/>
    </xf>
    <xf numFmtId="3" fontId="5" fillId="0" borderId="23" xfId="3" applyNumberFormat="1" applyFont="1" applyBorder="1" applyAlignment="1">
      <alignment horizontal="center" vertical="center" wrapText="1"/>
    </xf>
    <xf numFmtId="1" fontId="4" fillId="0" borderId="8" xfId="0" applyNumberFormat="1" applyFont="1" applyBorder="1" applyAlignment="1">
      <alignment horizontal="center" vertical="center"/>
    </xf>
    <xf numFmtId="49" fontId="5" fillId="0" borderId="9" xfId="0" applyNumberFormat="1" applyFont="1" applyBorder="1" applyAlignment="1">
      <alignment horizontal="justify" vertical="center" wrapText="1"/>
    </xf>
    <xf numFmtId="49" fontId="5" fillId="0" borderId="6" xfId="0" applyNumberFormat="1" applyFont="1" applyBorder="1" applyAlignment="1">
      <alignment horizontal="justify" vertical="center" wrapText="1"/>
    </xf>
    <xf numFmtId="49" fontId="5" fillId="0" borderId="45" xfId="0" applyNumberFormat="1" applyFont="1" applyBorder="1" applyAlignment="1">
      <alignment horizontal="justify" vertical="center" wrapText="1"/>
    </xf>
    <xf numFmtId="49" fontId="5" fillId="0" borderId="12"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10" fontId="5" fillId="0" borderId="10" xfId="3" applyNumberFormat="1" applyFont="1" applyBorder="1" applyAlignment="1">
      <alignment horizontal="center" vertical="center" wrapText="1"/>
    </xf>
    <xf numFmtId="10" fontId="5" fillId="0" borderId="12" xfId="3" applyNumberFormat="1" applyFont="1" applyBorder="1" applyAlignment="1">
      <alignment horizontal="center" vertical="center" wrapText="1"/>
    </xf>
    <xf numFmtId="0" fontId="4" fillId="0" borderId="9"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1" xfId="0" applyFont="1" applyFill="1" applyBorder="1" applyAlignment="1">
      <alignment horizontal="justify" vertical="center" wrapText="1"/>
    </xf>
    <xf numFmtId="1" fontId="4" fillId="0" borderId="30" xfId="0" applyNumberFormat="1" applyFont="1" applyFill="1" applyBorder="1" applyAlignment="1">
      <alignment horizontal="center" vertical="center"/>
    </xf>
    <xf numFmtId="0" fontId="4" fillId="0" borderId="23" xfId="0" applyFont="1" applyFill="1" applyBorder="1" applyAlignment="1">
      <alignment horizontal="justify" vertical="center" wrapText="1"/>
    </xf>
    <xf numFmtId="1" fontId="4" fillId="0" borderId="17" xfId="0" applyNumberFormat="1" applyFont="1" applyFill="1" applyBorder="1" applyAlignment="1">
      <alignment horizontal="center" vertical="center"/>
    </xf>
    <xf numFmtId="0" fontId="4" fillId="0" borderId="32" xfId="0" applyFont="1" applyFill="1" applyBorder="1" applyAlignment="1">
      <alignment horizontal="justify" vertical="center" wrapText="1"/>
    </xf>
    <xf numFmtId="1" fontId="4" fillId="2" borderId="8"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0" borderId="36" xfId="0" applyNumberFormat="1" applyFont="1" applyBorder="1" applyAlignment="1">
      <alignment horizontal="center" vertical="center"/>
    </xf>
    <xf numFmtId="49" fontId="5" fillId="0" borderId="10" xfId="0" applyNumberFormat="1" applyFont="1" applyBorder="1" applyAlignment="1">
      <alignment horizontal="justify" vertical="center" wrapText="1"/>
    </xf>
    <xf numFmtId="49" fontId="5" fillId="0" borderId="12" xfId="0" applyNumberFormat="1" applyFont="1" applyBorder="1" applyAlignment="1">
      <alignment horizontal="justify" vertical="center" wrapText="1"/>
    </xf>
    <xf numFmtId="49" fontId="5" fillId="0" borderId="53" xfId="0" applyNumberFormat="1" applyFont="1" applyBorder="1" applyAlignment="1">
      <alignment horizontal="justify" vertical="center" wrapText="1"/>
    </xf>
    <xf numFmtId="49" fontId="5" fillId="0" borderId="2" xfId="0" applyNumberFormat="1" applyFont="1" applyBorder="1" applyAlignment="1">
      <alignment horizontal="center" vertical="center" wrapText="1"/>
    </xf>
    <xf numFmtId="49" fontId="4" fillId="2" borderId="53" xfId="0" applyNumberFormat="1" applyFont="1" applyFill="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42" xfId="0" applyFont="1" applyBorder="1" applyAlignment="1">
      <alignment horizontal="justify" vertical="center" wrapText="1"/>
    </xf>
    <xf numFmtId="3" fontId="4" fillId="0" borderId="12"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76" fontId="6" fillId="0" borderId="16" xfId="17" applyNumberFormat="1" applyFont="1" applyFill="1" applyBorder="1" applyAlignment="1">
      <alignment horizontal="center" vertical="center"/>
    </xf>
    <xf numFmtId="176" fontId="6" fillId="0" borderId="1" xfId="17" applyNumberFormat="1" applyFont="1" applyFill="1" applyBorder="1" applyAlignment="1">
      <alignment horizontal="center" vertical="center"/>
    </xf>
    <xf numFmtId="0" fontId="5" fillId="0" borderId="2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4" xfId="0" applyFont="1" applyBorder="1" applyAlignment="1">
      <alignment horizontal="justify" vertical="center" wrapText="1"/>
    </xf>
    <xf numFmtId="1" fontId="4" fillId="2" borderId="1" xfId="0" applyNumberFormat="1" applyFont="1" applyFill="1" applyBorder="1" applyAlignment="1">
      <alignment horizontal="center" vertical="center"/>
    </xf>
    <xf numFmtId="0" fontId="5" fillId="0" borderId="3" xfId="0" applyFont="1" applyBorder="1" applyAlignment="1">
      <alignment horizontal="justify" vertical="center" wrapText="1"/>
    </xf>
    <xf numFmtId="10" fontId="5" fillId="0" borderId="36" xfId="3" applyNumberFormat="1" applyFont="1" applyBorder="1" applyAlignment="1">
      <alignment horizontal="center" vertical="center" wrapText="1"/>
    </xf>
    <xf numFmtId="10" fontId="5" fillId="0" borderId="18" xfId="3" applyNumberFormat="1" applyFont="1" applyBorder="1" applyAlignment="1">
      <alignment horizontal="center" vertical="center" wrapText="1"/>
    </xf>
    <xf numFmtId="10" fontId="5" fillId="0" borderId="13" xfId="3" applyNumberFormat="1" applyFont="1" applyBorder="1" applyAlignment="1">
      <alignment horizontal="center" vertical="center" wrapText="1"/>
    </xf>
    <xf numFmtId="10" fontId="5" fillId="0" borderId="26" xfId="3"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0" fontId="5" fillId="0" borderId="32" xfId="9" applyNumberFormat="1" applyFont="1" applyFill="1" applyBorder="1" applyAlignment="1">
      <alignment horizontal="center" vertical="center" wrapText="1"/>
    </xf>
    <xf numFmtId="0" fontId="5" fillId="0" borderId="29" xfId="9" applyNumberFormat="1" applyFont="1" applyFill="1" applyBorder="1" applyAlignment="1">
      <alignment horizontal="center" vertical="center" wrapText="1"/>
    </xf>
    <xf numFmtId="0" fontId="5" fillId="0" borderId="31" xfId="9" applyNumberFormat="1" applyFont="1" applyFill="1" applyBorder="1" applyAlignment="1">
      <alignment horizontal="center" vertical="center" wrapText="1"/>
    </xf>
    <xf numFmtId="10" fontId="5" fillId="0" borderId="17" xfId="2" applyNumberFormat="1" applyFont="1" applyFill="1" applyBorder="1" applyAlignment="1">
      <alignment horizontal="center" vertical="center" wrapText="1"/>
    </xf>
    <xf numFmtId="10" fontId="5" fillId="0" borderId="15" xfId="2" applyNumberFormat="1" applyFont="1" applyFill="1" applyBorder="1" applyAlignment="1">
      <alignment horizontal="center" vertical="center" wrapText="1"/>
    </xf>
    <xf numFmtId="10" fontId="5" fillId="0" borderId="34" xfId="2" applyNumberFormat="1" applyFont="1" applyFill="1" applyBorder="1" applyAlignment="1">
      <alignment horizontal="center" vertical="center" wrapText="1"/>
    </xf>
    <xf numFmtId="10" fontId="5" fillId="0" borderId="17" xfId="3" applyNumberFormat="1" applyFont="1" applyBorder="1" applyAlignment="1">
      <alignment horizontal="center" vertical="center" wrapText="1"/>
    </xf>
    <xf numFmtId="10" fontId="5" fillId="0" borderId="15" xfId="3" applyNumberFormat="1" applyFont="1" applyBorder="1" applyAlignment="1">
      <alignment horizontal="center" vertical="center" wrapText="1"/>
    </xf>
    <xf numFmtId="10" fontId="5" fillId="0" borderId="43" xfId="3" applyNumberFormat="1" applyFont="1" applyBorder="1" applyAlignment="1">
      <alignment horizontal="center" vertical="center" wrapText="1"/>
    </xf>
    <xf numFmtId="0" fontId="5" fillId="0" borderId="32" xfId="13" applyNumberFormat="1" applyFont="1" applyFill="1" applyBorder="1" applyAlignment="1">
      <alignment horizontal="center" vertical="center" wrapText="1"/>
    </xf>
    <xf numFmtId="0" fontId="5" fillId="0" borderId="29" xfId="13" applyNumberFormat="1" applyFont="1" applyFill="1" applyBorder="1" applyAlignment="1">
      <alignment horizontal="center" vertical="center" wrapText="1"/>
    </xf>
    <xf numFmtId="0" fontId="5" fillId="0" borderId="31" xfId="13" applyNumberFormat="1" applyFont="1" applyFill="1" applyBorder="1" applyAlignment="1">
      <alignment horizontal="center" vertical="center" wrapText="1"/>
    </xf>
    <xf numFmtId="3" fontId="5" fillId="0" borderId="57" xfId="3" applyNumberFormat="1" applyFont="1" applyBorder="1" applyAlignment="1">
      <alignment horizontal="center" vertical="center" wrapText="1"/>
    </xf>
    <xf numFmtId="3" fontId="5" fillId="0" borderId="46" xfId="3" applyNumberFormat="1" applyFont="1" applyBorder="1" applyAlignment="1">
      <alignment horizontal="center" vertical="center" wrapText="1"/>
    </xf>
    <xf numFmtId="3" fontId="5" fillId="0" borderId="58" xfId="3" applyNumberFormat="1" applyFont="1" applyBorder="1" applyAlignment="1">
      <alignment horizontal="center" vertical="center" wrapText="1"/>
    </xf>
    <xf numFmtId="176" fontId="6" fillId="0" borderId="2" xfId="17" applyNumberFormat="1" applyFont="1" applyFill="1" applyBorder="1" applyAlignment="1">
      <alignment horizontal="center" vertical="center"/>
    </xf>
    <xf numFmtId="0" fontId="5" fillId="0" borderId="18" xfId="3" applyFont="1" applyBorder="1" applyAlignment="1">
      <alignment horizontal="justify" vertical="center" wrapText="1"/>
    </xf>
    <xf numFmtId="0" fontId="5" fillId="0" borderId="13" xfId="3" applyFont="1" applyBorder="1" applyAlignment="1">
      <alignment horizontal="justify" vertical="center" wrapText="1"/>
    </xf>
    <xf numFmtId="0" fontId="5" fillId="0" borderId="26" xfId="3" applyFont="1" applyBorder="1" applyAlignment="1">
      <alignment horizontal="justify" vertical="center" wrapText="1"/>
    </xf>
    <xf numFmtId="49" fontId="5" fillId="0" borderId="28" xfId="0" applyNumberFormat="1" applyFont="1" applyBorder="1" applyAlignment="1">
      <alignment horizontal="center" vertical="center" wrapText="1"/>
    </xf>
    <xf numFmtId="0" fontId="5" fillId="0" borderId="28" xfId="13" applyNumberFormat="1" applyFont="1" applyFill="1" applyBorder="1" applyAlignment="1">
      <alignment horizontal="center" vertical="center" wrapText="1"/>
    </xf>
    <xf numFmtId="0" fontId="5" fillId="0" borderId="48"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5" xfId="0" applyFont="1" applyBorder="1" applyAlignment="1">
      <alignment horizontal="justify" vertical="center" wrapText="1"/>
    </xf>
    <xf numFmtId="3" fontId="5" fillId="0" borderId="32" xfId="3" applyNumberFormat="1" applyFont="1" applyBorder="1" applyAlignment="1">
      <alignment horizontal="center" vertical="center" wrapText="1"/>
    </xf>
    <xf numFmtId="3" fontId="5" fillId="0" borderId="29" xfId="3" applyNumberFormat="1" applyFont="1" applyBorder="1" applyAlignment="1">
      <alignment horizontal="center" vertical="center" wrapText="1"/>
    </xf>
    <xf numFmtId="9" fontId="5" fillId="0" borderId="54" xfId="3" applyNumberFormat="1" applyFont="1" applyBorder="1" applyAlignment="1">
      <alignment horizontal="center" vertical="center" wrapText="1"/>
    </xf>
    <xf numFmtId="9" fontId="5" fillId="0" borderId="46" xfId="3" applyNumberFormat="1" applyFont="1" applyBorder="1" applyAlignment="1">
      <alignment horizontal="center" vertical="center" wrapText="1"/>
    </xf>
    <xf numFmtId="9" fontId="5" fillId="0" borderId="58" xfId="3" applyNumberFormat="1" applyFont="1" applyBorder="1" applyAlignment="1">
      <alignment horizontal="center" vertical="center" wrapText="1"/>
    </xf>
    <xf numFmtId="0" fontId="5" fillId="0" borderId="5" xfId="0" applyFont="1" applyBorder="1" applyAlignment="1">
      <alignment horizontal="justify" vertical="center" wrapText="1"/>
    </xf>
    <xf numFmtId="3" fontId="5" fillId="0" borderId="18" xfId="3" applyNumberFormat="1" applyFont="1" applyBorder="1" applyAlignment="1">
      <alignment horizontal="center" vertical="center" wrapText="1"/>
    </xf>
    <xf numFmtId="3" fontId="5" fillId="0" borderId="13" xfId="3" applyNumberFormat="1" applyFont="1" applyBorder="1" applyAlignment="1">
      <alignment horizontal="center" vertical="center" wrapText="1"/>
    </xf>
    <xf numFmtId="3" fontId="5" fillId="0" borderId="26" xfId="3" applyNumberFormat="1" applyFont="1" applyBorder="1" applyAlignment="1">
      <alignment horizontal="center" vertical="center" wrapText="1"/>
    </xf>
    <xf numFmtId="3" fontId="5" fillId="0" borderId="54" xfId="3" applyNumberFormat="1" applyFont="1" applyBorder="1" applyAlignment="1">
      <alignment horizontal="center" vertical="center" wrapText="1"/>
    </xf>
    <xf numFmtId="176" fontId="6" fillId="0" borderId="10" xfId="17" applyNumberFormat="1" applyFont="1" applyFill="1" applyBorder="1" applyAlignment="1">
      <alignment horizontal="center" vertical="center"/>
    </xf>
    <xf numFmtId="176" fontId="6" fillId="0" borderId="12" xfId="17" applyNumberFormat="1" applyFont="1" applyFill="1" applyBorder="1" applyAlignment="1">
      <alignment horizontal="center" vertical="center"/>
    </xf>
    <xf numFmtId="176" fontId="6" fillId="0" borderId="24" xfId="17" applyNumberFormat="1" applyFont="1" applyFill="1" applyBorder="1" applyAlignment="1">
      <alignment horizontal="center" vertical="center"/>
    </xf>
    <xf numFmtId="176" fontId="6" fillId="0" borderId="4" xfId="17" applyNumberFormat="1" applyFont="1" applyFill="1" applyBorder="1" applyAlignment="1">
      <alignment horizontal="center" vertical="center"/>
    </xf>
    <xf numFmtId="1" fontId="4" fillId="2" borderId="30" xfId="0" applyNumberFormat="1" applyFont="1" applyFill="1" applyBorder="1" applyAlignment="1">
      <alignment horizontal="center" vertical="center"/>
    </xf>
    <xf numFmtId="10" fontId="5" fillId="0" borderId="22" xfId="2" applyNumberFormat="1" applyFont="1" applyFill="1" applyBorder="1" applyAlignment="1">
      <alignment horizontal="center" vertical="center" wrapText="1"/>
    </xf>
    <xf numFmtId="10" fontId="5" fillId="0" borderId="13" xfId="2" applyNumberFormat="1" applyFont="1" applyFill="1" applyBorder="1" applyAlignment="1">
      <alignment horizontal="center" vertical="center" wrapText="1"/>
    </xf>
    <xf numFmtId="10" fontId="5" fillId="0" borderId="26" xfId="2" applyNumberFormat="1" applyFont="1" applyFill="1" applyBorder="1" applyAlignment="1">
      <alignment horizontal="center" vertical="center" wrapText="1"/>
    </xf>
    <xf numFmtId="178" fontId="5" fillId="0" borderId="23" xfId="2" applyNumberFormat="1" applyFont="1" applyFill="1" applyBorder="1" applyAlignment="1">
      <alignment horizontal="center" vertical="center" wrapText="1"/>
    </xf>
    <xf numFmtId="178" fontId="5" fillId="0" borderId="23" xfId="3" applyNumberFormat="1" applyFont="1" applyBorder="1" applyAlignment="1">
      <alignment horizontal="center" vertical="center" wrapText="1"/>
    </xf>
    <xf numFmtId="0" fontId="5" fillId="0" borderId="19" xfId="0" applyFont="1" applyBorder="1" applyAlignment="1">
      <alignment horizontal="justify" vertical="center" wrapText="1"/>
    </xf>
    <xf numFmtId="0" fontId="5" fillId="0" borderId="10" xfId="9" applyNumberFormat="1" applyFont="1" applyFill="1" applyBorder="1" applyAlignment="1">
      <alignment horizontal="center" vertical="center" wrapText="1"/>
    </xf>
    <xf numFmtId="0" fontId="5" fillId="0" borderId="12" xfId="9" applyNumberFormat="1" applyFont="1" applyFill="1" applyBorder="1" applyAlignment="1">
      <alignment horizontal="center" vertical="center" wrapText="1"/>
    </xf>
    <xf numFmtId="0" fontId="5" fillId="0" borderId="24" xfId="9" applyNumberFormat="1" applyFont="1" applyFill="1" applyBorder="1" applyAlignment="1">
      <alignment horizontal="center" vertical="center" wrapText="1"/>
    </xf>
    <xf numFmtId="3" fontId="5" fillId="0" borderId="12" xfId="3" applyNumberFormat="1" applyFont="1" applyBorder="1" applyAlignment="1">
      <alignment horizontal="center" vertical="center" wrapText="1"/>
    </xf>
    <xf numFmtId="10" fontId="5" fillId="0" borderId="22" xfId="3" applyNumberFormat="1" applyFont="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10" fontId="5" fillId="0" borderId="7" xfId="0" applyNumberFormat="1" applyFont="1" applyBorder="1" applyAlignment="1">
      <alignment horizontal="center" vertical="center" wrapText="1"/>
    </xf>
    <xf numFmtId="0" fontId="4" fillId="2" borderId="5"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3" xfId="0" applyFont="1" applyFill="1" applyBorder="1" applyAlignment="1">
      <alignment horizontal="justify" vertical="center" wrapText="1"/>
    </xf>
    <xf numFmtId="1" fontId="4" fillId="0" borderId="4" xfId="0" applyNumberFormat="1" applyFont="1" applyBorder="1" applyAlignment="1">
      <alignment horizontal="center" vertical="center" wrapText="1"/>
    </xf>
    <xf numFmtId="176" fontId="4" fillId="2" borderId="23" xfId="0" applyNumberFormat="1" applyFont="1" applyFill="1" applyBorder="1" applyAlignment="1">
      <alignment horizontal="center" vertical="center"/>
    </xf>
    <xf numFmtId="10" fontId="5" fillId="0" borderId="9" xfId="3" applyNumberFormat="1" applyFont="1" applyBorder="1" applyAlignment="1">
      <alignment horizontal="center" vertical="center" wrapText="1"/>
    </xf>
    <xf numFmtId="10" fontId="5" fillId="0" borderId="6" xfId="3" applyNumberFormat="1" applyFont="1" applyBorder="1" applyAlignment="1">
      <alignment horizontal="center" vertical="center" wrapText="1"/>
    </xf>
    <xf numFmtId="10" fontId="5" fillId="0" borderId="11" xfId="3" applyNumberFormat="1" applyFont="1" applyBorder="1" applyAlignment="1">
      <alignment horizontal="center" vertical="center" wrapText="1"/>
    </xf>
    <xf numFmtId="3" fontId="5" fillId="0" borderId="7" xfId="3" applyNumberFormat="1" applyFont="1" applyBorder="1" applyAlignment="1">
      <alignment horizontal="center" vertical="center" wrapText="1"/>
    </xf>
    <xf numFmtId="10" fontId="5" fillId="0" borderId="8" xfId="3" applyNumberFormat="1" applyFont="1" applyBorder="1" applyAlignment="1">
      <alignment horizontal="center" vertical="center" wrapText="1"/>
    </xf>
    <xf numFmtId="167" fontId="4" fillId="2" borderId="12" xfId="0" applyNumberFormat="1" applyFont="1" applyFill="1" applyBorder="1" applyAlignment="1">
      <alignment horizontal="center" vertical="center"/>
    </xf>
    <xf numFmtId="49" fontId="5" fillId="0" borderId="2" xfId="0" applyNumberFormat="1" applyFont="1" applyBorder="1" applyAlignment="1">
      <alignment horizontal="justify" vertical="center" wrapText="1"/>
    </xf>
    <xf numFmtId="3" fontId="5" fillId="0" borderId="9" xfId="3" applyNumberFormat="1" applyFont="1" applyBorder="1" applyAlignment="1">
      <alignment horizontal="center" vertical="center" wrapText="1"/>
    </xf>
    <xf numFmtId="3" fontId="5" fillId="0" borderId="6" xfId="3" applyNumberFormat="1" applyFont="1" applyBorder="1" applyAlignment="1">
      <alignment horizontal="center" vertical="center" wrapText="1"/>
    </xf>
    <xf numFmtId="3" fontId="5" fillId="0" borderId="11" xfId="3" applyNumberFormat="1" applyFont="1" applyBorder="1" applyAlignment="1">
      <alignment horizontal="center" vertical="center" wrapText="1"/>
    </xf>
    <xf numFmtId="10" fontId="5" fillId="0" borderId="5" xfId="3" applyNumberFormat="1" applyFont="1" applyBorder="1" applyAlignment="1">
      <alignment horizontal="center" vertical="center" wrapText="1"/>
    </xf>
    <xf numFmtId="10" fontId="5" fillId="0" borderId="0" xfId="3" applyNumberFormat="1" applyFont="1" applyAlignment="1">
      <alignment horizontal="center" vertical="center" wrapText="1"/>
    </xf>
    <xf numFmtId="10" fontId="5" fillId="0" borderId="3" xfId="3" applyNumberFormat="1" applyFont="1" applyBorder="1" applyAlignment="1">
      <alignment horizontal="center" vertical="center" wrapText="1"/>
    </xf>
    <xf numFmtId="166" fontId="4" fillId="2" borderId="55" xfId="0" applyNumberFormat="1" applyFont="1" applyFill="1" applyBorder="1" applyAlignment="1">
      <alignment horizontal="center" vertical="center" wrapText="1"/>
    </xf>
    <xf numFmtId="0" fontId="5" fillId="0" borderId="23" xfId="9"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0" fontId="3" fillId="6" borderId="9" xfId="0" applyFont="1" applyFill="1" applyBorder="1" applyAlignment="1">
      <alignment horizontal="left" vertical="center"/>
    </xf>
    <xf numFmtId="0" fontId="3" fillId="6" borderId="5" xfId="0" applyFont="1" applyFill="1" applyBorder="1" applyAlignment="1">
      <alignment horizontal="left" vertical="center"/>
    </xf>
    <xf numFmtId="3" fontId="5" fillId="0" borderId="35" xfId="3" applyNumberFormat="1" applyFont="1" applyFill="1" applyBorder="1" applyAlignment="1">
      <alignment horizontal="center" vertical="center" wrapText="1"/>
    </xf>
    <xf numFmtId="3" fontId="5" fillId="0" borderId="6" xfId="3" applyNumberFormat="1" applyFont="1" applyFill="1" applyBorder="1" applyAlignment="1">
      <alignment horizontal="center" vertical="center" wrapText="1"/>
    </xf>
    <xf numFmtId="3" fontId="5" fillId="0" borderId="11" xfId="3" applyNumberFormat="1" applyFont="1" applyFill="1" applyBorder="1" applyAlignment="1">
      <alignment horizontal="center" vertical="center" wrapText="1"/>
    </xf>
    <xf numFmtId="10" fontId="4" fillId="0" borderId="0" xfId="2" applyNumberFormat="1" applyFont="1" applyBorder="1" applyAlignment="1">
      <alignment horizontal="center" vertical="center"/>
    </xf>
    <xf numFmtId="10" fontId="4" fillId="0" borderId="3" xfId="2" applyNumberFormat="1" applyFont="1" applyBorder="1" applyAlignment="1">
      <alignment horizontal="center" vertical="center"/>
    </xf>
    <xf numFmtId="4" fontId="4" fillId="2" borderId="23" xfId="0" applyNumberFormat="1" applyFont="1" applyFill="1" applyBorder="1" applyAlignment="1">
      <alignment horizontal="center" vertical="center" wrapText="1"/>
    </xf>
    <xf numFmtId="0" fontId="17" fillId="6" borderId="5" xfId="0" applyFont="1" applyFill="1" applyBorder="1" applyAlignment="1">
      <alignment horizontal="center" vertical="center"/>
    </xf>
    <xf numFmtId="0" fontId="2" fillId="6" borderId="5" xfId="0" applyFont="1" applyFill="1" applyBorder="1" applyAlignment="1">
      <alignment horizontal="center" vertical="center"/>
    </xf>
    <xf numFmtId="1" fontId="2" fillId="2" borderId="0" xfId="0" applyNumberFormat="1" applyFont="1" applyFill="1" applyBorder="1" applyAlignment="1">
      <alignment horizontal="center" vertical="center" wrapText="1"/>
    </xf>
    <xf numFmtId="1" fontId="2" fillId="10" borderId="35" xfId="0" applyNumberFormat="1" applyFont="1" applyFill="1" applyBorder="1" applyAlignment="1">
      <alignment horizontal="left" vertical="center"/>
    </xf>
    <xf numFmtId="1" fontId="2" fillId="10" borderId="19" xfId="0" applyNumberFormat="1" applyFont="1" applyFill="1" applyBorder="1" applyAlignment="1">
      <alignment horizontal="left" vertical="center"/>
    </xf>
    <xf numFmtId="1" fontId="2" fillId="10" borderId="20" xfId="0" applyNumberFormat="1" applyFont="1" applyFill="1" applyBorder="1" applyAlignment="1">
      <alignment horizontal="left" vertical="center"/>
    </xf>
    <xf numFmtId="3" fontId="5" fillId="0" borderId="26" xfId="3" applyNumberFormat="1" applyFont="1" applyFill="1" applyBorder="1" applyAlignment="1">
      <alignment horizontal="center" vertical="center" wrapText="1"/>
    </xf>
    <xf numFmtId="0" fontId="2" fillId="0" borderId="24" xfId="0" applyFont="1" applyBorder="1" applyAlignment="1">
      <alignment horizontal="center" vertical="center"/>
    </xf>
    <xf numFmtId="0" fontId="2" fillId="14" borderId="63" xfId="0" applyFont="1" applyFill="1" applyBorder="1" applyAlignment="1">
      <alignment horizontal="center" vertical="center"/>
    </xf>
    <xf numFmtId="0" fontId="18" fillId="4" borderId="1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3" fillId="3" borderId="6" xfId="0" applyFont="1" applyFill="1" applyBorder="1" applyAlignment="1">
      <alignment horizontal="center" vertical="center" textRotation="90" wrapText="1"/>
    </xf>
    <xf numFmtId="179" fontId="18" fillId="4" borderId="10" xfId="0" applyNumberFormat="1" applyFont="1" applyFill="1" applyBorder="1" applyAlignment="1">
      <alignment horizontal="center" vertical="center" wrapText="1"/>
    </xf>
    <xf numFmtId="179" fontId="18" fillId="4" borderId="24" xfId="0" applyNumberFormat="1" applyFont="1" applyFill="1" applyBorder="1" applyAlignment="1">
      <alignment horizontal="center" vertical="center" wrapText="1"/>
    </xf>
    <xf numFmtId="179" fontId="18" fillId="4" borderId="5" xfId="0" applyNumberFormat="1" applyFont="1" applyFill="1" applyBorder="1" applyAlignment="1">
      <alignment horizontal="center" vertical="center" wrapText="1"/>
    </xf>
    <xf numFmtId="179" fontId="18" fillId="4" borderId="3" xfId="0" applyNumberFormat="1" applyFont="1" applyFill="1" applyBorder="1" applyAlignment="1">
      <alignment horizontal="center" vertical="center" wrapText="1"/>
    </xf>
    <xf numFmtId="0" fontId="2" fillId="6" borderId="9" xfId="0" applyFont="1" applyFill="1" applyBorder="1" applyAlignment="1">
      <alignment horizontal="left" vertical="center"/>
    </xf>
    <xf numFmtId="0" fontId="3" fillId="8" borderId="62" xfId="0" applyFont="1" applyFill="1" applyBorder="1" applyAlignment="1">
      <alignment horizontal="left" vertical="center"/>
    </xf>
    <xf numFmtId="0" fontId="3" fillId="10" borderId="26" xfId="3" applyFont="1" applyFill="1" applyBorder="1" applyAlignment="1">
      <alignment horizontal="left" vertical="center"/>
    </xf>
    <xf numFmtId="0" fontId="3" fillId="10" borderId="14" xfId="3" applyFont="1" applyFill="1" applyBorder="1" applyAlignment="1">
      <alignment horizontal="left" vertical="center"/>
    </xf>
    <xf numFmtId="0" fontId="3" fillId="10" borderId="38" xfId="3" applyFont="1" applyFill="1" applyBorder="1" applyAlignment="1">
      <alignment horizontal="left" vertical="center"/>
    </xf>
    <xf numFmtId="0" fontId="4" fillId="0" borderId="0" xfId="0" applyFont="1" applyAlignment="1">
      <alignment horizontal="center" vertical="center" wrapText="1"/>
    </xf>
    <xf numFmtId="0" fontId="4" fillId="0" borderId="5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center" vertical="center" wrapText="1"/>
    </xf>
    <xf numFmtId="0" fontId="4" fillId="0" borderId="64" xfId="0" applyFont="1" applyBorder="1" applyAlignment="1">
      <alignment horizontal="center" vertical="center" wrapText="1"/>
    </xf>
    <xf numFmtId="166" fontId="4" fillId="0" borderId="23"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3" fontId="4" fillId="0" borderId="31"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1" fontId="4" fillId="0" borderId="19"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6" fillId="0" borderId="30" xfId="0" applyFont="1" applyBorder="1" applyAlignment="1">
      <alignment horizontal="center" vertical="center" wrapText="1"/>
    </xf>
    <xf numFmtId="9" fontId="4" fillId="0" borderId="23" xfId="0" applyNumberFormat="1" applyFont="1" applyBorder="1" applyAlignment="1">
      <alignment horizontal="center" vertical="center" wrapText="1"/>
    </xf>
    <xf numFmtId="3" fontId="4" fillId="2" borderId="23" xfId="0" applyNumberFormat="1" applyFont="1" applyFill="1" applyBorder="1" applyAlignment="1">
      <alignment horizontal="justify" vertical="center" wrapText="1"/>
    </xf>
    <xf numFmtId="3" fontId="4" fillId="2" borderId="35" xfId="0" applyNumberFormat="1" applyFont="1" applyFill="1" applyBorder="1" applyAlignment="1">
      <alignment horizontal="justify" vertical="center" wrapText="1"/>
    </xf>
    <xf numFmtId="0" fontId="5" fillId="0" borderId="55" xfId="3" applyFont="1" applyBorder="1" applyAlignment="1">
      <alignment horizontal="justify" vertical="center" wrapText="1"/>
    </xf>
    <xf numFmtId="14" fontId="4" fillId="0" borderId="12" xfId="0" applyNumberFormat="1" applyFont="1" applyBorder="1" applyAlignment="1">
      <alignment horizontal="center" vertical="center" wrapText="1"/>
    </xf>
    <xf numFmtId="1" fontId="4" fillId="0" borderId="55"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 xfId="0" applyFont="1" applyBorder="1" applyAlignment="1">
      <alignment horizontal="justify" vertical="center" wrapText="1"/>
    </xf>
    <xf numFmtId="9" fontId="4" fillId="0" borderId="55"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0" fontId="4" fillId="2" borderId="10"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0" borderId="10"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0" fontId="4" fillId="2" borderId="2" xfId="0" applyFont="1" applyFill="1" applyBorder="1" applyAlignment="1">
      <alignment horizontal="left" vertical="center" wrapText="1"/>
    </xf>
    <xf numFmtId="0" fontId="4" fillId="0" borderId="55" xfId="0" applyFont="1" applyBorder="1" applyAlignment="1">
      <alignment horizontal="justify" vertical="center" wrapText="1"/>
    </xf>
    <xf numFmtId="1" fontId="4" fillId="2" borderId="13"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14" fontId="4" fillId="0" borderId="23" xfId="0" applyNumberFormat="1" applyFont="1" applyBorder="1" applyAlignment="1">
      <alignment horizontal="center" vertical="center" wrapText="1"/>
    </xf>
    <xf numFmtId="1" fontId="4" fillId="0" borderId="32"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1" fontId="4" fillId="0" borderId="31" xfId="0" applyNumberFormat="1"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wrapText="1"/>
    </xf>
    <xf numFmtId="0" fontId="4" fillId="2" borderId="34" xfId="0" applyFont="1" applyFill="1" applyBorder="1" applyAlignment="1">
      <alignment horizontal="justify" vertical="center" wrapText="1"/>
    </xf>
    <xf numFmtId="0" fontId="4" fillId="2" borderId="19" xfId="0" applyFont="1" applyFill="1" applyBorder="1" applyAlignment="1">
      <alignment horizontal="justify" vertical="center" wrapText="1"/>
    </xf>
    <xf numFmtId="43" fontId="4" fillId="2" borderId="26" xfId="9" applyFont="1" applyFill="1" applyBorder="1" applyAlignment="1">
      <alignment horizontal="center" vertical="center" wrapText="1"/>
    </xf>
    <xf numFmtId="43" fontId="4" fillId="2" borderId="19" xfId="9" applyFont="1" applyFill="1" applyBorder="1" applyAlignment="1">
      <alignment horizontal="center" vertical="center" wrapText="1"/>
    </xf>
    <xf numFmtId="3" fontId="4" fillId="2" borderId="14" xfId="0" applyNumberFormat="1" applyFont="1" applyFill="1" applyBorder="1" applyAlignment="1">
      <alignment horizontal="justify" vertical="center" wrapText="1"/>
    </xf>
    <xf numFmtId="3" fontId="4" fillId="2" borderId="19" xfId="0" applyNumberFormat="1" applyFont="1" applyFill="1" applyBorder="1" applyAlignment="1">
      <alignment horizontal="justify" vertical="center" wrapText="1"/>
    </xf>
    <xf numFmtId="14" fontId="4" fillId="2" borderId="0" xfId="0" applyNumberFormat="1" applyFont="1" applyFill="1" applyAlignment="1">
      <alignment horizontal="center" vertical="center" wrapText="1"/>
    </xf>
    <xf numFmtId="14" fontId="4" fillId="2" borderId="14" xfId="0" applyNumberFormat="1" applyFont="1" applyFill="1" applyBorder="1" applyAlignment="1">
      <alignment horizontal="center" vertical="center" wrapText="1"/>
    </xf>
    <xf numFmtId="14" fontId="4" fillId="2" borderId="19" xfId="0" applyNumberFormat="1" applyFont="1" applyFill="1" applyBorder="1" applyAlignment="1">
      <alignment horizontal="center" vertical="center" wrapText="1"/>
    </xf>
    <xf numFmtId="1" fontId="4" fillId="2" borderId="55" xfId="0" applyNumberFormat="1"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3" xfId="0" applyFont="1" applyFill="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3"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53" xfId="0"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24" xfId="0" applyNumberFormat="1" applyFont="1" applyBorder="1" applyAlignment="1">
      <alignment horizontal="center" vertical="center" wrapText="1"/>
    </xf>
    <xf numFmtId="43" fontId="4" fillId="2" borderId="10" xfId="9" applyFont="1" applyFill="1" applyBorder="1" applyAlignment="1">
      <alignment horizontal="center" vertical="center" wrapText="1"/>
    </xf>
    <xf numFmtId="0" fontId="4" fillId="0" borderId="54"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1" xfId="0" applyFont="1" applyBorder="1" applyAlignment="1">
      <alignment horizontal="center" vertical="center" wrapText="1"/>
    </xf>
    <xf numFmtId="0" fontId="4" fillId="0" borderId="58"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53" xfId="0" applyFont="1" applyBorder="1" applyAlignment="1">
      <alignment horizontal="center" vertical="center" wrapText="1"/>
    </xf>
    <xf numFmtId="0" fontId="6" fillId="0" borderId="55" xfId="0" applyFont="1" applyBorder="1" applyAlignment="1">
      <alignment horizontal="center" vertical="center" wrapText="1"/>
    </xf>
    <xf numFmtId="9" fontId="4" fillId="2" borderId="32"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9" fontId="4" fillId="2" borderId="31" xfId="0" applyNumberFormat="1" applyFont="1" applyFill="1" applyBorder="1" applyAlignment="1">
      <alignment horizontal="center" vertical="center" wrapText="1"/>
    </xf>
    <xf numFmtId="14" fontId="4" fillId="0" borderId="20" xfId="0" applyNumberFormat="1" applyFont="1" applyBorder="1" applyAlignment="1">
      <alignment horizontal="center" vertical="center" wrapText="1"/>
    </xf>
    <xf numFmtId="14" fontId="4" fillId="0" borderId="0" xfId="0" applyNumberFormat="1" applyFont="1" applyAlignment="1">
      <alignment horizontal="center" vertical="center" wrapText="1"/>
    </xf>
    <xf numFmtId="14" fontId="4" fillId="0" borderId="14" xfId="0" applyNumberFormat="1" applyFont="1" applyBorder="1" applyAlignment="1">
      <alignment horizontal="center" vertical="center" wrapText="1"/>
    </xf>
    <xf numFmtId="14" fontId="4" fillId="0" borderId="19" xfId="0" applyNumberFormat="1" applyFont="1" applyBorder="1" applyAlignment="1">
      <alignment horizontal="center" vertical="center" wrapText="1"/>
    </xf>
    <xf numFmtId="1" fontId="4" fillId="0" borderId="47" xfId="0" applyNumberFormat="1" applyFont="1" applyBorder="1" applyAlignment="1">
      <alignment horizontal="center" vertical="center" wrapText="1"/>
    </xf>
    <xf numFmtId="1" fontId="4" fillId="0" borderId="21" xfId="0" applyNumberFormat="1" applyFont="1" applyBorder="1" applyAlignment="1">
      <alignment horizontal="center" vertical="center" wrapText="1"/>
    </xf>
    <xf numFmtId="1" fontId="4" fillId="0" borderId="64"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4" fillId="2" borderId="30" xfId="0" applyFont="1" applyFill="1" applyBorder="1" applyAlignment="1">
      <alignment horizontal="justify" vertical="center" wrapText="1"/>
    </xf>
    <xf numFmtId="0" fontId="4" fillId="2" borderId="54"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6" fillId="0" borderId="2" xfId="0" applyFont="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65" xfId="0" applyFont="1" applyBorder="1" applyAlignment="1">
      <alignment horizontal="center" vertical="center" wrapText="1"/>
    </xf>
    <xf numFmtId="0" fontId="4" fillId="2" borderId="14" xfId="0" applyFont="1" applyFill="1" applyBorder="1" applyAlignment="1">
      <alignment horizontal="justify" vertical="center" wrapText="1"/>
    </xf>
    <xf numFmtId="9" fontId="4" fillId="2" borderId="23" xfId="0" applyNumberFormat="1" applyFont="1" applyFill="1" applyBorder="1" applyAlignment="1">
      <alignment horizontal="center" vertical="center" wrapText="1"/>
    </xf>
    <xf numFmtId="1" fontId="4" fillId="2" borderId="31" xfId="0" applyNumberFormat="1" applyFont="1" applyFill="1" applyBorder="1" applyAlignment="1">
      <alignment horizontal="center" vertical="center" wrapText="1"/>
    </xf>
    <xf numFmtId="1" fontId="4" fillId="2" borderId="23" xfId="0" applyNumberFormat="1" applyFont="1" applyFill="1" applyBorder="1" applyAlignment="1">
      <alignment horizontal="center" vertical="center" wrapText="1"/>
    </xf>
    <xf numFmtId="43" fontId="4" fillId="2" borderId="20" xfId="9" applyFont="1" applyFill="1" applyBorder="1" applyAlignment="1">
      <alignment horizontal="center" vertical="center" wrapText="1"/>
    </xf>
    <xf numFmtId="3" fontId="4" fillId="2" borderId="20" xfId="0" applyNumberFormat="1" applyFont="1" applyFill="1" applyBorder="1" applyAlignment="1">
      <alignment horizontal="justify" vertical="center" wrapText="1"/>
    </xf>
    <xf numFmtId="43" fontId="4" fillId="2" borderId="34" xfId="9" applyFont="1" applyFill="1" applyBorder="1" applyAlignment="1">
      <alignment horizontal="center" vertical="center" wrapText="1"/>
    </xf>
    <xf numFmtId="43" fontId="4" fillId="2" borderId="30" xfId="9"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3" xfId="0" applyFont="1" applyFill="1" applyBorder="1" applyAlignment="1">
      <alignment horizontal="center" vertical="center" wrapText="1"/>
    </xf>
    <xf numFmtId="43" fontId="4" fillId="2" borderId="14" xfId="9"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7"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justify" vertical="center" wrapText="1"/>
    </xf>
    <xf numFmtId="9" fontId="4" fillId="2" borderId="32" xfId="2" applyFont="1" applyFill="1" applyBorder="1" applyAlignment="1">
      <alignment horizontal="center" vertical="center" wrapText="1"/>
    </xf>
    <xf numFmtId="1" fontId="4" fillId="2" borderId="53"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9" fontId="4" fillId="2" borderId="33" xfId="0" applyNumberFormat="1" applyFont="1" applyFill="1" applyBorder="1" applyAlignment="1">
      <alignment horizontal="center" vertical="center" wrapText="1"/>
    </xf>
    <xf numFmtId="43" fontId="4" fillId="2" borderId="2" xfId="9"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6" xfId="0" applyFont="1" applyBorder="1" applyAlignment="1">
      <alignment horizontal="center" vertical="center" wrapText="1"/>
    </xf>
    <xf numFmtId="1" fontId="4" fillId="2" borderId="18" xfId="0" applyNumberFormat="1" applyFont="1" applyFill="1" applyBorder="1" applyAlignment="1">
      <alignment horizontal="center" vertical="center" wrapText="1"/>
    </xf>
    <xf numFmtId="1" fontId="4" fillId="0" borderId="33"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178" fontId="4" fillId="0" borderId="2" xfId="0" applyNumberFormat="1" applyFont="1" applyBorder="1" applyAlignment="1">
      <alignment horizontal="center" vertical="center" wrapText="1"/>
    </xf>
    <xf numFmtId="0" fontId="2" fillId="6" borderId="22" xfId="0" applyFont="1" applyFill="1" applyBorder="1" applyAlignment="1">
      <alignment horizontal="left" vertical="center"/>
    </xf>
    <xf numFmtId="0" fontId="2" fillId="6" borderId="0" xfId="0" applyFont="1" applyFill="1" applyAlignment="1">
      <alignment horizontal="left" vertical="center"/>
    </xf>
    <xf numFmtId="0" fontId="4" fillId="2" borderId="20"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0" xfId="0" applyNumberFormat="1" applyFont="1" applyFill="1" applyAlignment="1">
      <alignment horizontal="center" vertical="center" wrapText="1"/>
    </xf>
    <xf numFmtId="0" fontId="6" fillId="12" borderId="12" xfId="0" applyFont="1" applyFill="1" applyBorder="1" applyAlignment="1">
      <alignment horizontal="center" vertical="center" wrapText="1"/>
    </xf>
    <xf numFmtId="0" fontId="4" fillId="2" borderId="17" xfId="0" applyFont="1" applyFill="1" applyBorder="1" applyAlignment="1">
      <alignment horizontal="justify" vertical="center" wrapText="1"/>
    </xf>
    <xf numFmtId="0" fontId="3" fillId="8" borderId="38" xfId="0" applyFont="1" applyFill="1" applyBorder="1" applyAlignment="1">
      <alignment horizontal="left" vertical="center"/>
    </xf>
    <xf numFmtId="0" fontId="4" fillId="2" borderId="55" xfId="0" applyFont="1" applyFill="1" applyBorder="1" applyAlignment="1">
      <alignment horizontal="left" vertical="center" wrapText="1"/>
    </xf>
    <xf numFmtId="0" fontId="6"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 fontId="4" fillId="2" borderId="32"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3" fontId="4" fillId="2" borderId="15" xfId="0" applyNumberFormat="1" applyFont="1" applyFill="1" applyBorder="1" applyAlignment="1">
      <alignment horizontal="justify" vertical="center" wrapText="1"/>
    </xf>
    <xf numFmtId="14" fontId="4" fillId="0" borderId="31" xfId="0" applyNumberFormat="1" applyFont="1" applyBorder="1" applyAlignment="1">
      <alignment horizontal="center" vertical="center" wrapText="1"/>
    </xf>
    <xf numFmtId="0" fontId="6" fillId="2" borderId="24"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43" fontId="4" fillId="0" borderId="12" xfId="9" applyFont="1" applyFill="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6" fillId="12" borderId="36" xfId="0" applyFont="1" applyFill="1" applyBorder="1" applyAlignment="1">
      <alignment horizontal="justify" vertical="center" wrapText="1"/>
    </xf>
    <xf numFmtId="0" fontId="2" fillId="10" borderId="37" xfId="0" applyFont="1" applyFill="1" applyBorder="1" applyAlignment="1">
      <alignment horizontal="left" vertical="center"/>
    </xf>
    <xf numFmtId="3" fontId="3" fillId="23" borderId="7" xfId="0" applyNumberFormat="1" applyFont="1" applyFill="1" applyBorder="1" applyAlignment="1">
      <alignment horizontal="center" vertical="center" wrapText="1"/>
    </xf>
    <xf numFmtId="3" fontId="3" fillId="23" borderId="8" xfId="0" applyNumberFormat="1" applyFont="1" applyFill="1" applyBorder="1" applyAlignment="1">
      <alignment horizontal="center" vertical="center" wrapText="1"/>
    </xf>
    <xf numFmtId="0" fontId="3" fillId="23" borderId="7" xfId="0" applyFont="1" applyFill="1" applyBorder="1" applyAlignment="1">
      <alignment horizontal="center" vertical="center" wrapText="1"/>
    </xf>
    <xf numFmtId="0" fontId="3" fillId="23" borderId="8" xfId="0" applyFont="1" applyFill="1" applyBorder="1" applyAlignment="1">
      <alignment horizontal="center" vertical="center" wrapText="1"/>
    </xf>
    <xf numFmtId="0" fontId="3" fillId="23" borderId="7" xfId="0" applyFont="1" applyFill="1" applyBorder="1" applyAlignment="1">
      <alignment horizontal="center" vertical="center"/>
    </xf>
    <xf numFmtId="0" fontId="3" fillId="23" borderId="8" xfId="0" applyFont="1" applyFill="1" applyBorder="1" applyAlignment="1">
      <alignment horizontal="center" vertical="center"/>
    </xf>
    <xf numFmtId="0" fontId="3" fillId="23" borderId="2" xfId="0" applyFont="1" applyFill="1" applyBorder="1" applyAlignment="1">
      <alignment horizontal="center" vertical="center" wrapText="1"/>
    </xf>
    <xf numFmtId="0" fontId="3" fillId="23" borderId="9" xfId="0" applyFont="1" applyFill="1" applyBorder="1" applyAlignment="1">
      <alignment horizontal="center" vertical="center" textRotation="90" wrapText="1"/>
    </xf>
    <xf numFmtId="0" fontId="3" fillId="23" borderId="6" xfId="0" applyFont="1" applyFill="1" applyBorder="1" applyAlignment="1">
      <alignment horizontal="center" vertical="center" textRotation="90" wrapText="1"/>
    </xf>
    <xf numFmtId="179" fontId="18" fillId="4" borderId="2" xfId="0" applyNumberFormat="1" applyFont="1" applyFill="1" applyBorder="1" applyAlignment="1">
      <alignment horizontal="center" vertical="center" wrapText="1"/>
    </xf>
    <xf numFmtId="0" fontId="2" fillId="14" borderId="32" xfId="0" applyFont="1" applyFill="1" applyBorder="1" applyAlignment="1">
      <alignment horizontal="center" vertical="center"/>
    </xf>
    <xf numFmtId="1" fontId="2" fillId="23" borderId="5" xfId="0" applyNumberFormat="1" applyFont="1" applyFill="1" applyBorder="1" applyAlignment="1">
      <alignment horizontal="center" vertical="center" wrapText="1"/>
    </xf>
    <xf numFmtId="1" fontId="2" fillId="23" borderId="16"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xf numFmtId="177" fontId="4" fillId="0" borderId="24" xfId="10" applyNumberFormat="1" applyFont="1" applyFill="1" applyBorder="1" applyAlignment="1">
      <alignment horizontal="center" vertical="center" wrapText="1"/>
    </xf>
    <xf numFmtId="177" fontId="4" fillId="0" borderId="2" xfId="10" applyNumberFormat="1" applyFont="1" applyFill="1" applyBorder="1" applyAlignment="1">
      <alignment horizontal="center" vertical="center" wrapText="1"/>
    </xf>
    <xf numFmtId="9" fontId="4" fillId="0" borderId="2" xfId="2" applyFont="1" applyFill="1" applyBorder="1" applyAlignment="1">
      <alignment horizontal="center" vertical="center" wrapText="1"/>
    </xf>
    <xf numFmtId="1" fontId="5" fillId="0" borderId="2"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9" fontId="4" fillId="0" borderId="10" xfId="2"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justify" vertical="center" wrapText="1"/>
    </xf>
    <xf numFmtId="0" fontId="5" fillId="0" borderId="29" xfId="0" applyFont="1" applyFill="1" applyBorder="1" applyAlignment="1">
      <alignment horizontal="justify" vertical="center" wrapText="1"/>
    </xf>
    <xf numFmtId="1" fontId="5" fillId="0" borderId="32" xfId="3" applyNumberFormat="1" applyFont="1" applyFill="1" applyBorder="1" applyAlignment="1">
      <alignment horizontal="center" vertical="center" wrapText="1"/>
    </xf>
    <xf numFmtId="1" fontId="5" fillId="0" borderId="29" xfId="3" applyNumberFormat="1" applyFont="1" applyFill="1" applyBorder="1" applyAlignment="1">
      <alignment horizontal="center" vertical="center" wrapText="1"/>
    </xf>
    <xf numFmtId="0" fontId="5" fillId="0" borderId="57" xfId="3" applyFont="1" applyFill="1" applyBorder="1" applyAlignment="1">
      <alignment horizontal="justify" vertical="center" wrapText="1"/>
    </xf>
    <xf numFmtId="0" fontId="5" fillId="0" borderId="46" xfId="3" applyFont="1" applyFill="1" applyBorder="1" applyAlignment="1">
      <alignment horizontal="justify" vertical="center" wrapText="1"/>
    </xf>
    <xf numFmtId="9" fontId="4" fillId="0" borderId="12" xfId="2" applyFont="1" applyFill="1" applyBorder="1" applyAlignment="1">
      <alignment horizontal="center" vertical="center" wrapText="1"/>
    </xf>
    <xf numFmtId="9" fontId="4" fillId="0" borderId="24" xfId="2"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177" fontId="4" fillId="0" borderId="10" xfId="10" applyNumberFormat="1" applyFont="1" applyFill="1" applyBorder="1" applyAlignment="1">
      <alignment horizontal="center" vertical="center" wrapText="1"/>
    </xf>
    <xf numFmtId="3" fontId="4" fillId="0" borderId="2" xfId="0" applyNumberFormat="1" applyFont="1" applyFill="1" applyBorder="1" applyAlignment="1">
      <alignment horizontal="justify" vertical="center" wrapText="1"/>
    </xf>
    <xf numFmtId="0" fontId="4" fillId="0" borderId="24" xfId="0"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0" fontId="5" fillId="0" borderId="33"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6" xfId="0" applyFont="1" applyFill="1" applyBorder="1" applyAlignment="1">
      <alignment horizontal="justify" vertical="center" wrapText="1"/>
    </xf>
    <xf numFmtId="0" fontId="4" fillId="0" borderId="16" xfId="0" applyFont="1" applyFill="1" applyBorder="1" applyAlignment="1">
      <alignment horizontal="justify" vertical="center" wrapText="1"/>
    </xf>
    <xf numFmtId="1" fontId="5" fillId="0" borderId="28"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33" xfId="0" applyNumberFormat="1" applyFont="1" applyFill="1" applyBorder="1" applyAlignment="1">
      <alignment horizontal="center" vertical="center" wrapText="1"/>
    </xf>
    <xf numFmtId="0" fontId="5" fillId="0" borderId="28" xfId="0" applyFont="1" applyFill="1" applyBorder="1" applyAlignment="1">
      <alignment horizontal="justify" vertical="center" wrapText="1"/>
    </xf>
    <xf numFmtId="0" fontId="5" fillId="0" borderId="33" xfId="0"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77" fontId="4" fillId="0" borderId="16" xfId="10" applyNumberFormat="1" applyFont="1" applyFill="1" applyBorder="1" applyAlignment="1">
      <alignment horizontal="center" vertical="center" wrapText="1"/>
    </xf>
    <xf numFmtId="177" fontId="4" fillId="0" borderId="1" xfId="10" applyNumberFormat="1"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1" xfId="0" applyFont="1" applyFill="1" applyBorder="1" applyAlignment="1">
      <alignment horizontal="center" vertical="center" wrapText="1"/>
    </xf>
    <xf numFmtId="14" fontId="5" fillId="0" borderId="48" xfId="0" applyNumberFormat="1" applyFont="1" applyFill="1" applyBorder="1" applyAlignment="1">
      <alignment horizontal="center" vertical="center" wrapText="1"/>
    </xf>
    <xf numFmtId="14" fontId="5" fillId="0" borderId="21" xfId="0" applyNumberFormat="1" applyFont="1" applyFill="1" applyBorder="1" applyAlignment="1">
      <alignment horizontal="center" vertical="center" wrapText="1"/>
    </xf>
    <xf numFmtId="1" fontId="5" fillId="0" borderId="48"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9" fontId="4" fillId="0" borderId="12" xfId="2" applyFont="1" applyFill="1" applyBorder="1" applyAlignment="1">
      <alignment horizontal="center" vertical="center"/>
    </xf>
    <xf numFmtId="9" fontId="4" fillId="0" borderId="24" xfId="2" applyFont="1" applyFill="1" applyBorder="1" applyAlignment="1">
      <alignment horizontal="center" vertical="center"/>
    </xf>
    <xf numFmtId="9" fontId="4" fillId="0" borderId="10" xfId="2"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14" fontId="5" fillId="0" borderId="6" xfId="0" applyNumberFormat="1" applyFont="1" applyFill="1" applyBorder="1" applyAlignment="1">
      <alignment horizontal="center" vertical="center"/>
    </xf>
    <xf numFmtId="14"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36" xfId="0" applyFont="1" applyFill="1" applyBorder="1" applyAlignment="1">
      <alignment horizontal="justify" vertical="center" wrapText="1"/>
    </xf>
    <xf numFmtId="177" fontId="4" fillId="0" borderId="24" xfId="10" applyNumberFormat="1" applyFont="1" applyFill="1" applyBorder="1" applyAlignment="1">
      <alignment horizontal="center" vertical="center"/>
    </xf>
    <xf numFmtId="177" fontId="4" fillId="0" borderId="2" xfId="1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4" fontId="5" fillId="0" borderId="10"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24" xfId="0" applyNumberFormat="1" applyFont="1" applyBorder="1" applyAlignment="1">
      <alignment horizontal="center" vertical="center" wrapText="1"/>
    </xf>
    <xf numFmtId="1" fontId="5" fillId="0" borderId="24" xfId="0" applyNumberFormat="1" applyFont="1" applyFill="1" applyBorder="1" applyAlignment="1">
      <alignment horizontal="center" vertical="center" wrapText="1"/>
    </xf>
    <xf numFmtId="1" fontId="5" fillId="0" borderId="31" xfId="0" applyNumberFormat="1" applyFont="1" applyFill="1" applyBorder="1" applyAlignment="1">
      <alignment horizontal="center" vertical="center" wrapText="1"/>
    </xf>
    <xf numFmtId="0" fontId="5" fillId="0" borderId="57"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58" xfId="3" applyFont="1" applyFill="1" applyBorder="1" applyAlignment="1">
      <alignment horizontal="justify" vertical="center" wrapText="1"/>
    </xf>
    <xf numFmtId="0" fontId="5" fillId="0" borderId="15" xfId="0" applyFont="1" applyFill="1" applyBorder="1" applyAlignment="1">
      <alignment horizontal="justify" vertical="center" wrapText="1"/>
    </xf>
    <xf numFmtId="1" fontId="5" fillId="0" borderId="31" xfId="3"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9" fontId="4" fillId="0" borderId="2" xfId="2"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2" xfId="3" applyFont="1" applyFill="1" applyBorder="1" applyAlignment="1">
      <alignment horizontal="justify" vertical="center" wrapText="1"/>
    </xf>
    <xf numFmtId="0" fontId="5" fillId="0" borderId="29" xfId="3" applyFont="1" applyFill="1" applyBorder="1" applyAlignment="1">
      <alignment horizontal="justify" vertical="center" wrapText="1"/>
    </xf>
    <xf numFmtId="0" fontId="5" fillId="0" borderId="33" xfId="3" applyFont="1" applyFill="1" applyBorder="1" applyAlignment="1">
      <alignment horizontal="justify" vertical="center" wrapText="1"/>
    </xf>
    <xf numFmtId="1" fontId="5" fillId="0" borderId="33" xfId="3" applyNumberFormat="1" applyFont="1" applyFill="1" applyBorder="1" applyAlignment="1">
      <alignment horizontal="center" vertical="center" wrapText="1"/>
    </xf>
    <xf numFmtId="0" fontId="5" fillId="0" borderId="57" xfId="3" applyFont="1" applyFill="1" applyBorder="1" applyAlignment="1">
      <alignment horizontal="center" vertical="center" wrapText="1"/>
    </xf>
    <xf numFmtId="0" fontId="5" fillId="0" borderId="46" xfId="3" applyFont="1" applyFill="1" applyBorder="1" applyAlignment="1">
      <alignment horizontal="center" vertical="center" wrapText="1"/>
    </xf>
    <xf numFmtId="0" fontId="5" fillId="0" borderId="49" xfId="3" applyFont="1" applyFill="1" applyBorder="1" applyAlignment="1">
      <alignment horizontal="center" vertical="center" wrapText="1"/>
    </xf>
    <xf numFmtId="14" fontId="5" fillId="0" borderId="9"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30" xfId="3" applyFont="1" applyFill="1" applyBorder="1" applyAlignment="1">
      <alignment horizontal="center" vertical="center" wrapText="1"/>
    </xf>
    <xf numFmtId="0" fontId="5" fillId="0" borderId="17" xfId="3" applyFont="1" applyFill="1" applyBorder="1" applyAlignment="1">
      <alignment horizontal="justify" vertical="center" wrapText="1"/>
    </xf>
    <xf numFmtId="0" fontId="5" fillId="0" borderId="15" xfId="3" applyFont="1" applyFill="1" applyBorder="1" applyAlignment="1">
      <alignment horizontal="justify" vertical="center" wrapText="1"/>
    </xf>
    <xf numFmtId="0" fontId="5" fillId="0" borderId="43" xfId="3" applyFont="1" applyFill="1" applyBorder="1" applyAlignment="1">
      <alignment horizontal="justify" vertical="center" wrapText="1"/>
    </xf>
    <xf numFmtId="1" fontId="5" fillId="0" borderId="9"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79" xfId="0" applyFont="1" applyFill="1" applyBorder="1" applyAlignment="1">
      <alignment horizontal="justify" vertical="center" wrapText="1"/>
    </xf>
    <xf numFmtId="0" fontId="5" fillId="0" borderId="30" xfId="0" applyFont="1" applyFill="1" applyBorder="1" applyAlignment="1">
      <alignment horizontal="justify" vertical="center" wrapText="1"/>
    </xf>
    <xf numFmtId="1" fontId="5" fillId="0" borderId="6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63"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6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80" xfId="0" applyFont="1" applyFill="1" applyBorder="1" applyAlignment="1">
      <alignment horizontal="justify" vertical="center" wrapText="1"/>
    </xf>
    <xf numFmtId="0" fontId="4" fillId="0" borderId="65"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5" fillId="0" borderId="23" xfId="3"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1" xfId="0" applyFont="1" applyFill="1" applyBorder="1" applyAlignment="1">
      <alignment horizontal="justify" vertical="center" wrapText="1"/>
    </xf>
    <xf numFmtId="177" fontId="4" fillId="0" borderId="10" xfId="1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4" fillId="0" borderId="2" xfId="0" applyFont="1" applyFill="1" applyBorder="1" applyAlignment="1">
      <alignment horizontal="center" vertical="center"/>
    </xf>
    <xf numFmtId="14" fontId="5" fillId="24" borderId="12" xfId="0" applyNumberFormat="1" applyFont="1" applyFill="1" applyBorder="1" applyAlignment="1">
      <alignment horizontal="center" vertical="center" wrapText="1"/>
    </xf>
    <xf numFmtId="0" fontId="5" fillId="24" borderId="12" xfId="0" applyFont="1" applyFill="1" applyBorder="1" applyAlignment="1">
      <alignment horizontal="center" vertical="center" wrapText="1"/>
    </xf>
    <xf numFmtId="3" fontId="4" fillId="0" borderId="23" xfId="0" applyNumberFormat="1" applyFont="1" applyFill="1" applyBorder="1" applyAlignment="1">
      <alignment horizontal="center" vertical="center"/>
    </xf>
    <xf numFmtId="177" fontId="4" fillId="0" borderId="12" xfId="10" applyNumberFormat="1"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54"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5" fillId="0" borderId="49" xfId="0" applyFont="1" applyFill="1" applyBorder="1" applyAlignment="1">
      <alignment horizontal="justify" vertical="center" wrapText="1"/>
    </xf>
    <xf numFmtId="14" fontId="4" fillId="0" borderId="23"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4" fillId="0" borderId="3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9" xfId="0" applyFont="1" applyFill="1" applyBorder="1" applyAlignment="1">
      <alignment horizontal="center" vertical="center" wrapText="1"/>
    </xf>
    <xf numFmtId="1" fontId="5" fillId="0" borderId="46" xfId="0" applyNumberFormat="1" applyFont="1" applyFill="1" applyBorder="1" applyAlignment="1">
      <alignment horizontal="center" vertical="center" wrapText="1"/>
    </xf>
    <xf numFmtId="1" fontId="5" fillId="0" borderId="49"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4" fontId="5" fillId="0" borderId="48"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36" xfId="0" applyFont="1" applyFill="1" applyBorder="1" applyAlignment="1">
      <alignment horizontal="center" vertical="center"/>
    </xf>
    <xf numFmtId="177" fontId="4" fillId="0" borderId="10" xfId="10" applyNumberFormat="1" applyFont="1" applyFill="1" applyBorder="1" applyAlignment="1">
      <alignment horizontal="justify" vertical="center" wrapText="1"/>
    </xf>
    <xf numFmtId="177" fontId="4" fillId="0" borderId="12" xfId="10" applyNumberFormat="1" applyFont="1" applyFill="1" applyBorder="1" applyAlignment="1">
      <alignment horizontal="justify" vertical="center" wrapText="1"/>
    </xf>
    <xf numFmtId="177" fontId="4" fillId="0" borderId="24" xfId="10" applyNumberFormat="1" applyFont="1" applyFill="1" applyBorder="1" applyAlignment="1">
      <alignment horizontal="justify" vertical="center" wrapText="1"/>
    </xf>
    <xf numFmtId="0" fontId="2" fillId="6" borderId="44" xfId="0" applyFont="1" applyFill="1" applyBorder="1" applyAlignment="1">
      <alignment horizontal="left" vertical="center"/>
    </xf>
    <xf numFmtId="0" fontId="2" fillId="10" borderId="26" xfId="0" applyFont="1" applyFill="1" applyBorder="1" applyAlignment="1">
      <alignment horizontal="left" vertical="center"/>
    </xf>
    <xf numFmtId="0" fontId="2" fillId="10" borderId="14" xfId="0" applyFont="1" applyFill="1" applyBorder="1" applyAlignment="1">
      <alignment horizontal="left" vertical="center"/>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41" fontId="4" fillId="0" borderId="10" xfId="10" applyFont="1" applyBorder="1" applyAlignment="1">
      <alignment horizontal="center" vertical="center" wrapText="1"/>
    </xf>
    <xf numFmtId="41" fontId="4" fillId="0" borderId="12" xfId="10" applyFont="1" applyBorder="1" applyAlignment="1">
      <alignment horizontal="center" vertical="center" wrapText="1"/>
    </xf>
    <xf numFmtId="3" fontId="4" fillId="0" borderId="12" xfId="0" applyNumberFormat="1" applyFont="1" applyBorder="1" applyAlignment="1">
      <alignment horizontal="justify" vertical="center" wrapText="1"/>
    </xf>
    <xf numFmtId="167" fontId="4" fillId="0" borderId="10" xfId="0" applyNumberFormat="1" applyFont="1" applyBorder="1" applyAlignment="1">
      <alignment horizontal="justify" vertical="center" wrapText="1"/>
    </xf>
    <xf numFmtId="167" fontId="4" fillId="0" borderId="12" xfId="0" applyNumberFormat="1" applyFont="1" applyBorder="1" applyAlignment="1">
      <alignment horizontal="justify" vertical="center" wrapText="1"/>
    </xf>
    <xf numFmtId="166" fontId="4" fillId="0" borderId="10" xfId="0" applyNumberFormat="1" applyFont="1" applyBorder="1" applyAlignment="1">
      <alignment horizontal="center" vertical="center" wrapText="1"/>
    </xf>
    <xf numFmtId="166" fontId="4" fillId="0" borderId="12" xfId="0" applyNumberFormat="1" applyFont="1" applyBorder="1" applyAlignment="1">
      <alignment horizontal="center" vertical="center" wrapText="1"/>
    </xf>
    <xf numFmtId="166" fontId="4" fillId="0" borderId="24" xfId="0" applyNumberFormat="1" applyFont="1" applyBorder="1" applyAlignment="1">
      <alignment horizontal="center" vertical="center" wrapText="1"/>
    </xf>
    <xf numFmtId="0" fontId="4" fillId="0" borderId="25" xfId="0" applyFont="1" applyBorder="1" applyAlignment="1">
      <alignment horizontal="center" vertical="center" wrapText="1"/>
    </xf>
    <xf numFmtId="41" fontId="4" fillId="0" borderId="24" xfId="10" applyFont="1" applyBorder="1" applyAlignment="1">
      <alignment horizontal="center" vertical="center" wrapText="1"/>
    </xf>
    <xf numFmtId="0" fontId="2" fillId="10" borderId="22" xfId="0" applyFont="1" applyFill="1" applyBorder="1" applyAlignment="1">
      <alignment horizontal="left" vertical="center"/>
    </xf>
    <xf numFmtId="0" fontId="2" fillId="10" borderId="5" xfId="0" applyFont="1" applyFill="1" applyBorder="1" applyAlignment="1">
      <alignment horizontal="left" vertical="center"/>
    </xf>
    <xf numFmtId="1" fontId="4" fillId="0" borderId="30" xfId="0" applyNumberFormat="1" applyFont="1" applyBorder="1" applyAlignment="1">
      <alignment horizontal="center" vertical="center" wrapText="1"/>
    </xf>
    <xf numFmtId="0" fontId="4" fillId="0" borderId="36" xfId="0" applyFont="1" applyBorder="1" applyAlignment="1">
      <alignment horizontal="justify" vertical="center" wrapText="1"/>
    </xf>
    <xf numFmtId="0" fontId="4" fillId="0" borderId="8" xfId="0" applyFont="1" applyBorder="1" applyAlignment="1">
      <alignment horizontal="justify" vertical="center" wrapText="1"/>
    </xf>
    <xf numFmtId="41" fontId="4" fillId="0" borderId="2" xfId="10" applyFont="1" applyBorder="1" applyAlignment="1">
      <alignment horizontal="center" vertical="center" wrapText="1"/>
    </xf>
    <xf numFmtId="41" fontId="4" fillId="0" borderId="36" xfId="10" applyFont="1" applyBorder="1" applyAlignment="1">
      <alignment horizontal="center" vertical="center" wrapText="1"/>
    </xf>
    <xf numFmtId="0" fontId="4" fillId="0" borderId="7" xfId="0" applyFont="1" applyBorder="1" applyAlignment="1">
      <alignment horizontal="center" vertical="center" wrapText="1"/>
    </xf>
    <xf numFmtId="0" fontId="4" fillId="0" borderId="36" xfId="0" applyFont="1" applyBorder="1" applyAlignment="1">
      <alignment horizontal="center" vertical="center" wrapText="1"/>
    </xf>
    <xf numFmtId="0" fontId="2" fillId="6" borderId="6" xfId="0" applyFont="1" applyFill="1" applyBorder="1" applyAlignment="1">
      <alignment horizontal="left" vertical="center"/>
    </xf>
    <xf numFmtId="0" fontId="2" fillId="10" borderId="75" xfId="0" applyFont="1" applyFill="1" applyBorder="1" applyAlignment="1">
      <alignment horizontal="left" vertical="center"/>
    </xf>
    <xf numFmtId="0" fontId="2" fillId="10" borderId="41" xfId="0" applyFont="1" applyFill="1" applyBorder="1" applyAlignment="1">
      <alignment horizontal="left" vertical="center"/>
    </xf>
    <xf numFmtId="0" fontId="4" fillId="0" borderId="7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wrapText="1"/>
    </xf>
    <xf numFmtId="178" fontId="5" fillId="0" borderId="28" xfId="2" applyNumberFormat="1" applyFont="1" applyBorder="1" applyAlignment="1">
      <alignment horizontal="center" vertical="center" wrapText="1"/>
    </xf>
    <xf numFmtId="178" fontId="5" fillId="0" borderId="31" xfId="2" applyNumberFormat="1" applyFont="1" applyBorder="1" applyAlignment="1">
      <alignment horizontal="center" vertical="center" wrapText="1"/>
    </xf>
    <xf numFmtId="41" fontId="4" fillId="2" borderId="10" xfId="10" applyFont="1" applyFill="1" applyBorder="1" applyAlignment="1">
      <alignment horizontal="center" vertical="center" wrapText="1"/>
    </xf>
    <xf numFmtId="41" fontId="4" fillId="2" borderId="12" xfId="10" applyFont="1" applyFill="1" applyBorder="1" applyAlignment="1">
      <alignment horizontal="center" vertical="center" wrapText="1"/>
    </xf>
    <xf numFmtId="41" fontId="4" fillId="2" borderId="10" xfId="10" applyFont="1" applyFill="1" applyBorder="1" applyAlignment="1">
      <alignment horizontal="center" vertical="center"/>
    </xf>
    <xf numFmtId="41" fontId="4" fillId="2" borderId="12" xfId="10" applyFont="1" applyFill="1" applyBorder="1" applyAlignment="1">
      <alignment horizontal="center" vertical="center"/>
    </xf>
    <xf numFmtId="41" fontId="4" fillId="2" borderId="24" xfId="10" applyFont="1" applyFill="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60"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justify" vertical="center" wrapText="1"/>
    </xf>
    <xf numFmtId="41" fontId="4" fillId="0" borderId="19" xfId="10" applyFont="1" applyBorder="1" applyAlignment="1">
      <alignment horizontal="center" vertical="center" wrapText="1"/>
    </xf>
    <xf numFmtId="166" fontId="4" fillId="0" borderId="10" xfId="0" applyNumberFormat="1" applyFont="1" applyBorder="1" applyAlignment="1">
      <alignment horizontal="center" vertical="center"/>
    </xf>
    <xf numFmtId="166" fontId="4" fillId="0" borderId="12" xfId="0" applyNumberFormat="1" applyFont="1" applyBorder="1" applyAlignment="1">
      <alignment horizontal="center" vertical="center"/>
    </xf>
    <xf numFmtId="166" fontId="4" fillId="0" borderId="24" xfId="0" applyNumberFormat="1" applyFont="1" applyBorder="1" applyAlignment="1">
      <alignment horizontal="center" vertical="center"/>
    </xf>
    <xf numFmtId="0" fontId="3" fillId="0" borderId="44" xfId="0" applyFont="1" applyBorder="1" applyAlignment="1">
      <alignment horizontal="center" vertical="center"/>
    </xf>
    <xf numFmtId="0" fontId="3" fillId="0" borderId="20" xfId="0" applyFont="1" applyBorder="1" applyAlignment="1">
      <alignment horizontal="center" vertical="center"/>
    </xf>
    <xf numFmtId="0" fontId="5" fillId="0" borderId="19" xfId="15" applyFont="1" applyFill="1" applyBorder="1">
      <alignment horizontal="center" vertical="center" wrapText="1"/>
    </xf>
    <xf numFmtId="166" fontId="4" fillId="0" borderId="19" xfId="0" applyNumberFormat="1" applyFont="1" applyBorder="1" applyAlignment="1">
      <alignment horizontal="center" vertical="center" wrapText="1"/>
    </xf>
    <xf numFmtId="0" fontId="6" fillId="0" borderId="29" xfId="0" applyFont="1" applyBorder="1" applyAlignment="1">
      <alignment horizontal="center" vertical="center" wrapText="1"/>
    </xf>
    <xf numFmtId="14" fontId="6" fillId="11" borderId="32" xfId="0" applyNumberFormat="1" applyFont="1" applyFill="1" applyBorder="1" applyAlignment="1">
      <alignment horizontal="center" vertical="center" wrapText="1"/>
    </xf>
    <xf numFmtId="14" fontId="6" fillId="11" borderId="29" xfId="0" applyNumberFormat="1" applyFont="1" applyFill="1" applyBorder="1" applyAlignment="1">
      <alignment horizontal="center" vertical="center" wrapText="1"/>
    </xf>
    <xf numFmtId="14" fontId="6" fillId="11" borderId="31" xfId="0" applyNumberFormat="1"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31" xfId="0" applyFont="1" applyFill="1" applyBorder="1" applyAlignment="1">
      <alignment horizontal="center" vertical="center" wrapText="1"/>
    </xf>
    <xf numFmtId="176" fontId="6" fillId="11" borderId="15" xfId="0" applyNumberFormat="1" applyFont="1" applyFill="1" applyBorder="1" applyAlignment="1">
      <alignment horizontal="right" vertical="center" wrapText="1"/>
    </xf>
    <xf numFmtId="176" fontId="6" fillId="11" borderId="34" xfId="0" applyNumberFormat="1" applyFont="1" applyFill="1" applyBorder="1" applyAlignment="1">
      <alignment horizontal="right" vertical="center" wrapText="1"/>
    </xf>
    <xf numFmtId="0" fontId="6" fillId="11" borderId="29" xfId="0" applyFont="1" applyFill="1" applyBorder="1" applyAlignment="1">
      <alignment horizontal="justify" vertical="center" wrapText="1"/>
    </xf>
    <xf numFmtId="0" fontId="6" fillId="11" borderId="31" xfId="0" applyFont="1" applyFill="1" applyBorder="1" applyAlignment="1">
      <alignment horizontal="justify" vertical="center" wrapText="1"/>
    </xf>
    <xf numFmtId="0" fontId="6" fillId="11" borderId="32" xfId="0" applyFont="1" applyFill="1" applyBorder="1" applyAlignment="1">
      <alignment horizontal="justify" vertical="center" wrapText="1"/>
    </xf>
    <xf numFmtId="0" fontId="6" fillId="11" borderId="23" xfId="0" applyFont="1" applyFill="1" applyBorder="1" applyAlignment="1">
      <alignment horizontal="center" vertical="center" wrapText="1"/>
    </xf>
    <xf numFmtId="1" fontId="6" fillId="11" borderId="23" xfId="0" applyNumberFormat="1" applyFont="1" applyFill="1" applyBorder="1" applyAlignment="1">
      <alignment horizontal="center" vertical="center" wrapText="1"/>
    </xf>
    <xf numFmtId="0" fontId="6" fillId="11" borderId="23" xfId="0" applyFont="1" applyFill="1" applyBorder="1" applyAlignment="1">
      <alignment horizontal="justify" vertical="center" wrapText="1"/>
    </xf>
    <xf numFmtId="9" fontId="6" fillId="11" borderId="23" xfId="0" applyNumberFormat="1" applyFont="1" applyFill="1" applyBorder="1" applyAlignment="1">
      <alignment horizontal="center" vertical="center" wrapText="1"/>
    </xf>
    <xf numFmtId="0" fontId="5" fillId="11" borderId="35" xfId="0" applyFont="1" applyFill="1" applyBorder="1" applyAlignment="1">
      <alignment horizontal="center" vertical="center" wrapText="1"/>
    </xf>
    <xf numFmtId="0" fontId="5" fillId="0" borderId="32" xfId="5" applyNumberFormat="1" applyFont="1" applyBorder="1" applyAlignment="1">
      <alignment horizontal="center" vertical="center" wrapText="1"/>
    </xf>
    <xf numFmtId="0" fontId="5" fillId="0" borderId="29" xfId="5" applyNumberFormat="1" applyFont="1" applyBorder="1" applyAlignment="1">
      <alignment horizontal="center" vertical="center" wrapText="1"/>
    </xf>
    <xf numFmtId="0" fontId="5" fillId="0" borderId="31" xfId="5" applyNumberFormat="1" applyFont="1" applyBorder="1" applyAlignment="1">
      <alignment horizontal="center" vertical="center" wrapText="1"/>
    </xf>
    <xf numFmtId="14" fontId="5" fillId="11" borderId="12" xfId="0" applyNumberFormat="1" applyFont="1" applyFill="1" applyBorder="1" applyAlignment="1">
      <alignment horizontal="center" vertical="center" wrapText="1"/>
    </xf>
    <xf numFmtId="0" fontId="6" fillId="11" borderId="30" xfId="0" applyFont="1" applyFill="1" applyBorder="1" applyAlignment="1">
      <alignment horizontal="justify" vertical="center" wrapText="1"/>
    </xf>
    <xf numFmtId="0" fontId="6" fillId="11" borderId="19" xfId="0" applyFont="1" applyFill="1" applyBorder="1" applyAlignment="1">
      <alignment horizontal="justify" vertical="center" wrapText="1"/>
    </xf>
    <xf numFmtId="0" fontId="6" fillId="11" borderId="17" xfId="0" applyFont="1" applyFill="1" applyBorder="1" applyAlignment="1">
      <alignment horizontal="justify" vertical="center" wrapText="1"/>
    </xf>
    <xf numFmtId="0" fontId="6" fillId="11" borderId="1" xfId="0" applyFont="1" applyFill="1" applyBorder="1" applyAlignment="1">
      <alignment horizontal="center" vertical="center" wrapText="1"/>
    </xf>
    <xf numFmtId="9" fontId="6" fillId="11" borderId="35" xfId="0" applyNumberFormat="1" applyFont="1" applyFill="1" applyBorder="1" applyAlignment="1">
      <alignment horizontal="center" vertical="center" wrapText="1"/>
    </xf>
    <xf numFmtId="176" fontId="6" fillId="0" borderId="23" xfId="0" applyNumberFormat="1" applyFont="1" applyBorder="1" applyAlignment="1">
      <alignment horizontal="right" vertical="center" wrapText="1"/>
    </xf>
    <xf numFmtId="0" fontId="6" fillId="0" borderId="23" xfId="0" applyFont="1" applyBorder="1" applyAlignment="1">
      <alignment horizontal="right" vertical="center" wrapText="1"/>
    </xf>
    <xf numFmtId="0" fontId="6" fillId="11" borderId="0" xfId="0" applyFont="1" applyFill="1" applyAlignment="1">
      <alignment horizontal="center" vertical="center" wrapText="1"/>
    </xf>
    <xf numFmtId="0" fontId="6" fillId="11" borderId="35" xfId="0" applyFont="1" applyFill="1" applyBorder="1" applyAlignment="1">
      <alignment horizontal="center" vertical="center" wrapText="1"/>
    </xf>
    <xf numFmtId="0" fontId="6" fillId="11" borderId="18" xfId="0" applyFont="1" applyFill="1" applyBorder="1" applyAlignment="1">
      <alignment horizontal="center" vertical="center" wrapText="1"/>
    </xf>
    <xf numFmtId="10" fontId="6" fillId="11" borderId="35" xfId="0" applyNumberFormat="1" applyFont="1" applyFill="1" applyBorder="1" applyAlignment="1">
      <alignment horizontal="center" vertical="center" wrapText="1"/>
    </xf>
    <xf numFmtId="14" fontId="6" fillId="11" borderId="12" xfId="0" applyNumberFormat="1" applyFont="1" applyFill="1" applyBorder="1" applyAlignment="1">
      <alignment horizontal="center" vertical="center" wrapText="1"/>
    </xf>
    <xf numFmtId="0" fontId="6" fillId="11" borderId="53" xfId="0" applyFont="1" applyFill="1" applyBorder="1" applyAlignment="1">
      <alignment horizontal="center" vertical="center" wrapText="1"/>
    </xf>
    <xf numFmtId="176" fontId="6" fillId="11" borderId="23" xfId="0" applyNumberFormat="1" applyFont="1" applyFill="1" applyBorder="1" applyAlignment="1">
      <alignment horizontal="right" vertical="center" wrapText="1"/>
    </xf>
    <xf numFmtId="0" fontId="6" fillId="11" borderId="23" xfId="0" applyFont="1" applyFill="1" applyBorder="1" applyAlignment="1">
      <alignment horizontal="right" vertical="center" wrapText="1"/>
    </xf>
    <xf numFmtId="1" fontId="6" fillId="11" borderId="30" xfId="0" applyNumberFormat="1" applyFont="1" applyFill="1" applyBorder="1" applyAlignment="1">
      <alignment horizontal="center" vertical="center" wrapText="1"/>
    </xf>
    <xf numFmtId="0" fontId="6" fillId="11" borderId="30" xfId="0" applyFont="1" applyFill="1" applyBorder="1" applyAlignment="1">
      <alignment horizontal="center" vertical="center" wrapText="1"/>
    </xf>
    <xf numFmtId="0" fontId="6" fillId="11" borderId="17" xfId="0" applyFont="1" applyFill="1" applyBorder="1" applyAlignment="1">
      <alignment horizontal="center" vertical="center" wrapText="1"/>
    </xf>
    <xf numFmtId="3" fontId="2" fillId="4" borderId="23" xfId="0" applyNumberFormat="1" applyFont="1" applyFill="1" applyBorder="1" applyAlignment="1">
      <alignment horizontal="center" vertical="center" wrapText="1"/>
    </xf>
    <xf numFmtId="0" fontId="3" fillId="6" borderId="22"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5" fillId="0" borderId="0" xfId="0" applyFont="1" applyAlignment="1">
      <alignment horizontal="center" vertical="center" wrapText="1"/>
    </xf>
    <xf numFmtId="1" fontId="2" fillId="3" borderId="23" xfId="0" applyNumberFormat="1" applyFont="1" applyFill="1" applyBorder="1" applyAlignment="1">
      <alignment horizontal="center" vertical="center" wrapText="1"/>
    </xf>
    <xf numFmtId="3" fontId="3" fillId="3" borderId="23" xfId="0" applyNumberFormat="1"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wrapText="1"/>
    </xf>
    <xf numFmtId="166" fontId="2" fillId="4" borderId="23" xfId="0" applyNumberFormat="1" applyFont="1" applyFill="1" applyBorder="1" applyAlignment="1">
      <alignment horizontal="center" vertical="center" wrapText="1"/>
    </xf>
    <xf numFmtId="1" fontId="2" fillId="3" borderId="35"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1" fontId="2" fillId="3" borderId="30" xfId="0" applyNumberFormat="1" applyFont="1" applyFill="1" applyBorder="1" applyAlignment="1">
      <alignment horizontal="center" vertical="center" wrapText="1"/>
    </xf>
    <xf numFmtId="0" fontId="6" fillId="0" borderId="55" xfId="0" applyFont="1" applyBorder="1" applyAlignment="1">
      <alignment horizontal="justify" vertical="center" wrapText="1"/>
    </xf>
    <xf numFmtId="0" fontId="6" fillId="0" borderId="53" xfId="0" applyFont="1" applyBorder="1" applyAlignment="1">
      <alignment horizontal="justify" vertical="center" wrapText="1"/>
    </xf>
    <xf numFmtId="10" fontId="6" fillId="0" borderId="55" xfId="0" applyNumberFormat="1" applyFont="1" applyBorder="1" applyAlignment="1">
      <alignment horizontal="center" vertical="center" wrapText="1"/>
    </xf>
    <xf numFmtId="10" fontId="6" fillId="0" borderId="12" xfId="0" applyNumberFormat="1" applyFont="1" applyBorder="1" applyAlignment="1">
      <alignment horizontal="center" vertical="center" wrapText="1"/>
    </xf>
    <xf numFmtId="10" fontId="6" fillId="0" borderId="24" xfId="0" applyNumberFormat="1" applyFont="1" applyBorder="1" applyAlignment="1">
      <alignment horizontal="center" vertical="center" wrapText="1"/>
    </xf>
    <xf numFmtId="10" fontId="6" fillId="0" borderId="53" xfId="0" applyNumberFormat="1" applyFont="1" applyBorder="1" applyAlignment="1">
      <alignment horizontal="center" vertical="center" wrapText="1"/>
    </xf>
    <xf numFmtId="0" fontId="6" fillId="0" borderId="57"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58" xfId="0" applyFont="1" applyBorder="1" applyAlignment="1">
      <alignment horizontal="justify" vertical="center" wrapText="1"/>
    </xf>
    <xf numFmtId="3" fontId="6" fillId="0" borderId="55"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53" xfId="0" applyNumberFormat="1" applyFont="1" applyBorder="1" applyAlignment="1">
      <alignment horizontal="center" vertical="center" wrapText="1"/>
    </xf>
    <xf numFmtId="14" fontId="6" fillId="0" borderId="55"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53" xfId="0" applyNumberFormat="1" applyFont="1" applyBorder="1" applyAlignment="1">
      <alignment horizontal="center" vertical="center" wrapText="1"/>
    </xf>
    <xf numFmtId="0" fontId="3" fillId="9" borderId="35" xfId="0" applyFont="1" applyFill="1" applyBorder="1" applyAlignment="1">
      <alignment horizontal="left" vertical="center"/>
    </xf>
    <xf numFmtId="0" fontId="3" fillId="9" borderId="19" xfId="0" applyFont="1" applyFill="1" applyBorder="1" applyAlignment="1">
      <alignment horizontal="left" vertical="center"/>
    </xf>
    <xf numFmtId="170" fontId="6" fillId="0" borderId="55" xfId="25" applyFont="1" applyBorder="1" applyAlignment="1">
      <alignment horizontal="center" vertical="center" wrapText="1"/>
    </xf>
    <xf numFmtId="170" fontId="6" fillId="0" borderId="12" xfId="25" applyFont="1" applyBorder="1" applyAlignment="1">
      <alignment horizontal="center" vertical="center" wrapText="1"/>
    </xf>
    <xf numFmtId="0" fontId="6" fillId="2" borderId="10" xfId="0" applyFont="1" applyFill="1" applyBorder="1" applyAlignment="1">
      <alignment horizontal="justify" vertical="center" wrapText="1"/>
    </xf>
    <xf numFmtId="0" fontId="6" fillId="2" borderId="53" xfId="0" applyFont="1" applyFill="1" applyBorder="1" applyAlignment="1">
      <alignment horizontal="justify" vertical="center" wrapText="1"/>
    </xf>
    <xf numFmtId="9" fontId="6" fillId="0" borderId="55"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9" fontId="6" fillId="0" borderId="53" xfId="0" applyNumberFormat="1" applyFont="1" applyBorder="1" applyAlignment="1">
      <alignment horizontal="center" vertical="center" wrapText="1"/>
    </xf>
    <xf numFmtId="170" fontId="6" fillId="0" borderId="53" xfId="25" applyFont="1" applyBorder="1" applyAlignment="1">
      <alignment horizontal="center" vertical="center" wrapText="1"/>
    </xf>
    <xf numFmtId="0" fontId="5" fillId="0" borderId="55" xfId="0" applyFont="1" applyFill="1" applyBorder="1" applyAlignment="1">
      <alignment horizontal="justify" vertical="center" wrapText="1"/>
    </xf>
    <xf numFmtId="0" fontId="3" fillId="6" borderId="19" xfId="0" applyFont="1" applyFill="1" applyBorder="1" applyAlignment="1">
      <alignment horizontal="left" vertical="center"/>
    </xf>
    <xf numFmtId="0" fontId="6" fillId="0" borderId="5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5" xfId="13" applyNumberFormat="1" applyFont="1" applyFill="1" applyBorder="1" applyAlignment="1">
      <alignment horizontal="justify" vertical="center" wrapText="1"/>
    </xf>
    <xf numFmtId="0" fontId="5" fillId="0" borderId="53" xfId="13" applyNumberFormat="1" applyFont="1" applyFill="1" applyBorder="1" applyAlignment="1">
      <alignment horizontal="justify" vertical="center" wrapText="1"/>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3" fillId="9" borderId="18" xfId="0" applyFont="1" applyFill="1" applyBorder="1" applyAlignment="1">
      <alignment horizontal="left" vertical="center"/>
    </xf>
    <xf numFmtId="3" fontId="3" fillId="3" borderId="7"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9" xfId="0" applyNumberFormat="1" applyFont="1" applyFill="1" applyBorder="1" applyAlignment="1">
      <alignment horizontal="center" vertical="center" textRotation="90" wrapText="1"/>
    </xf>
    <xf numFmtId="3" fontId="3" fillId="3" borderId="11" xfId="0" applyNumberFormat="1" applyFont="1" applyFill="1" applyBorder="1" applyAlignment="1">
      <alignment horizontal="center" vertical="center" textRotation="90" wrapText="1"/>
    </xf>
    <xf numFmtId="179" fontId="18" fillId="4" borderId="9" xfId="0" applyNumberFormat="1" applyFont="1" applyFill="1" applyBorder="1" applyAlignment="1">
      <alignment horizontal="center" vertical="center" wrapText="1"/>
    </xf>
    <xf numFmtId="179" fontId="18" fillId="4" borderId="11" xfId="0" applyNumberFormat="1" applyFont="1" applyFill="1" applyBorder="1" applyAlignment="1">
      <alignment horizontal="center" vertical="center" wrapText="1"/>
    </xf>
    <xf numFmtId="0" fontId="2" fillId="14" borderId="2" xfId="0" applyFont="1" applyFill="1" applyBorder="1" applyAlignment="1">
      <alignment horizontal="center" vertical="center" wrapText="1"/>
    </xf>
    <xf numFmtId="0" fontId="25" fillId="6" borderId="37" xfId="0" applyFont="1" applyFill="1" applyBorder="1" applyAlignment="1">
      <alignment horizontal="center" vertical="center"/>
    </xf>
    <xf numFmtId="0" fontId="25" fillId="6" borderId="38" xfId="0" applyFont="1" applyFill="1" applyBorder="1" applyAlignment="1">
      <alignment horizontal="center" vertical="center"/>
    </xf>
    <xf numFmtId="0" fontId="25" fillId="11" borderId="6" xfId="0" applyFont="1" applyFill="1" applyBorder="1" applyAlignment="1">
      <alignment horizontal="center" vertical="center" wrapText="1"/>
    </xf>
    <xf numFmtId="0" fontId="25" fillId="11" borderId="0" xfId="0" applyFont="1" applyFill="1" applyAlignment="1">
      <alignment horizontal="center" vertical="center" wrapText="1"/>
    </xf>
    <xf numFmtId="0" fontId="25" fillId="11" borderId="45"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4" fontId="5" fillId="0" borderId="47"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64" xfId="0" applyNumberFormat="1" applyFont="1" applyBorder="1" applyAlignment="1">
      <alignment horizontal="center" vertical="center" wrapText="1"/>
    </xf>
    <xf numFmtId="0" fontId="6" fillId="11" borderId="46" xfId="0" applyFont="1" applyFill="1" applyBorder="1" applyAlignment="1">
      <alignment horizontal="justify" vertical="center" wrapText="1"/>
    </xf>
    <xf numFmtId="0" fontId="6" fillId="11" borderId="58" xfId="0" applyFont="1" applyFill="1" applyBorder="1" applyAlignment="1">
      <alignment horizontal="justify" vertical="center" wrapText="1"/>
    </xf>
  </cellXfs>
  <cellStyles count="29">
    <cellStyle name="Excel Built-in Normal" xfId="20"/>
    <cellStyle name="Incorrecto" xfId="17" builtinId="27"/>
    <cellStyle name="KPT04" xfId="13"/>
    <cellStyle name="KPT04 2" xfId="15"/>
    <cellStyle name="Millares" xfId="9" builtinId="3"/>
    <cellStyle name="Millares [0]" xfId="10" builtinId="6"/>
    <cellStyle name="Millares [0] 2" xfId="16"/>
    <cellStyle name="Millares 2" xfId="6"/>
    <cellStyle name="Millares 2 2" xfId="7"/>
    <cellStyle name="Millares 2 2 2" xfId="14"/>
    <cellStyle name="Millares 2 2 2 2" xfId="5"/>
    <cellStyle name="Millares 3" xfId="25"/>
    <cellStyle name="Millares 86" xfId="11"/>
    <cellStyle name="Moneda" xfId="1" builtinId="4"/>
    <cellStyle name="Moneda [0]" xfId="18" builtinId="7"/>
    <cellStyle name="Moneda [0] 2" xfId="8"/>
    <cellStyle name="Moneda 2" xfId="19"/>
    <cellStyle name="Normal" xfId="0" builtinId="0"/>
    <cellStyle name="Normal 17" xfId="12"/>
    <cellStyle name="Normal 2" xfId="3"/>
    <cellStyle name="Normal 2 2" xfId="21"/>
    <cellStyle name="Normal 2 2 2" xfId="23"/>
    <cellStyle name="Normal 2 3" xfId="4"/>
    <cellStyle name="Normal 3" xfId="22"/>
    <cellStyle name="Normal 3 2" xfId="27"/>
    <cellStyle name="Normal 7" xfId="24"/>
    <cellStyle name="Porcentaje" xfId="2" builtinId="5"/>
    <cellStyle name="Porcentaje 2 2" xfId="26"/>
    <cellStyle name="Porcentaje 2 2 2" xfId="28"/>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74839</xdr:colOff>
      <xdr:row>0</xdr:row>
      <xdr:rowOff>1</xdr:rowOff>
    </xdr:from>
    <xdr:to>
      <xdr:col>1</xdr:col>
      <xdr:colOff>146730</xdr:colOff>
      <xdr:row>5</xdr:row>
      <xdr:rowOff>147072</xdr:rowOff>
    </xdr:to>
    <xdr:pic>
      <xdr:nvPicPr>
        <xdr:cNvPr id="2" name="Imagen 1" descr="C:\Users\AUXPLANEACION03\Desktop\Gobernacion_del_quindi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39" y="1"/>
          <a:ext cx="929141" cy="114719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397330</xdr:colOff>
      <xdr:row>0</xdr:row>
      <xdr:rowOff>187777</xdr:rowOff>
    </xdr:from>
    <xdr:to>
      <xdr:col>1</xdr:col>
      <xdr:colOff>503465</xdr:colOff>
      <xdr:row>3</xdr:row>
      <xdr:rowOff>54429</xdr:rowOff>
    </xdr:to>
    <xdr:pic>
      <xdr:nvPicPr>
        <xdr:cNvPr id="2" name="Imagen 1" descr="C:\Users\AUXPLANEACION03\Desktop\Gobernacion_del_quindio.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187777"/>
          <a:ext cx="858610" cy="78105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350384</xdr:colOff>
      <xdr:row>0</xdr:row>
      <xdr:rowOff>66335</xdr:rowOff>
    </xdr:from>
    <xdr:to>
      <xdr:col>1</xdr:col>
      <xdr:colOff>476250</xdr:colOff>
      <xdr:row>3</xdr:row>
      <xdr:rowOff>163285</xdr:rowOff>
    </xdr:to>
    <xdr:pic>
      <xdr:nvPicPr>
        <xdr:cNvPr id="2" name="Imagen 1" descr="C:\Users\AUXPLANEACION03\Desktop\Gobernacion_del_quindio.jpg">
          <a:extLst>
            <a:ext uri="{FF2B5EF4-FFF2-40B4-BE49-F238E27FC236}">
              <a16:creationId xmlns:a16="http://schemas.microsoft.com/office/drawing/2014/main" id="{F5DCFCB3-6DDE-47B9-8728-775485C4F3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84" y="66335"/>
          <a:ext cx="1030741" cy="10113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206375</xdr:colOff>
      <xdr:row>0</xdr:row>
      <xdr:rowOff>127000</xdr:rowOff>
    </xdr:from>
    <xdr:ext cx="1334440" cy="1225550"/>
    <xdr:pic>
      <xdr:nvPicPr>
        <xdr:cNvPr id="2" name="Imagen 1" descr="C:\Users\AUXPLANEACION03\Desktop\Gobernacion_del_quindio.jpg">
          <a:extLst>
            <a:ext uri="{FF2B5EF4-FFF2-40B4-BE49-F238E27FC236}">
              <a16:creationId xmlns:a16="http://schemas.microsoft.com/office/drawing/2014/main" id="{5B35C5ED-22D4-4E11-ADF3-9FACCE2921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127000"/>
          <a:ext cx="1334440" cy="122555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238125</xdr:colOff>
      <xdr:row>0</xdr:row>
      <xdr:rowOff>211933</xdr:rowOff>
    </xdr:from>
    <xdr:ext cx="933450" cy="1028699"/>
    <xdr:pic>
      <xdr:nvPicPr>
        <xdr:cNvPr id="2" name="Imagen 1">
          <a:extLst>
            <a:ext uri="{FF2B5EF4-FFF2-40B4-BE49-F238E27FC236}">
              <a16:creationId xmlns:a16="http://schemas.microsoft.com/office/drawing/2014/main" id="{9CA2F3A2-57B4-4A89-9286-069513F480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11933"/>
          <a:ext cx="933450" cy="1028699"/>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621599</xdr:colOff>
      <xdr:row>3</xdr:row>
      <xdr:rowOff>147700</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1599" cy="747775"/>
        </a:xfrm>
        <a:prstGeom prst="rect">
          <a:avLst/>
        </a:prstGeom>
        <a:noFill/>
        <a:ln>
          <a:noFill/>
        </a:ln>
      </xdr:spPr>
    </xdr:pic>
    <xdr:clientData/>
  </xdr:twoCellAnchor>
  <xdr:twoCellAnchor editAs="oneCell">
    <xdr:from>
      <xdr:col>1</xdr:col>
      <xdr:colOff>0</xdr:colOff>
      <xdr:row>0</xdr:row>
      <xdr:rowOff>0</xdr:rowOff>
    </xdr:from>
    <xdr:to>
      <xdr:col>4</xdr:col>
      <xdr:colOff>924791</xdr:colOff>
      <xdr:row>3</xdr:row>
      <xdr:rowOff>182336</xdr:rowOff>
    </xdr:to>
    <xdr:pic>
      <xdr:nvPicPr>
        <xdr:cNvPr id="3" name="Imagen 2" descr="C:\Users\AUXPLANEACION03\Desktop\Gobernacion_del_quindio.jpg">
          <a:extLst>
            <a:ext uri="{FF2B5EF4-FFF2-40B4-BE49-F238E27FC236}">
              <a16:creationId xmlns:a16="http://schemas.microsoft.com/office/drawing/2014/main" id="{8D106B70-02D5-4535-BF78-C87A7806FF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4791" cy="782411"/>
        </a:xfrm>
        <a:prstGeom prst="rect">
          <a:avLst/>
        </a:prstGeom>
        <a:noFill/>
        <a:ln>
          <a:noFill/>
        </a:ln>
      </xdr:spPr>
    </xdr:pic>
    <xdr:clientData/>
  </xdr:twoCellAnchor>
  <xdr:twoCellAnchor editAs="oneCell">
    <xdr:from>
      <xdr:col>0</xdr:col>
      <xdr:colOff>0</xdr:colOff>
      <xdr:row>0</xdr:row>
      <xdr:rowOff>0</xdr:rowOff>
    </xdr:from>
    <xdr:to>
      <xdr:col>4</xdr:col>
      <xdr:colOff>1025979</xdr:colOff>
      <xdr:row>5</xdr:row>
      <xdr:rowOff>74839</xdr:rowOff>
    </xdr:to>
    <xdr:pic>
      <xdr:nvPicPr>
        <xdr:cNvPr id="4" name="Imagen 3">
          <a:extLst>
            <a:ext uri="{FF2B5EF4-FFF2-40B4-BE49-F238E27FC236}">
              <a16:creationId xmlns:a16="http://schemas.microsoft.com/office/drawing/2014/main" id="{DA1BC47D-B9B6-4146-AB80-5B1D993130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5979" cy="107496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a16="http://schemas.microsoft.com/office/drawing/2014/main" id="{4E1B3B8A-1818-4536-BAEC-680810BECE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547007</xdr:colOff>
      <xdr:row>5</xdr:row>
      <xdr:rowOff>97518</xdr:rowOff>
    </xdr:to>
    <xdr:pic>
      <xdr:nvPicPr>
        <xdr:cNvPr id="2" name="Imagen 1" descr="C:\Users\AUXPLANEACION03\Desktop\Gobernacion_del_quindio.jpg">
          <a:extLst>
            <a:ext uri="{FF2B5EF4-FFF2-40B4-BE49-F238E27FC236}">
              <a16:creationId xmlns:a16="http://schemas.microsoft.com/office/drawing/2014/main" id="{7588115D-E99F-4875-8705-3C04CBAA52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948418" cy="11738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155865</xdr:colOff>
      <xdr:row>0</xdr:row>
      <xdr:rowOff>25977</xdr:rowOff>
    </xdr:from>
    <xdr:ext cx="933564" cy="1089026"/>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5" y="25977"/>
          <a:ext cx="933564" cy="108902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15308</xdr:colOff>
      <xdr:row>0</xdr:row>
      <xdr:rowOff>95250</xdr:rowOff>
    </xdr:from>
    <xdr:to>
      <xdr:col>1</xdr:col>
      <xdr:colOff>122464</xdr:colOff>
      <xdr:row>6</xdr:row>
      <xdr:rowOff>126887</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8" y="95250"/>
          <a:ext cx="1154906" cy="14984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290512</xdr:colOff>
      <xdr:row>0</xdr:row>
      <xdr:rowOff>109537</xdr:rowOff>
    </xdr:from>
    <xdr:to>
      <xdr:col>1</xdr:col>
      <xdr:colOff>369092</xdr:colOff>
      <xdr:row>3</xdr:row>
      <xdr:rowOff>71436</xdr:rowOff>
    </xdr:to>
    <xdr:pic>
      <xdr:nvPicPr>
        <xdr:cNvPr id="2" name="Imagen 1" descr="C:\Users\AUXPLANEACION03\Desktop\Gobernacion_del_quindio.jpg">
          <a:extLst>
            <a:ext uri="{FF2B5EF4-FFF2-40B4-BE49-F238E27FC236}">
              <a16:creationId xmlns:a16="http://schemas.microsoft.com/office/drawing/2014/main" id="{8E90336F-B86A-45C8-9928-B250A4715C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 y="109537"/>
          <a:ext cx="821530" cy="89534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2</xdr:row>
      <xdr:rowOff>220890</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9352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202406</xdr:colOff>
      <xdr:row>0</xdr:row>
      <xdr:rowOff>297656</xdr:rowOff>
    </xdr:from>
    <xdr:to>
      <xdr:col>1</xdr:col>
      <xdr:colOff>404812</xdr:colOff>
      <xdr:row>2</xdr:row>
      <xdr:rowOff>392906</xdr:rowOff>
    </xdr:to>
    <xdr:pic>
      <xdr:nvPicPr>
        <xdr:cNvPr id="2" name="Imagen 1">
          <a:extLst>
            <a:ext uri="{FF2B5EF4-FFF2-40B4-BE49-F238E27FC236}">
              <a16:creationId xmlns:a16="http://schemas.microsoft.com/office/drawing/2014/main" id="{E05EC797-D597-4F4B-9975-2A88FD7FB5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6" y="297656"/>
          <a:ext cx="954881" cy="9334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206374</xdr:colOff>
      <xdr:row>0</xdr:row>
      <xdr:rowOff>43090</xdr:rowOff>
    </xdr:from>
    <xdr:to>
      <xdr:col>1</xdr:col>
      <xdr:colOff>367392</xdr:colOff>
      <xdr:row>3</xdr:row>
      <xdr:rowOff>285750</xdr:rowOff>
    </xdr:to>
    <xdr:pic>
      <xdr:nvPicPr>
        <xdr:cNvPr id="2" name="Imagen 1" descr="C:\Users\AUXPLANEACION03\Desktop\Gobernacion_del_quindio.jpg">
          <a:extLst>
            <a:ext uri="{FF2B5EF4-FFF2-40B4-BE49-F238E27FC236}">
              <a16:creationId xmlns:a16="http://schemas.microsoft.com/office/drawing/2014/main" id="{0D2E2FAE-1319-49E8-862B-76837EC482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4" y="43090"/>
          <a:ext cx="1008743" cy="121421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5</xdr:row>
      <xdr:rowOff>139927</xdr:rowOff>
    </xdr:to>
    <xdr:pic>
      <xdr:nvPicPr>
        <xdr:cNvPr id="2" name="Imagen 1" descr="C:\Users\AUXPLANEACION03\Desktop\Gobernacion_del_quindio.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114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UXINFRA54.DQUINDIO/Documents/HOOVER/PROYECTOS%20PDD/PROYECTOS%20NUEVOS%20INFRA/PROYECTO%20SEGURIDAD%20DEL%20ESTADO/F-PLA-38PoblacionBeneficiadaInversion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GTO%20DIC%202021%20TRABAJO\UNIDADES\Familia%202021\SGTO%20PLAN%20DE%20ACCI&#211;N%20FAMILIA%202021%209feb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UNIDADES/IDTQ%202021/IDTQ%202021%2009-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ow r="9">
          <cell r="C9">
            <v>295972</v>
          </cell>
          <cell r="D9">
            <v>285580</v>
          </cell>
          <cell r="E9">
            <v>135545</v>
          </cell>
          <cell r="F9">
            <v>44254</v>
          </cell>
          <cell r="G9">
            <v>309146</v>
          </cell>
          <cell r="H9">
            <v>92607</v>
          </cell>
          <cell r="I9">
            <v>2145</v>
          </cell>
          <cell r="J9">
            <v>12718</v>
          </cell>
          <cell r="K9">
            <v>26</v>
          </cell>
          <cell r="L9">
            <v>37</v>
          </cell>
          <cell r="M9">
            <v>0</v>
          </cell>
          <cell r="N9">
            <v>0</v>
          </cell>
          <cell r="O9">
            <v>44350</v>
          </cell>
          <cell r="P9">
            <v>21944</v>
          </cell>
          <cell r="Q9">
            <v>75687</v>
          </cell>
          <cell r="R9">
            <v>581552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EJE METAS PROYECTOS"/>
      <sheetName val="F-PLA-06 PLAN ACCION"/>
      <sheetName val="F-PLA-07 SGTO PLAN ACCION"/>
      <sheetName val="F-PLA-39 INVERSION TERRITORIAL"/>
      <sheetName val="F-PLA-40 GESTION RECURSOS"/>
    </sheetNames>
    <sheetDataSet>
      <sheetData sheetId="0">
        <row r="22">
          <cell r="V22">
            <v>18661500</v>
          </cell>
        </row>
        <row r="39">
          <cell r="V39">
            <v>3850296</v>
          </cell>
        </row>
        <row r="51">
          <cell r="V51">
            <v>43747500</v>
          </cell>
        </row>
      </sheetData>
      <sheetData sheetId="1"/>
      <sheetData sheetId="2">
        <row r="104">
          <cell r="X104">
            <v>138449.37</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LAN DE ACCION"/>
      <sheetName val="F-PLA-07 SGTO PLAN ACCION"/>
      <sheetName val="F-PLA-39 IDTQ"/>
      <sheetName val="GESTION RECURSOS AGRICULTURA"/>
    </sheetNames>
    <sheetDataSet>
      <sheetData sheetId="0">
        <row r="17">
          <cell r="N17">
            <v>0.8</v>
          </cell>
          <cell r="S17">
            <v>28492000</v>
          </cell>
        </row>
        <row r="18">
          <cell r="S18">
            <v>13902000</v>
          </cell>
        </row>
        <row r="19">
          <cell r="S19">
            <v>32076000</v>
          </cell>
        </row>
        <row r="20">
          <cell r="S20">
            <v>35740000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sheetPr>
  <dimension ref="A1:BL47"/>
  <sheetViews>
    <sheetView showGridLines="0" tabSelected="1" topLeftCell="A5" zoomScale="70" zoomScaleNormal="70" workbookViewId="0">
      <selection activeCell="A12" sqref="A12"/>
    </sheetView>
  </sheetViews>
  <sheetFormatPr baseColWidth="10" defaultColWidth="11.42578125" defaultRowHeight="15" x14ac:dyDescent="0.25"/>
  <cols>
    <col min="1" max="1" width="12.85546875" style="117" customWidth="1"/>
    <col min="2" max="2" width="14.5703125" style="3" customWidth="1"/>
    <col min="3" max="3" width="14.28515625" style="3" customWidth="1"/>
    <col min="4" max="4" width="15.42578125" style="3" customWidth="1"/>
    <col min="5" max="5" width="15.7109375" style="3" customWidth="1"/>
    <col min="6" max="6" width="17.140625" style="3" customWidth="1"/>
    <col min="7" max="7" width="16.7109375" style="3" customWidth="1"/>
    <col min="8" max="8" width="22.28515625" style="118" customWidth="1"/>
    <col min="9" max="9" width="22.7109375" style="3" customWidth="1"/>
    <col min="10" max="10" width="27.28515625" style="118" customWidth="1"/>
    <col min="11" max="11" width="14.140625" style="3" customWidth="1"/>
    <col min="12" max="12" width="26.85546875" style="119" customWidth="1"/>
    <col min="13" max="13" width="18.140625" style="3" customWidth="1"/>
    <col min="14" max="14" width="24.28515625" style="119" customWidth="1"/>
    <col min="15" max="15" width="11.140625" style="2" customWidth="1"/>
    <col min="16" max="16" width="21.28515625" style="2" customWidth="1"/>
    <col min="17" max="17" width="27.140625" style="119" customWidth="1"/>
    <col min="18" max="18" width="19.5703125" style="120" customWidth="1"/>
    <col min="19" max="19" width="27.42578125" style="121" customWidth="1"/>
    <col min="20" max="20" width="43" style="122" customWidth="1"/>
    <col min="21" max="21" width="42.28515625" style="119" customWidth="1"/>
    <col min="22" max="22" width="22.28515625" style="119" customWidth="1"/>
    <col min="23" max="23" width="26.85546875" style="2" customWidth="1"/>
    <col min="24" max="24" width="56" style="2" customWidth="1"/>
    <col min="25" max="25" width="12.140625" style="130" customWidth="1"/>
    <col min="26" max="26" width="26.7109375" style="124" customWidth="1"/>
    <col min="27" max="27" width="13.7109375" style="2" customWidth="1"/>
    <col min="28" max="28" width="13.42578125" style="3" customWidth="1"/>
    <col min="29" max="29" width="10.28515625" style="3" customWidth="1"/>
    <col min="30" max="30" width="9.85546875" style="3" customWidth="1"/>
    <col min="31" max="31" width="10.28515625" style="3" customWidth="1"/>
    <col min="32" max="32" width="9.42578125" style="3" customWidth="1"/>
    <col min="33" max="33" width="9.140625" style="3" customWidth="1"/>
    <col min="34" max="34" width="8.85546875" style="3" customWidth="1"/>
    <col min="35" max="37" width="8.42578125" style="3" bestFit="1" customWidth="1"/>
    <col min="38" max="38" width="9.140625" style="3" bestFit="1" customWidth="1"/>
    <col min="39" max="39" width="10.42578125" style="3" customWidth="1"/>
    <col min="40" max="40" width="11.85546875" style="3" customWidth="1"/>
    <col min="41" max="41" width="10.5703125" style="3" customWidth="1"/>
    <col min="42" max="42" width="12.5703125" style="3" customWidth="1"/>
    <col min="43" max="43" width="17.140625" style="3" customWidth="1"/>
    <col min="44" max="44" width="19.7109375" style="125" customWidth="1"/>
    <col min="45" max="45" width="25.140625" style="126" customWidth="1"/>
    <col min="46" max="16384" width="11.42578125" style="3"/>
  </cols>
  <sheetData>
    <row r="1" spans="1:64" ht="15.75" customHeight="1" x14ac:dyDescent="0.25">
      <c r="A1" s="2211" t="s">
        <v>0</v>
      </c>
      <c r="B1" s="2211"/>
      <c r="C1" s="2211"/>
      <c r="D1" s="2211"/>
      <c r="E1" s="2211"/>
      <c r="F1" s="2211"/>
      <c r="G1" s="2211"/>
      <c r="H1" s="2211"/>
      <c r="I1" s="2211"/>
      <c r="J1" s="2211"/>
      <c r="K1" s="2211"/>
      <c r="L1" s="2211"/>
      <c r="M1" s="2211"/>
      <c r="N1" s="2211"/>
      <c r="O1" s="2211"/>
      <c r="P1" s="2211"/>
      <c r="Q1" s="2211"/>
      <c r="R1" s="2211"/>
      <c r="S1" s="2211"/>
      <c r="T1" s="2211"/>
      <c r="U1" s="2211"/>
      <c r="V1" s="2211"/>
      <c r="W1" s="2211"/>
      <c r="X1" s="2211"/>
      <c r="Y1" s="2211"/>
      <c r="Z1" s="2211"/>
      <c r="AA1" s="2211"/>
      <c r="AB1" s="2211"/>
      <c r="AC1" s="2211"/>
      <c r="AD1" s="2211"/>
      <c r="AE1" s="2211"/>
      <c r="AF1" s="2211"/>
      <c r="AG1" s="2211"/>
      <c r="AH1" s="2211"/>
      <c r="AI1" s="2211"/>
      <c r="AJ1" s="2211"/>
      <c r="AK1" s="2211"/>
      <c r="AL1" s="2211"/>
      <c r="AM1" s="2211"/>
      <c r="AN1" s="2211"/>
      <c r="AO1" s="2211"/>
      <c r="AP1" s="2211"/>
      <c r="AQ1" s="2212"/>
      <c r="AR1" s="1" t="s">
        <v>1</v>
      </c>
      <c r="AS1" s="1" t="s">
        <v>2</v>
      </c>
      <c r="AT1" s="2"/>
      <c r="AU1" s="2"/>
      <c r="AV1" s="2"/>
      <c r="AW1" s="2"/>
      <c r="AX1" s="2"/>
      <c r="AY1" s="2"/>
      <c r="AZ1" s="2"/>
      <c r="BA1" s="2"/>
      <c r="BB1" s="2"/>
      <c r="BC1" s="2"/>
      <c r="BD1" s="2"/>
      <c r="BE1" s="2"/>
      <c r="BF1" s="2"/>
      <c r="BG1" s="2"/>
      <c r="BH1" s="2"/>
      <c r="BI1" s="2"/>
      <c r="BJ1" s="2"/>
      <c r="BK1" s="2"/>
      <c r="BL1" s="2"/>
    </row>
    <row r="2" spans="1:64" ht="15.75" x14ac:dyDescent="0.25">
      <c r="A2" s="2211"/>
      <c r="B2" s="2211"/>
      <c r="C2" s="2211"/>
      <c r="D2" s="2211"/>
      <c r="E2" s="2211"/>
      <c r="F2" s="2211"/>
      <c r="G2" s="2211"/>
      <c r="H2" s="2211"/>
      <c r="I2" s="2211"/>
      <c r="J2" s="2211"/>
      <c r="K2" s="2211"/>
      <c r="L2" s="2211"/>
      <c r="M2" s="2211"/>
      <c r="N2" s="2211"/>
      <c r="O2" s="2211"/>
      <c r="P2" s="2211"/>
      <c r="Q2" s="2211"/>
      <c r="R2" s="2211"/>
      <c r="S2" s="2211"/>
      <c r="T2" s="2211"/>
      <c r="U2" s="2211"/>
      <c r="V2" s="2211"/>
      <c r="W2" s="2211"/>
      <c r="X2" s="2211"/>
      <c r="Y2" s="2211"/>
      <c r="Z2" s="2211"/>
      <c r="AA2" s="2211"/>
      <c r="AB2" s="2211"/>
      <c r="AC2" s="2211"/>
      <c r="AD2" s="2211"/>
      <c r="AE2" s="2211"/>
      <c r="AF2" s="2211"/>
      <c r="AG2" s="2211"/>
      <c r="AH2" s="2211"/>
      <c r="AI2" s="2211"/>
      <c r="AJ2" s="2211"/>
      <c r="AK2" s="2211"/>
      <c r="AL2" s="2211"/>
      <c r="AM2" s="2211"/>
      <c r="AN2" s="2211"/>
      <c r="AO2" s="2211"/>
      <c r="AP2" s="2211"/>
      <c r="AQ2" s="2212"/>
      <c r="AR2" s="1" t="s">
        <v>3</v>
      </c>
      <c r="AS2" s="4" t="s">
        <v>4</v>
      </c>
      <c r="AT2" s="2"/>
      <c r="AU2" s="2"/>
      <c r="AV2" s="2"/>
      <c r="AW2" s="2"/>
      <c r="AX2" s="2"/>
      <c r="AY2" s="2"/>
      <c r="AZ2" s="2"/>
      <c r="BA2" s="2"/>
      <c r="BB2" s="2"/>
      <c r="BC2" s="2"/>
      <c r="BD2" s="2"/>
      <c r="BE2" s="2"/>
      <c r="BF2" s="2"/>
      <c r="BG2" s="2"/>
      <c r="BH2" s="2"/>
      <c r="BI2" s="2"/>
      <c r="BJ2" s="2"/>
      <c r="BK2" s="2"/>
      <c r="BL2" s="2"/>
    </row>
    <row r="3" spans="1:64" ht="15.75" x14ac:dyDescent="0.25">
      <c r="A3" s="2211"/>
      <c r="B3" s="2211"/>
      <c r="C3" s="2211"/>
      <c r="D3" s="2211"/>
      <c r="E3" s="2211"/>
      <c r="F3" s="2211"/>
      <c r="G3" s="2211"/>
      <c r="H3" s="2211"/>
      <c r="I3" s="2211"/>
      <c r="J3" s="2211"/>
      <c r="K3" s="2211"/>
      <c r="L3" s="2211"/>
      <c r="M3" s="2211"/>
      <c r="N3" s="2211"/>
      <c r="O3" s="2211"/>
      <c r="P3" s="2211"/>
      <c r="Q3" s="2211"/>
      <c r="R3" s="2211"/>
      <c r="S3" s="2211"/>
      <c r="T3" s="2211"/>
      <c r="U3" s="2211"/>
      <c r="V3" s="2211"/>
      <c r="W3" s="2211"/>
      <c r="X3" s="2211"/>
      <c r="Y3" s="2211"/>
      <c r="Z3" s="2211"/>
      <c r="AA3" s="2211"/>
      <c r="AB3" s="2211"/>
      <c r="AC3" s="2211"/>
      <c r="AD3" s="2211"/>
      <c r="AE3" s="2211"/>
      <c r="AF3" s="2211"/>
      <c r="AG3" s="2211"/>
      <c r="AH3" s="2211"/>
      <c r="AI3" s="2211"/>
      <c r="AJ3" s="2211"/>
      <c r="AK3" s="2211"/>
      <c r="AL3" s="2211"/>
      <c r="AM3" s="2211"/>
      <c r="AN3" s="2211"/>
      <c r="AO3" s="2211"/>
      <c r="AP3" s="2211"/>
      <c r="AQ3" s="2212"/>
      <c r="AR3" s="1" t="s">
        <v>5</v>
      </c>
      <c r="AS3" s="5">
        <v>44266</v>
      </c>
      <c r="AT3" s="2"/>
      <c r="AU3" s="2"/>
      <c r="AV3" s="2"/>
      <c r="AW3" s="2"/>
      <c r="AX3" s="2"/>
      <c r="AY3" s="2"/>
      <c r="AZ3" s="2"/>
      <c r="BA3" s="2"/>
      <c r="BB3" s="2"/>
      <c r="BC3" s="2"/>
      <c r="BD3" s="2"/>
      <c r="BE3" s="2"/>
      <c r="BF3" s="2"/>
      <c r="BG3" s="2"/>
      <c r="BH3" s="2"/>
      <c r="BI3" s="2"/>
      <c r="BJ3" s="2"/>
      <c r="BK3" s="2"/>
      <c r="BL3" s="2"/>
    </row>
    <row r="4" spans="1:64" ht="15.75" x14ac:dyDescent="0.25">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214"/>
      <c r="AR4" s="1" t="s">
        <v>6</v>
      </c>
      <c r="AS4" s="6" t="s">
        <v>7</v>
      </c>
      <c r="AT4" s="2"/>
      <c r="AU4" s="2"/>
      <c r="AV4" s="2"/>
      <c r="AW4" s="2"/>
      <c r="AX4" s="2"/>
      <c r="AY4" s="2"/>
      <c r="AZ4" s="2"/>
      <c r="BA4" s="2"/>
      <c r="BB4" s="2"/>
      <c r="BC4" s="2"/>
      <c r="BD4" s="2"/>
      <c r="BE4" s="2"/>
      <c r="BF4" s="2"/>
      <c r="BG4" s="2"/>
      <c r="BH4" s="2"/>
      <c r="BI4" s="2"/>
      <c r="BJ4" s="2"/>
      <c r="BK4" s="2"/>
      <c r="BL4" s="2"/>
    </row>
    <row r="5" spans="1:64" ht="15.75" x14ac:dyDescent="0.25">
      <c r="A5" s="2215" t="s">
        <v>8</v>
      </c>
      <c r="B5" s="2215"/>
      <c r="C5" s="2215"/>
      <c r="D5" s="2215"/>
      <c r="E5" s="2215"/>
      <c r="F5" s="2215"/>
      <c r="G5" s="2215"/>
      <c r="H5" s="2215"/>
      <c r="I5" s="2215"/>
      <c r="J5" s="2215"/>
      <c r="K5" s="2215"/>
      <c r="L5" s="2215"/>
      <c r="M5" s="2215"/>
      <c r="N5" s="2215"/>
      <c r="O5" s="2215"/>
      <c r="P5" s="2218"/>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218"/>
      <c r="AT5" s="2"/>
      <c r="AU5" s="2"/>
      <c r="AV5" s="2"/>
      <c r="AW5" s="2"/>
      <c r="AX5" s="2"/>
      <c r="AY5" s="2"/>
      <c r="AZ5" s="2"/>
      <c r="BA5" s="2"/>
      <c r="BB5" s="2"/>
      <c r="BC5" s="2"/>
      <c r="BD5" s="2"/>
      <c r="BE5" s="2"/>
      <c r="BF5" s="2"/>
      <c r="BG5" s="2"/>
      <c r="BH5" s="2"/>
      <c r="BI5" s="2"/>
      <c r="BJ5" s="2"/>
      <c r="BK5" s="2"/>
      <c r="BL5" s="2"/>
    </row>
    <row r="6" spans="1:64" ht="15.75" x14ac:dyDescent="0.25">
      <c r="A6" s="2216"/>
      <c r="B6" s="2216"/>
      <c r="C6" s="2217"/>
      <c r="D6" s="2217"/>
      <c r="E6" s="2216"/>
      <c r="F6" s="2216"/>
      <c r="G6" s="2216"/>
      <c r="H6" s="2216"/>
      <c r="I6" s="2216"/>
      <c r="J6" s="2216"/>
      <c r="K6" s="2216"/>
      <c r="L6" s="2216"/>
      <c r="M6" s="2216"/>
      <c r="N6" s="2216"/>
      <c r="O6" s="2216"/>
      <c r="P6" s="8"/>
      <c r="Q6" s="9"/>
      <c r="R6" s="8"/>
      <c r="S6" s="8"/>
      <c r="T6" s="9"/>
      <c r="U6" s="9"/>
      <c r="V6" s="9"/>
      <c r="W6" s="8"/>
      <c r="X6" s="8"/>
      <c r="Y6" s="8"/>
      <c r="Z6" s="8"/>
      <c r="AA6" s="2219" t="s">
        <v>9</v>
      </c>
      <c r="AB6" s="2216"/>
      <c r="AC6" s="2216"/>
      <c r="AD6" s="2216"/>
      <c r="AE6" s="2216"/>
      <c r="AF6" s="2216"/>
      <c r="AG6" s="2216"/>
      <c r="AH6" s="2216"/>
      <c r="AI6" s="2216"/>
      <c r="AJ6" s="2216"/>
      <c r="AK6" s="2216"/>
      <c r="AL6" s="2216"/>
      <c r="AM6" s="2216"/>
      <c r="AN6" s="2216"/>
      <c r="AO6" s="2220"/>
      <c r="AP6" s="8"/>
      <c r="AQ6" s="8"/>
      <c r="AR6" s="8"/>
      <c r="AS6" s="10"/>
      <c r="AT6" s="2"/>
      <c r="AU6" s="2"/>
      <c r="AV6" s="2"/>
      <c r="AW6" s="2"/>
      <c r="AX6" s="2"/>
      <c r="AY6" s="2"/>
      <c r="AZ6" s="2"/>
      <c r="BA6" s="2"/>
      <c r="BB6" s="2"/>
      <c r="BC6" s="2"/>
      <c r="BD6" s="2"/>
      <c r="BE6" s="2"/>
      <c r="BF6" s="2"/>
      <c r="BG6" s="2"/>
      <c r="BH6" s="2"/>
      <c r="BI6" s="2"/>
      <c r="BJ6" s="2"/>
      <c r="BK6" s="2"/>
      <c r="BL6" s="2"/>
    </row>
    <row r="7" spans="1:64" ht="15.75" x14ac:dyDescent="0.25">
      <c r="A7" s="2208" t="s">
        <v>10</v>
      </c>
      <c r="B7" s="2208"/>
      <c r="C7" s="2208" t="s">
        <v>11</v>
      </c>
      <c r="D7" s="2208"/>
      <c r="E7" s="2208" t="s">
        <v>12</v>
      </c>
      <c r="F7" s="2208"/>
      <c r="G7" s="2208" t="s">
        <v>13</v>
      </c>
      <c r="H7" s="2208"/>
      <c r="I7" s="2208"/>
      <c r="J7" s="2208"/>
      <c r="K7" s="2208" t="s">
        <v>14</v>
      </c>
      <c r="L7" s="2208"/>
      <c r="M7" s="2208"/>
      <c r="N7" s="2208"/>
      <c r="O7" s="2208" t="s">
        <v>15</v>
      </c>
      <c r="P7" s="2208"/>
      <c r="Q7" s="2208"/>
      <c r="R7" s="2208"/>
      <c r="S7" s="2208"/>
      <c r="T7" s="2208"/>
      <c r="U7" s="2208"/>
      <c r="V7" s="2208"/>
      <c r="W7" s="2208"/>
      <c r="X7" s="2208" t="s">
        <v>16</v>
      </c>
      <c r="Y7" s="2208"/>
      <c r="Z7" s="2208"/>
      <c r="AA7" s="2209" t="s">
        <v>17</v>
      </c>
      <c r="AB7" s="2210"/>
      <c r="AC7" s="2225" t="s">
        <v>18</v>
      </c>
      <c r="AD7" s="2226"/>
      <c r="AE7" s="2226"/>
      <c r="AF7" s="2226"/>
      <c r="AG7" s="2227" t="s">
        <v>19</v>
      </c>
      <c r="AH7" s="2227"/>
      <c r="AI7" s="2227"/>
      <c r="AJ7" s="2227"/>
      <c r="AK7" s="2227"/>
      <c r="AL7" s="2227"/>
      <c r="AM7" s="2228" t="s">
        <v>20</v>
      </c>
      <c r="AN7" s="2228"/>
      <c r="AO7" s="2228"/>
      <c r="AP7" s="2229" t="s">
        <v>21</v>
      </c>
      <c r="AQ7" s="2221" t="s">
        <v>22</v>
      </c>
      <c r="AR7" s="2221" t="s">
        <v>23</v>
      </c>
      <c r="AS7" s="2223" t="s">
        <v>24</v>
      </c>
      <c r="AT7" s="2"/>
      <c r="AU7" s="2"/>
      <c r="AV7" s="2"/>
      <c r="AW7" s="2"/>
      <c r="AX7" s="2"/>
      <c r="AY7" s="2"/>
      <c r="AZ7" s="2"/>
      <c r="BA7" s="2"/>
      <c r="BB7" s="2"/>
      <c r="BC7" s="2"/>
      <c r="BD7" s="2"/>
      <c r="BE7" s="2"/>
      <c r="BF7" s="2"/>
      <c r="BG7" s="2"/>
      <c r="BH7" s="2"/>
      <c r="BI7" s="2"/>
      <c r="BJ7" s="2"/>
      <c r="BK7" s="2"/>
      <c r="BL7" s="2"/>
    </row>
    <row r="8" spans="1:64" ht="151.5" customHeight="1" x14ac:dyDescent="0.25">
      <c r="A8" s="11" t="s">
        <v>25</v>
      </c>
      <c r="B8" s="11" t="s">
        <v>26</v>
      </c>
      <c r="C8" s="11" t="s">
        <v>25</v>
      </c>
      <c r="D8" s="11" t="s">
        <v>26</v>
      </c>
      <c r="E8" s="11" t="s">
        <v>25</v>
      </c>
      <c r="F8" s="11" t="s">
        <v>26</v>
      </c>
      <c r="G8" s="11" t="s">
        <v>27</v>
      </c>
      <c r="H8" s="11" t="s">
        <v>28</v>
      </c>
      <c r="I8" s="11" t="s">
        <v>29</v>
      </c>
      <c r="J8" s="11" t="s">
        <v>30</v>
      </c>
      <c r="K8" s="11" t="s">
        <v>27</v>
      </c>
      <c r="L8" s="11" t="s">
        <v>31</v>
      </c>
      <c r="M8" s="11" t="s">
        <v>32</v>
      </c>
      <c r="N8" s="11" t="s">
        <v>33</v>
      </c>
      <c r="O8" s="12" t="s">
        <v>34</v>
      </c>
      <c r="P8" s="11" t="s">
        <v>35</v>
      </c>
      <c r="Q8" s="11" t="s">
        <v>36</v>
      </c>
      <c r="R8" s="11" t="s">
        <v>37</v>
      </c>
      <c r="S8" s="11" t="s">
        <v>38</v>
      </c>
      <c r="T8" s="11" t="s">
        <v>39</v>
      </c>
      <c r="U8" s="11" t="s">
        <v>40</v>
      </c>
      <c r="V8" s="11" t="s">
        <v>41</v>
      </c>
      <c r="W8" s="13" t="s">
        <v>42</v>
      </c>
      <c r="X8" s="14" t="s">
        <v>43</v>
      </c>
      <c r="Y8" s="11" t="s">
        <v>44</v>
      </c>
      <c r="Z8" s="15" t="s">
        <v>26</v>
      </c>
      <c r="AA8" s="16" t="s">
        <v>45</v>
      </c>
      <c r="AB8" s="17" t="s">
        <v>46</v>
      </c>
      <c r="AC8" s="17" t="s">
        <v>47</v>
      </c>
      <c r="AD8" s="17" t="s">
        <v>48</v>
      </c>
      <c r="AE8" s="17" t="s">
        <v>49</v>
      </c>
      <c r="AF8" s="17" t="s">
        <v>50</v>
      </c>
      <c r="AG8" s="18" t="s">
        <v>51</v>
      </c>
      <c r="AH8" s="18" t="s">
        <v>52</v>
      </c>
      <c r="AI8" s="18" t="s">
        <v>53</v>
      </c>
      <c r="AJ8" s="18" t="s">
        <v>54</v>
      </c>
      <c r="AK8" s="18" t="s">
        <v>55</v>
      </c>
      <c r="AL8" s="18" t="s">
        <v>56</v>
      </c>
      <c r="AM8" s="18" t="s">
        <v>57</v>
      </c>
      <c r="AN8" s="18" t="s">
        <v>58</v>
      </c>
      <c r="AO8" s="18" t="s">
        <v>59</v>
      </c>
      <c r="AP8" s="2229"/>
      <c r="AQ8" s="2222"/>
      <c r="AR8" s="2222"/>
      <c r="AS8" s="2224"/>
      <c r="AT8" s="2"/>
      <c r="AU8" s="2"/>
      <c r="AV8" s="2"/>
      <c r="AW8" s="2"/>
      <c r="AX8" s="2"/>
      <c r="AY8" s="2"/>
      <c r="AZ8" s="2"/>
      <c r="BA8" s="2"/>
      <c r="BB8" s="2"/>
      <c r="BC8" s="2"/>
      <c r="BD8" s="2"/>
      <c r="BE8" s="2"/>
      <c r="BF8" s="2"/>
      <c r="BG8" s="2"/>
      <c r="BH8" s="2"/>
      <c r="BI8" s="2"/>
      <c r="BJ8" s="2"/>
      <c r="BK8" s="2"/>
      <c r="BL8" s="2"/>
    </row>
    <row r="9" spans="1:64" s="29" customFormat="1" ht="15.75" x14ac:dyDescent="0.25">
      <c r="A9" s="19">
        <v>4</v>
      </c>
      <c r="B9" s="2200" t="s">
        <v>60</v>
      </c>
      <c r="C9" s="2201"/>
      <c r="D9" s="2201"/>
      <c r="E9" s="2201"/>
      <c r="F9" s="2201"/>
      <c r="G9" s="2201"/>
      <c r="H9" s="2201"/>
      <c r="I9" s="20"/>
      <c r="J9" s="21"/>
      <c r="K9" s="20"/>
      <c r="L9" s="21"/>
      <c r="M9" s="20"/>
      <c r="N9" s="21"/>
      <c r="O9" s="21"/>
      <c r="P9" s="20"/>
      <c r="Q9" s="21"/>
      <c r="R9" s="22"/>
      <c r="S9" s="23"/>
      <c r="T9" s="24"/>
      <c r="U9" s="21"/>
      <c r="V9" s="21"/>
      <c r="W9" s="21"/>
      <c r="X9" s="20"/>
      <c r="Y9" s="25"/>
      <c r="Z9" s="26"/>
      <c r="AA9" s="20"/>
      <c r="AB9" s="20"/>
      <c r="AC9" s="20"/>
      <c r="AD9" s="20"/>
      <c r="AE9" s="20"/>
      <c r="AF9" s="20"/>
      <c r="AG9" s="20"/>
      <c r="AH9" s="20"/>
      <c r="AI9" s="20"/>
      <c r="AJ9" s="20"/>
      <c r="AK9" s="20"/>
      <c r="AL9" s="20"/>
      <c r="AM9" s="20"/>
      <c r="AN9" s="20"/>
      <c r="AO9" s="20"/>
      <c r="AP9" s="20"/>
      <c r="AQ9" s="20"/>
      <c r="AR9" s="27"/>
      <c r="AS9" s="28"/>
      <c r="AT9" s="2"/>
      <c r="AU9" s="2"/>
      <c r="AV9" s="2"/>
      <c r="AW9" s="2"/>
      <c r="AX9" s="2"/>
      <c r="AY9" s="2"/>
      <c r="AZ9" s="2"/>
      <c r="BA9" s="2"/>
      <c r="BB9" s="2"/>
      <c r="BC9" s="2"/>
      <c r="BD9" s="2"/>
      <c r="BE9" s="2"/>
      <c r="BF9" s="2"/>
      <c r="BG9" s="2"/>
      <c r="BH9" s="2"/>
      <c r="BI9" s="2"/>
      <c r="BJ9" s="2"/>
    </row>
    <row r="10" spans="1:64" s="43" customFormat="1" ht="15.75" x14ac:dyDescent="0.25">
      <c r="A10" s="30"/>
      <c r="B10" s="31"/>
      <c r="C10" s="32">
        <v>45</v>
      </c>
      <c r="D10" s="2202" t="s">
        <v>61</v>
      </c>
      <c r="E10" s="2203"/>
      <c r="F10" s="2203"/>
      <c r="G10" s="2203"/>
      <c r="H10" s="2203"/>
      <c r="I10" s="2203"/>
      <c r="J10" s="33"/>
      <c r="K10" s="34"/>
      <c r="L10" s="33"/>
      <c r="M10" s="34"/>
      <c r="N10" s="33"/>
      <c r="O10" s="34"/>
      <c r="P10" s="34"/>
      <c r="Q10" s="33"/>
      <c r="R10" s="35"/>
      <c r="S10" s="36"/>
      <c r="T10" s="37"/>
      <c r="U10" s="33"/>
      <c r="V10" s="33"/>
      <c r="W10" s="34"/>
      <c r="X10" s="34"/>
      <c r="Y10" s="38"/>
      <c r="Z10" s="39"/>
      <c r="AA10" s="34"/>
      <c r="AB10" s="34"/>
      <c r="AC10" s="34"/>
      <c r="AD10" s="34"/>
      <c r="AE10" s="34"/>
      <c r="AF10" s="34"/>
      <c r="AG10" s="34"/>
      <c r="AH10" s="34"/>
      <c r="AI10" s="34"/>
      <c r="AJ10" s="34"/>
      <c r="AK10" s="34"/>
      <c r="AL10" s="34"/>
      <c r="AM10" s="34"/>
      <c r="AN10" s="34"/>
      <c r="AO10" s="34"/>
      <c r="AP10" s="34"/>
      <c r="AQ10" s="34"/>
      <c r="AR10" s="40"/>
      <c r="AS10" s="41"/>
      <c r="AT10" s="42"/>
      <c r="AU10" s="42"/>
      <c r="AV10" s="42"/>
      <c r="AW10" s="42"/>
      <c r="AX10" s="42"/>
      <c r="AY10" s="42"/>
      <c r="AZ10" s="42"/>
      <c r="BA10" s="42"/>
      <c r="BB10" s="42"/>
      <c r="BC10" s="42"/>
      <c r="BD10" s="42"/>
      <c r="BE10" s="42"/>
      <c r="BF10" s="42"/>
      <c r="BG10" s="42"/>
      <c r="BH10" s="42"/>
      <c r="BI10" s="42"/>
      <c r="BJ10" s="42"/>
    </row>
    <row r="11" spans="1:64" ht="15.75" x14ac:dyDescent="0.25">
      <c r="A11" s="44"/>
      <c r="B11" s="45"/>
      <c r="C11" s="46"/>
      <c r="D11" s="47"/>
      <c r="E11" s="48">
        <v>4599</v>
      </c>
      <c r="F11" s="49" t="s">
        <v>62</v>
      </c>
      <c r="G11" s="50"/>
      <c r="H11" s="51"/>
      <c r="I11" s="50"/>
      <c r="J11" s="51"/>
      <c r="K11" s="50"/>
      <c r="L11" s="51"/>
      <c r="M11" s="52"/>
      <c r="N11" s="53"/>
      <c r="O11" s="54"/>
      <c r="P11" s="54"/>
      <c r="Q11" s="55"/>
      <c r="R11" s="56"/>
      <c r="S11" s="57"/>
      <c r="T11" s="53"/>
      <c r="U11" s="53"/>
      <c r="V11" s="53"/>
      <c r="W11" s="57"/>
      <c r="X11" s="58"/>
      <c r="Y11" s="59"/>
      <c r="Z11" s="58"/>
      <c r="AA11" s="58"/>
      <c r="AB11" s="58"/>
      <c r="AC11" s="58"/>
      <c r="AD11" s="58"/>
      <c r="AE11" s="58"/>
      <c r="AF11" s="58"/>
      <c r="AG11" s="58"/>
      <c r="AH11" s="58"/>
      <c r="AI11" s="58"/>
      <c r="AJ11" s="58"/>
      <c r="AK11" s="58"/>
      <c r="AL11" s="58"/>
      <c r="AM11" s="58"/>
      <c r="AN11" s="58"/>
      <c r="AO11" s="58"/>
      <c r="AP11" s="58"/>
      <c r="AQ11" s="60"/>
      <c r="AR11" s="60"/>
      <c r="AS11" s="61"/>
      <c r="AT11" s="29"/>
      <c r="AU11" s="62"/>
      <c r="AV11" s="2"/>
      <c r="AW11" s="2"/>
      <c r="AX11" s="2"/>
      <c r="AY11" s="2"/>
      <c r="AZ11" s="2"/>
      <c r="BA11" s="2"/>
      <c r="BB11" s="2"/>
      <c r="BC11" s="2"/>
      <c r="BD11" s="2"/>
      <c r="BE11" s="2"/>
      <c r="BF11" s="2"/>
      <c r="BG11" s="2"/>
      <c r="BH11" s="2"/>
      <c r="BI11" s="2"/>
      <c r="BJ11" s="2"/>
    </row>
    <row r="12" spans="1:64" s="70" customFormat="1" ht="52.5" customHeight="1" x14ac:dyDescent="0.25">
      <c r="A12" s="44"/>
      <c r="B12" s="45"/>
      <c r="C12" s="44"/>
      <c r="D12" s="45"/>
      <c r="E12" s="63"/>
      <c r="F12" s="64"/>
      <c r="G12" s="2204" t="s">
        <v>63</v>
      </c>
      <c r="H12" s="2167" t="s">
        <v>64</v>
      </c>
      <c r="I12" s="2207">
        <v>4599023</v>
      </c>
      <c r="J12" s="2176" t="s">
        <v>65</v>
      </c>
      <c r="K12" s="2178" t="s">
        <v>63</v>
      </c>
      <c r="L12" s="2134" t="s">
        <v>66</v>
      </c>
      <c r="M12" s="2178">
        <v>459902300</v>
      </c>
      <c r="N12" s="2176" t="s">
        <v>67</v>
      </c>
      <c r="O12" s="2189">
        <v>5</v>
      </c>
      <c r="P12" s="2192" t="s">
        <v>68</v>
      </c>
      <c r="Q12" s="2194" t="s">
        <v>69</v>
      </c>
      <c r="R12" s="2179">
        <f>SUM(W12:W22)/S12</f>
        <v>1</v>
      </c>
      <c r="S12" s="2180">
        <f>SUM(W12:W22)</f>
        <v>179885000</v>
      </c>
      <c r="T12" s="2134" t="s">
        <v>70</v>
      </c>
      <c r="U12" s="2134" t="s">
        <v>71</v>
      </c>
      <c r="V12" s="2167" t="s">
        <v>72</v>
      </c>
      <c r="W12" s="65">
        <v>19945000</v>
      </c>
      <c r="X12" s="66" t="s">
        <v>73</v>
      </c>
      <c r="Y12" s="67">
        <v>20</v>
      </c>
      <c r="Z12" s="68" t="s">
        <v>74</v>
      </c>
      <c r="AA12" s="2170">
        <v>295972</v>
      </c>
      <c r="AB12" s="2170">
        <v>285580</v>
      </c>
      <c r="AC12" s="2170">
        <v>135545</v>
      </c>
      <c r="AD12" s="2170">
        <v>44254</v>
      </c>
      <c r="AE12" s="2170">
        <v>309146</v>
      </c>
      <c r="AF12" s="2197">
        <v>92607</v>
      </c>
      <c r="AG12" s="2170">
        <v>2145</v>
      </c>
      <c r="AH12" s="2165">
        <v>12718</v>
      </c>
      <c r="AI12" s="2165">
        <v>26</v>
      </c>
      <c r="AJ12" s="2165">
        <v>37</v>
      </c>
      <c r="AK12" s="2165">
        <v>0</v>
      </c>
      <c r="AL12" s="2165">
        <v>0</v>
      </c>
      <c r="AM12" s="2165">
        <v>0</v>
      </c>
      <c r="AN12" s="2165">
        <v>21944</v>
      </c>
      <c r="AO12" s="2165">
        <v>75687</v>
      </c>
      <c r="AP12" s="2165">
        <v>581552</v>
      </c>
      <c r="AQ12" s="2127">
        <v>44211</v>
      </c>
      <c r="AR12" s="2128" t="s">
        <v>75</v>
      </c>
      <c r="AS12" s="2161" t="s">
        <v>76</v>
      </c>
      <c r="AT12" s="69"/>
      <c r="AU12" s="69"/>
    </row>
    <row r="13" spans="1:64" s="70" customFormat="1" ht="45.75" customHeight="1" x14ac:dyDescent="0.25">
      <c r="A13" s="44"/>
      <c r="B13" s="45"/>
      <c r="C13" s="44"/>
      <c r="D13" s="45"/>
      <c r="E13" s="63"/>
      <c r="F13" s="71"/>
      <c r="G13" s="2205"/>
      <c r="H13" s="2168"/>
      <c r="I13" s="2207"/>
      <c r="J13" s="2176"/>
      <c r="K13" s="2178"/>
      <c r="L13" s="2134"/>
      <c r="M13" s="2178"/>
      <c r="N13" s="2176"/>
      <c r="O13" s="2190"/>
      <c r="P13" s="2192"/>
      <c r="Q13" s="2195"/>
      <c r="R13" s="2179"/>
      <c r="S13" s="2180"/>
      <c r="T13" s="2134"/>
      <c r="U13" s="2134"/>
      <c r="V13" s="2168"/>
      <c r="W13" s="65">
        <v>5000000</v>
      </c>
      <c r="X13" s="66" t="s">
        <v>77</v>
      </c>
      <c r="Y13" s="67">
        <v>20</v>
      </c>
      <c r="Z13" s="68" t="s">
        <v>74</v>
      </c>
      <c r="AA13" s="2170"/>
      <c r="AB13" s="2170"/>
      <c r="AC13" s="2170"/>
      <c r="AD13" s="2170"/>
      <c r="AE13" s="2170"/>
      <c r="AF13" s="2198"/>
      <c r="AG13" s="2170"/>
      <c r="AH13" s="2165"/>
      <c r="AI13" s="2165"/>
      <c r="AJ13" s="2165"/>
      <c r="AK13" s="2165"/>
      <c r="AL13" s="2165"/>
      <c r="AM13" s="2165"/>
      <c r="AN13" s="2165"/>
      <c r="AO13" s="2165"/>
      <c r="AP13" s="2165"/>
      <c r="AQ13" s="2127"/>
      <c r="AR13" s="2128"/>
      <c r="AS13" s="2161"/>
      <c r="AT13" s="69"/>
      <c r="AU13" s="69"/>
    </row>
    <row r="14" spans="1:64" s="70" customFormat="1" ht="30" x14ac:dyDescent="0.25">
      <c r="A14" s="44"/>
      <c r="B14" s="45"/>
      <c r="C14" s="44"/>
      <c r="D14" s="45"/>
      <c r="E14" s="63"/>
      <c r="F14" s="63"/>
      <c r="G14" s="2205"/>
      <c r="H14" s="2168"/>
      <c r="I14" s="2207"/>
      <c r="J14" s="2176"/>
      <c r="K14" s="2178"/>
      <c r="L14" s="2134"/>
      <c r="M14" s="2178"/>
      <c r="N14" s="2176"/>
      <c r="O14" s="2190"/>
      <c r="P14" s="2192"/>
      <c r="Q14" s="2195"/>
      <c r="R14" s="2179"/>
      <c r="S14" s="2180"/>
      <c r="T14" s="2134"/>
      <c r="U14" s="2134"/>
      <c r="V14" s="2169"/>
      <c r="W14" s="65">
        <v>44135000</v>
      </c>
      <c r="X14" s="66" t="s">
        <v>78</v>
      </c>
      <c r="Y14" s="67">
        <v>88</v>
      </c>
      <c r="Z14" s="68" t="s">
        <v>79</v>
      </c>
      <c r="AA14" s="2128"/>
      <c r="AB14" s="2128"/>
      <c r="AC14" s="2128"/>
      <c r="AD14" s="2128"/>
      <c r="AE14" s="2128"/>
      <c r="AF14" s="2198"/>
      <c r="AG14" s="2128"/>
      <c r="AH14" s="2166"/>
      <c r="AI14" s="2166"/>
      <c r="AJ14" s="2166"/>
      <c r="AK14" s="2166"/>
      <c r="AL14" s="2166"/>
      <c r="AM14" s="2166"/>
      <c r="AN14" s="2166"/>
      <c r="AO14" s="2166"/>
      <c r="AP14" s="2166"/>
      <c r="AQ14" s="2128"/>
      <c r="AR14" s="2128"/>
      <c r="AS14" s="2161"/>
      <c r="AT14" s="69"/>
      <c r="AU14" s="69"/>
    </row>
    <row r="15" spans="1:64" s="70" customFormat="1" ht="39" customHeight="1" x14ac:dyDescent="0.25">
      <c r="A15" s="44"/>
      <c r="B15" s="45"/>
      <c r="C15" s="44"/>
      <c r="D15" s="45"/>
      <c r="E15" s="63"/>
      <c r="F15" s="63"/>
      <c r="G15" s="2205"/>
      <c r="H15" s="2168"/>
      <c r="I15" s="2207"/>
      <c r="J15" s="2176"/>
      <c r="K15" s="2178"/>
      <c r="L15" s="2134"/>
      <c r="M15" s="2178"/>
      <c r="N15" s="2176"/>
      <c r="O15" s="2190"/>
      <c r="P15" s="2192"/>
      <c r="Q15" s="2195"/>
      <c r="R15" s="2179"/>
      <c r="S15" s="2180"/>
      <c r="T15" s="2134"/>
      <c r="U15" s="2134"/>
      <c r="V15" s="2167" t="s">
        <v>80</v>
      </c>
      <c r="W15" s="65">
        <v>53050000</v>
      </c>
      <c r="X15" s="66" t="s">
        <v>78</v>
      </c>
      <c r="Y15" s="67">
        <v>88</v>
      </c>
      <c r="Z15" s="68" t="s">
        <v>79</v>
      </c>
      <c r="AA15" s="2128"/>
      <c r="AB15" s="2128"/>
      <c r="AC15" s="2128"/>
      <c r="AD15" s="2128"/>
      <c r="AE15" s="2128"/>
      <c r="AF15" s="2198"/>
      <c r="AG15" s="2128"/>
      <c r="AH15" s="2166"/>
      <c r="AI15" s="2166"/>
      <c r="AJ15" s="2166"/>
      <c r="AK15" s="2166"/>
      <c r="AL15" s="2166"/>
      <c r="AM15" s="2166"/>
      <c r="AN15" s="2166"/>
      <c r="AO15" s="2166"/>
      <c r="AP15" s="2166"/>
      <c r="AQ15" s="2128"/>
      <c r="AR15" s="2128"/>
      <c r="AS15" s="2161"/>
      <c r="AT15" s="69"/>
      <c r="AU15" s="69"/>
    </row>
    <row r="16" spans="1:64" s="70" customFormat="1" ht="30" x14ac:dyDescent="0.25">
      <c r="A16" s="44"/>
      <c r="B16" s="45"/>
      <c r="C16" s="44"/>
      <c r="D16" s="45"/>
      <c r="E16" s="63"/>
      <c r="F16" s="63"/>
      <c r="G16" s="2205"/>
      <c r="H16" s="2168"/>
      <c r="I16" s="2207"/>
      <c r="J16" s="2176"/>
      <c r="K16" s="2178"/>
      <c r="L16" s="2134"/>
      <c r="M16" s="2178"/>
      <c r="N16" s="2176"/>
      <c r="O16" s="2190"/>
      <c r="P16" s="2192"/>
      <c r="Q16" s="2195"/>
      <c r="R16" s="2179"/>
      <c r="S16" s="2180"/>
      <c r="T16" s="2134"/>
      <c r="U16" s="2134"/>
      <c r="V16" s="2168"/>
      <c r="W16" s="65">
        <v>5000000</v>
      </c>
      <c r="X16" s="66" t="s">
        <v>81</v>
      </c>
      <c r="Y16" s="67">
        <v>88</v>
      </c>
      <c r="Z16" s="68" t="s">
        <v>79</v>
      </c>
      <c r="AA16" s="2128"/>
      <c r="AB16" s="2128"/>
      <c r="AC16" s="2128"/>
      <c r="AD16" s="2128"/>
      <c r="AE16" s="2128"/>
      <c r="AF16" s="2198"/>
      <c r="AG16" s="2128"/>
      <c r="AH16" s="2166"/>
      <c r="AI16" s="2166"/>
      <c r="AJ16" s="2166"/>
      <c r="AK16" s="2166"/>
      <c r="AL16" s="2166"/>
      <c r="AM16" s="2166"/>
      <c r="AN16" s="2166"/>
      <c r="AO16" s="2166"/>
      <c r="AP16" s="2166"/>
      <c r="AQ16" s="2128"/>
      <c r="AR16" s="2128"/>
      <c r="AS16" s="2161"/>
      <c r="AT16" s="69"/>
      <c r="AU16" s="69"/>
    </row>
    <row r="17" spans="1:47" s="70" customFormat="1" ht="15.75" x14ac:dyDescent="0.25">
      <c r="A17" s="44"/>
      <c r="B17" s="45"/>
      <c r="C17" s="44"/>
      <c r="D17" s="45"/>
      <c r="E17" s="63"/>
      <c r="F17" s="63"/>
      <c r="G17" s="2205"/>
      <c r="H17" s="2168"/>
      <c r="I17" s="2207"/>
      <c r="J17" s="2176"/>
      <c r="K17" s="2178"/>
      <c r="L17" s="2134"/>
      <c r="M17" s="2178"/>
      <c r="N17" s="2176"/>
      <c r="O17" s="2190"/>
      <c r="P17" s="2192"/>
      <c r="Q17" s="2195"/>
      <c r="R17" s="2179"/>
      <c r="S17" s="2180"/>
      <c r="T17" s="2134"/>
      <c r="U17" s="2134"/>
      <c r="V17" s="2169"/>
      <c r="W17" s="65">
        <v>5400000</v>
      </c>
      <c r="X17" s="66" t="s">
        <v>73</v>
      </c>
      <c r="Y17" s="67">
        <v>20</v>
      </c>
      <c r="Z17" s="68" t="s">
        <v>74</v>
      </c>
      <c r="AA17" s="2128"/>
      <c r="AB17" s="2128"/>
      <c r="AC17" s="2128"/>
      <c r="AD17" s="2128"/>
      <c r="AE17" s="2128"/>
      <c r="AF17" s="2198"/>
      <c r="AG17" s="2128"/>
      <c r="AH17" s="2166"/>
      <c r="AI17" s="2166"/>
      <c r="AJ17" s="2166"/>
      <c r="AK17" s="2166"/>
      <c r="AL17" s="2166"/>
      <c r="AM17" s="2166"/>
      <c r="AN17" s="2166"/>
      <c r="AO17" s="2166"/>
      <c r="AP17" s="2166"/>
      <c r="AQ17" s="2128"/>
      <c r="AR17" s="2128"/>
      <c r="AS17" s="2161"/>
      <c r="AT17" s="69"/>
      <c r="AU17" s="69"/>
    </row>
    <row r="18" spans="1:47" s="70" customFormat="1" ht="30" x14ac:dyDescent="0.25">
      <c r="A18" s="44"/>
      <c r="B18" s="45"/>
      <c r="C18" s="44"/>
      <c r="D18" s="45"/>
      <c r="E18" s="63"/>
      <c r="F18" s="63"/>
      <c r="G18" s="2205"/>
      <c r="H18" s="2168"/>
      <c r="I18" s="2207"/>
      <c r="J18" s="2176"/>
      <c r="K18" s="2178"/>
      <c r="L18" s="2134"/>
      <c r="M18" s="2178"/>
      <c r="N18" s="2176"/>
      <c r="O18" s="2190"/>
      <c r="P18" s="2192"/>
      <c r="Q18" s="2195"/>
      <c r="R18" s="2179"/>
      <c r="S18" s="2180"/>
      <c r="T18" s="2134"/>
      <c r="U18" s="2134"/>
      <c r="V18" s="2167" t="s">
        <v>82</v>
      </c>
      <c r="W18" s="65">
        <v>26700000</v>
      </c>
      <c r="X18" s="66" t="s">
        <v>78</v>
      </c>
      <c r="Y18" s="67">
        <v>88</v>
      </c>
      <c r="Z18" s="68" t="s">
        <v>79</v>
      </c>
      <c r="AA18" s="2128"/>
      <c r="AB18" s="2128"/>
      <c r="AC18" s="2128"/>
      <c r="AD18" s="2128"/>
      <c r="AE18" s="2128"/>
      <c r="AF18" s="2198"/>
      <c r="AG18" s="2128"/>
      <c r="AH18" s="2166"/>
      <c r="AI18" s="2166"/>
      <c r="AJ18" s="2166"/>
      <c r="AK18" s="2166"/>
      <c r="AL18" s="2166"/>
      <c r="AM18" s="2166"/>
      <c r="AN18" s="2166"/>
      <c r="AO18" s="2166"/>
      <c r="AP18" s="2166"/>
      <c r="AQ18" s="2128"/>
      <c r="AR18" s="2128"/>
      <c r="AS18" s="2161"/>
      <c r="AT18" s="69"/>
      <c r="AU18" s="69"/>
    </row>
    <row r="19" spans="1:47" s="70" customFormat="1" ht="30" x14ac:dyDescent="0.25">
      <c r="A19" s="44"/>
      <c r="B19" s="45"/>
      <c r="C19" s="44"/>
      <c r="D19" s="45"/>
      <c r="E19" s="63"/>
      <c r="F19" s="63"/>
      <c r="G19" s="2205"/>
      <c r="H19" s="2168"/>
      <c r="I19" s="2207"/>
      <c r="J19" s="2176"/>
      <c r="K19" s="2178"/>
      <c r="L19" s="2134"/>
      <c r="M19" s="2178"/>
      <c r="N19" s="2176"/>
      <c r="O19" s="2190"/>
      <c r="P19" s="2192"/>
      <c r="Q19" s="2195"/>
      <c r="R19" s="2179"/>
      <c r="S19" s="2180"/>
      <c r="T19" s="2134"/>
      <c r="U19" s="2134"/>
      <c r="V19" s="2168"/>
      <c r="W19" s="65">
        <v>5000000</v>
      </c>
      <c r="X19" s="66" t="s">
        <v>83</v>
      </c>
      <c r="Y19" s="67">
        <v>88</v>
      </c>
      <c r="Z19" s="68" t="s">
        <v>79</v>
      </c>
      <c r="AA19" s="2128"/>
      <c r="AB19" s="2128"/>
      <c r="AC19" s="2128"/>
      <c r="AD19" s="2128"/>
      <c r="AE19" s="2128"/>
      <c r="AF19" s="2198"/>
      <c r="AG19" s="2128"/>
      <c r="AH19" s="2166"/>
      <c r="AI19" s="2166"/>
      <c r="AJ19" s="2166"/>
      <c r="AK19" s="2166"/>
      <c r="AL19" s="2166"/>
      <c r="AM19" s="2166"/>
      <c r="AN19" s="2166"/>
      <c r="AO19" s="2166"/>
      <c r="AP19" s="2166"/>
      <c r="AQ19" s="2128"/>
      <c r="AR19" s="2128"/>
      <c r="AS19" s="2161"/>
      <c r="AT19" s="69"/>
      <c r="AU19" s="69"/>
    </row>
    <row r="20" spans="1:47" s="70" customFormat="1" ht="30" x14ac:dyDescent="0.25">
      <c r="A20" s="44"/>
      <c r="B20" s="45"/>
      <c r="C20" s="44"/>
      <c r="D20" s="45"/>
      <c r="E20" s="63"/>
      <c r="F20" s="63"/>
      <c r="G20" s="2205"/>
      <c r="H20" s="2168"/>
      <c r="I20" s="2207"/>
      <c r="J20" s="2176"/>
      <c r="K20" s="2178"/>
      <c r="L20" s="2134"/>
      <c r="M20" s="2178"/>
      <c r="N20" s="2176"/>
      <c r="O20" s="2190"/>
      <c r="P20" s="2192"/>
      <c r="Q20" s="2195"/>
      <c r="R20" s="2179"/>
      <c r="S20" s="2180"/>
      <c r="T20" s="2134"/>
      <c r="U20" s="2134"/>
      <c r="V20" s="2168"/>
      <c r="W20" s="65">
        <v>5000000</v>
      </c>
      <c r="X20" s="66" t="s">
        <v>81</v>
      </c>
      <c r="Y20" s="67">
        <v>88</v>
      </c>
      <c r="Z20" s="68" t="s">
        <v>79</v>
      </c>
      <c r="AA20" s="2128"/>
      <c r="AB20" s="2128"/>
      <c r="AC20" s="2128"/>
      <c r="AD20" s="2128"/>
      <c r="AE20" s="2128"/>
      <c r="AF20" s="2198"/>
      <c r="AG20" s="2128"/>
      <c r="AH20" s="2166"/>
      <c r="AI20" s="2166"/>
      <c r="AJ20" s="2166"/>
      <c r="AK20" s="2166"/>
      <c r="AL20" s="2166"/>
      <c r="AM20" s="2166"/>
      <c r="AN20" s="2166"/>
      <c r="AO20" s="2166"/>
      <c r="AP20" s="2166"/>
      <c r="AQ20" s="2128"/>
      <c r="AR20" s="2128"/>
      <c r="AS20" s="2161"/>
      <c r="AT20" s="69"/>
      <c r="AU20" s="69"/>
    </row>
    <row r="21" spans="1:47" s="70" customFormat="1" ht="30" x14ac:dyDescent="0.25">
      <c r="A21" s="44"/>
      <c r="B21" s="45"/>
      <c r="C21" s="44"/>
      <c r="D21" s="45"/>
      <c r="E21" s="63"/>
      <c r="F21" s="63"/>
      <c r="G21" s="2205"/>
      <c r="H21" s="2168"/>
      <c r="I21" s="2207"/>
      <c r="J21" s="2176"/>
      <c r="K21" s="2178"/>
      <c r="L21" s="2134"/>
      <c r="M21" s="2178"/>
      <c r="N21" s="2176"/>
      <c r="O21" s="2190"/>
      <c r="P21" s="2192"/>
      <c r="Q21" s="2195"/>
      <c r="R21" s="2179"/>
      <c r="S21" s="2180"/>
      <c r="T21" s="2134"/>
      <c r="U21" s="2134"/>
      <c r="V21" s="2168"/>
      <c r="W21" s="65">
        <v>5000000</v>
      </c>
      <c r="X21" s="66" t="s">
        <v>84</v>
      </c>
      <c r="Y21" s="67">
        <v>88</v>
      </c>
      <c r="Z21" s="68" t="s">
        <v>79</v>
      </c>
      <c r="AA21" s="2128"/>
      <c r="AB21" s="2128"/>
      <c r="AC21" s="2128"/>
      <c r="AD21" s="2128"/>
      <c r="AE21" s="2128"/>
      <c r="AF21" s="2198"/>
      <c r="AG21" s="2128"/>
      <c r="AH21" s="2166"/>
      <c r="AI21" s="2166"/>
      <c r="AJ21" s="2166"/>
      <c r="AK21" s="2166"/>
      <c r="AL21" s="2166"/>
      <c r="AM21" s="2166"/>
      <c r="AN21" s="2166"/>
      <c r="AO21" s="2166"/>
      <c r="AP21" s="2166"/>
      <c r="AQ21" s="2128"/>
      <c r="AR21" s="2128"/>
      <c r="AS21" s="2161"/>
      <c r="AT21" s="69"/>
      <c r="AU21" s="69"/>
    </row>
    <row r="22" spans="1:47" s="70" customFormat="1" ht="21.75" customHeight="1" x14ac:dyDescent="0.25">
      <c r="A22" s="44"/>
      <c r="B22" s="45"/>
      <c r="C22" s="44"/>
      <c r="D22" s="45"/>
      <c r="E22" s="63"/>
      <c r="F22" s="63"/>
      <c r="G22" s="2206"/>
      <c r="H22" s="2169"/>
      <c r="I22" s="2207"/>
      <c r="J22" s="2176"/>
      <c r="K22" s="2178"/>
      <c r="L22" s="2134"/>
      <c r="M22" s="2178"/>
      <c r="N22" s="2176"/>
      <c r="O22" s="2191"/>
      <c r="P22" s="2193"/>
      <c r="Q22" s="2196"/>
      <c r="R22" s="2179"/>
      <c r="S22" s="2180"/>
      <c r="T22" s="2134"/>
      <c r="U22" s="2134"/>
      <c r="V22" s="2169"/>
      <c r="W22" s="65">
        <v>5655000</v>
      </c>
      <c r="X22" s="66" t="s">
        <v>73</v>
      </c>
      <c r="Y22" s="67">
        <v>20</v>
      </c>
      <c r="Z22" s="68" t="s">
        <v>74</v>
      </c>
      <c r="AA22" s="2128"/>
      <c r="AB22" s="2128"/>
      <c r="AC22" s="2128"/>
      <c r="AD22" s="2128"/>
      <c r="AE22" s="2128"/>
      <c r="AF22" s="2199"/>
      <c r="AG22" s="2128"/>
      <c r="AH22" s="2166"/>
      <c r="AI22" s="2166"/>
      <c r="AJ22" s="2166"/>
      <c r="AK22" s="2166"/>
      <c r="AL22" s="2166"/>
      <c r="AM22" s="2166"/>
      <c r="AN22" s="2166"/>
      <c r="AO22" s="2166"/>
      <c r="AP22" s="2166"/>
      <c r="AQ22" s="2128"/>
      <c r="AR22" s="2128"/>
      <c r="AS22" s="2161"/>
      <c r="AT22" s="69"/>
      <c r="AU22" s="69"/>
    </row>
    <row r="23" spans="1:47" s="70" customFormat="1" ht="33" customHeight="1" x14ac:dyDescent="0.25">
      <c r="A23" s="44"/>
      <c r="B23" s="45"/>
      <c r="C23" s="44"/>
      <c r="D23" s="45"/>
      <c r="E23" s="63"/>
      <c r="F23" s="63"/>
      <c r="G23" s="2171" t="s">
        <v>63</v>
      </c>
      <c r="H23" s="2172" t="s">
        <v>85</v>
      </c>
      <c r="I23" s="2174">
        <v>4599002</v>
      </c>
      <c r="J23" s="2176" t="s">
        <v>86</v>
      </c>
      <c r="K23" s="2178" t="s">
        <v>63</v>
      </c>
      <c r="L23" s="2172" t="s">
        <v>87</v>
      </c>
      <c r="M23" s="2181">
        <v>459900200</v>
      </c>
      <c r="N23" s="2183" t="s">
        <v>88</v>
      </c>
      <c r="O23" s="2184">
        <v>4</v>
      </c>
      <c r="P23" s="2185" t="s">
        <v>89</v>
      </c>
      <c r="Q23" s="2187" t="s">
        <v>90</v>
      </c>
      <c r="R23" s="2179">
        <f>SUM(W23:W29)/S23</f>
        <v>1</v>
      </c>
      <c r="S23" s="2140">
        <f>SUM(W23:W29)</f>
        <v>154285400</v>
      </c>
      <c r="T23" s="2172" t="s">
        <v>70</v>
      </c>
      <c r="U23" s="2172" t="s">
        <v>91</v>
      </c>
      <c r="V23" s="2162" t="s">
        <v>92</v>
      </c>
      <c r="W23" s="65">
        <v>5770000</v>
      </c>
      <c r="X23" s="66" t="s">
        <v>93</v>
      </c>
      <c r="Y23" s="67">
        <v>20</v>
      </c>
      <c r="Z23" s="68" t="s">
        <v>74</v>
      </c>
      <c r="AA23" s="2133">
        <v>2476</v>
      </c>
      <c r="AB23" s="2133">
        <v>3918</v>
      </c>
      <c r="AC23" s="2133">
        <v>0</v>
      </c>
      <c r="AD23" s="2133">
        <v>0</v>
      </c>
      <c r="AE23" s="2133">
        <v>0</v>
      </c>
      <c r="AF23" s="2133">
        <v>0</v>
      </c>
      <c r="AG23" s="2133">
        <v>0</v>
      </c>
      <c r="AH23" s="2133">
        <v>0</v>
      </c>
      <c r="AI23" s="2133">
        <v>0</v>
      </c>
      <c r="AJ23" s="2133">
        <v>0</v>
      </c>
      <c r="AK23" s="2133">
        <v>0</v>
      </c>
      <c r="AL23" s="2133">
        <v>0</v>
      </c>
      <c r="AM23" s="2133">
        <v>0</v>
      </c>
      <c r="AN23" s="2133">
        <v>0</v>
      </c>
      <c r="AO23" s="2133">
        <v>0</v>
      </c>
      <c r="AP23" s="2133">
        <v>6394</v>
      </c>
      <c r="AQ23" s="2158">
        <v>44211</v>
      </c>
      <c r="AR23" s="2128" t="s">
        <v>75</v>
      </c>
      <c r="AS23" s="2161" t="s">
        <v>94</v>
      </c>
      <c r="AT23" s="69"/>
      <c r="AU23" s="69"/>
    </row>
    <row r="24" spans="1:47" s="70" customFormat="1" ht="38.25" customHeight="1" x14ac:dyDescent="0.25">
      <c r="A24" s="44"/>
      <c r="B24" s="45"/>
      <c r="C24" s="44"/>
      <c r="D24" s="45"/>
      <c r="E24" s="63"/>
      <c r="F24" s="63"/>
      <c r="G24" s="2171"/>
      <c r="H24" s="2172"/>
      <c r="I24" s="2174"/>
      <c r="J24" s="2176"/>
      <c r="K24" s="2178"/>
      <c r="L24" s="2172"/>
      <c r="M24" s="2182"/>
      <c r="N24" s="2155"/>
      <c r="O24" s="2150"/>
      <c r="P24" s="2186"/>
      <c r="Q24" s="2188"/>
      <c r="R24" s="2179"/>
      <c r="S24" s="2140"/>
      <c r="T24" s="2172"/>
      <c r="U24" s="2172"/>
      <c r="V24" s="2164"/>
      <c r="W24" s="65">
        <v>20758500</v>
      </c>
      <c r="X24" s="66" t="s">
        <v>95</v>
      </c>
      <c r="Y24" s="67">
        <v>88</v>
      </c>
      <c r="Z24" s="68" t="s">
        <v>79</v>
      </c>
      <c r="AA24" s="2133"/>
      <c r="AB24" s="2133"/>
      <c r="AC24" s="2133"/>
      <c r="AD24" s="2133"/>
      <c r="AE24" s="2133"/>
      <c r="AF24" s="2133"/>
      <c r="AG24" s="2133"/>
      <c r="AH24" s="2133"/>
      <c r="AI24" s="2133"/>
      <c r="AJ24" s="2133"/>
      <c r="AK24" s="2133"/>
      <c r="AL24" s="2133"/>
      <c r="AM24" s="2133"/>
      <c r="AN24" s="2133"/>
      <c r="AO24" s="2133"/>
      <c r="AP24" s="2133"/>
      <c r="AQ24" s="2159"/>
      <c r="AR24" s="2128"/>
      <c r="AS24" s="2161"/>
      <c r="AT24" s="69"/>
      <c r="AU24" s="69"/>
    </row>
    <row r="25" spans="1:47" s="70" customFormat="1" ht="30" customHeight="1" x14ac:dyDescent="0.25">
      <c r="A25" s="44"/>
      <c r="B25" s="45"/>
      <c r="C25" s="44"/>
      <c r="D25" s="45"/>
      <c r="E25" s="63"/>
      <c r="F25" s="63"/>
      <c r="G25" s="2171"/>
      <c r="H25" s="2173"/>
      <c r="I25" s="2175"/>
      <c r="J25" s="2177"/>
      <c r="K25" s="2178"/>
      <c r="L25" s="2173"/>
      <c r="M25" s="2182"/>
      <c r="N25" s="2155"/>
      <c r="O25" s="2150"/>
      <c r="P25" s="2186"/>
      <c r="Q25" s="2188"/>
      <c r="R25" s="2179"/>
      <c r="S25" s="2140"/>
      <c r="T25" s="2172"/>
      <c r="U25" s="2172"/>
      <c r="V25" s="2162" t="s">
        <v>96</v>
      </c>
      <c r="W25" s="65">
        <v>28789900</v>
      </c>
      <c r="X25" s="66" t="s">
        <v>93</v>
      </c>
      <c r="Y25" s="67">
        <v>20</v>
      </c>
      <c r="Z25" s="68" t="s">
        <v>74</v>
      </c>
      <c r="AA25" s="2133"/>
      <c r="AB25" s="2133"/>
      <c r="AC25" s="2133"/>
      <c r="AD25" s="2133"/>
      <c r="AE25" s="2133"/>
      <c r="AF25" s="2133"/>
      <c r="AG25" s="2133"/>
      <c r="AH25" s="2133"/>
      <c r="AI25" s="2133"/>
      <c r="AJ25" s="2133"/>
      <c r="AK25" s="2133"/>
      <c r="AL25" s="2133"/>
      <c r="AM25" s="2133"/>
      <c r="AN25" s="2133"/>
      <c r="AO25" s="2133"/>
      <c r="AP25" s="2133"/>
      <c r="AQ25" s="2159"/>
      <c r="AR25" s="2128"/>
      <c r="AS25" s="2161"/>
      <c r="AT25" s="69"/>
      <c r="AU25" s="69"/>
    </row>
    <row r="26" spans="1:47" s="70" customFormat="1" ht="30" x14ac:dyDescent="0.25">
      <c r="A26" s="44"/>
      <c r="B26" s="45"/>
      <c r="C26" s="44"/>
      <c r="D26" s="45"/>
      <c r="E26" s="63"/>
      <c r="F26" s="63"/>
      <c r="G26" s="2171"/>
      <c r="H26" s="2173"/>
      <c r="I26" s="2175"/>
      <c r="J26" s="2177"/>
      <c r="K26" s="2178"/>
      <c r="L26" s="2173"/>
      <c r="M26" s="2182"/>
      <c r="N26" s="2155"/>
      <c r="O26" s="2150"/>
      <c r="P26" s="2186"/>
      <c r="Q26" s="2188"/>
      <c r="R26" s="2179"/>
      <c r="S26" s="2140"/>
      <c r="T26" s="2172"/>
      <c r="U26" s="2172"/>
      <c r="V26" s="2163"/>
      <c r="W26" s="65">
        <v>37920335</v>
      </c>
      <c r="X26" s="66" t="s">
        <v>95</v>
      </c>
      <c r="Y26" s="67">
        <v>88</v>
      </c>
      <c r="Z26" s="68" t="s">
        <v>79</v>
      </c>
      <c r="AA26" s="2133"/>
      <c r="AB26" s="2133"/>
      <c r="AC26" s="2133"/>
      <c r="AD26" s="2133"/>
      <c r="AE26" s="2133"/>
      <c r="AF26" s="2133"/>
      <c r="AG26" s="2133"/>
      <c r="AH26" s="2133"/>
      <c r="AI26" s="2133"/>
      <c r="AJ26" s="2133"/>
      <c r="AK26" s="2133"/>
      <c r="AL26" s="2133"/>
      <c r="AM26" s="2133"/>
      <c r="AN26" s="2133"/>
      <c r="AO26" s="2133"/>
      <c r="AP26" s="2133"/>
      <c r="AQ26" s="2159"/>
      <c r="AR26" s="2128"/>
      <c r="AS26" s="2161"/>
      <c r="AT26" s="69"/>
      <c r="AU26" s="69"/>
    </row>
    <row r="27" spans="1:47" s="70" customFormat="1" ht="30" x14ac:dyDescent="0.25">
      <c r="A27" s="44"/>
      <c r="B27" s="45"/>
      <c r="C27" s="44"/>
      <c r="D27" s="45"/>
      <c r="E27" s="63"/>
      <c r="F27" s="63"/>
      <c r="G27" s="2171"/>
      <c r="H27" s="2173"/>
      <c r="I27" s="2175"/>
      <c r="J27" s="2177"/>
      <c r="K27" s="2178"/>
      <c r="L27" s="2173"/>
      <c r="M27" s="2182"/>
      <c r="N27" s="2155"/>
      <c r="O27" s="2150"/>
      <c r="P27" s="2186"/>
      <c r="Q27" s="2188"/>
      <c r="R27" s="2179"/>
      <c r="S27" s="2140"/>
      <c r="T27" s="2172"/>
      <c r="U27" s="2172"/>
      <c r="V27" s="2164"/>
      <c r="W27" s="65">
        <v>9000000</v>
      </c>
      <c r="X27" s="66" t="s">
        <v>97</v>
      </c>
      <c r="Y27" s="67">
        <v>88</v>
      </c>
      <c r="Z27" s="68" t="s">
        <v>79</v>
      </c>
      <c r="AA27" s="2133"/>
      <c r="AB27" s="2133"/>
      <c r="AC27" s="2133"/>
      <c r="AD27" s="2133"/>
      <c r="AE27" s="2133"/>
      <c r="AF27" s="2133"/>
      <c r="AG27" s="2133"/>
      <c r="AH27" s="2133"/>
      <c r="AI27" s="2133"/>
      <c r="AJ27" s="2133"/>
      <c r="AK27" s="2133"/>
      <c r="AL27" s="2133"/>
      <c r="AM27" s="2133"/>
      <c r="AN27" s="2133"/>
      <c r="AO27" s="2133"/>
      <c r="AP27" s="2133"/>
      <c r="AQ27" s="2159"/>
      <c r="AR27" s="2128"/>
      <c r="AS27" s="2161"/>
      <c r="AT27" s="69"/>
      <c r="AU27" s="69"/>
    </row>
    <row r="28" spans="1:47" s="70" customFormat="1" ht="30" x14ac:dyDescent="0.25">
      <c r="A28" s="44"/>
      <c r="B28" s="45"/>
      <c r="C28" s="44"/>
      <c r="D28" s="45"/>
      <c r="E28" s="63"/>
      <c r="F28" s="63"/>
      <c r="G28" s="2171"/>
      <c r="H28" s="2173"/>
      <c r="I28" s="2175"/>
      <c r="J28" s="2177"/>
      <c r="K28" s="2178"/>
      <c r="L28" s="2173"/>
      <c r="M28" s="2182"/>
      <c r="N28" s="2155"/>
      <c r="O28" s="2150"/>
      <c r="P28" s="2186"/>
      <c r="Q28" s="2188"/>
      <c r="R28" s="2179"/>
      <c r="S28" s="2140"/>
      <c r="T28" s="2172"/>
      <c r="U28" s="2172"/>
      <c r="V28" s="2162" t="s">
        <v>98</v>
      </c>
      <c r="W28" s="65">
        <v>40046665</v>
      </c>
      <c r="X28" s="66" t="s">
        <v>95</v>
      </c>
      <c r="Y28" s="67">
        <v>88</v>
      </c>
      <c r="Z28" s="68" t="s">
        <v>79</v>
      </c>
      <c r="AA28" s="2133"/>
      <c r="AB28" s="2133"/>
      <c r="AC28" s="2133"/>
      <c r="AD28" s="2133"/>
      <c r="AE28" s="2133"/>
      <c r="AF28" s="2133"/>
      <c r="AG28" s="2133"/>
      <c r="AH28" s="2133"/>
      <c r="AI28" s="2133"/>
      <c r="AJ28" s="2133"/>
      <c r="AK28" s="2133"/>
      <c r="AL28" s="2133"/>
      <c r="AM28" s="2133"/>
      <c r="AN28" s="2133"/>
      <c r="AO28" s="2133"/>
      <c r="AP28" s="2133"/>
      <c r="AQ28" s="2159"/>
      <c r="AR28" s="2128"/>
      <c r="AS28" s="2161"/>
      <c r="AT28" s="69"/>
      <c r="AU28" s="69"/>
    </row>
    <row r="29" spans="1:47" s="70" customFormat="1" ht="24" customHeight="1" x14ac:dyDescent="0.25">
      <c r="A29" s="44"/>
      <c r="B29" s="45"/>
      <c r="C29" s="44"/>
      <c r="D29" s="45"/>
      <c r="E29" s="63"/>
      <c r="F29" s="63"/>
      <c r="G29" s="2171"/>
      <c r="H29" s="2173"/>
      <c r="I29" s="2175"/>
      <c r="J29" s="2177"/>
      <c r="K29" s="2178"/>
      <c r="L29" s="2173"/>
      <c r="M29" s="2182"/>
      <c r="N29" s="2155"/>
      <c r="O29" s="2150"/>
      <c r="P29" s="2186"/>
      <c r="Q29" s="2188"/>
      <c r="R29" s="2179"/>
      <c r="S29" s="2140"/>
      <c r="T29" s="2172"/>
      <c r="U29" s="2172"/>
      <c r="V29" s="2164"/>
      <c r="W29" s="65">
        <v>12000000</v>
      </c>
      <c r="X29" s="66" t="s">
        <v>93</v>
      </c>
      <c r="Y29" s="67">
        <v>20</v>
      </c>
      <c r="Z29" s="68" t="s">
        <v>74</v>
      </c>
      <c r="AA29" s="2133"/>
      <c r="AB29" s="2133"/>
      <c r="AC29" s="2133"/>
      <c r="AD29" s="2133"/>
      <c r="AE29" s="2133"/>
      <c r="AF29" s="2133"/>
      <c r="AG29" s="2133"/>
      <c r="AH29" s="2133"/>
      <c r="AI29" s="2133"/>
      <c r="AJ29" s="2133"/>
      <c r="AK29" s="2133"/>
      <c r="AL29" s="2133"/>
      <c r="AM29" s="2133"/>
      <c r="AN29" s="2133"/>
      <c r="AO29" s="2133"/>
      <c r="AP29" s="2133"/>
      <c r="AQ29" s="2160"/>
      <c r="AR29" s="2128"/>
      <c r="AS29" s="2161"/>
      <c r="AT29" s="69"/>
      <c r="AU29" s="69"/>
    </row>
    <row r="30" spans="1:47" s="70" customFormat="1" ht="180" x14ac:dyDescent="0.25">
      <c r="A30" s="44"/>
      <c r="B30" s="45"/>
      <c r="C30" s="44"/>
      <c r="D30" s="45"/>
      <c r="E30" s="63"/>
      <c r="F30" s="63"/>
      <c r="G30" s="75" t="s">
        <v>63</v>
      </c>
      <c r="H30" s="76" t="s">
        <v>99</v>
      </c>
      <c r="I30" s="77">
        <v>4599023</v>
      </c>
      <c r="J30" s="76" t="s">
        <v>65</v>
      </c>
      <c r="K30" s="75" t="s">
        <v>63</v>
      </c>
      <c r="L30" s="76" t="s">
        <v>100</v>
      </c>
      <c r="M30" s="78">
        <v>459902301</v>
      </c>
      <c r="N30" s="76" t="s">
        <v>101</v>
      </c>
      <c r="O30" s="79">
        <v>1</v>
      </c>
      <c r="P30" s="80" t="s">
        <v>102</v>
      </c>
      <c r="Q30" s="81" t="s">
        <v>103</v>
      </c>
      <c r="R30" s="82">
        <f>W30/S30</f>
        <v>1</v>
      </c>
      <c r="S30" s="83">
        <f>SUM(W30)</f>
        <v>42811174</v>
      </c>
      <c r="T30" s="76" t="s">
        <v>104</v>
      </c>
      <c r="U30" s="84" t="s">
        <v>105</v>
      </c>
      <c r="V30" s="76" t="s">
        <v>106</v>
      </c>
      <c r="W30" s="65">
        <v>42811174</v>
      </c>
      <c r="X30" s="85" t="s">
        <v>107</v>
      </c>
      <c r="Y30" s="67">
        <v>20</v>
      </c>
      <c r="Z30" s="68" t="s">
        <v>74</v>
      </c>
      <c r="AA30" s="77">
        <v>295972</v>
      </c>
      <c r="AB30" s="77">
        <v>285580</v>
      </c>
      <c r="AC30" s="77">
        <v>135545</v>
      </c>
      <c r="AD30" s="77">
        <v>44254</v>
      </c>
      <c r="AE30" s="77">
        <v>309146</v>
      </c>
      <c r="AF30" s="77">
        <v>92607</v>
      </c>
      <c r="AG30" s="77">
        <v>2145</v>
      </c>
      <c r="AH30" s="77">
        <v>12718</v>
      </c>
      <c r="AI30" s="77">
        <v>26</v>
      </c>
      <c r="AJ30" s="77">
        <v>37</v>
      </c>
      <c r="AK30" s="77">
        <v>0</v>
      </c>
      <c r="AL30" s="77">
        <v>0</v>
      </c>
      <c r="AM30" s="77">
        <v>0</v>
      </c>
      <c r="AN30" s="77">
        <v>21944</v>
      </c>
      <c r="AO30" s="77">
        <v>75687</v>
      </c>
      <c r="AP30" s="77">
        <v>581552</v>
      </c>
      <c r="AQ30" s="86">
        <v>44211</v>
      </c>
      <c r="AR30" s="87" t="s">
        <v>75</v>
      </c>
      <c r="AS30" s="76" t="s">
        <v>76</v>
      </c>
      <c r="AT30" s="69"/>
      <c r="AU30" s="69"/>
    </row>
    <row r="31" spans="1:47" s="70" customFormat="1" ht="15.75" x14ac:dyDescent="0.25">
      <c r="A31" s="44"/>
      <c r="B31" s="45"/>
      <c r="C31" s="44"/>
      <c r="D31" s="45"/>
      <c r="E31" s="88">
        <v>4502</v>
      </c>
      <c r="F31" s="2141" t="s">
        <v>108</v>
      </c>
      <c r="G31" s="2142"/>
      <c r="H31" s="2142"/>
      <c r="I31" s="2142"/>
      <c r="J31" s="2142"/>
      <c r="K31" s="2142"/>
      <c r="L31" s="2142"/>
      <c r="M31" s="2142"/>
      <c r="N31" s="2142"/>
      <c r="O31" s="89"/>
      <c r="P31" s="90"/>
      <c r="Q31" s="91"/>
      <c r="R31" s="92"/>
      <c r="S31" s="93"/>
      <c r="T31" s="94"/>
      <c r="U31" s="94"/>
      <c r="V31" s="94"/>
      <c r="W31" s="94"/>
      <c r="X31" s="95"/>
      <c r="Y31" s="96"/>
      <c r="Z31" s="97"/>
      <c r="AA31" s="98"/>
      <c r="AB31" s="98"/>
      <c r="AC31" s="98"/>
      <c r="AD31" s="98"/>
      <c r="AE31" s="98"/>
      <c r="AF31" s="98"/>
      <c r="AG31" s="98"/>
      <c r="AH31" s="98"/>
      <c r="AI31" s="98"/>
      <c r="AJ31" s="98"/>
      <c r="AK31" s="98"/>
      <c r="AL31" s="98"/>
      <c r="AM31" s="98"/>
      <c r="AN31" s="98"/>
      <c r="AO31" s="98"/>
      <c r="AP31" s="98"/>
      <c r="AQ31" s="98"/>
      <c r="AR31" s="98"/>
      <c r="AS31" s="98"/>
      <c r="AT31" s="69"/>
      <c r="AU31" s="69"/>
    </row>
    <row r="32" spans="1:47" s="70" customFormat="1" ht="39" customHeight="1" x14ac:dyDescent="0.25">
      <c r="A32" s="44"/>
      <c r="B32" s="45"/>
      <c r="C32" s="44"/>
      <c r="D32" s="45"/>
      <c r="E32" s="63"/>
      <c r="F32" s="63"/>
      <c r="G32" s="2143" t="s">
        <v>63</v>
      </c>
      <c r="H32" s="2146" t="s">
        <v>109</v>
      </c>
      <c r="I32" s="2149">
        <v>4502033</v>
      </c>
      <c r="J32" s="2151" t="s">
        <v>109</v>
      </c>
      <c r="K32" s="2153" t="s">
        <v>63</v>
      </c>
      <c r="L32" s="2148" t="s">
        <v>110</v>
      </c>
      <c r="M32" s="2153">
        <v>450203300</v>
      </c>
      <c r="N32" s="2156" t="s">
        <v>111</v>
      </c>
      <c r="O32" s="2135">
        <v>1</v>
      </c>
      <c r="P32" s="2136" t="s">
        <v>112</v>
      </c>
      <c r="Q32" s="2137" t="s">
        <v>113</v>
      </c>
      <c r="R32" s="2139">
        <f>SUM(W32:W36)/S32</f>
        <v>1</v>
      </c>
      <c r="S32" s="2140">
        <f>SUM(W32:W36)</f>
        <v>80543366</v>
      </c>
      <c r="T32" s="2134" t="s">
        <v>114</v>
      </c>
      <c r="U32" s="2134" t="s">
        <v>115</v>
      </c>
      <c r="V32" s="2134" t="s">
        <v>116</v>
      </c>
      <c r="W32" s="83">
        <v>25000000</v>
      </c>
      <c r="X32" s="100" t="s">
        <v>117</v>
      </c>
      <c r="Y32" s="67">
        <v>20</v>
      </c>
      <c r="Z32" s="68" t="s">
        <v>74</v>
      </c>
      <c r="AA32" s="2133">
        <v>295972</v>
      </c>
      <c r="AB32" s="2133">
        <v>285580</v>
      </c>
      <c r="AC32" s="2133">
        <v>135545</v>
      </c>
      <c r="AD32" s="2133">
        <v>44254</v>
      </c>
      <c r="AE32" s="2133">
        <v>309146</v>
      </c>
      <c r="AF32" s="2133">
        <v>92607</v>
      </c>
      <c r="AG32" s="2133">
        <v>2145</v>
      </c>
      <c r="AH32" s="2133">
        <v>12718</v>
      </c>
      <c r="AI32" s="2133">
        <v>26</v>
      </c>
      <c r="AJ32" s="2133">
        <v>37</v>
      </c>
      <c r="AK32" s="2133">
        <v>0</v>
      </c>
      <c r="AL32" s="2133">
        <v>0</v>
      </c>
      <c r="AM32" s="2133">
        <v>44350</v>
      </c>
      <c r="AN32" s="2133">
        <v>21944</v>
      </c>
      <c r="AO32" s="2133">
        <v>75687</v>
      </c>
      <c r="AP32" s="2133">
        <v>581552</v>
      </c>
      <c r="AQ32" s="2127">
        <v>44211</v>
      </c>
      <c r="AR32" s="2128" t="s">
        <v>75</v>
      </c>
      <c r="AS32" s="2129" t="s">
        <v>76</v>
      </c>
      <c r="AT32" s="69"/>
      <c r="AU32" s="69"/>
    </row>
    <row r="33" spans="1:47" s="70" customFormat="1" ht="39" customHeight="1" x14ac:dyDescent="0.25">
      <c r="A33" s="44"/>
      <c r="B33" s="45"/>
      <c r="C33" s="44"/>
      <c r="D33" s="45"/>
      <c r="E33" s="63"/>
      <c r="F33" s="63"/>
      <c r="G33" s="2144"/>
      <c r="H33" s="2147"/>
      <c r="I33" s="2150"/>
      <c r="J33" s="2152"/>
      <c r="K33" s="2154"/>
      <c r="L33" s="2155"/>
      <c r="M33" s="2154"/>
      <c r="N33" s="2157"/>
      <c r="O33" s="2135"/>
      <c r="P33" s="2136"/>
      <c r="Q33" s="2138"/>
      <c r="R33" s="2139"/>
      <c r="S33" s="2140"/>
      <c r="T33" s="2134"/>
      <c r="U33" s="2134"/>
      <c r="V33" s="2134"/>
      <c r="W33" s="83">
        <v>27943366</v>
      </c>
      <c r="X33" s="101" t="s">
        <v>118</v>
      </c>
      <c r="Y33" s="67">
        <v>88</v>
      </c>
      <c r="Z33" s="68" t="s">
        <v>79</v>
      </c>
      <c r="AA33" s="2133"/>
      <c r="AB33" s="2133"/>
      <c r="AC33" s="2133"/>
      <c r="AD33" s="2133"/>
      <c r="AE33" s="2133"/>
      <c r="AF33" s="2133"/>
      <c r="AG33" s="2133"/>
      <c r="AH33" s="2133"/>
      <c r="AI33" s="2133"/>
      <c r="AJ33" s="2133"/>
      <c r="AK33" s="2133"/>
      <c r="AL33" s="2133"/>
      <c r="AM33" s="2133"/>
      <c r="AN33" s="2133"/>
      <c r="AO33" s="2133"/>
      <c r="AP33" s="2133"/>
      <c r="AQ33" s="2128"/>
      <c r="AR33" s="2128"/>
      <c r="AS33" s="2129"/>
      <c r="AT33" s="69"/>
      <c r="AU33" s="69"/>
    </row>
    <row r="34" spans="1:47" s="70" customFormat="1" ht="39" customHeight="1" x14ac:dyDescent="0.25">
      <c r="A34" s="44"/>
      <c r="B34" s="45"/>
      <c r="C34" s="44"/>
      <c r="D34" s="45"/>
      <c r="E34" s="63"/>
      <c r="F34" s="63"/>
      <c r="G34" s="2145"/>
      <c r="H34" s="2148"/>
      <c r="I34" s="2150"/>
      <c r="J34" s="2152"/>
      <c r="K34" s="2154"/>
      <c r="L34" s="2155"/>
      <c r="M34" s="2154"/>
      <c r="N34" s="2157"/>
      <c r="O34" s="2135"/>
      <c r="P34" s="2136"/>
      <c r="Q34" s="2138"/>
      <c r="R34" s="2139"/>
      <c r="S34" s="2140"/>
      <c r="T34" s="2134"/>
      <c r="U34" s="2134"/>
      <c r="V34" s="2134"/>
      <c r="W34" s="102">
        <v>10000000</v>
      </c>
      <c r="X34" s="100" t="s">
        <v>119</v>
      </c>
      <c r="Y34" s="67">
        <v>20</v>
      </c>
      <c r="Z34" s="68" t="s">
        <v>74</v>
      </c>
      <c r="AA34" s="2133"/>
      <c r="AB34" s="2133"/>
      <c r="AC34" s="2133"/>
      <c r="AD34" s="2133"/>
      <c r="AE34" s="2133"/>
      <c r="AF34" s="2133"/>
      <c r="AG34" s="2133"/>
      <c r="AH34" s="2133"/>
      <c r="AI34" s="2133"/>
      <c r="AJ34" s="2133"/>
      <c r="AK34" s="2133"/>
      <c r="AL34" s="2133"/>
      <c r="AM34" s="2133"/>
      <c r="AN34" s="2133"/>
      <c r="AO34" s="2133"/>
      <c r="AP34" s="2133"/>
      <c r="AQ34" s="2128"/>
      <c r="AR34" s="2128"/>
      <c r="AS34" s="2129"/>
      <c r="AT34" s="69"/>
      <c r="AU34" s="69"/>
    </row>
    <row r="35" spans="1:47" s="70" customFormat="1" ht="39" customHeight="1" x14ac:dyDescent="0.25">
      <c r="A35" s="103"/>
      <c r="B35" s="104"/>
      <c r="C35" s="103"/>
      <c r="D35" s="104"/>
      <c r="E35" s="63"/>
      <c r="F35" s="63"/>
      <c r="G35" s="2145"/>
      <c r="H35" s="2148"/>
      <c r="I35" s="2150"/>
      <c r="J35" s="2152"/>
      <c r="K35" s="2154"/>
      <c r="L35" s="2155"/>
      <c r="M35" s="2154"/>
      <c r="N35" s="2157"/>
      <c r="O35" s="2135"/>
      <c r="P35" s="2136"/>
      <c r="Q35" s="2138"/>
      <c r="R35" s="2139"/>
      <c r="S35" s="2140"/>
      <c r="T35" s="2134"/>
      <c r="U35" s="2134"/>
      <c r="V35" s="2134"/>
      <c r="W35" s="102">
        <v>5000000</v>
      </c>
      <c r="X35" s="100" t="s">
        <v>120</v>
      </c>
      <c r="Y35" s="67">
        <v>20</v>
      </c>
      <c r="Z35" s="68" t="s">
        <v>74</v>
      </c>
      <c r="AA35" s="2133"/>
      <c r="AB35" s="2133"/>
      <c r="AC35" s="2133"/>
      <c r="AD35" s="2133"/>
      <c r="AE35" s="2133"/>
      <c r="AF35" s="2133"/>
      <c r="AG35" s="2133"/>
      <c r="AH35" s="2133"/>
      <c r="AI35" s="2133"/>
      <c r="AJ35" s="2133"/>
      <c r="AK35" s="2133"/>
      <c r="AL35" s="2133"/>
      <c r="AM35" s="2133"/>
      <c r="AN35" s="2133"/>
      <c r="AO35" s="2133"/>
      <c r="AP35" s="2133"/>
      <c r="AQ35" s="2128"/>
      <c r="AR35" s="2128"/>
      <c r="AS35" s="2129"/>
      <c r="AT35" s="69"/>
      <c r="AU35" s="69"/>
    </row>
    <row r="36" spans="1:47" s="70" customFormat="1" ht="39" customHeight="1" x14ac:dyDescent="0.25">
      <c r="A36" s="103"/>
      <c r="B36" s="104"/>
      <c r="C36" s="103"/>
      <c r="D36" s="104"/>
      <c r="E36" s="63"/>
      <c r="F36" s="63"/>
      <c r="G36" s="2145"/>
      <c r="H36" s="2148"/>
      <c r="I36" s="2150"/>
      <c r="J36" s="2152"/>
      <c r="K36" s="2154"/>
      <c r="L36" s="2155"/>
      <c r="M36" s="2154"/>
      <c r="N36" s="2157"/>
      <c r="O36" s="2135"/>
      <c r="P36" s="2136"/>
      <c r="Q36" s="2138"/>
      <c r="R36" s="2139"/>
      <c r="S36" s="2140"/>
      <c r="T36" s="2134"/>
      <c r="U36" s="2134"/>
      <c r="V36" s="2134"/>
      <c r="W36" s="102">
        <v>12600000</v>
      </c>
      <c r="X36" s="100" t="s">
        <v>121</v>
      </c>
      <c r="Y36" s="67">
        <v>20</v>
      </c>
      <c r="Z36" s="68" t="s">
        <v>74</v>
      </c>
      <c r="AA36" s="2133"/>
      <c r="AB36" s="2133"/>
      <c r="AC36" s="2133"/>
      <c r="AD36" s="2133"/>
      <c r="AE36" s="2133"/>
      <c r="AF36" s="2133"/>
      <c r="AG36" s="2133"/>
      <c r="AH36" s="2133"/>
      <c r="AI36" s="2133"/>
      <c r="AJ36" s="2133"/>
      <c r="AK36" s="2133"/>
      <c r="AL36" s="2133"/>
      <c r="AM36" s="2133"/>
      <c r="AN36" s="2133"/>
      <c r="AO36" s="2133"/>
      <c r="AP36" s="2133"/>
      <c r="AQ36" s="2128"/>
      <c r="AR36" s="2128"/>
      <c r="AS36" s="2129"/>
      <c r="AT36" s="69"/>
      <c r="AU36" s="69"/>
    </row>
    <row r="37" spans="1:47" s="70" customFormat="1" ht="15.75" x14ac:dyDescent="0.25">
      <c r="A37" s="105"/>
      <c r="B37" s="105"/>
      <c r="C37" s="105"/>
      <c r="D37" s="105"/>
      <c r="E37" s="106"/>
      <c r="F37" s="106"/>
      <c r="G37" s="107"/>
      <c r="H37" s="108"/>
      <c r="I37" s="107"/>
      <c r="J37" s="108"/>
      <c r="K37" s="107"/>
      <c r="L37" s="108"/>
      <c r="M37" s="107"/>
      <c r="N37" s="108"/>
      <c r="O37" s="109"/>
      <c r="P37" s="109"/>
      <c r="Q37" s="110"/>
      <c r="R37" s="111"/>
      <c r="S37" s="112">
        <f>SUM(S12:S36)</f>
        <v>457524940</v>
      </c>
      <c r="T37" s="113"/>
      <c r="U37" s="113"/>
      <c r="V37" s="108" t="s">
        <v>122</v>
      </c>
      <c r="W37" s="114">
        <f>SUM(W9:W36)</f>
        <v>457524940</v>
      </c>
      <c r="X37" s="109"/>
      <c r="Y37" s="115"/>
      <c r="Z37" s="109"/>
      <c r="AA37" s="109"/>
      <c r="AB37" s="109"/>
      <c r="AC37" s="109"/>
      <c r="AD37" s="109"/>
      <c r="AE37" s="109"/>
      <c r="AF37" s="109"/>
      <c r="AG37" s="109"/>
      <c r="AH37" s="109"/>
      <c r="AI37" s="109"/>
      <c r="AJ37" s="109"/>
      <c r="AK37" s="109"/>
      <c r="AL37" s="109"/>
      <c r="AM37" s="109"/>
      <c r="AN37" s="109"/>
      <c r="AO37" s="109"/>
      <c r="AP37" s="109"/>
      <c r="AQ37" s="116"/>
      <c r="AR37" s="116"/>
      <c r="AS37" s="109"/>
      <c r="AT37" s="69"/>
      <c r="AU37" s="69"/>
    </row>
    <row r="38" spans="1:47" x14ac:dyDescent="0.25">
      <c r="W38" s="123"/>
      <c r="X38" s="3"/>
      <c r="Y38" s="3"/>
    </row>
    <row r="39" spans="1:47" ht="15.75" x14ac:dyDescent="0.25">
      <c r="E39" s="2130"/>
      <c r="F39" s="2130"/>
      <c r="G39" s="2130"/>
      <c r="H39" s="2130"/>
      <c r="I39" s="2130"/>
      <c r="J39" s="2130"/>
      <c r="K39" s="2130"/>
      <c r="L39" s="2131"/>
      <c r="M39" s="2130"/>
      <c r="N39" s="2131"/>
      <c r="P39" s="2132"/>
      <c r="Q39" s="2132"/>
      <c r="R39" s="2132"/>
      <c r="S39" s="2132"/>
      <c r="T39" s="2132"/>
      <c r="W39" s="129"/>
    </row>
    <row r="40" spans="1:47" ht="15.75" x14ac:dyDescent="0.25">
      <c r="E40" s="2130"/>
      <c r="F40" s="2130"/>
      <c r="G40" s="2130"/>
      <c r="H40" s="2130"/>
      <c r="I40" s="2130"/>
      <c r="J40" s="2130"/>
      <c r="K40" s="2130"/>
      <c r="L40" s="2131"/>
      <c r="M40" s="2130"/>
      <c r="N40" s="2131"/>
      <c r="W40" s="129"/>
    </row>
    <row r="41" spans="1:47" x14ac:dyDescent="0.25">
      <c r="E41" s="62"/>
      <c r="F41" s="62"/>
      <c r="G41" s="62"/>
      <c r="H41" s="131"/>
      <c r="I41" s="132"/>
      <c r="J41" s="131"/>
      <c r="K41" s="133"/>
      <c r="L41" s="134"/>
      <c r="M41" s="133"/>
      <c r="N41" s="134"/>
      <c r="W41" s="129"/>
    </row>
    <row r="42" spans="1:47" x14ac:dyDescent="0.25">
      <c r="E42" s="29"/>
      <c r="F42" s="29"/>
      <c r="G42" s="29"/>
      <c r="H42" s="135"/>
      <c r="I42" s="29"/>
      <c r="J42" s="135"/>
      <c r="K42" s="29"/>
      <c r="L42" s="134"/>
      <c r="M42" s="29"/>
      <c r="N42" s="134"/>
      <c r="W42" s="129"/>
    </row>
    <row r="43" spans="1:47" x14ac:dyDescent="0.25">
      <c r="E43" s="29"/>
      <c r="F43" s="29"/>
      <c r="G43" s="29"/>
      <c r="H43" s="135"/>
      <c r="I43" s="29"/>
      <c r="J43" s="135"/>
      <c r="K43" s="29"/>
      <c r="L43" s="134"/>
      <c r="M43" s="29"/>
      <c r="N43" s="134"/>
      <c r="W43" s="129"/>
    </row>
    <row r="44" spans="1:47" x14ac:dyDescent="0.25">
      <c r="E44" s="29"/>
      <c r="F44" s="29"/>
      <c r="G44" s="29"/>
      <c r="H44" s="135"/>
      <c r="I44" s="29"/>
      <c r="J44" s="135"/>
      <c r="K44" s="29"/>
      <c r="L44" s="134"/>
      <c r="M44" s="29"/>
      <c r="N44" s="134"/>
    </row>
    <row r="45" spans="1:47" x14ac:dyDescent="0.25">
      <c r="E45" s="29"/>
      <c r="F45" s="29"/>
      <c r="G45" s="29"/>
      <c r="H45" s="135"/>
      <c r="I45" s="29"/>
      <c r="J45" s="135"/>
      <c r="K45" s="29"/>
      <c r="L45" s="134"/>
      <c r="M45" s="29"/>
      <c r="N45" s="134"/>
    </row>
    <row r="46" spans="1:47" x14ac:dyDescent="0.25">
      <c r="E46" s="29"/>
      <c r="F46" s="29"/>
      <c r="G46" s="29"/>
      <c r="H46" s="135"/>
      <c r="I46" s="29"/>
      <c r="J46" s="135"/>
      <c r="K46" s="29"/>
      <c r="L46" s="134"/>
      <c r="M46" s="29"/>
      <c r="N46" s="134"/>
    </row>
    <row r="47" spans="1:47" x14ac:dyDescent="0.25">
      <c r="E47" s="29"/>
      <c r="F47" s="29"/>
      <c r="G47" s="29"/>
      <c r="H47" s="135"/>
      <c r="I47" s="29"/>
      <c r="J47" s="135"/>
      <c r="K47" s="29"/>
      <c r="L47" s="134"/>
      <c r="M47" s="29"/>
      <c r="N47" s="134"/>
    </row>
  </sheetData>
  <mergeCells count="134">
    <mergeCell ref="A1:AQ4"/>
    <mergeCell ref="A5:O6"/>
    <mergeCell ref="P5:AS5"/>
    <mergeCell ref="AA6:AO6"/>
    <mergeCell ref="A7:B7"/>
    <mergeCell ref="C7:D7"/>
    <mergeCell ref="E7:F7"/>
    <mergeCell ref="G7:J7"/>
    <mergeCell ref="K7:N7"/>
    <mergeCell ref="O7:W7"/>
    <mergeCell ref="AQ7:AQ8"/>
    <mergeCell ref="AR7:AR8"/>
    <mergeCell ref="AS7:AS8"/>
    <mergeCell ref="AC7:AF7"/>
    <mergeCell ref="AG7:AL7"/>
    <mergeCell ref="AM7:AO7"/>
    <mergeCell ref="AP7:AP8"/>
    <mergeCell ref="B9:H9"/>
    <mergeCell ref="D10:I10"/>
    <mergeCell ref="G12:G22"/>
    <mergeCell ref="H12:H22"/>
    <mergeCell ref="I12:I22"/>
    <mergeCell ref="J12:J22"/>
    <mergeCell ref="K12:K22"/>
    <mergeCell ref="X7:Z7"/>
    <mergeCell ref="AA7:AB7"/>
    <mergeCell ref="AQ12:AQ22"/>
    <mergeCell ref="AR12:AR22"/>
    <mergeCell ref="AS12:AS22"/>
    <mergeCell ref="V15:V17"/>
    <mergeCell ref="V18:V22"/>
    <mergeCell ref="L12:L22"/>
    <mergeCell ref="S23:S29"/>
    <mergeCell ref="T23:T29"/>
    <mergeCell ref="U23:U29"/>
    <mergeCell ref="M12:M22"/>
    <mergeCell ref="N12:N22"/>
    <mergeCell ref="O12:O22"/>
    <mergeCell ref="P12:P22"/>
    <mergeCell ref="Q12:Q22"/>
    <mergeCell ref="AN12:AN22"/>
    <mergeCell ref="AO12:AO22"/>
    <mergeCell ref="AP12:AP22"/>
    <mergeCell ref="AB12:AB22"/>
    <mergeCell ref="AC12:AC22"/>
    <mergeCell ref="AD12:AD22"/>
    <mergeCell ref="AE12:AE22"/>
    <mergeCell ref="AF12:AF22"/>
    <mergeCell ref="AG12:AG22"/>
    <mergeCell ref="AH12:AH22"/>
    <mergeCell ref="G23:G29"/>
    <mergeCell ref="H23:H29"/>
    <mergeCell ref="I23:I29"/>
    <mergeCell ref="J23:J29"/>
    <mergeCell ref="K23:K29"/>
    <mergeCell ref="L23:L29"/>
    <mergeCell ref="R12:R22"/>
    <mergeCell ref="S12:S22"/>
    <mergeCell ref="T12:T22"/>
    <mergeCell ref="M23:M29"/>
    <mergeCell ref="N23:N29"/>
    <mergeCell ref="O23:O29"/>
    <mergeCell ref="P23:P29"/>
    <mergeCell ref="Q23:Q29"/>
    <mergeCell ref="R23:R29"/>
    <mergeCell ref="AI12:AI22"/>
    <mergeCell ref="AJ12:AJ22"/>
    <mergeCell ref="AK12:AK22"/>
    <mergeCell ref="AL12:AL22"/>
    <mergeCell ref="AM12:AM22"/>
    <mergeCell ref="U12:U22"/>
    <mergeCell ref="V12:V14"/>
    <mergeCell ref="AA12:AA22"/>
    <mergeCell ref="AO23:AO29"/>
    <mergeCell ref="AP23:AP29"/>
    <mergeCell ref="AQ23:AQ29"/>
    <mergeCell ref="AR23:AR29"/>
    <mergeCell ref="AS23:AS29"/>
    <mergeCell ref="V25:V27"/>
    <mergeCell ref="V28:V29"/>
    <mergeCell ref="AI23:AI29"/>
    <mergeCell ref="AJ23:AJ29"/>
    <mergeCell ref="AK23:AK29"/>
    <mergeCell ref="AL23:AL29"/>
    <mergeCell ref="AM23:AM29"/>
    <mergeCell ref="AN23:AN29"/>
    <mergeCell ref="AC23:AC29"/>
    <mergeCell ref="AD23:AD29"/>
    <mergeCell ref="AE23:AE29"/>
    <mergeCell ref="AF23:AF29"/>
    <mergeCell ref="AG23:AG29"/>
    <mergeCell ref="AH23:AH29"/>
    <mergeCell ref="V23:V24"/>
    <mergeCell ref="AA23:AA29"/>
    <mergeCell ref="AB23:AB29"/>
    <mergeCell ref="O32:O36"/>
    <mergeCell ref="P32:P36"/>
    <mergeCell ref="Q32:Q36"/>
    <mergeCell ref="R32:R36"/>
    <mergeCell ref="S32:S36"/>
    <mergeCell ref="T32:T36"/>
    <mergeCell ref="F31:N31"/>
    <mergeCell ref="G32:G36"/>
    <mergeCell ref="H32:H36"/>
    <mergeCell ref="I32:I36"/>
    <mergeCell ref="J32:J36"/>
    <mergeCell ref="K32:K36"/>
    <mergeCell ref="L32:L36"/>
    <mergeCell ref="M32:M36"/>
    <mergeCell ref="N32:N36"/>
    <mergeCell ref="AQ32:AQ36"/>
    <mergeCell ref="AR32:AR36"/>
    <mergeCell ref="AS32:AS36"/>
    <mergeCell ref="E39:N39"/>
    <mergeCell ref="P39:T39"/>
    <mergeCell ref="E40:N40"/>
    <mergeCell ref="AK32:AK36"/>
    <mergeCell ref="AL32:AL36"/>
    <mergeCell ref="AM32:AM36"/>
    <mergeCell ref="AN32:AN36"/>
    <mergeCell ref="AO32:AO36"/>
    <mergeCell ref="AP32:AP36"/>
    <mergeCell ref="AE32:AE36"/>
    <mergeCell ref="AF32:AF36"/>
    <mergeCell ref="AG32:AG36"/>
    <mergeCell ref="AH32:AH36"/>
    <mergeCell ref="AI32:AI36"/>
    <mergeCell ref="AJ32:AJ36"/>
    <mergeCell ref="U32:U36"/>
    <mergeCell ref="V32:V36"/>
    <mergeCell ref="AA32:AA36"/>
    <mergeCell ref="AB32:AB36"/>
    <mergeCell ref="AC32:AC36"/>
    <mergeCell ref="AD32:AD3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BM257"/>
  <sheetViews>
    <sheetView showGridLines="0" topLeftCell="L1" zoomScale="70" zoomScaleNormal="70" workbookViewId="0">
      <selection activeCell="N27" sqref="N27:N30"/>
    </sheetView>
  </sheetViews>
  <sheetFormatPr baseColWidth="10" defaultColWidth="138.85546875" defaultRowHeight="15" x14ac:dyDescent="0.25"/>
  <cols>
    <col min="1" max="1" width="11.28515625" style="117" customWidth="1"/>
    <col min="2" max="2" width="12.28515625" style="3" customWidth="1"/>
    <col min="3" max="3" width="10.42578125" style="3" customWidth="1"/>
    <col min="4" max="4" width="12.28515625" style="3" customWidth="1"/>
    <col min="5" max="5" width="9.85546875" style="3" bestFit="1" customWidth="1"/>
    <col min="6" max="6" width="10.28515625" style="3" customWidth="1"/>
    <col min="7" max="7" width="14.42578125" style="3" customWidth="1"/>
    <col min="8" max="8" width="31.140625" style="119" customWidth="1"/>
    <col min="9" max="9" width="25.42578125" style="3" customWidth="1"/>
    <col min="10" max="10" width="30" style="816" customWidth="1"/>
    <col min="11" max="11" width="14.42578125" style="2" bestFit="1" customWidth="1"/>
    <col min="12" max="12" width="30.28515625" style="816" customWidth="1"/>
    <col min="13" max="13" width="23.42578125" style="2" customWidth="1"/>
    <col min="14" max="14" width="35" style="816" customWidth="1"/>
    <col min="15" max="15" width="14.28515625" style="2" bestFit="1" customWidth="1"/>
    <col min="16" max="16" width="21.28515625" style="2" customWidth="1"/>
    <col min="17" max="17" width="50.7109375" style="2" customWidth="1"/>
    <col min="18" max="18" width="16" style="121" customWidth="1"/>
    <col min="19" max="19" width="33.5703125" style="130" customWidth="1"/>
    <col min="20" max="20" width="46.42578125" style="2" customWidth="1"/>
    <col min="21" max="21" width="52.140625" style="2" customWidth="1"/>
    <col min="22" max="22" width="66.5703125" style="2" customWidth="1"/>
    <col min="23" max="23" width="36.140625" style="130" customWidth="1"/>
    <col min="24" max="24" width="51.85546875" style="817" customWidth="1"/>
    <col min="25" max="25" width="29.28515625" style="124" customWidth="1"/>
    <col min="26" max="26" width="30.5703125" style="816" customWidth="1"/>
    <col min="27" max="30" width="10.42578125" style="3" customWidth="1"/>
    <col min="31" max="31" width="12" style="3" customWidth="1"/>
    <col min="32" max="40" width="10.42578125" style="3" customWidth="1"/>
    <col min="41" max="41" width="11.140625" style="3" customWidth="1"/>
    <col min="42" max="42" width="14.85546875" style="3" customWidth="1"/>
    <col min="43" max="43" width="21.42578125" style="126" customWidth="1"/>
    <col min="44" max="44" width="27.85546875" style="126" bestFit="1" customWidth="1"/>
    <col min="45" max="45" width="27" style="3" customWidth="1"/>
    <col min="46" max="16384" width="138.85546875" style="3"/>
  </cols>
  <sheetData>
    <row r="1" spans="1:65" ht="30.75" customHeight="1" x14ac:dyDescent="0.25">
      <c r="A1" s="2231" t="s">
        <v>688</v>
      </c>
      <c r="B1" s="2215"/>
      <c r="C1" s="2215"/>
      <c r="D1" s="2215"/>
      <c r="E1" s="2215"/>
      <c r="F1" s="2215"/>
      <c r="G1" s="2215"/>
      <c r="H1" s="2215"/>
      <c r="I1" s="2215"/>
      <c r="J1" s="2215"/>
      <c r="K1" s="2215"/>
      <c r="L1" s="2215"/>
      <c r="M1" s="2215"/>
      <c r="N1" s="2215"/>
      <c r="O1" s="2215"/>
      <c r="P1" s="2215"/>
      <c r="Q1" s="2215"/>
      <c r="R1" s="2215"/>
      <c r="S1" s="2215"/>
      <c r="T1" s="2215"/>
      <c r="U1" s="2215"/>
      <c r="V1" s="2215"/>
      <c r="W1" s="2215"/>
      <c r="X1" s="2215"/>
      <c r="Y1" s="2215"/>
      <c r="Z1" s="2215"/>
      <c r="AA1" s="2215"/>
      <c r="AB1" s="2215"/>
      <c r="AC1" s="2215"/>
      <c r="AD1" s="2215"/>
      <c r="AE1" s="2215"/>
      <c r="AF1" s="2215"/>
      <c r="AG1" s="2215"/>
      <c r="AH1" s="2215"/>
      <c r="AI1" s="2215"/>
      <c r="AJ1" s="2215"/>
      <c r="AK1" s="2215"/>
      <c r="AL1" s="2215"/>
      <c r="AM1" s="2215"/>
      <c r="AN1" s="2215"/>
      <c r="AO1" s="2215"/>
      <c r="AP1" s="2215"/>
      <c r="AQ1" s="2594"/>
      <c r="AR1" s="697" t="s">
        <v>689</v>
      </c>
      <c r="AS1" s="577" t="s">
        <v>235</v>
      </c>
      <c r="AT1" s="2"/>
      <c r="AU1" s="2"/>
      <c r="AV1" s="2"/>
      <c r="AW1" s="2"/>
      <c r="AX1" s="2"/>
      <c r="AY1" s="2"/>
      <c r="AZ1" s="2"/>
      <c r="BA1" s="2"/>
      <c r="BB1" s="2"/>
      <c r="BC1" s="2"/>
      <c r="BD1" s="2"/>
      <c r="BE1" s="2"/>
      <c r="BF1" s="2"/>
      <c r="BG1" s="2"/>
      <c r="BH1" s="2"/>
      <c r="BI1" s="2"/>
      <c r="BJ1" s="2"/>
      <c r="BK1" s="2"/>
      <c r="BL1" s="2"/>
      <c r="BM1" s="2"/>
    </row>
    <row r="2" spans="1:65" ht="18" customHeight="1" x14ac:dyDescent="0.25">
      <c r="A2" s="2219"/>
      <c r="B2" s="2217"/>
      <c r="C2" s="2217"/>
      <c r="D2" s="2217"/>
      <c r="E2" s="2217"/>
      <c r="F2" s="2217"/>
      <c r="G2" s="2217"/>
      <c r="H2" s="2217"/>
      <c r="I2" s="2217"/>
      <c r="J2" s="2217"/>
      <c r="K2" s="2217"/>
      <c r="L2" s="2217"/>
      <c r="M2" s="2217"/>
      <c r="N2" s="2217"/>
      <c r="O2" s="2217"/>
      <c r="P2" s="2217"/>
      <c r="Q2" s="2217"/>
      <c r="R2" s="2217"/>
      <c r="S2" s="2217"/>
      <c r="T2" s="2217"/>
      <c r="U2" s="2217"/>
      <c r="V2" s="2217"/>
      <c r="W2" s="2217"/>
      <c r="X2" s="2217"/>
      <c r="Y2" s="2217"/>
      <c r="Z2" s="2217"/>
      <c r="AA2" s="2217"/>
      <c r="AB2" s="2217"/>
      <c r="AC2" s="2217"/>
      <c r="AD2" s="2217"/>
      <c r="AE2" s="2217"/>
      <c r="AF2" s="2217"/>
      <c r="AG2" s="2217"/>
      <c r="AH2" s="2217"/>
      <c r="AI2" s="2217"/>
      <c r="AJ2" s="2217"/>
      <c r="AK2" s="2217"/>
      <c r="AL2" s="2217"/>
      <c r="AM2" s="2217"/>
      <c r="AN2" s="2217"/>
      <c r="AO2" s="2217"/>
      <c r="AP2" s="2217"/>
      <c r="AQ2" s="2220"/>
      <c r="AR2" s="697" t="s">
        <v>690</v>
      </c>
      <c r="AS2" s="698" t="s">
        <v>236</v>
      </c>
      <c r="AT2" s="2"/>
      <c r="AU2" s="2"/>
      <c r="AV2" s="2"/>
      <c r="AW2" s="2"/>
      <c r="AX2" s="2"/>
      <c r="AY2" s="2"/>
      <c r="AZ2" s="2"/>
      <c r="BA2" s="2"/>
      <c r="BB2" s="2"/>
      <c r="BC2" s="2"/>
      <c r="BD2" s="2"/>
      <c r="BE2" s="2"/>
      <c r="BF2" s="2"/>
      <c r="BG2" s="2"/>
      <c r="BH2" s="2"/>
      <c r="BI2" s="2"/>
      <c r="BJ2" s="2"/>
      <c r="BK2" s="2"/>
      <c r="BL2" s="2"/>
      <c r="BM2" s="2"/>
    </row>
    <row r="3" spans="1:65" ht="23.25" customHeight="1" x14ac:dyDescent="0.25">
      <c r="A3" s="2219"/>
      <c r="B3" s="2217"/>
      <c r="C3" s="2217"/>
      <c r="D3" s="2217"/>
      <c r="E3" s="2217"/>
      <c r="F3" s="2217"/>
      <c r="G3" s="2217"/>
      <c r="H3" s="2217"/>
      <c r="I3" s="2217"/>
      <c r="J3" s="2217"/>
      <c r="K3" s="2217"/>
      <c r="L3" s="2217"/>
      <c r="M3" s="2217"/>
      <c r="N3" s="2217"/>
      <c r="O3" s="2217"/>
      <c r="P3" s="2217"/>
      <c r="Q3" s="2217"/>
      <c r="R3" s="2217"/>
      <c r="S3" s="2217"/>
      <c r="T3" s="2217"/>
      <c r="U3" s="2217"/>
      <c r="V3" s="2217"/>
      <c r="W3" s="2217"/>
      <c r="X3" s="2217"/>
      <c r="Y3" s="2217"/>
      <c r="Z3" s="2217"/>
      <c r="AA3" s="2217"/>
      <c r="AB3" s="2217"/>
      <c r="AC3" s="2217"/>
      <c r="AD3" s="2217"/>
      <c r="AE3" s="2217"/>
      <c r="AF3" s="2217"/>
      <c r="AG3" s="2217"/>
      <c r="AH3" s="2217"/>
      <c r="AI3" s="2217"/>
      <c r="AJ3" s="2217"/>
      <c r="AK3" s="2217"/>
      <c r="AL3" s="2217"/>
      <c r="AM3" s="2217"/>
      <c r="AN3" s="2217"/>
      <c r="AO3" s="2217"/>
      <c r="AP3" s="2217"/>
      <c r="AQ3" s="2220"/>
      <c r="AR3" s="697" t="s">
        <v>691</v>
      </c>
      <c r="AS3" s="699">
        <v>44266</v>
      </c>
      <c r="AT3" s="2"/>
      <c r="AU3" s="2"/>
      <c r="AV3" s="2"/>
      <c r="AW3" s="2"/>
      <c r="AX3" s="2"/>
      <c r="AY3" s="2"/>
      <c r="AZ3" s="2"/>
      <c r="BA3" s="2"/>
      <c r="BB3" s="2"/>
      <c r="BC3" s="2"/>
      <c r="BD3" s="2"/>
      <c r="BE3" s="2"/>
      <c r="BF3" s="2"/>
      <c r="BG3" s="2"/>
      <c r="BH3" s="2"/>
      <c r="BI3" s="2"/>
      <c r="BJ3" s="2"/>
      <c r="BK3" s="2"/>
      <c r="BL3" s="2"/>
      <c r="BM3" s="2"/>
    </row>
    <row r="4" spans="1:65" ht="17.25" customHeight="1" x14ac:dyDescent="0.25">
      <c r="A4" s="2232"/>
      <c r="B4" s="2233"/>
      <c r="C4" s="2233"/>
      <c r="D4" s="2233"/>
      <c r="E4" s="2233"/>
      <c r="F4" s="2233"/>
      <c r="G4" s="2233"/>
      <c r="H4" s="2233"/>
      <c r="I4" s="2233"/>
      <c r="J4" s="2233"/>
      <c r="K4" s="2233"/>
      <c r="L4" s="2233"/>
      <c r="M4" s="2233"/>
      <c r="N4" s="2233"/>
      <c r="O4" s="2233"/>
      <c r="P4" s="2233"/>
      <c r="Q4" s="2233"/>
      <c r="R4" s="2233"/>
      <c r="S4" s="2233"/>
      <c r="T4" s="2233"/>
      <c r="U4" s="2233"/>
      <c r="V4" s="2233"/>
      <c r="W4" s="2233"/>
      <c r="X4" s="2233"/>
      <c r="Y4" s="2233"/>
      <c r="Z4" s="2233"/>
      <c r="AA4" s="2233"/>
      <c r="AB4" s="2233"/>
      <c r="AC4" s="2233"/>
      <c r="AD4" s="2233"/>
      <c r="AE4" s="2233"/>
      <c r="AF4" s="2233"/>
      <c r="AG4" s="2233"/>
      <c r="AH4" s="2233"/>
      <c r="AI4" s="2233"/>
      <c r="AJ4" s="2233"/>
      <c r="AK4" s="2233"/>
      <c r="AL4" s="2233"/>
      <c r="AM4" s="2233"/>
      <c r="AN4" s="2233"/>
      <c r="AO4" s="2233"/>
      <c r="AP4" s="2233"/>
      <c r="AQ4" s="2235"/>
      <c r="AR4" s="697" t="s">
        <v>692</v>
      </c>
      <c r="AS4" s="700" t="s">
        <v>7</v>
      </c>
      <c r="AT4" s="2"/>
      <c r="AU4" s="2"/>
      <c r="AV4" s="2"/>
      <c r="AW4" s="2"/>
      <c r="AX4" s="2"/>
      <c r="AY4" s="2"/>
      <c r="AZ4" s="2"/>
      <c r="BA4" s="2"/>
      <c r="BB4" s="2"/>
      <c r="BC4" s="2"/>
      <c r="BD4" s="2"/>
      <c r="BE4" s="2"/>
      <c r="BF4" s="2"/>
      <c r="BG4" s="2"/>
      <c r="BH4" s="2"/>
      <c r="BI4" s="2"/>
      <c r="BJ4" s="2"/>
      <c r="BK4" s="2"/>
      <c r="BL4" s="2"/>
      <c r="BM4" s="2"/>
    </row>
    <row r="5" spans="1:65" ht="15.75" x14ac:dyDescent="0.25">
      <c r="A5" s="2217" t="s">
        <v>693</v>
      </c>
      <c r="B5" s="2217"/>
      <c r="C5" s="2217"/>
      <c r="D5" s="2217"/>
      <c r="E5" s="2217"/>
      <c r="F5" s="2217"/>
      <c r="G5" s="2217"/>
      <c r="H5" s="2217"/>
      <c r="I5" s="2217"/>
      <c r="J5" s="2217"/>
      <c r="K5" s="2217"/>
      <c r="L5" s="2217"/>
      <c r="M5" s="2217"/>
      <c r="N5" s="2217"/>
      <c r="O5" s="2217"/>
      <c r="P5" s="3514"/>
      <c r="Q5" s="3514"/>
      <c r="R5" s="3514"/>
      <c r="S5" s="3514"/>
      <c r="T5" s="3514"/>
      <c r="U5" s="3514"/>
      <c r="V5" s="3514"/>
      <c r="W5" s="3514"/>
      <c r="X5" s="3514"/>
      <c r="Y5" s="3514"/>
      <c r="Z5" s="3514"/>
      <c r="AA5" s="3514"/>
      <c r="AB5" s="3514"/>
      <c r="AC5" s="3514"/>
      <c r="AD5" s="3514"/>
      <c r="AE5" s="3514"/>
      <c r="AF5" s="3514"/>
      <c r="AG5" s="3514"/>
      <c r="AH5" s="3514"/>
      <c r="AI5" s="3514"/>
      <c r="AJ5" s="3514"/>
      <c r="AK5" s="3514"/>
      <c r="AL5" s="3514"/>
      <c r="AM5" s="3514"/>
      <c r="AN5" s="3514"/>
      <c r="AO5" s="3514"/>
      <c r="AP5" s="3514"/>
      <c r="AQ5" s="3514"/>
      <c r="AR5" s="2218"/>
      <c r="AS5" s="2218"/>
      <c r="AT5" s="2"/>
      <c r="AU5" s="2"/>
      <c r="AV5" s="2"/>
      <c r="AW5" s="2"/>
      <c r="AX5" s="2"/>
      <c r="AY5" s="2"/>
      <c r="AZ5" s="2"/>
      <c r="BA5" s="2"/>
      <c r="BB5" s="2"/>
      <c r="BC5" s="2"/>
      <c r="BD5" s="2"/>
      <c r="BE5" s="2"/>
      <c r="BF5" s="2"/>
      <c r="BG5" s="2"/>
      <c r="BH5" s="2"/>
      <c r="BI5" s="2"/>
      <c r="BJ5" s="2"/>
      <c r="BK5" s="2"/>
      <c r="BL5" s="2"/>
      <c r="BM5" s="2"/>
    </row>
    <row r="6" spans="1:65" ht="15.75" x14ac:dyDescent="0.25">
      <c r="A6" s="2233"/>
      <c r="B6" s="2233"/>
      <c r="C6" s="2233"/>
      <c r="D6" s="2233"/>
      <c r="E6" s="2233"/>
      <c r="F6" s="2233"/>
      <c r="G6" s="2233"/>
      <c r="H6" s="2233"/>
      <c r="I6" s="2233"/>
      <c r="J6" s="2233"/>
      <c r="K6" s="2233"/>
      <c r="L6" s="2233"/>
      <c r="M6" s="2233"/>
      <c r="N6" s="2233"/>
      <c r="O6" s="2217"/>
      <c r="P6" s="576"/>
      <c r="Q6" s="701"/>
      <c r="R6" s="576"/>
      <c r="S6" s="576"/>
      <c r="T6" s="701"/>
      <c r="U6" s="701"/>
      <c r="V6" s="701"/>
      <c r="W6" s="576"/>
      <c r="X6" s="575"/>
      <c r="Y6" s="578"/>
      <c r="Z6" s="702"/>
      <c r="AA6" s="2232" t="s">
        <v>9</v>
      </c>
      <c r="AB6" s="2233"/>
      <c r="AC6" s="2233"/>
      <c r="AD6" s="2233"/>
      <c r="AE6" s="2233"/>
      <c r="AF6" s="2233"/>
      <c r="AG6" s="2233"/>
      <c r="AH6" s="2233"/>
      <c r="AI6" s="2233"/>
      <c r="AJ6" s="2233"/>
      <c r="AK6" s="2233"/>
      <c r="AL6" s="2233"/>
      <c r="AM6" s="2233"/>
      <c r="AN6" s="2233"/>
      <c r="AO6" s="2235"/>
      <c r="AP6" s="578"/>
      <c r="AQ6" s="578"/>
      <c r="AR6" s="578"/>
      <c r="AS6" s="596"/>
      <c r="AT6" s="2"/>
      <c r="AU6" s="2"/>
      <c r="AV6" s="2"/>
      <c r="AW6" s="2"/>
      <c r="AX6" s="2"/>
      <c r="AY6" s="2"/>
      <c r="AZ6" s="2"/>
      <c r="BA6" s="2"/>
      <c r="BB6" s="2"/>
      <c r="BC6" s="2"/>
      <c r="BD6" s="2"/>
      <c r="BE6" s="2"/>
      <c r="BF6" s="2"/>
      <c r="BG6" s="2"/>
      <c r="BH6" s="2"/>
      <c r="BI6" s="2"/>
      <c r="BJ6" s="2"/>
      <c r="BK6" s="2"/>
      <c r="BL6" s="2"/>
      <c r="BM6" s="2"/>
    </row>
    <row r="7" spans="1:65" ht="45" customHeight="1" x14ac:dyDescent="0.25">
      <c r="A7" s="2236" t="s">
        <v>10</v>
      </c>
      <c r="B7" s="2237"/>
      <c r="C7" s="2238" t="s">
        <v>11</v>
      </c>
      <c r="D7" s="2236"/>
      <c r="E7" s="2236" t="s">
        <v>12</v>
      </c>
      <c r="F7" s="2237"/>
      <c r="G7" s="2238" t="s">
        <v>13</v>
      </c>
      <c r="H7" s="2236"/>
      <c r="I7" s="2236"/>
      <c r="J7" s="2236"/>
      <c r="K7" s="2238" t="s">
        <v>14</v>
      </c>
      <c r="L7" s="2236"/>
      <c r="M7" s="2236"/>
      <c r="N7" s="2236"/>
      <c r="O7" s="3171" t="s">
        <v>15</v>
      </c>
      <c r="P7" s="3171"/>
      <c r="Q7" s="3171"/>
      <c r="R7" s="3171"/>
      <c r="S7" s="3171"/>
      <c r="T7" s="3171"/>
      <c r="U7" s="3171"/>
      <c r="V7" s="3171"/>
      <c r="W7" s="3171"/>
      <c r="X7" s="3183" t="s">
        <v>16</v>
      </c>
      <c r="Y7" s="3183"/>
      <c r="Z7" s="3184"/>
      <c r="AA7" s="2347" t="s">
        <v>17</v>
      </c>
      <c r="AB7" s="2347"/>
      <c r="AC7" s="2228" t="s">
        <v>18</v>
      </c>
      <c r="AD7" s="2228"/>
      <c r="AE7" s="2228"/>
      <c r="AF7" s="2228"/>
      <c r="AG7" s="2244" t="s">
        <v>19</v>
      </c>
      <c r="AH7" s="2245"/>
      <c r="AI7" s="2245"/>
      <c r="AJ7" s="2245"/>
      <c r="AK7" s="2245"/>
      <c r="AL7" s="3100"/>
      <c r="AM7" s="2228" t="s">
        <v>20</v>
      </c>
      <c r="AN7" s="2228"/>
      <c r="AO7" s="2228"/>
      <c r="AP7" s="2988" t="s">
        <v>21</v>
      </c>
      <c r="AQ7" s="2221" t="s">
        <v>22</v>
      </c>
      <c r="AR7" s="2221" t="s">
        <v>23</v>
      </c>
      <c r="AS7" s="2223" t="s">
        <v>24</v>
      </c>
      <c r="AT7" s="2"/>
      <c r="AU7" s="2"/>
      <c r="AV7" s="2"/>
      <c r="AW7" s="2"/>
      <c r="AX7" s="2"/>
      <c r="AY7" s="2"/>
      <c r="AZ7" s="2"/>
      <c r="BA7" s="2"/>
      <c r="BB7" s="2"/>
      <c r="BC7" s="2"/>
      <c r="BD7" s="2"/>
      <c r="BE7" s="2"/>
      <c r="BF7" s="2"/>
      <c r="BG7" s="2"/>
      <c r="BH7" s="2"/>
      <c r="BI7" s="2"/>
      <c r="BJ7" s="2"/>
      <c r="BK7" s="2"/>
      <c r="BL7" s="2"/>
      <c r="BM7" s="2"/>
    </row>
    <row r="8" spans="1:65" ht="154.5" customHeight="1" x14ac:dyDescent="0.25">
      <c r="A8" s="229" t="s">
        <v>25</v>
      </c>
      <c r="B8" s="15" t="s">
        <v>26</v>
      </c>
      <c r="C8" s="229" t="s">
        <v>25</v>
      </c>
      <c r="D8" s="15" t="s">
        <v>26</v>
      </c>
      <c r="E8" s="311" t="s">
        <v>25</v>
      </c>
      <c r="F8" s="15" t="s">
        <v>26</v>
      </c>
      <c r="G8" s="312" t="s">
        <v>27</v>
      </c>
      <c r="H8" s="312" t="s">
        <v>28</v>
      </c>
      <c r="I8" s="312" t="s">
        <v>29</v>
      </c>
      <c r="J8" s="312" t="s">
        <v>187</v>
      </c>
      <c r="K8" s="312" t="s">
        <v>27</v>
      </c>
      <c r="L8" s="312" t="s">
        <v>31</v>
      </c>
      <c r="M8" s="15" t="s">
        <v>32</v>
      </c>
      <c r="N8" s="313" t="s">
        <v>33</v>
      </c>
      <c r="O8" s="703" t="s">
        <v>238</v>
      </c>
      <c r="P8" s="703" t="s">
        <v>35</v>
      </c>
      <c r="Q8" s="703" t="s">
        <v>36</v>
      </c>
      <c r="R8" s="704" t="s">
        <v>37</v>
      </c>
      <c r="S8" s="705" t="s">
        <v>38</v>
      </c>
      <c r="T8" s="703" t="s">
        <v>39</v>
      </c>
      <c r="U8" s="703" t="s">
        <v>40</v>
      </c>
      <c r="V8" s="703" t="s">
        <v>41</v>
      </c>
      <c r="W8" s="705" t="s">
        <v>694</v>
      </c>
      <c r="X8" s="311" t="s">
        <v>43</v>
      </c>
      <c r="Y8" s="14" t="s">
        <v>44</v>
      </c>
      <c r="Z8" s="312" t="s">
        <v>26</v>
      </c>
      <c r="AA8" s="319" t="s">
        <v>45</v>
      </c>
      <c r="AB8" s="320" t="s">
        <v>46</v>
      </c>
      <c r="AC8" s="321" t="s">
        <v>47</v>
      </c>
      <c r="AD8" s="321" t="s">
        <v>48</v>
      </c>
      <c r="AE8" s="321" t="s">
        <v>239</v>
      </c>
      <c r="AF8" s="321" t="s">
        <v>50</v>
      </c>
      <c r="AG8" s="321" t="s">
        <v>51</v>
      </c>
      <c r="AH8" s="321" t="s">
        <v>52</v>
      </c>
      <c r="AI8" s="321" t="s">
        <v>53</v>
      </c>
      <c r="AJ8" s="321" t="s">
        <v>240</v>
      </c>
      <c r="AK8" s="321" t="s">
        <v>55</v>
      </c>
      <c r="AL8" s="321" t="s">
        <v>56</v>
      </c>
      <c r="AM8" s="321" t="s">
        <v>57</v>
      </c>
      <c r="AN8" s="321" t="s">
        <v>58</v>
      </c>
      <c r="AO8" s="321" t="s">
        <v>695</v>
      </c>
      <c r="AP8" s="2989"/>
      <c r="AQ8" s="2243"/>
      <c r="AR8" s="2243"/>
      <c r="AS8" s="2224"/>
      <c r="AT8" s="2"/>
      <c r="AU8" s="2"/>
      <c r="AV8" s="2"/>
      <c r="AW8" s="2"/>
      <c r="AX8" s="2"/>
      <c r="AY8" s="2"/>
      <c r="AZ8" s="2"/>
      <c r="BA8" s="2"/>
      <c r="BB8" s="2"/>
      <c r="BC8" s="2"/>
      <c r="BD8" s="2"/>
      <c r="BE8" s="2"/>
      <c r="BF8" s="2"/>
      <c r="BG8" s="2"/>
      <c r="BH8" s="2"/>
      <c r="BI8" s="2"/>
      <c r="BJ8" s="2"/>
      <c r="BK8" s="2"/>
      <c r="BL8" s="2"/>
      <c r="BM8" s="2"/>
    </row>
    <row r="9" spans="1:65" ht="24.75" customHeight="1" x14ac:dyDescent="0.25">
      <c r="A9" s="706">
        <v>1</v>
      </c>
      <c r="B9" s="3499" t="s">
        <v>241</v>
      </c>
      <c r="C9" s="3500"/>
      <c r="D9" s="3500"/>
      <c r="E9" s="3500"/>
      <c r="F9" s="3500"/>
      <c r="G9" s="3500"/>
      <c r="H9" s="707"/>
      <c r="I9" s="708"/>
      <c r="J9" s="707"/>
      <c r="K9" s="708"/>
      <c r="L9" s="707"/>
      <c r="M9" s="708"/>
      <c r="N9" s="707"/>
      <c r="O9" s="709"/>
      <c r="P9" s="709"/>
      <c r="Q9" s="710"/>
      <c r="R9" s="711"/>
      <c r="S9" s="712"/>
      <c r="T9" s="710"/>
      <c r="U9" s="710"/>
      <c r="V9" s="710"/>
      <c r="W9" s="712"/>
      <c r="X9" s="713"/>
      <c r="Y9" s="714"/>
      <c r="Z9" s="707"/>
      <c r="AA9" s="3507"/>
      <c r="AB9" s="3508"/>
      <c r="AC9" s="3508"/>
      <c r="AD9" s="3508"/>
      <c r="AE9" s="3508"/>
      <c r="AF9" s="3508"/>
      <c r="AG9" s="3508"/>
      <c r="AH9" s="3508"/>
      <c r="AI9" s="3508"/>
      <c r="AJ9" s="3508"/>
      <c r="AK9" s="3508"/>
      <c r="AL9" s="3508"/>
      <c r="AM9" s="3508"/>
      <c r="AN9" s="3508"/>
      <c r="AO9" s="3508"/>
      <c r="AP9" s="3508"/>
      <c r="AQ9" s="716"/>
      <c r="AR9" s="716"/>
      <c r="AS9" s="717"/>
      <c r="AT9" s="2"/>
      <c r="AU9" s="2"/>
      <c r="AV9" s="2"/>
      <c r="AW9" s="2"/>
      <c r="AX9" s="2"/>
      <c r="AY9" s="2"/>
      <c r="AZ9" s="2"/>
      <c r="BA9" s="2"/>
      <c r="BB9" s="2"/>
      <c r="BC9" s="2"/>
      <c r="BD9" s="2"/>
      <c r="BE9" s="2"/>
      <c r="BF9" s="2"/>
      <c r="BG9" s="2"/>
      <c r="BH9" s="2"/>
      <c r="BI9" s="2"/>
      <c r="BJ9" s="2"/>
      <c r="BK9" s="2"/>
      <c r="BL9" s="2"/>
      <c r="BM9" s="2"/>
    </row>
    <row r="10" spans="1:65" ht="24.75" customHeight="1" x14ac:dyDescent="0.25">
      <c r="A10" s="46"/>
      <c r="B10" s="64"/>
      <c r="C10" s="32">
        <v>22</v>
      </c>
      <c r="D10" s="718" t="s">
        <v>407</v>
      </c>
      <c r="E10" s="34"/>
      <c r="F10" s="34"/>
      <c r="G10" s="34"/>
      <c r="H10" s="719"/>
      <c r="I10" s="34"/>
      <c r="J10" s="719"/>
      <c r="K10" s="34"/>
      <c r="L10" s="719"/>
      <c r="M10" s="34"/>
      <c r="N10" s="719"/>
      <c r="O10" s="34"/>
      <c r="P10" s="34"/>
      <c r="Q10" s="719"/>
      <c r="R10" s="36"/>
      <c r="S10" s="38"/>
      <c r="T10" s="719"/>
      <c r="U10" s="719"/>
      <c r="V10" s="719"/>
      <c r="W10" s="38"/>
      <c r="X10" s="35"/>
      <c r="Y10" s="39"/>
      <c r="Z10" s="719"/>
      <c r="AA10" s="720"/>
      <c r="AB10" s="34"/>
      <c r="AC10" s="34"/>
      <c r="AD10" s="34"/>
      <c r="AE10" s="34"/>
      <c r="AF10" s="34"/>
      <c r="AG10" s="34"/>
      <c r="AH10" s="34"/>
      <c r="AI10" s="34"/>
      <c r="AJ10" s="34"/>
      <c r="AK10" s="34"/>
      <c r="AL10" s="34"/>
      <c r="AM10" s="34"/>
      <c r="AN10" s="34"/>
      <c r="AO10" s="34"/>
      <c r="AP10" s="34"/>
      <c r="AQ10" s="40"/>
      <c r="AR10" s="40"/>
      <c r="AS10" s="243"/>
    </row>
    <row r="11" spans="1:65" s="2" customFormat="1" ht="24.75" customHeight="1" x14ac:dyDescent="0.25">
      <c r="A11" s="2440"/>
      <c r="B11" s="3509"/>
      <c r="C11" s="579"/>
      <c r="D11" s="580"/>
      <c r="E11" s="721">
        <v>2201</v>
      </c>
      <c r="F11" s="3510" t="s">
        <v>696</v>
      </c>
      <c r="G11" s="3511"/>
      <c r="H11" s="3511"/>
      <c r="I11" s="3511"/>
      <c r="J11" s="3511"/>
      <c r="K11" s="3511"/>
      <c r="L11" s="3511"/>
      <c r="M11" s="3511"/>
      <c r="N11" s="3511"/>
      <c r="O11" s="3511"/>
      <c r="P11" s="3512"/>
      <c r="Q11" s="3512"/>
      <c r="R11" s="3511"/>
      <c r="S11" s="58"/>
      <c r="T11" s="722"/>
      <c r="U11" s="722"/>
      <c r="V11" s="722"/>
      <c r="W11" s="58"/>
      <c r="X11" s="723"/>
      <c r="Y11" s="724"/>
      <c r="Z11" s="55"/>
      <c r="AA11" s="724"/>
      <c r="AB11" s="724"/>
      <c r="AC11" s="724"/>
      <c r="AD11" s="724"/>
      <c r="AE11" s="724"/>
      <c r="AF11" s="724"/>
      <c r="AG11" s="724"/>
      <c r="AH11" s="724"/>
      <c r="AI11" s="724"/>
      <c r="AJ11" s="724"/>
      <c r="AK11" s="724"/>
      <c r="AL11" s="724"/>
      <c r="AM11" s="724"/>
      <c r="AN11" s="724"/>
      <c r="AO11" s="724"/>
      <c r="AP11" s="724"/>
      <c r="AQ11" s="724"/>
      <c r="AR11" s="724"/>
      <c r="AS11" s="61"/>
    </row>
    <row r="12" spans="1:65" s="2" customFormat="1" ht="28.5" customHeight="1" x14ac:dyDescent="0.25">
      <c r="A12" s="2440"/>
      <c r="B12" s="3509"/>
      <c r="C12" s="581"/>
      <c r="D12" s="582"/>
      <c r="E12" s="597"/>
      <c r="F12" s="597"/>
      <c r="G12" s="3385" t="s">
        <v>697</v>
      </c>
      <c r="H12" s="2382" t="s">
        <v>698</v>
      </c>
      <c r="I12" s="3385" t="s">
        <v>697</v>
      </c>
      <c r="J12" s="2382" t="s">
        <v>698</v>
      </c>
      <c r="K12" s="3425">
        <v>220103000</v>
      </c>
      <c r="L12" s="2845" t="s">
        <v>699</v>
      </c>
      <c r="M12" s="3425">
        <v>220103000</v>
      </c>
      <c r="N12" s="2845" t="s">
        <v>699</v>
      </c>
      <c r="O12" s="3513">
        <v>2500</v>
      </c>
      <c r="P12" s="2144" t="s">
        <v>700</v>
      </c>
      <c r="Q12" s="2755" t="s">
        <v>701</v>
      </c>
      <c r="R12" s="3504">
        <f>SUM(W12:W15)/S12</f>
        <v>8.1094162427144789E-2</v>
      </c>
      <c r="S12" s="3506">
        <f>SUM(W12:W42)</f>
        <v>16569672696.319998</v>
      </c>
      <c r="T12" s="2755" t="s">
        <v>702</v>
      </c>
      <c r="U12" s="2995" t="s">
        <v>703</v>
      </c>
      <c r="V12" s="3063" t="s">
        <v>704</v>
      </c>
      <c r="W12" s="726">
        <v>89282287</v>
      </c>
      <c r="X12" s="345" t="s">
        <v>705</v>
      </c>
      <c r="Y12" s="2485">
        <v>25</v>
      </c>
      <c r="Z12" s="2333" t="s">
        <v>706</v>
      </c>
      <c r="AA12" s="3408">
        <v>19649</v>
      </c>
      <c r="AB12" s="3408">
        <v>20118</v>
      </c>
      <c r="AC12" s="3408">
        <v>28907</v>
      </c>
      <c r="AD12" s="3408">
        <v>9525</v>
      </c>
      <c r="AE12" s="3408">
        <v>1222</v>
      </c>
      <c r="AF12" s="3408">
        <v>113</v>
      </c>
      <c r="AG12" s="3408">
        <v>297</v>
      </c>
      <c r="AH12" s="3408">
        <v>345</v>
      </c>
      <c r="AI12" s="3408">
        <v>0</v>
      </c>
      <c r="AJ12" s="3408">
        <v>0</v>
      </c>
      <c r="AK12" s="3408">
        <v>0</v>
      </c>
      <c r="AL12" s="3408">
        <v>0</v>
      </c>
      <c r="AM12" s="3408">
        <v>3301</v>
      </c>
      <c r="AN12" s="3408">
        <v>113</v>
      </c>
      <c r="AO12" s="3408">
        <v>2507</v>
      </c>
      <c r="AP12" s="3408">
        <f>SUM(AA12:AB42)</f>
        <v>39767</v>
      </c>
      <c r="AQ12" s="3496">
        <v>44198</v>
      </c>
      <c r="AR12" s="3496">
        <v>44560</v>
      </c>
      <c r="AS12" s="2531" t="s">
        <v>707</v>
      </c>
    </row>
    <row r="13" spans="1:65" s="2" customFormat="1" ht="27" customHeight="1" x14ac:dyDescent="0.25">
      <c r="A13" s="2440"/>
      <c r="B13" s="3509"/>
      <c r="C13" s="581"/>
      <c r="D13" s="582"/>
      <c r="E13" s="597"/>
      <c r="F13" s="597"/>
      <c r="G13" s="3385"/>
      <c r="H13" s="2382"/>
      <c r="I13" s="3385"/>
      <c r="J13" s="2382"/>
      <c r="K13" s="3497"/>
      <c r="L13" s="2846"/>
      <c r="M13" s="3497"/>
      <c r="N13" s="2846"/>
      <c r="O13" s="3501"/>
      <c r="P13" s="2144"/>
      <c r="Q13" s="2755"/>
      <c r="R13" s="3504"/>
      <c r="S13" s="3506"/>
      <c r="T13" s="2755"/>
      <c r="U13" s="2995"/>
      <c r="V13" s="3063"/>
      <c r="W13" s="726">
        <v>554422779</v>
      </c>
      <c r="X13" s="345" t="s">
        <v>708</v>
      </c>
      <c r="Y13" s="2485"/>
      <c r="Z13" s="2333"/>
      <c r="AA13" s="3408"/>
      <c r="AB13" s="3408"/>
      <c r="AC13" s="3408"/>
      <c r="AD13" s="3408"/>
      <c r="AE13" s="3408"/>
      <c r="AF13" s="3408"/>
      <c r="AG13" s="3408"/>
      <c r="AH13" s="3408"/>
      <c r="AI13" s="3408"/>
      <c r="AJ13" s="3408"/>
      <c r="AK13" s="3408"/>
      <c r="AL13" s="3408"/>
      <c r="AM13" s="3408"/>
      <c r="AN13" s="3408"/>
      <c r="AO13" s="3408"/>
      <c r="AP13" s="3408"/>
      <c r="AQ13" s="3017"/>
      <c r="AR13" s="3017"/>
      <c r="AS13" s="2532"/>
    </row>
    <row r="14" spans="1:65" s="2" customFormat="1" ht="44.25" customHeight="1" x14ac:dyDescent="0.25">
      <c r="A14" s="2440"/>
      <c r="B14" s="3509"/>
      <c r="C14" s="581"/>
      <c r="D14" s="582"/>
      <c r="E14" s="597"/>
      <c r="F14" s="597"/>
      <c r="G14" s="3385"/>
      <c r="H14" s="2382"/>
      <c r="I14" s="3385"/>
      <c r="J14" s="2382"/>
      <c r="K14" s="3497"/>
      <c r="L14" s="2846"/>
      <c r="M14" s="3497"/>
      <c r="N14" s="2846"/>
      <c r="O14" s="3501"/>
      <c r="P14" s="2144"/>
      <c r="Q14" s="2755"/>
      <c r="R14" s="3504"/>
      <c r="S14" s="3506"/>
      <c r="T14" s="2755"/>
      <c r="U14" s="2995"/>
      <c r="V14" s="3063"/>
      <c r="W14" s="726">
        <v>503982011</v>
      </c>
      <c r="X14" s="345" t="s">
        <v>709</v>
      </c>
      <c r="Y14" s="2485"/>
      <c r="Z14" s="2333"/>
      <c r="AA14" s="3408"/>
      <c r="AB14" s="3408"/>
      <c r="AC14" s="3408"/>
      <c r="AD14" s="3408"/>
      <c r="AE14" s="3408"/>
      <c r="AF14" s="3408"/>
      <c r="AG14" s="3408"/>
      <c r="AH14" s="3408"/>
      <c r="AI14" s="3408"/>
      <c r="AJ14" s="3408"/>
      <c r="AK14" s="3408"/>
      <c r="AL14" s="3408"/>
      <c r="AM14" s="3408"/>
      <c r="AN14" s="3408"/>
      <c r="AO14" s="3408"/>
      <c r="AP14" s="3408"/>
      <c r="AQ14" s="3017"/>
      <c r="AR14" s="3017"/>
      <c r="AS14" s="2532"/>
    </row>
    <row r="15" spans="1:65" s="2" customFormat="1" ht="44.25" customHeight="1" x14ac:dyDescent="0.25">
      <c r="A15" s="2440"/>
      <c r="B15" s="3509"/>
      <c r="C15" s="581"/>
      <c r="D15" s="582"/>
      <c r="E15" s="597"/>
      <c r="F15" s="597"/>
      <c r="G15" s="3373"/>
      <c r="H15" s="2807"/>
      <c r="I15" s="3373"/>
      <c r="J15" s="2807"/>
      <c r="K15" s="3497"/>
      <c r="L15" s="2846"/>
      <c r="M15" s="3497"/>
      <c r="N15" s="2846"/>
      <c r="O15" s="3501"/>
      <c r="P15" s="2144"/>
      <c r="Q15" s="2755"/>
      <c r="R15" s="3505"/>
      <c r="S15" s="3506"/>
      <c r="T15" s="2755"/>
      <c r="U15" s="2995"/>
      <c r="V15" s="3063"/>
      <c r="W15" s="726">
        <v>196016652</v>
      </c>
      <c r="X15" s="345" t="s">
        <v>710</v>
      </c>
      <c r="Y15" s="3481"/>
      <c r="Z15" s="2334"/>
      <c r="AA15" s="3408"/>
      <c r="AB15" s="3408"/>
      <c r="AC15" s="3408"/>
      <c r="AD15" s="3408"/>
      <c r="AE15" s="3408"/>
      <c r="AF15" s="3408"/>
      <c r="AG15" s="3408"/>
      <c r="AH15" s="3408"/>
      <c r="AI15" s="3408"/>
      <c r="AJ15" s="3408"/>
      <c r="AK15" s="3408"/>
      <c r="AL15" s="3408"/>
      <c r="AM15" s="3408"/>
      <c r="AN15" s="3408"/>
      <c r="AO15" s="3408"/>
      <c r="AP15" s="3408"/>
      <c r="AQ15" s="3017"/>
      <c r="AR15" s="3017"/>
      <c r="AS15" s="2532"/>
    </row>
    <row r="16" spans="1:65" s="2" customFormat="1" ht="44.25" customHeight="1" x14ac:dyDescent="0.25">
      <c r="A16" s="2440"/>
      <c r="B16" s="3509"/>
      <c r="C16" s="581"/>
      <c r="D16" s="582"/>
      <c r="E16" s="597"/>
      <c r="F16" s="597"/>
      <c r="G16" s="3374">
        <v>2201033</v>
      </c>
      <c r="H16" s="2766" t="s">
        <v>711</v>
      </c>
      <c r="I16" s="3374">
        <v>2201033</v>
      </c>
      <c r="J16" s="2766" t="s">
        <v>711</v>
      </c>
      <c r="K16" s="3497">
        <v>220103300</v>
      </c>
      <c r="L16" s="2755" t="s">
        <v>712</v>
      </c>
      <c r="M16" s="3497">
        <v>220103300</v>
      </c>
      <c r="N16" s="2755" t="s">
        <v>712</v>
      </c>
      <c r="O16" s="3501">
        <v>9000</v>
      </c>
      <c r="P16" s="2144"/>
      <c r="Q16" s="2755"/>
      <c r="R16" s="3493">
        <f>SUM(W16:W19)/S12</f>
        <v>1.086322001037333E-3</v>
      </c>
      <c r="S16" s="3506"/>
      <c r="T16" s="2755"/>
      <c r="U16" s="2995" t="s">
        <v>713</v>
      </c>
      <c r="V16" s="3063" t="s">
        <v>714</v>
      </c>
      <c r="W16" s="726">
        <v>1196008.55</v>
      </c>
      <c r="X16" s="345" t="s">
        <v>715</v>
      </c>
      <c r="Y16" s="2510">
        <v>20</v>
      </c>
      <c r="Z16" s="2464" t="s">
        <v>716</v>
      </c>
      <c r="AA16" s="3408"/>
      <c r="AB16" s="3408"/>
      <c r="AC16" s="3408"/>
      <c r="AD16" s="3408"/>
      <c r="AE16" s="3408"/>
      <c r="AF16" s="3408"/>
      <c r="AG16" s="3408"/>
      <c r="AH16" s="3408"/>
      <c r="AI16" s="3408"/>
      <c r="AJ16" s="3408"/>
      <c r="AK16" s="3408"/>
      <c r="AL16" s="3408"/>
      <c r="AM16" s="3408"/>
      <c r="AN16" s="3408"/>
      <c r="AO16" s="3408"/>
      <c r="AP16" s="3408"/>
      <c r="AQ16" s="3017"/>
      <c r="AR16" s="3017"/>
      <c r="AS16" s="2532"/>
    </row>
    <row r="17" spans="1:45" s="2" customFormat="1" ht="15.75" x14ac:dyDescent="0.25">
      <c r="A17" s="2440"/>
      <c r="B17" s="3509"/>
      <c r="C17" s="581"/>
      <c r="D17" s="582"/>
      <c r="E17" s="597"/>
      <c r="F17" s="597"/>
      <c r="G17" s="3385"/>
      <c r="H17" s="2382"/>
      <c r="I17" s="3385"/>
      <c r="J17" s="2382"/>
      <c r="K17" s="3497"/>
      <c r="L17" s="2755"/>
      <c r="M17" s="3497"/>
      <c r="N17" s="2755"/>
      <c r="O17" s="3501"/>
      <c r="P17" s="2144"/>
      <c r="Q17" s="2755"/>
      <c r="R17" s="3494"/>
      <c r="S17" s="3506"/>
      <c r="T17" s="2755"/>
      <c r="U17" s="2995"/>
      <c r="V17" s="3063"/>
      <c r="W17" s="726">
        <v>7426942.2699999996</v>
      </c>
      <c r="X17" s="345" t="s">
        <v>717</v>
      </c>
      <c r="Y17" s="2511"/>
      <c r="Z17" s="2465"/>
      <c r="AA17" s="3408"/>
      <c r="AB17" s="3408"/>
      <c r="AC17" s="3408"/>
      <c r="AD17" s="3408"/>
      <c r="AE17" s="3408"/>
      <c r="AF17" s="3408"/>
      <c r="AG17" s="3408"/>
      <c r="AH17" s="3408"/>
      <c r="AI17" s="3408"/>
      <c r="AJ17" s="3408"/>
      <c r="AK17" s="3408"/>
      <c r="AL17" s="3408"/>
      <c r="AM17" s="3408"/>
      <c r="AN17" s="3408"/>
      <c r="AO17" s="3408"/>
      <c r="AP17" s="3408"/>
      <c r="AQ17" s="3017"/>
      <c r="AR17" s="3017"/>
      <c r="AS17" s="2532"/>
    </row>
    <row r="18" spans="1:45" s="2" customFormat="1" ht="15.75" x14ac:dyDescent="0.25">
      <c r="A18" s="2440"/>
      <c r="B18" s="3509"/>
      <c r="C18" s="581"/>
      <c r="D18" s="582"/>
      <c r="E18" s="597"/>
      <c r="F18" s="597"/>
      <c r="G18" s="3385"/>
      <c r="H18" s="2382"/>
      <c r="I18" s="3385"/>
      <c r="J18" s="2382"/>
      <c r="K18" s="3497"/>
      <c r="L18" s="2755"/>
      <c r="M18" s="3497"/>
      <c r="N18" s="2755"/>
      <c r="O18" s="3501"/>
      <c r="P18" s="2144"/>
      <c r="Q18" s="2755"/>
      <c r="R18" s="3494"/>
      <c r="S18" s="3506"/>
      <c r="T18" s="2755"/>
      <c r="U18" s="2995"/>
      <c r="V18" s="3063"/>
      <c r="W18" s="726">
        <v>6751247.3300000001</v>
      </c>
      <c r="X18" s="345" t="s">
        <v>718</v>
      </c>
      <c r="Y18" s="2511"/>
      <c r="Z18" s="2465"/>
      <c r="AA18" s="3408"/>
      <c r="AB18" s="3408"/>
      <c r="AC18" s="3408"/>
      <c r="AD18" s="3408"/>
      <c r="AE18" s="3408"/>
      <c r="AF18" s="3408"/>
      <c r="AG18" s="3408"/>
      <c r="AH18" s="3408"/>
      <c r="AI18" s="3408"/>
      <c r="AJ18" s="3408"/>
      <c r="AK18" s="3408"/>
      <c r="AL18" s="3408"/>
      <c r="AM18" s="3408"/>
      <c r="AN18" s="3408"/>
      <c r="AO18" s="3408"/>
      <c r="AP18" s="3408"/>
      <c r="AQ18" s="3017"/>
      <c r="AR18" s="3017"/>
      <c r="AS18" s="2532"/>
    </row>
    <row r="19" spans="1:45" s="2" customFormat="1" ht="15.75" x14ac:dyDescent="0.25">
      <c r="A19" s="2440"/>
      <c r="B19" s="3509"/>
      <c r="C19" s="581"/>
      <c r="D19" s="582"/>
      <c r="E19" s="597"/>
      <c r="F19" s="597"/>
      <c r="G19" s="3373"/>
      <c r="H19" s="2807"/>
      <c r="I19" s="3373"/>
      <c r="J19" s="2807"/>
      <c r="K19" s="3497"/>
      <c r="L19" s="2755"/>
      <c r="M19" s="3497"/>
      <c r="N19" s="2755"/>
      <c r="O19" s="3501"/>
      <c r="P19" s="2144"/>
      <c r="Q19" s="2755"/>
      <c r="R19" s="3495"/>
      <c r="S19" s="3506"/>
      <c r="T19" s="2755"/>
      <c r="U19" s="2995"/>
      <c r="V19" s="3063"/>
      <c r="W19" s="726">
        <v>2625801.85</v>
      </c>
      <c r="X19" s="345" t="s">
        <v>719</v>
      </c>
      <c r="Y19" s="2512"/>
      <c r="Z19" s="2466"/>
      <c r="AA19" s="3408"/>
      <c r="AB19" s="3408"/>
      <c r="AC19" s="3408"/>
      <c r="AD19" s="3408"/>
      <c r="AE19" s="3408"/>
      <c r="AF19" s="3408"/>
      <c r="AG19" s="3408"/>
      <c r="AH19" s="3408"/>
      <c r="AI19" s="3408"/>
      <c r="AJ19" s="3408"/>
      <c r="AK19" s="3408"/>
      <c r="AL19" s="3408"/>
      <c r="AM19" s="3408"/>
      <c r="AN19" s="3408"/>
      <c r="AO19" s="3408"/>
      <c r="AP19" s="3408"/>
      <c r="AQ19" s="3017"/>
      <c r="AR19" s="3017"/>
      <c r="AS19" s="2532"/>
    </row>
    <row r="20" spans="1:45" s="2" customFormat="1" ht="15.75" customHeight="1" x14ac:dyDescent="0.25">
      <c r="A20" s="2440"/>
      <c r="B20" s="3509"/>
      <c r="C20" s="581"/>
      <c r="D20" s="582"/>
      <c r="E20" s="597"/>
      <c r="F20" s="597"/>
      <c r="G20" s="3374">
        <v>2201032</v>
      </c>
      <c r="H20" s="2281" t="s">
        <v>720</v>
      </c>
      <c r="I20" s="3374">
        <v>2201032</v>
      </c>
      <c r="J20" s="2281" t="s">
        <v>720</v>
      </c>
      <c r="K20" s="2410">
        <v>220103200</v>
      </c>
      <c r="L20" s="2316" t="s">
        <v>721</v>
      </c>
      <c r="M20" s="2410">
        <v>220103200</v>
      </c>
      <c r="N20" s="2316" t="s">
        <v>721</v>
      </c>
      <c r="O20" s="3502">
        <v>200</v>
      </c>
      <c r="P20" s="2144"/>
      <c r="Q20" s="2755"/>
      <c r="R20" s="3493">
        <f>SUM(W20:W23)/S12</f>
        <v>0</v>
      </c>
      <c r="S20" s="3506"/>
      <c r="T20" s="2755"/>
      <c r="U20" s="2995" t="s">
        <v>722</v>
      </c>
      <c r="V20" s="3063" t="s">
        <v>723</v>
      </c>
      <c r="W20" s="730">
        <f>664449.2-664449.2</f>
        <v>0</v>
      </c>
      <c r="X20" s="345" t="s">
        <v>724</v>
      </c>
      <c r="Y20" s="2510">
        <v>20</v>
      </c>
      <c r="Z20" s="2464" t="s">
        <v>716</v>
      </c>
      <c r="AA20" s="3408"/>
      <c r="AB20" s="3408"/>
      <c r="AC20" s="3408"/>
      <c r="AD20" s="3408"/>
      <c r="AE20" s="3408"/>
      <c r="AF20" s="3408"/>
      <c r="AG20" s="3408"/>
      <c r="AH20" s="3408"/>
      <c r="AI20" s="3408"/>
      <c r="AJ20" s="3408"/>
      <c r="AK20" s="3408"/>
      <c r="AL20" s="3408"/>
      <c r="AM20" s="3408"/>
      <c r="AN20" s="3408"/>
      <c r="AO20" s="3408"/>
      <c r="AP20" s="3408"/>
      <c r="AQ20" s="3017"/>
      <c r="AR20" s="3017"/>
      <c r="AS20" s="2532"/>
    </row>
    <row r="21" spans="1:45" s="2" customFormat="1" ht="15.75" x14ac:dyDescent="0.25">
      <c r="A21" s="2440"/>
      <c r="B21" s="3509"/>
      <c r="C21" s="581"/>
      <c r="D21" s="582"/>
      <c r="E21" s="597"/>
      <c r="F21" s="597"/>
      <c r="G21" s="3385"/>
      <c r="H21" s="2316"/>
      <c r="I21" s="3385"/>
      <c r="J21" s="2316"/>
      <c r="K21" s="2410"/>
      <c r="L21" s="2316"/>
      <c r="M21" s="2410"/>
      <c r="N21" s="2316"/>
      <c r="O21" s="3502"/>
      <c r="P21" s="2144"/>
      <c r="Q21" s="2755"/>
      <c r="R21" s="3494"/>
      <c r="S21" s="3506"/>
      <c r="T21" s="2755"/>
      <c r="U21" s="2995"/>
      <c r="V21" s="3063"/>
      <c r="W21" s="730">
        <f>4126079.04-4126079.04</f>
        <v>0</v>
      </c>
      <c r="X21" s="345" t="s">
        <v>725</v>
      </c>
      <c r="Y21" s="2511"/>
      <c r="Z21" s="2465"/>
      <c r="AA21" s="3408"/>
      <c r="AB21" s="3408"/>
      <c r="AC21" s="3408"/>
      <c r="AD21" s="3408"/>
      <c r="AE21" s="3408"/>
      <c r="AF21" s="3408"/>
      <c r="AG21" s="3408"/>
      <c r="AH21" s="3408"/>
      <c r="AI21" s="3408"/>
      <c r="AJ21" s="3408"/>
      <c r="AK21" s="3408"/>
      <c r="AL21" s="3408"/>
      <c r="AM21" s="3408"/>
      <c r="AN21" s="3408"/>
      <c r="AO21" s="3408"/>
      <c r="AP21" s="3408"/>
      <c r="AQ21" s="3017"/>
      <c r="AR21" s="3017"/>
      <c r="AS21" s="2532"/>
    </row>
    <row r="22" spans="1:45" s="2" customFormat="1" ht="15.75" x14ac:dyDescent="0.25">
      <c r="A22" s="2440"/>
      <c r="B22" s="3509"/>
      <c r="C22" s="581"/>
      <c r="D22" s="582"/>
      <c r="E22" s="597"/>
      <c r="F22" s="597"/>
      <c r="G22" s="3385"/>
      <c r="H22" s="2316"/>
      <c r="I22" s="3385"/>
      <c r="J22" s="2316"/>
      <c r="K22" s="2410"/>
      <c r="L22" s="2316"/>
      <c r="M22" s="2410"/>
      <c r="N22" s="2316"/>
      <c r="O22" s="3502"/>
      <c r="P22" s="2144"/>
      <c r="Q22" s="2755"/>
      <c r="R22" s="3494"/>
      <c r="S22" s="3506"/>
      <c r="T22" s="2755"/>
      <c r="U22" s="2995"/>
      <c r="V22" s="3063"/>
      <c r="W22" s="730">
        <f>3750692.96-3750692.96</f>
        <v>0</v>
      </c>
      <c r="X22" s="345" t="s">
        <v>726</v>
      </c>
      <c r="Y22" s="2511"/>
      <c r="Z22" s="2465"/>
      <c r="AA22" s="3408"/>
      <c r="AB22" s="3408"/>
      <c r="AC22" s="3408"/>
      <c r="AD22" s="3408"/>
      <c r="AE22" s="3408"/>
      <c r="AF22" s="3408"/>
      <c r="AG22" s="3408"/>
      <c r="AH22" s="3408"/>
      <c r="AI22" s="3408"/>
      <c r="AJ22" s="3408"/>
      <c r="AK22" s="3408"/>
      <c r="AL22" s="3408"/>
      <c r="AM22" s="3408"/>
      <c r="AN22" s="3408"/>
      <c r="AO22" s="3408"/>
      <c r="AP22" s="3408"/>
      <c r="AQ22" s="3017"/>
      <c r="AR22" s="3017"/>
      <c r="AS22" s="2532"/>
    </row>
    <row r="23" spans="1:45" s="2" customFormat="1" ht="15.75" x14ac:dyDescent="0.25">
      <c r="A23" s="2440"/>
      <c r="B23" s="3509"/>
      <c r="C23" s="581"/>
      <c r="D23" s="582"/>
      <c r="E23" s="597"/>
      <c r="F23" s="597"/>
      <c r="G23" s="3373"/>
      <c r="H23" s="2317"/>
      <c r="I23" s="3373"/>
      <c r="J23" s="2317"/>
      <c r="K23" s="2411"/>
      <c r="L23" s="2317"/>
      <c r="M23" s="2411"/>
      <c r="N23" s="2317"/>
      <c r="O23" s="3503"/>
      <c r="P23" s="2144"/>
      <c r="Q23" s="2755"/>
      <c r="R23" s="3495"/>
      <c r="S23" s="3506"/>
      <c r="T23" s="2755"/>
      <c r="U23" s="2995"/>
      <c r="V23" s="3063"/>
      <c r="W23" s="730">
        <f>1458778.81-1458778.81</f>
        <v>0</v>
      </c>
      <c r="X23" s="345" t="s">
        <v>727</v>
      </c>
      <c r="Y23" s="2512"/>
      <c r="Z23" s="2466"/>
      <c r="AA23" s="3408"/>
      <c r="AB23" s="3408"/>
      <c r="AC23" s="3408"/>
      <c r="AD23" s="3408"/>
      <c r="AE23" s="3408"/>
      <c r="AF23" s="3408"/>
      <c r="AG23" s="3408"/>
      <c r="AH23" s="3408"/>
      <c r="AI23" s="3408"/>
      <c r="AJ23" s="3408"/>
      <c r="AK23" s="3408"/>
      <c r="AL23" s="3408"/>
      <c r="AM23" s="3408"/>
      <c r="AN23" s="3408"/>
      <c r="AO23" s="3408"/>
      <c r="AP23" s="3408"/>
      <c r="AQ23" s="3017"/>
      <c r="AR23" s="3017"/>
      <c r="AS23" s="2532"/>
    </row>
    <row r="24" spans="1:45" s="2" customFormat="1" ht="15.75" customHeight="1" x14ac:dyDescent="0.25">
      <c r="A24" s="2440"/>
      <c r="B24" s="3509"/>
      <c r="C24" s="581"/>
      <c r="D24" s="582"/>
      <c r="E24" s="597"/>
      <c r="F24" s="597"/>
      <c r="G24" s="3374">
        <v>2201055</v>
      </c>
      <c r="H24" s="2694" t="s">
        <v>728</v>
      </c>
      <c r="I24" s="3374">
        <v>2201055</v>
      </c>
      <c r="J24" s="2694" t="s">
        <v>728</v>
      </c>
      <c r="K24" s="3374">
        <v>220105500</v>
      </c>
      <c r="L24" s="2694" t="s">
        <v>729</v>
      </c>
      <c r="M24" s="3374">
        <v>220105500</v>
      </c>
      <c r="N24" s="2694" t="s">
        <v>729</v>
      </c>
      <c r="O24" s="3490">
        <v>1</v>
      </c>
      <c r="P24" s="2144"/>
      <c r="Q24" s="2755"/>
      <c r="R24" s="3493">
        <f>SUM(W24:W26)/S12</f>
        <v>2.9137104808788688E-3</v>
      </c>
      <c r="S24" s="3506"/>
      <c r="T24" s="2755"/>
      <c r="U24" s="2995"/>
      <c r="V24" s="3063" t="s">
        <v>730</v>
      </c>
      <c r="W24" s="726">
        <v>21338207</v>
      </c>
      <c r="X24" s="345" t="s">
        <v>731</v>
      </c>
      <c r="Y24" s="3498">
        <v>25</v>
      </c>
      <c r="Z24" s="2173" t="s">
        <v>706</v>
      </c>
      <c r="AA24" s="3408"/>
      <c r="AB24" s="3408"/>
      <c r="AC24" s="3408"/>
      <c r="AD24" s="3408"/>
      <c r="AE24" s="3408"/>
      <c r="AF24" s="3408"/>
      <c r="AG24" s="3408"/>
      <c r="AH24" s="3408"/>
      <c r="AI24" s="3408"/>
      <c r="AJ24" s="3408"/>
      <c r="AK24" s="3408"/>
      <c r="AL24" s="3408"/>
      <c r="AM24" s="3408"/>
      <c r="AN24" s="3408"/>
      <c r="AO24" s="3408"/>
      <c r="AP24" s="3408"/>
      <c r="AQ24" s="3017"/>
      <c r="AR24" s="3017"/>
      <c r="AS24" s="2532"/>
    </row>
    <row r="25" spans="1:45" s="2" customFormat="1" ht="15.75" x14ac:dyDescent="0.25">
      <c r="A25" s="2440"/>
      <c r="B25" s="3509"/>
      <c r="C25" s="581"/>
      <c r="D25" s="582"/>
      <c r="E25" s="597"/>
      <c r="F25" s="597"/>
      <c r="G25" s="3385"/>
      <c r="H25" s="2684"/>
      <c r="I25" s="3385"/>
      <c r="J25" s="2684"/>
      <c r="K25" s="3385"/>
      <c r="L25" s="2684"/>
      <c r="M25" s="3385"/>
      <c r="N25" s="2684"/>
      <c r="O25" s="3491"/>
      <c r="P25" s="2144"/>
      <c r="Q25" s="2755"/>
      <c r="R25" s="3494"/>
      <c r="S25" s="3506"/>
      <c r="T25" s="2755"/>
      <c r="U25" s="2995"/>
      <c r="V25" s="3063"/>
      <c r="W25" s="726">
        <v>19396881</v>
      </c>
      <c r="X25" s="345" t="s">
        <v>732</v>
      </c>
      <c r="Y25" s="2485"/>
      <c r="Z25" s="2333"/>
      <c r="AA25" s="3408"/>
      <c r="AB25" s="3408"/>
      <c r="AC25" s="3408"/>
      <c r="AD25" s="3408"/>
      <c r="AE25" s="3408"/>
      <c r="AF25" s="3408"/>
      <c r="AG25" s="3408"/>
      <c r="AH25" s="3408"/>
      <c r="AI25" s="3408"/>
      <c r="AJ25" s="3408"/>
      <c r="AK25" s="3408"/>
      <c r="AL25" s="3408"/>
      <c r="AM25" s="3408"/>
      <c r="AN25" s="3408"/>
      <c r="AO25" s="3408"/>
      <c r="AP25" s="3408"/>
      <c r="AQ25" s="3017"/>
      <c r="AR25" s="3017"/>
      <c r="AS25" s="2532"/>
    </row>
    <row r="26" spans="1:45" s="2" customFormat="1" ht="78" customHeight="1" x14ac:dyDescent="0.25">
      <c r="A26" s="2440"/>
      <c r="B26" s="3509"/>
      <c r="C26" s="581"/>
      <c r="D26" s="582"/>
      <c r="E26" s="597"/>
      <c r="F26" s="597"/>
      <c r="G26" s="3373"/>
      <c r="H26" s="2685"/>
      <c r="I26" s="3373"/>
      <c r="J26" s="2685"/>
      <c r="K26" s="3373"/>
      <c r="L26" s="2685"/>
      <c r="M26" s="3373"/>
      <c r="N26" s="2685"/>
      <c r="O26" s="3492"/>
      <c r="P26" s="2144"/>
      <c r="Q26" s="2755"/>
      <c r="R26" s="3495"/>
      <c r="S26" s="3506"/>
      <c r="T26" s="2755"/>
      <c r="U26" s="2995"/>
      <c r="V26" s="3063"/>
      <c r="W26" s="726">
        <v>7544141</v>
      </c>
      <c r="X26" s="345" t="s">
        <v>733</v>
      </c>
      <c r="Y26" s="3481"/>
      <c r="Z26" s="2334"/>
      <c r="AA26" s="3408"/>
      <c r="AB26" s="3408"/>
      <c r="AC26" s="3408"/>
      <c r="AD26" s="3408"/>
      <c r="AE26" s="3408"/>
      <c r="AF26" s="3408"/>
      <c r="AG26" s="3408"/>
      <c r="AH26" s="3408"/>
      <c r="AI26" s="3408"/>
      <c r="AJ26" s="3408"/>
      <c r="AK26" s="3408"/>
      <c r="AL26" s="3408"/>
      <c r="AM26" s="3408"/>
      <c r="AN26" s="3408"/>
      <c r="AO26" s="3408"/>
      <c r="AP26" s="3408"/>
      <c r="AQ26" s="3017"/>
      <c r="AR26" s="3017"/>
      <c r="AS26" s="2532"/>
    </row>
    <row r="27" spans="1:45" s="2" customFormat="1" ht="15.75" customHeight="1" x14ac:dyDescent="0.25">
      <c r="A27" s="2440"/>
      <c r="B27" s="3509"/>
      <c r="C27" s="581"/>
      <c r="D27" s="582"/>
      <c r="E27" s="597"/>
      <c r="F27" s="597"/>
      <c r="G27" s="3374">
        <v>2201067</v>
      </c>
      <c r="H27" s="2281" t="s">
        <v>734</v>
      </c>
      <c r="I27" s="3374">
        <v>2201067</v>
      </c>
      <c r="J27" s="2281" t="s">
        <v>734</v>
      </c>
      <c r="K27" s="2409">
        <v>220106700</v>
      </c>
      <c r="L27" s="2281" t="s">
        <v>735</v>
      </c>
      <c r="M27" s="2409">
        <v>220106700</v>
      </c>
      <c r="N27" s="2281" t="s">
        <v>735</v>
      </c>
      <c r="O27" s="3490">
        <v>54</v>
      </c>
      <c r="P27" s="2144"/>
      <c r="Q27" s="2755"/>
      <c r="R27" s="3493">
        <f>SUM(W27:W30)/S12</f>
        <v>6.0351222340203055E-4</v>
      </c>
      <c r="S27" s="3506"/>
      <c r="T27" s="2755"/>
      <c r="U27" s="2995"/>
      <c r="V27" s="3063" t="s">
        <v>736</v>
      </c>
      <c r="W27" s="726">
        <v>664449.19999999995</v>
      </c>
      <c r="X27" s="345" t="s">
        <v>737</v>
      </c>
      <c r="Y27" s="2510">
        <v>20</v>
      </c>
      <c r="Z27" s="2464" t="s">
        <v>74</v>
      </c>
      <c r="AA27" s="3408"/>
      <c r="AB27" s="3408"/>
      <c r="AC27" s="3408"/>
      <c r="AD27" s="3408"/>
      <c r="AE27" s="3408"/>
      <c r="AF27" s="3408"/>
      <c r="AG27" s="3408"/>
      <c r="AH27" s="3408"/>
      <c r="AI27" s="3408"/>
      <c r="AJ27" s="3408"/>
      <c r="AK27" s="3408"/>
      <c r="AL27" s="3408"/>
      <c r="AM27" s="3408"/>
      <c r="AN27" s="3408"/>
      <c r="AO27" s="3408"/>
      <c r="AP27" s="3408"/>
      <c r="AQ27" s="3017"/>
      <c r="AR27" s="3017"/>
      <c r="AS27" s="2532"/>
    </row>
    <row r="28" spans="1:45" s="2" customFormat="1" ht="15.75" x14ac:dyDescent="0.25">
      <c r="A28" s="2440"/>
      <c r="B28" s="3509"/>
      <c r="C28" s="581"/>
      <c r="D28" s="582"/>
      <c r="E28" s="597"/>
      <c r="F28" s="597"/>
      <c r="G28" s="3385"/>
      <c r="H28" s="2316"/>
      <c r="I28" s="3385"/>
      <c r="J28" s="2316"/>
      <c r="K28" s="2410"/>
      <c r="L28" s="2316"/>
      <c r="M28" s="2410"/>
      <c r="N28" s="2316"/>
      <c r="O28" s="3491"/>
      <c r="P28" s="2144"/>
      <c r="Q28" s="2755"/>
      <c r="R28" s="3494"/>
      <c r="S28" s="3506"/>
      <c r="T28" s="2755"/>
      <c r="U28" s="2995"/>
      <c r="V28" s="3063"/>
      <c r="W28" s="726">
        <v>4126079.04</v>
      </c>
      <c r="X28" s="345" t="s">
        <v>738</v>
      </c>
      <c r="Y28" s="2511"/>
      <c r="Z28" s="2465"/>
      <c r="AA28" s="3408"/>
      <c r="AB28" s="3408"/>
      <c r="AC28" s="3408"/>
      <c r="AD28" s="3408"/>
      <c r="AE28" s="3408"/>
      <c r="AF28" s="3408"/>
      <c r="AG28" s="3408"/>
      <c r="AH28" s="3408"/>
      <c r="AI28" s="3408"/>
      <c r="AJ28" s="3408"/>
      <c r="AK28" s="3408"/>
      <c r="AL28" s="3408"/>
      <c r="AM28" s="3408"/>
      <c r="AN28" s="3408"/>
      <c r="AO28" s="3408"/>
      <c r="AP28" s="3408"/>
      <c r="AQ28" s="3017"/>
      <c r="AR28" s="3017"/>
      <c r="AS28" s="2532"/>
    </row>
    <row r="29" spans="1:45" s="2" customFormat="1" ht="15.75" x14ac:dyDescent="0.25">
      <c r="A29" s="2440"/>
      <c r="B29" s="3509"/>
      <c r="C29" s="581"/>
      <c r="D29" s="582"/>
      <c r="E29" s="597"/>
      <c r="F29" s="597"/>
      <c r="G29" s="3385"/>
      <c r="H29" s="2316"/>
      <c r="I29" s="3385"/>
      <c r="J29" s="2316"/>
      <c r="K29" s="2410"/>
      <c r="L29" s="2316"/>
      <c r="M29" s="2410"/>
      <c r="N29" s="2316"/>
      <c r="O29" s="3491"/>
      <c r="P29" s="2144"/>
      <c r="Q29" s="2755"/>
      <c r="R29" s="3494"/>
      <c r="S29" s="3506"/>
      <c r="T29" s="2755"/>
      <c r="U29" s="2995"/>
      <c r="V29" s="3063"/>
      <c r="W29" s="726">
        <v>3750692.96</v>
      </c>
      <c r="X29" s="345" t="s">
        <v>739</v>
      </c>
      <c r="Y29" s="2511"/>
      <c r="Z29" s="2465"/>
      <c r="AA29" s="3408"/>
      <c r="AB29" s="3408"/>
      <c r="AC29" s="3408"/>
      <c r="AD29" s="3408"/>
      <c r="AE29" s="3408"/>
      <c r="AF29" s="3408"/>
      <c r="AG29" s="3408"/>
      <c r="AH29" s="3408"/>
      <c r="AI29" s="3408"/>
      <c r="AJ29" s="3408"/>
      <c r="AK29" s="3408"/>
      <c r="AL29" s="3408"/>
      <c r="AM29" s="3408"/>
      <c r="AN29" s="3408"/>
      <c r="AO29" s="3408"/>
      <c r="AP29" s="3408"/>
      <c r="AQ29" s="3017"/>
      <c r="AR29" s="3017"/>
      <c r="AS29" s="2532"/>
    </row>
    <row r="30" spans="1:45" s="2" customFormat="1" ht="15.75" x14ac:dyDescent="0.25">
      <c r="A30" s="2440"/>
      <c r="B30" s="3509"/>
      <c r="C30" s="581"/>
      <c r="D30" s="582"/>
      <c r="E30" s="597"/>
      <c r="F30" s="597"/>
      <c r="G30" s="3373"/>
      <c r="H30" s="2317"/>
      <c r="I30" s="3373"/>
      <c r="J30" s="2317"/>
      <c r="K30" s="2411"/>
      <c r="L30" s="2317"/>
      <c r="M30" s="2411"/>
      <c r="N30" s="2317"/>
      <c r="O30" s="3492"/>
      <c r="P30" s="2144"/>
      <c r="Q30" s="2755"/>
      <c r="R30" s="3495"/>
      <c r="S30" s="3506"/>
      <c r="T30" s="2755"/>
      <c r="U30" s="2995"/>
      <c r="V30" s="3063"/>
      <c r="W30" s="726">
        <v>1458778.81</v>
      </c>
      <c r="X30" s="345" t="s">
        <v>740</v>
      </c>
      <c r="Y30" s="2512"/>
      <c r="Z30" s="2466"/>
      <c r="AA30" s="3408"/>
      <c r="AB30" s="3408"/>
      <c r="AC30" s="3408"/>
      <c r="AD30" s="3408"/>
      <c r="AE30" s="3408"/>
      <c r="AF30" s="3408"/>
      <c r="AG30" s="3408"/>
      <c r="AH30" s="3408"/>
      <c r="AI30" s="3408"/>
      <c r="AJ30" s="3408"/>
      <c r="AK30" s="3408"/>
      <c r="AL30" s="3408"/>
      <c r="AM30" s="3408"/>
      <c r="AN30" s="3408"/>
      <c r="AO30" s="3408"/>
      <c r="AP30" s="3408"/>
      <c r="AQ30" s="3017"/>
      <c r="AR30" s="3017"/>
      <c r="AS30" s="2532"/>
    </row>
    <row r="31" spans="1:45" s="2" customFormat="1" ht="64.5" customHeight="1" x14ac:dyDescent="0.25">
      <c r="A31" s="2440"/>
      <c r="B31" s="3509"/>
      <c r="C31" s="581"/>
      <c r="D31" s="582"/>
      <c r="E31" s="597"/>
      <c r="F31" s="597"/>
      <c r="G31" s="3374">
        <v>2201028</v>
      </c>
      <c r="H31" s="2281" t="s">
        <v>741</v>
      </c>
      <c r="I31" s="3374">
        <v>2201028</v>
      </c>
      <c r="J31" s="2281" t="s">
        <v>741</v>
      </c>
      <c r="K31" s="3468">
        <v>220102801</v>
      </c>
      <c r="L31" s="2281" t="s">
        <v>742</v>
      </c>
      <c r="M31" s="3468">
        <v>220102801</v>
      </c>
      <c r="N31" s="2281" t="s">
        <v>742</v>
      </c>
      <c r="O31" s="3490">
        <v>36000</v>
      </c>
      <c r="P31" s="2144"/>
      <c r="Q31" s="2755"/>
      <c r="R31" s="3493">
        <f>SUM(W31:W36)/S12</f>
        <v>0.9005348056032495</v>
      </c>
      <c r="S31" s="3506"/>
      <c r="T31" s="2755"/>
      <c r="U31" s="2995" t="s">
        <v>743</v>
      </c>
      <c r="V31" s="3063" t="s">
        <v>744</v>
      </c>
      <c r="W31" s="726">
        <v>577000000</v>
      </c>
      <c r="X31" s="734" t="s">
        <v>745</v>
      </c>
      <c r="Y31" s="735">
        <v>20</v>
      </c>
      <c r="Z31" s="573" t="s">
        <v>74</v>
      </c>
      <c r="AA31" s="3408"/>
      <c r="AB31" s="3408"/>
      <c r="AC31" s="3408"/>
      <c r="AD31" s="3408"/>
      <c r="AE31" s="3408"/>
      <c r="AF31" s="3408"/>
      <c r="AG31" s="3408"/>
      <c r="AH31" s="3408"/>
      <c r="AI31" s="3408"/>
      <c r="AJ31" s="3408"/>
      <c r="AK31" s="3408"/>
      <c r="AL31" s="3408"/>
      <c r="AM31" s="3408"/>
      <c r="AN31" s="3408"/>
      <c r="AO31" s="3408"/>
      <c r="AP31" s="3408"/>
      <c r="AQ31" s="3017"/>
      <c r="AR31" s="3017"/>
      <c r="AS31" s="2532"/>
    </row>
    <row r="32" spans="1:45" s="2" customFormat="1" ht="64.5" customHeight="1" x14ac:dyDescent="0.25">
      <c r="A32" s="2440"/>
      <c r="B32" s="3509"/>
      <c r="C32" s="581"/>
      <c r="D32" s="582"/>
      <c r="E32" s="597"/>
      <c r="F32" s="597"/>
      <c r="G32" s="3385"/>
      <c r="H32" s="2316"/>
      <c r="I32" s="3385"/>
      <c r="J32" s="2316"/>
      <c r="K32" s="3469"/>
      <c r="L32" s="2316"/>
      <c r="M32" s="3469"/>
      <c r="N32" s="2316"/>
      <c r="O32" s="3491"/>
      <c r="P32" s="2144"/>
      <c r="Q32" s="2755"/>
      <c r="R32" s="3494"/>
      <c r="S32" s="3506"/>
      <c r="T32" s="2755"/>
      <c r="U32" s="2995"/>
      <c r="V32" s="3063"/>
      <c r="W32" s="726">
        <v>62.1</v>
      </c>
      <c r="X32" s="583" t="s">
        <v>746</v>
      </c>
      <c r="Y32" s="594">
        <v>186</v>
      </c>
      <c r="Z32" s="570" t="s">
        <v>747</v>
      </c>
      <c r="AA32" s="3408"/>
      <c r="AB32" s="3408"/>
      <c r="AC32" s="3408"/>
      <c r="AD32" s="3408"/>
      <c r="AE32" s="3408"/>
      <c r="AF32" s="3408"/>
      <c r="AG32" s="3408"/>
      <c r="AH32" s="3408"/>
      <c r="AI32" s="3408"/>
      <c r="AJ32" s="3408"/>
      <c r="AK32" s="3408"/>
      <c r="AL32" s="3408"/>
      <c r="AM32" s="3408"/>
      <c r="AN32" s="3408"/>
      <c r="AO32" s="3408"/>
      <c r="AP32" s="3408"/>
      <c r="AQ32" s="3017"/>
      <c r="AR32" s="3017"/>
      <c r="AS32" s="2532"/>
    </row>
    <row r="33" spans="1:45" s="2" customFormat="1" ht="64.5" customHeight="1" x14ac:dyDescent="0.25">
      <c r="A33" s="2440"/>
      <c r="B33" s="3509"/>
      <c r="C33" s="581"/>
      <c r="D33" s="582"/>
      <c r="E33" s="597"/>
      <c r="F33" s="597"/>
      <c r="G33" s="3385"/>
      <c r="H33" s="2316"/>
      <c r="I33" s="3385"/>
      <c r="J33" s="2316"/>
      <c r="K33" s="3469"/>
      <c r="L33" s="2316"/>
      <c r="M33" s="3469"/>
      <c r="N33" s="2316"/>
      <c r="O33" s="3491"/>
      <c r="P33" s="2144"/>
      <c r="Q33" s="2755"/>
      <c r="R33" s="3494"/>
      <c r="S33" s="3506"/>
      <c r="T33" s="2755"/>
      <c r="U33" s="2995"/>
      <c r="V33" s="3063"/>
      <c r="W33" s="726">
        <v>10570798699.940001</v>
      </c>
      <c r="X33" s="734" t="s">
        <v>748</v>
      </c>
      <c r="Y33" s="736">
        <v>81</v>
      </c>
      <c r="Z33" s="573" t="s">
        <v>749</v>
      </c>
      <c r="AA33" s="3410"/>
      <c r="AB33" s="3408"/>
      <c r="AC33" s="3408"/>
      <c r="AD33" s="3408"/>
      <c r="AE33" s="3408"/>
      <c r="AF33" s="3408"/>
      <c r="AG33" s="3408"/>
      <c r="AH33" s="3408"/>
      <c r="AI33" s="3408"/>
      <c r="AJ33" s="3408"/>
      <c r="AK33" s="3408"/>
      <c r="AL33" s="3408"/>
      <c r="AM33" s="3408"/>
      <c r="AN33" s="3408"/>
      <c r="AO33" s="3408"/>
      <c r="AP33" s="3408"/>
      <c r="AQ33" s="3017"/>
      <c r="AR33" s="3017"/>
      <c r="AS33" s="2532"/>
    </row>
    <row r="34" spans="1:45" s="2" customFormat="1" ht="64.5" customHeight="1" x14ac:dyDescent="0.25">
      <c r="A34" s="2440"/>
      <c r="B34" s="3509"/>
      <c r="C34" s="581"/>
      <c r="D34" s="582"/>
      <c r="E34" s="597"/>
      <c r="F34" s="597"/>
      <c r="G34" s="3385"/>
      <c r="H34" s="2316"/>
      <c r="I34" s="3385"/>
      <c r="J34" s="2316"/>
      <c r="K34" s="3469"/>
      <c r="L34" s="2316"/>
      <c r="M34" s="3469"/>
      <c r="N34" s="2316"/>
      <c r="O34" s="3491"/>
      <c r="P34" s="2144"/>
      <c r="Q34" s="2755"/>
      <c r="R34" s="3494"/>
      <c r="S34" s="3506"/>
      <c r="T34" s="2755"/>
      <c r="U34" s="2995"/>
      <c r="V34" s="3063"/>
      <c r="W34" s="726">
        <v>1411366447.05</v>
      </c>
      <c r="X34" s="734" t="s">
        <v>750</v>
      </c>
      <c r="Y34" s="737">
        <v>137</v>
      </c>
      <c r="Z34" s="569" t="s">
        <v>751</v>
      </c>
      <c r="AA34" s="3410"/>
      <c r="AB34" s="3408"/>
      <c r="AC34" s="3408"/>
      <c r="AD34" s="3408"/>
      <c r="AE34" s="3408"/>
      <c r="AF34" s="3408"/>
      <c r="AG34" s="3408"/>
      <c r="AH34" s="3408"/>
      <c r="AI34" s="3408"/>
      <c r="AJ34" s="3408"/>
      <c r="AK34" s="3408"/>
      <c r="AL34" s="3408"/>
      <c r="AM34" s="3408"/>
      <c r="AN34" s="3408"/>
      <c r="AO34" s="3408"/>
      <c r="AP34" s="3408"/>
      <c r="AQ34" s="3017"/>
      <c r="AR34" s="3017"/>
      <c r="AS34" s="2532"/>
    </row>
    <row r="35" spans="1:45" s="2" customFormat="1" ht="64.5" customHeight="1" x14ac:dyDescent="0.25">
      <c r="A35" s="2440"/>
      <c r="B35" s="3509"/>
      <c r="C35" s="581"/>
      <c r="D35" s="582"/>
      <c r="E35" s="597"/>
      <c r="F35" s="597"/>
      <c r="G35" s="3385"/>
      <c r="H35" s="2316"/>
      <c r="I35" s="3385"/>
      <c r="J35" s="2316"/>
      <c r="K35" s="3469"/>
      <c r="L35" s="2316"/>
      <c r="M35" s="3469"/>
      <c r="N35" s="2316"/>
      <c r="O35" s="3491"/>
      <c r="P35" s="2144"/>
      <c r="Q35" s="2755"/>
      <c r="R35" s="3494"/>
      <c r="S35" s="3506"/>
      <c r="T35" s="2755"/>
      <c r="U35" s="2995"/>
      <c r="V35" s="3063"/>
      <c r="W35" s="726">
        <v>562401771.39999998</v>
      </c>
      <c r="X35" s="734" t="s">
        <v>752</v>
      </c>
      <c r="Y35" s="737">
        <v>88</v>
      </c>
      <c r="Z35" s="570" t="s">
        <v>79</v>
      </c>
      <c r="AA35" s="3410"/>
      <c r="AB35" s="3408"/>
      <c r="AC35" s="3408"/>
      <c r="AD35" s="3408"/>
      <c r="AE35" s="3408"/>
      <c r="AF35" s="3408"/>
      <c r="AG35" s="3408"/>
      <c r="AH35" s="3408"/>
      <c r="AI35" s="3408"/>
      <c r="AJ35" s="3408"/>
      <c r="AK35" s="3408"/>
      <c r="AL35" s="3408"/>
      <c r="AM35" s="3408"/>
      <c r="AN35" s="3408"/>
      <c r="AO35" s="3408"/>
      <c r="AP35" s="3408"/>
      <c r="AQ35" s="3017"/>
      <c r="AR35" s="3017"/>
      <c r="AS35" s="2532"/>
    </row>
    <row r="36" spans="1:45" s="2" customFormat="1" ht="51" customHeight="1" x14ac:dyDescent="0.25">
      <c r="A36" s="2440"/>
      <c r="B36" s="3509"/>
      <c r="C36" s="581"/>
      <c r="D36" s="582"/>
      <c r="E36" s="597"/>
      <c r="F36" s="597"/>
      <c r="G36" s="3373"/>
      <c r="H36" s="2317"/>
      <c r="I36" s="3373"/>
      <c r="J36" s="2317"/>
      <c r="K36" s="3470"/>
      <c r="L36" s="2317"/>
      <c r="M36" s="3470"/>
      <c r="N36" s="2317"/>
      <c r="O36" s="3492"/>
      <c r="P36" s="2144"/>
      <c r="Q36" s="2755"/>
      <c r="R36" s="3495"/>
      <c r="S36" s="3506"/>
      <c r="T36" s="2755"/>
      <c r="U36" s="2995"/>
      <c r="V36" s="3063"/>
      <c r="W36" s="726">
        <v>1800000000</v>
      </c>
      <c r="X36" s="583" t="s">
        <v>753</v>
      </c>
      <c r="Y36" s="737">
        <v>172</v>
      </c>
      <c r="Z36" s="570" t="s">
        <v>754</v>
      </c>
      <c r="AA36" s="3410"/>
      <c r="AB36" s="3408"/>
      <c r="AC36" s="3408"/>
      <c r="AD36" s="3408"/>
      <c r="AE36" s="3408"/>
      <c r="AF36" s="3408"/>
      <c r="AG36" s="3408"/>
      <c r="AH36" s="3408"/>
      <c r="AI36" s="3408"/>
      <c r="AJ36" s="3408"/>
      <c r="AK36" s="3408"/>
      <c r="AL36" s="3408"/>
      <c r="AM36" s="3408"/>
      <c r="AN36" s="3408"/>
      <c r="AO36" s="3408"/>
      <c r="AP36" s="3408"/>
      <c r="AQ36" s="3017"/>
      <c r="AR36" s="3017"/>
      <c r="AS36" s="2532"/>
    </row>
    <row r="37" spans="1:45" s="2" customFormat="1" ht="74.25" customHeight="1" x14ac:dyDescent="0.25">
      <c r="A37" s="2440"/>
      <c r="B37" s="3509"/>
      <c r="C37" s="581"/>
      <c r="D37" s="582"/>
      <c r="E37" s="597"/>
      <c r="F37" s="597"/>
      <c r="G37" s="3374" t="s">
        <v>755</v>
      </c>
      <c r="H37" s="2281" t="s">
        <v>756</v>
      </c>
      <c r="I37" s="3374" t="s">
        <v>755</v>
      </c>
      <c r="J37" s="2281" t="s">
        <v>756</v>
      </c>
      <c r="K37" s="3468">
        <v>220102900</v>
      </c>
      <c r="L37" s="2281" t="s">
        <v>757</v>
      </c>
      <c r="M37" s="3468">
        <v>220102900</v>
      </c>
      <c r="N37" s="2281" t="s">
        <v>757</v>
      </c>
      <c r="O37" s="3490">
        <v>1000</v>
      </c>
      <c r="P37" s="2144"/>
      <c r="Q37" s="2755"/>
      <c r="R37" s="3493">
        <f>SUM(W37:W38)/S12</f>
        <v>5.7524546058878431E-3</v>
      </c>
      <c r="S37" s="3506"/>
      <c r="T37" s="2755"/>
      <c r="U37" s="2995"/>
      <c r="V37" s="3063" t="s">
        <v>758</v>
      </c>
      <c r="W37" s="726">
        <v>37978140.020000003</v>
      </c>
      <c r="X37" s="583" t="s">
        <v>759</v>
      </c>
      <c r="Y37" s="738">
        <v>20</v>
      </c>
      <c r="Z37" s="592" t="s">
        <v>79</v>
      </c>
      <c r="AA37" s="3410"/>
      <c r="AB37" s="3408"/>
      <c r="AC37" s="3408"/>
      <c r="AD37" s="3408"/>
      <c r="AE37" s="3408"/>
      <c r="AF37" s="3408"/>
      <c r="AG37" s="3408"/>
      <c r="AH37" s="3408"/>
      <c r="AI37" s="3408"/>
      <c r="AJ37" s="3408"/>
      <c r="AK37" s="3408"/>
      <c r="AL37" s="3408"/>
      <c r="AM37" s="3408"/>
      <c r="AN37" s="3408"/>
      <c r="AO37" s="3408"/>
      <c r="AP37" s="3408"/>
      <c r="AQ37" s="3017"/>
      <c r="AR37" s="3017"/>
      <c r="AS37" s="2532"/>
    </row>
    <row r="38" spans="1:45" s="2" customFormat="1" ht="138" customHeight="1" x14ac:dyDescent="0.25">
      <c r="A38" s="2440"/>
      <c r="B38" s="3509"/>
      <c r="C38" s="581"/>
      <c r="D38" s="582"/>
      <c r="E38" s="597"/>
      <c r="F38" s="597"/>
      <c r="G38" s="3373"/>
      <c r="H38" s="2317"/>
      <c r="I38" s="3373"/>
      <c r="J38" s="2317"/>
      <c r="K38" s="3470"/>
      <c r="L38" s="2317"/>
      <c r="M38" s="3470"/>
      <c r="N38" s="2317"/>
      <c r="O38" s="3492"/>
      <c r="P38" s="2144"/>
      <c r="Q38" s="2755"/>
      <c r="R38" s="3495"/>
      <c r="S38" s="3506"/>
      <c r="T38" s="2755"/>
      <c r="U38" s="2995"/>
      <c r="V38" s="3063"/>
      <c r="W38" s="726">
        <v>57338150</v>
      </c>
      <c r="X38" s="583" t="s">
        <v>760</v>
      </c>
      <c r="Y38" s="738">
        <v>88</v>
      </c>
      <c r="Z38" s="592" t="s">
        <v>716</v>
      </c>
      <c r="AA38" s="3408"/>
      <c r="AB38" s="3408"/>
      <c r="AC38" s="3408"/>
      <c r="AD38" s="3408"/>
      <c r="AE38" s="3408"/>
      <c r="AF38" s="3408"/>
      <c r="AG38" s="3408"/>
      <c r="AH38" s="3408"/>
      <c r="AI38" s="3408"/>
      <c r="AJ38" s="3408"/>
      <c r="AK38" s="3408"/>
      <c r="AL38" s="3408"/>
      <c r="AM38" s="3408"/>
      <c r="AN38" s="3408"/>
      <c r="AO38" s="3408"/>
      <c r="AP38" s="3408"/>
      <c r="AQ38" s="3017"/>
      <c r="AR38" s="3017"/>
      <c r="AS38" s="2532"/>
    </row>
    <row r="39" spans="1:45" s="2" customFormat="1" ht="93" customHeight="1" x14ac:dyDescent="0.25">
      <c r="A39" s="2440"/>
      <c r="B39" s="3509"/>
      <c r="C39" s="581"/>
      <c r="D39" s="582"/>
      <c r="E39" s="597"/>
      <c r="F39" s="597"/>
      <c r="G39" s="739" t="s">
        <v>63</v>
      </c>
      <c r="H39" s="593" t="s">
        <v>761</v>
      </c>
      <c r="I39" s="739">
        <v>2201062</v>
      </c>
      <c r="J39" s="593" t="s">
        <v>410</v>
      </c>
      <c r="K39" s="572" t="s">
        <v>63</v>
      </c>
      <c r="L39" s="593" t="s">
        <v>411</v>
      </c>
      <c r="M39" s="572">
        <v>220106200</v>
      </c>
      <c r="N39" s="593" t="s">
        <v>762</v>
      </c>
      <c r="O39" s="740">
        <v>15</v>
      </c>
      <c r="P39" s="2144"/>
      <c r="Q39" s="2755"/>
      <c r="R39" s="741">
        <f>W39/S12</f>
        <v>6.6096658640893728E-3</v>
      </c>
      <c r="S39" s="3506"/>
      <c r="T39" s="2755"/>
      <c r="U39" s="2995" t="s">
        <v>763</v>
      </c>
      <c r="V39" s="602" t="s">
        <v>764</v>
      </c>
      <c r="W39" s="726">
        <v>109520000</v>
      </c>
      <c r="X39" s="345" t="s">
        <v>765</v>
      </c>
      <c r="Y39" s="735">
        <v>20</v>
      </c>
      <c r="Z39" s="573" t="s">
        <v>716</v>
      </c>
      <c r="AA39" s="3408"/>
      <c r="AB39" s="3408"/>
      <c r="AC39" s="3408"/>
      <c r="AD39" s="3408"/>
      <c r="AE39" s="3408"/>
      <c r="AF39" s="3408"/>
      <c r="AG39" s="3408"/>
      <c r="AH39" s="3408"/>
      <c r="AI39" s="3408"/>
      <c r="AJ39" s="3408"/>
      <c r="AK39" s="3408"/>
      <c r="AL39" s="3408"/>
      <c r="AM39" s="3408"/>
      <c r="AN39" s="3408"/>
      <c r="AO39" s="3408"/>
      <c r="AP39" s="3408"/>
      <c r="AQ39" s="3017"/>
      <c r="AR39" s="3017"/>
      <c r="AS39" s="2532"/>
    </row>
    <row r="40" spans="1:45" s="2" customFormat="1" ht="74.25" customHeight="1" x14ac:dyDescent="0.25">
      <c r="A40" s="2440"/>
      <c r="B40" s="3509"/>
      <c r="C40" s="581"/>
      <c r="D40" s="582"/>
      <c r="E40" s="597"/>
      <c r="F40" s="597"/>
      <c r="G40" s="739">
        <v>2201063</v>
      </c>
      <c r="H40" s="593" t="s">
        <v>766</v>
      </c>
      <c r="I40" s="739">
        <v>2201063</v>
      </c>
      <c r="J40" s="593" t="s">
        <v>766</v>
      </c>
      <c r="K40" s="742">
        <v>220106300</v>
      </c>
      <c r="L40" s="593" t="s">
        <v>767</v>
      </c>
      <c r="M40" s="742">
        <v>220106300</v>
      </c>
      <c r="N40" s="593" t="s">
        <v>767</v>
      </c>
      <c r="O40" s="740">
        <v>2</v>
      </c>
      <c r="P40" s="2144"/>
      <c r="Q40" s="2755"/>
      <c r="R40" s="741">
        <f>W40/S12</f>
        <v>0</v>
      </c>
      <c r="S40" s="3506"/>
      <c r="T40" s="2755"/>
      <c r="U40" s="2995"/>
      <c r="V40" s="602" t="s">
        <v>768</v>
      </c>
      <c r="W40" s="730">
        <f>30000000-30000000</f>
        <v>0</v>
      </c>
      <c r="X40" s="345" t="s">
        <v>769</v>
      </c>
      <c r="Y40" s="743">
        <v>20</v>
      </c>
      <c r="Z40" s="584" t="s">
        <v>716</v>
      </c>
      <c r="AA40" s="3408"/>
      <c r="AB40" s="3408"/>
      <c r="AC40" s="3408"/>
      <c r="AD40" s="3408"/>
      <c r="AE40" s="3408"/>
      <c r="AF40" s="3408"/>
      <c r="AG40" s="3408"/>
      <c r="AH40" s="3408"/>
      <c r="AI40" s="3408"/>
      <c r="AJ40" s="3408"/>
      <c r="AK40" s="3408"/>
      <c r="AL40" s="3408"/>
      <c r="AM40" s="3408"/>
      <c r="AN40" s="3408"/>
      <c r="AO40" s="3408"/>
      <c r="AP40" s="3408"/>
      <c r="AQ40" s="3017"/>
      <c r="AR40" s="3017"/>
      <c r="AS40" s="2532"/>
    </row>
    <row r="41" spans="1:45" s="2" customFormat="1" ht="37.5" customHeight="1" x14ac:dyDescent="0.25">
      <c r="A41" s="2440"/>
      <c r="B41" s="3509"/>
      <c r="C41" s="581"/>
      <c r="D41" s="582"/>
      <c r="E41" s="597"/>
      <c r="F41" s="597"/>
      <c r="G41" s="3402">
        <v>2201069</v>
      </c>
      <c r="H41" s="3489" t="s">
        <v>770</v>
      </c>
      <c r="I41" s="3402">
        <v>2201069</v>
      </c>
      <c r="J41" s="3489" t="s">
        <v>770</v>
      </c>
      <c r="K41" s="3402">
        <v>220106900</v>
      </c>
      <c r="L41" s="3489" t="s">
        <v>771</v>
      </c>
      <c r="M41" s="3402">
        <v>220106900</v>
      </c>
      <c r="N41" s="3489" t="s">
        <v>771</v>
      </c>
      <c r="O41" s="3486">
        <v>3</v>
      </c>
      <c r="P41" s="2144"/>
      <c r="Q41" s="2755"/>
      <c r="R41" s="3487">
        <f>SUM(W41:W42)/S12</f>
        <v>1.4053667943104123E-3</v>
      </c>
      <c r="S41" s="3506"/>
      <c r="T41" s="2755"/>
      <c r="U41" s="2995"/>
      <c r="V41" s="3063" t="s">
        <v>772</v>
      </c>
      <c r="W41" s="726">
        <v>20000000</v>
      </c>
      <c r="X41" s="345" t="s">
        <v>773</v>
      </c>
      <c r="Y41" s="743">
        <v>20</v>
      </c>
      <c r="Z41" s="584" t="s">
        <v>774</v>
      </c>
      <c r="AA41" s="3408"/>
      <c r="AB41" s="3408"/>
      <c r="AC41" s="3408"/>
      <c r="AD41" s="3408"/>
      <c r="AE41" s="3408"/>
      <c r="AF41" s="3408"/>
      <c r="AG41" s="3408"/>
      <c r="AH41" s="3408"/>
      <c r="AI41" s="3408"/>
      <c r="AJ41" s="3408"/>
      <c r="AK41" s="3408"/>
      <c r="AL41" s="3408"/>
      <c r="AM41" s="3408"/>
      <c r="AN41" s="3408"/>
      <c r="AO41" s="3408"/>
      <c r="AP41" s="3408"/>
      <c r="AQ41" s="3017"/>
      <c r="AR41" s="3017"/>
      <c r="AS41" s="2532"/>
    </row>
    <row r="42" spans="1:45" s="2" customFormat="1" ht="33.75" customHeight="1" x14ac:dyDescent="0.25">
      <c r="A42" s="2440"/>
      <c r="B42" s="3509"/>
      <c r="C42" s="581"/>
      <c r="D42" s="582"/>
      <c r="E42" s="597"/>
      <c r="F42" s="597"/>
      <c r="G42" s="3402"/>
      <c r="H42" s="3489"/>
      <c r="I42" s="3402"/>
      <c r="J42" s="3489"/>
      <c r="K42" s="3402"/>
      <c r="L42" s="3489"/>
      <c r="M42" s="3402"/>
      <c r="N42" s="3489"/>
      <c r="O42" s="3486"/>
      <c r="P42" s="2144"/>
      <c r="Q42" s="2755"/>
      <c r="R42" s="3487"/>
      <c r="S42" s="3506"/>
      <c r="T42" s="2755"/>
      <c r="U42" s="2995"/>
      <c r="V42" s="3063"/>
      <c r="W42" s="726">
        <v>3286467.8</v>
      </c>
      <c r="X42" s="345" t="s">
        <v>775</v>
      </c>
      <c r="Y42" s="743">
        <v>21</v>
      </c>
      <c r="Z42" s="584" t="s">
        <v>776</v>
      </c>
      <c r="AA42" s="3408"/>
      <c r="AB42" s="3408"/>
      <c r="AC42" s="3408"/>
      <c r="AD42" s="3408"/>
      <c r="AE42" s="3408"/>
      <c r="AF42" s="3408"/>
      <c r="AG42" s="3408"/>
      <c r="AH42" s="3408"/>
      <c r="AI42" s="3408"/>
      <c r="AJ42" s="3408"/>
      <c r="AK42" s="3408"/>
      <c r="AL42" s="3408"/>
      <c r="AM42" s="3408"/>
      <c r="AN42" s="3408"/>
      <c r="AO42" s="3408"/>
      <c r="AP42" s="3408"/>
      <c r="AQ42" s="3065"/>
      <c r="AR42" s="3065"/>
      <c r="AS42" s="2533"/>
    </row>
    <row r="43" spans="1:45" ht="207" customHeight="1" x14ac:dyDescent="0.25">
      <c r="A43" s="744"/>
      <c r="B43" s="29"/>
      <c r="C43" s="589"/>
      <c r="D43" s="567"/>
      <c r="G43" s="745">
        <v>2201018</v>
      </c>
      <c r="H43" s="601" t="s">
        <v>777</v>
      </c>
      <c r="I43" s="745">
        <v>2201018</v>
      </c>
      <c r="J43" s="601" t="s">
        <v>777</v>
      </c>
      <c r="K43" s="746">
        <v>220101802</v>
      </c>
      <c r="L43" s="601" t="s">
        <v>778</v>
      </c>
      <c r="M43" s="746">
        <v>220101802</v>
      </c>
      <c r="N43" s="601" t="s">
        <v>778</v>
      </c>
      <c r="O43" s="747">
        <v>1</v>
      </c>
      <c r="P43" s="2136" t="s">
        <v>779</v>
      </c>
      <c r="Q43" s="2317" t="s">
        <v>780</v>
      </c>
      <c r="R43" s="748">
        <f>W43/S43</f>
        <v>0</v>
      </c>
      <c r="S43" s="3488">
        <f>SUM(W43:W44)</f>
        <v>10000000</v>
      </c>
      <c r="T43" s="2317" t="s">
        <v>781</v>
      </c>
      <c r="U43" s="586" t="s">
        <v>782</v>
      </c>
      <c r="V43" s="595" t="s">
        <v>783</v>
      </c>
      <c r="W43" s="730">
        <f>6000000-6000000</f>
        <v>0</v>
      </c>
      <c r="X43" s="345" t="s">
        <v>784</v>
      </c>
      <c r="Y43" s="743">
        <v>20</v>
      </c>
      <c r="Z43" s="584" t="s">
        <v>716</v>
      </c>
      <c r="AA43" s="3355">
        <v>1263</v>
      </c>
      <c r="AB43" s="3355">
        <v>1364</v>
      </c>
      <c r="AC43" s="3355">
        <v>2622</v>
      </c>
      <c r="AD43" s="3355">
        <v>4</v>
      </c>
      <c r="AE43" s="3355">
        <v>1</v>
      </c>
      <c r="AF43" s="3355">
        <v>0</v>
      </c>
      <c r="AG43" s="3355">
        <v>14</v>
      </c>
      <c r="AH43" s="3355">
        <v>3</v>
      </c>
      <c r="AI43" s="3355">
        <v>0</v>
      </c>
      <c r="AJ43" s="3355">
        <v>0</v>
      </c>
      <c r="AK43" s="3355">
        <v>0</v>
      </c>
      <c r="AL43" s="3355">
        <v>0</v>
      </c>
      <c r="AM43" s="3355">
        <v>158</v>
      </c>
      <c r="AN43" s="3355">
        <v>31</v>
      </c>
      <c r="AO43" s="3355">
        <v>42</v>
      </c>
      <c r="AP43" s="3355">
        <f>SUM(AA43:AB44)</f>
        <v>2627</v>
      </c>
      <c r="AQ43" s="3016">
        <v>44198</v>
      </c>
      <c r="AR43" s="3016">
        <v>44560</v>
      </c>
      <c r="AS43" s="2531" t="s">
        <v>707</v>
      </c>
    </row>
    <row r="44" spans="1:45" ht="151.5" customHeight="1" x14ac:dyDescent="0.25">
      <c r="A44" s="744"/>
      <c r="B44" s="29"/>
      <c r="C44" s="589"/>
      <c r="D44" s="567"/>
      <c r="G44" s="749">
        <v>2201037</v>
      </c>
      <c r="H44" s="599" t="s">
        <v>785</v>
      </c>
      <c r="I44" s="749">
        <v>2201037</v>
      </c>
      <c r="J44" s="599" t="s">
        <v>785</v>
      </c>
      <c r="K44" s="750">
        <v>220103700</v>
      </c>
      <c r="L44" s="751" t="s">
        <v>786</v>
      </c>
      <c r="M44" s="750">
        <v>220103700</v>
      </c>
      <c r="N44" s="751" t="s">
        <v>786</v>
      </c>
      <c r="O44" s="752">
        <v>54</v>
      </c>
      <c r="P44" s="2136"/>
      <c r="Q44" s="2257"/>
      <c r="R44" s="753">
        <f>W44/S43</f>
        <v>1</v>
      </c>
      <c r="S44" s="3488"/>
      <c r="T44" s="2281"/>
      <c r="U44" s="585" t="s">
        <v>787</v>
      </c>
      <c r="V44" s="754" t="s">
        <v>788</v>
      </c>
      <c r="W44" s="726">
        <v>10000000</v>
      </c>
      <c r="X44" s="345" t="s">
        <v>789</v>
      </c>
      <c r="Y44" s="594">
        <v>20</v>
      </c>
      <c r="Z44" s="585" t="s">
        <v>716</v>
      </c>
      <c r="AA44" s="3408"/>
      <c r="AB44" s="3408"/>
      <c r="AC44" s="3408"/>
      <c r="AD44" s="3408"/>
      <c r="AE44" s="3408"/>
      <c r="AF44" s="3408"/>
      <c r="AG44" s="3408"/>
      <c r="AH44" s="3408"/>
      <c r="AI44" s="3408"/>
      <c r="AJ44" s="3408"/>
      <c r="AK44" s="3408"/>
      <c r="AL44" s="3408"/>
      <c r="AM44" s="3408"/>
      <c r="AN44" s="3408"/>
      <c r="AO44" s="3408"/>
      <c r="AP44" s="3408"/>
      <c r="AQ44" s="3065"/>
      <c r="AR44" s="3065"/>
      <c r="AS44" s="2533"/>
    </row>
    <row r="45" spans="1:45" ht="15.75" customHeight="1" x14ac:dyDescent="0.25">
      <c r="A45" s="744"/>
      <c r="B45" s="29"/>
      <c r="C45" s="589"/>
      <c r="D45" s="567"/>
      <c r="G45" s="3404">
        <v>2201007</v>
      </c>
      <c r="H45" s="2759" t="s">
        <v>790</v>
      </c>
      <c r="I45" s="3404">
        <v>2201073</v>
      </c>
      <c r="J45" s="2759" t="s">
        <v>790</v>
      </c>
      <c r="K45" s="3404">
        <v>2201007</v>
      </c>
      <c r="L45" s="2759" t="s">
        <v>791</v>
      </c>
      <c r="M45" s="3404">
        <v>220107300</v>
      </c>
      <c r="N45" s="2759" t="s">
        <v>791</v>
      </c>
      <c r="O45" s="3435">
        <v>7774</v>
      </c>
      <c r="P45" s="2314" t="s">
        <v>792</v>
      </c>
      <c r="Q45" s="2257" t="s">
        <v>793</v>
      </c>
      <c r="R45" s="3419">
        <f>SUM(W45:W49)/S45</f>
        <v>0.22120578086620721</v>
      </c>
      <c r="S45" s="3482">
        <f>SUM(W45:W78)</f>
        <v>152973653.48000002</v>
      </c>
      <c r="T45" s="2755" t="s">
        <v>794</v>
      </c>
      <c r="U45" s="2995" t="s">
        <v>795</v>
      </c>
      <c r="V45" s="3478" t="s">
        <v>796</v>
      </c>
      <c r="W45" s="726">
        <v>1328898.3899999999</v>
      </c>
      <c r="X45" s="345" t="s">
        <v>797</v>
      </c>
      <c r="Y45" s="2256">
        <v>20</v>
      </c>
      <c r="Z45" s="2995" t="s">
        <v>716</v>
      </c>
      <c r="AA45" s="3409">
        <v>19649</v>
      </c>
      <c r="AB45" s="3355">
        <v>20118</v>
      </c>
      <c r="AC45" s="3355">
        <v>28907</v>
      </c>
      <c r="AD45" s="3355">
        <v>9525</v>
      </c>
      <c r="AE45" s="3355">
        <v>1222</v>
      </c>
      <c r="AF45" s="3355">
        <v>113</v>
      </c>
      <c r="AG45" s="3355">
        <v>297</v>
      </c>
      <c r="AH45" s="3355">
        <v>345</v>
      </c>
      <c r="AI45" s="3355">
        <v>0</v>
      </c>
      <c r="AJ45" s="3355">
        <v>0</v>
      </c>
      <c r="AK45" s="3355">
        <v>0</v>
      </c>
      <c r="AL45" s="3355">
        <v>0</v>
      </c>
      <c r="AM45" s="3355">
        <v>3301</v>
      </c>
      <c r="AN45" s="3355">
        <v>2507</v>
      </c>
      <c r="AO45" s="3355">
        <v>113</v>
      </c>
      <c r="AP45" s="3355">
        <f>SUM(AA45:AB78)</f>
        <v>39767</v>
      </c>
      <c r="AQ45" s="3016">
        <v>44198</v>
      </c>
      <c r="AR45" s="3016">
        <v>44560</v>
      </c>
      <c r="AS45" s="2531" t="s">
        <v>707</v>
      </c>
    </row>
    <row r="46" spans="1:45" x14ac:dyDescent="0.25">
      <c r="A46" s="744"/>
      <c r="B46" s="29"/>
      <c r="C46" s="589"/>
      <c r="D46" s="567"/>
      <c r="G46" s="3405"/>
      <c r="H46" s="2760"/>
      <c r="I46" s="3405"/>
      <c r="J46" s="2760"/>
      <c r="K46" s="3405"/>
      <c r="L46" s="2760"/>
      <c r="M46" s="3405"/>
      <c r="N46" s="2760"/>
      <c r="O46" s="3436"/>
      <c r="P46" s="2136"/>
      <c r="Q46" s="2257"/>
      <c r="R46" s="3420"/>
      <c r="S46" s="3482"/>
      <c r="T46" s="2755"/>
      <c r="U46" s="2995"/>
      <c r="V46" s="3479"/>
      <c r="W46" s="726">
        <v>8252158.0700000003</v>
      </c>
      <c r="X46" s="345" t="s">
        <v>798</v>
      </c>
      <c r="Y46" s="2256"/>
      <c r="Z46" s="2995"/>
      <c r="AA46" s="3410"/>
      <c r="AB46" s="3408"/>
      <c r="AC46" s="3408"/>
      <c r="AD46" s="3408"/>
      <c r="AE46" s="3408"/>
      <c r="AF46" s="3408"/>
      <c r="AG46" s="3408"/>
      <c r="AH46" s="3408"/>
      <c r="AI46" s="3408"/>
      <c r="AJ46" s="3408"/>
      <c r="AK46" s="3408"/>
      <c r="AL46" s="3408"/>
      <c r="AM46" s="3408"/>
      <c r="AN46" s="3408"/>
      <c r="AO46" s="3408"/>
      <c r="AP46" s="3408"/>
      <c r="AQ46" s="3017"/>
      <c r="AR46" s="3017"/>
      <c r="AS46" s="2532"/>
    </row>
    <row r="47" spans="1:45" x14ac:dyDescent="0.25">
      <c r="A47" s="744"/>
      <c r="B47" s="29"/>
      <c r="C47" s="589"/>
      <c r="D47" s="567"/>
      <c r="G47" s="3405"/>
      <c r="H47" s="2760"/>
      <c r="I47" s="3405"/>
      <c r="J47" s="2760"/>
      <c r="K47" s="3405"/>
      <c r="L47" s="2760"/>
      <c r="M47" s="3405"/>
      <c r="N47" s="2760"/>
      <c r="O47" s="3436"/>
      <c r="P47" s="2136"/>
      <c r="Q47" s="2257"/>
      <c r="R47" s="3420"/>
      <c r="S47" s="3482"/>
      <c r="T47" s="2755"/>
      <c r="U47" s="2995"/>
      <c r="V47" s="3479"/>
      <c r="W47" s="726">
        <v>7501385.9199999999</v>
      </c>
      <c r="X47" s="345" t="s">
        <v>799</v>
      </c>
      <c r="Y47" s="2256"/>
      <c r="Z47" s="2995"/>
      <c r="AA47" s="3410"/>
      <c r="AB47" s="3408"/>
      <c r="AC47" s="3408"/>
      <c r="AD47" s="3408"/>
      <c r="AE47" s="3408"/>
      <c r="AF47" s="3408"/>
      <c r="AG47" s="3408"/>
      <c r="AH47" s="3408"/>
      <c r="AI47" s="3408"/>
      <c r="AJ47" s="3408"/>
      <c r="AK47" s="3408"/>
      <c r="AL47" s="3408"/>
      <c r="AM47" s="3408"/>
      <c r="AN47" s="3408"/>
      <c r="AO47" s="3408"/>
      <c r="AP47" s="3408"/>
      <c r="AQ47" s="3017"/>
      <c r="AR47" s="3017"/>
      <c r="AS47" s="2532"/>
    </row>
    <row r="48" spans="1:45" x14ac:dyDescent="0.25">
      <c r="A48" s="744"/>
      <c r="B48" s="29"/>
      <c r="C48" s="589"/>
      <c r="D48" s="567"/>
      <c r="G48" s="3405"/>
      <c r="H48" s="2760"/>
      <c r="I48" s="3405"/>
      <c r="J48" s="2760"/>
      <c r="K48" s="3405"/>
      <c r="L48" s="2760"/>
      <c r="M48" s="3405"/>
      <c r="N48" s="2760"/>
      <c r="O48" s="3436"/>
      <c r="P48" s="2136"/>
      <c r="Q48" s="2257"/>
      <c r="R48" s="3420"/>
      <c r="S48" s="3482"/>
      <c r="T48" s="2755"/>
      <c r="U48" s="2995"/>
      <c r="V48" s="3479"/>
      <c r="W48" s="726">
        <v>2917557.61</v>
      </c>
      <c r="X48" s="345" t="s">
        <v>800</v>
      </c>
      <c r="Y48" s="2256"/>
      <c r="Z48" s="2995"/>
      <c r="AA48" s="3410"/>
      <c r="AB48" s="3408"/>
      <c r="AC48" s="3408"/>
      <c r="AD48" s="3408"/>
      <c r="AE48" s="3408"/>
      <c r="AF48" s="3408"/>
      <c r="AG48" s="3408"/>
      <c r="AH48" s="3408"/>
      <c r="AI48" s="3408"/>
      <c r="AJ48" s="3408"/>
      <c r="AK48" s="3408"/>
      <c r="AL48" s="3408"/>
      <c r="AM48" s="3408"/>
      <c r="AN48" s="3408"/>
      <c r="AO48" s="3408"/>
      <c r="AP48" s="3408"/>
      <c r="AQ48" s="3017"/>
      <c r="AR48" s="3017"/>
      <c r="AS48" s="2532"/>
    </row>
    <row r="49" spans="1:45" ht="72" customHeight="1" x14ac:dyDescent="0.25">
      <c r="A49" s="744"/>
      <c r="B49" s="29"/>
      <c r="C49" s="589"/>
      <c r="D49" s="567"/>
      <c r="G49" s="3405"/>
      <c r="H49" s="2760"/>
      <c r="I49" s="3405"/>
      <c r="J49" s="2760"/>
      <c r="K49" s="3405"/>
      <c r="L49" s="2760"/>
      <c r="M49" s="3405"/>
      <c r="N49" s="2760"/>
      <c r="O49" s="3436"/>
      <c r="P49" s="2136"/>
      <c r="Q49" s="2257"/>
      <c r="R49" s="3420"/>
      <c r="S49" s="3482"/>
      <c r="T49" s="2755"/>
      <c r="U49" s="2995"/>
      <c r="V49" s="3480"/>
      <c r="W49" s="726">
        <v>13838656.48</v>
      </c>
      <c r="X49" s="345" t="s">
        <v>801</v>
      </c>
      <c r="Y49" s="736">
        <v>189</v>
      </c>
      <c r="Z49" s="570" t="s">
        <v>802</v>
      </c>
      <c r="AA49" s="3410"/>
      <c r="AB49" s="3408"/>
      <c r="AC49" s="3408"/>
      <c r="AD49" s="3408"/>
      <c r="AE49" s="3408"/>
      <c r="AF49" s="3408"/>
      <c r="AG49" s="3408"/>
      <c r="AH49" s="3408"/>
      <c r="AI49" s="3408"/>
      <c r="AJ49" s="3408"/>
      <c r="AK49" s="3408"/>
      <c r="AL49" s="3408"/>
      <c r="AM49" s="3408"/>
      <c r="AN49" s="3408"/>
      <c r="AO49" s="3408"/>
      <c r="AP49" s="3408"/>
      <c r="AQ49" s="3017"/>
      <c r="AR49" s="3017"/>
      <c r="AS49" s="2532"/>
    </row>
    <row r="50" spans="1:45" ht="37.5" customHeight="1" x14ac:dyDescent="0.25">
      <c r="A50" s="744"/>
      <c r="B50" s="29"/>
      <c r="C50" s="589"/>
      <c r="D50" s="567"/>
      <c r="G50" s="3402">
        <v>2201068</v>
      </c>
      <c r="H50" s="2257" t="s">
        <v>803</v>
      </c>
      <c r="I50" s="3402">
        <v>2201068</v>
      </c>
      <c r="J50" s="2257" t="s">
        <v>803</v>
      </c>
      <c r="K50" s="3476">
        <v>220106800</v>
      </c>
      <c r="L50" s="2251" t="s">
        <v>804</v>
      </c>
      <c r="M50" s="3476">
        <v>220106800</v>
      </c>
      <c r="N50" s="2251" t="s">
        <v>804</v>
      </c>
      <c r="O50" s="3339">
        <v>70</v>
      </c>
      <c r="P50" s="2136"/>
      <c r="Q50" s="2257"/>
      <c r="R50" s="3477">
        <f>SUM(W50:W53)/S45</f>
        <v>0.11766732107469306</v>
      </c>
      <c r="S50" s="3482"/>
      <c r="T50" s="2755"/>
      <c r="U50" s="2995"/>
      <c r="V50" s="3478" t="s">
        <v>805</v>
      </c>
      <c r="W50" s="726">
        <v>1196008.55</v>
      </c>
      <c r="X50" s="345" t="s">
        <v>806</v>
      </c>
      <c r="Y50" s="2485">
        <v>20</v>
      </c>
      <c r="Z50" s="2333" t="s">
        <v>716</v>
      </c>
      <c r="AA50" s="3408"/>
      <c r="AB50" s="3408"/>
      <c r="AC50" s="3408"/>
      <c r="AD50" s="3408"/>
      <c r="AE50" s="3408"/>
      <c r="AF50" s="3408"/>
      <c r="AG50" s="3408"/>
      <c r="AH50" s="3408"/>
      <c r="AI50" s="3408"/>
      <c r="AJ50" s="3408"/>
      <c r="AK50" s="3408"/>
      <c r="AL50" s="3408"/>
      <c r="AM50" s="3408"/>
      <c r="AN50" s="3408"/>
      <c r="AO50" s="3408"/>
      <c r="AP50" s="3408"/>
      <c r="AQ50" s="3017"/>
      <c r="AR50" s="3017"/>
      <c r="AS50" s="2532"/>
    </row>
    <row r="51" spans="1:45" ht="25.5" customHeight="1" x14ac:dyDescent="0.25">
      <c r="A51" s="744"/>
      <c r="B51" s="29"/>
      <c r="C51" s="589"/>
      <c r="D51" s="567"/>
      <c r="G51" s="3402"/>
      <c r="H51" s="2257"/>
      <c r="I51" s="3402"/>
      <c r="J51" s="2257"/>
      <c r="K51" s="3476"/>
      <c r="L51" s="2251"/>
      <c r="M51" s="3476"/>
      <c r="N51" s="2251"/>
      <c r="O51" s="3339"/>
      <c r="P51" s="2136"/>
      <c r="Q51" s="2257"/>
      <c r="R51" s="3477"/>
      <c r="S51" s="3482"/>
      <c r="T51" s="2755"/>
      <c r="U51" s="2995"/>
      <c r="V51" s="3479"/>
      <c r="W51" s="726">
        <v>7426942.2699999996</v>
      </c>
      <c r="X51" s="345" t="s">
        <v>807</v>
      </c>
      <c r="Y51" s="2485"/>
      <c r="Z51" s="2333"/>
      <c r="AA51" s="3408"/>
      <c r="AB51" s="3408"/>
      <c r="AC51" s="3408"/>
      <c r="AD51" s="3408"/>
      <c r="AE51" s="3408"/>
      <c r="AF51" s="3408"/>
      <c r="AG51" s="3408"/>
      <c r="AH51" s="3408"/>
      <c r="AI51" s="3408"/>
      <c r="AJ51" s="3408"/>
      <c r="AK51" s="3408"/>
      <c r="AL51" s="3408"/>
      <c r="AM51" s="3408"/>
      <c r="AN51" s="3408"/>
      <c r="AO51" s="3408"/>
      <c r="AP51" s="3408"/>
      <c r="AQ51" s="3017"/>
      <c r="AR51" s="3017"/>
      <c r="AS51" s="2532"/>
    </row>
    <row r="52" spans="1:45" ht="25.5" customHeight="1" x14ac:dyDescent="0.25">
      <c r="A52" s="744"/>
      <c r="B52" s="29"/>
      <c r="C52" s="589"/>
      <c r="D52" s="567"/>
      <c r="G52" s="3402"/>
      <c r="H52" s="2257"/>
      <c r="I52" s="3402"/>
      <c r="J52" s="2257"/>
      <c r="K52" s="3476"/>
      <c r="L52" s="2251"/>
      <c r="M52" s="3476"/>
      <c r="N52" s="2251"/>
      <c r="O52" s="3339"/>
      <c r="P52" s="2136"/>
      <c r="Q52" s="2257"/>
      <c r="R52" s="3477"/>
      <c r="S52" s="3482"/>
      <c r="T52" s="2755"/>
      <c r="U52" s="2995"/>
      <c r="V52" s="3479"/>
      <c r="W52" s="726">
        <v>6751247.3300000001</v>
      </c>
      <c r="X52" s="345" t="s">
        <v>808</v>
      </c>
      <c r="Y52" s="2485"/>
      <c r="Z52" s="2333"/>
      <c r="AA52" s="3408"/>
      <c r="AB52" s="3408"/>
      <c r="AC52" s="3408"/>
      <c r="AD52" s="3408"/>
      <c r="AE52" s="3408"/>
      <c r="AF52" s="3408"/>
      <c r="AG52" s="3408"/>
      <c r="AH52" s="3408"/>
      <c r="AI52" s="3408"/>
      <c r="AJ52" s="3408"/>
      <c r="AK52" s="3408"/>
      <c r="AL52" s="3408"/>
      <c r="AM52" s="3408"/>
      <c r="AN52" s="3408"/>
      <c r="AO52" s="3408"/>
      <c r="AP52" s="3408"/>
      <c r="AQ52" s="3017"/>
      <c r="AR52" s="3017"/>
      <c r="AS52" s="2532"/>
    </row>
    <row r="53" spans="1:45" ht="30.75" customHeight="1" x14ac:dyDescent="0.25">
      <c r="A53" s="744"/>
      <c r="B53" s="29"/>
      <c r="C53" s="589"/>
      <c r="D53" s="567"/>
      <c r="G53" s="3402"/>
      <c r="H53" s="2257"/>
      <c r="I53" s="3402"/>
      <c r="J53" s="2257"/>
      <c r="K53" s="3476"/>
      <c r="L53" s="2251"/>
      <c r="M53" s="3476"/>
      <c r="N53" s="2251"/>
      <c r="O53" s="3339"/>
      <c r="P53" s="2136"/>
      <c r="Q53" s="2257"/>
      <c r="R53" s="3477"/>
      <c r="S53" s="3482"/>
      <c r="T53" s="2755"/>
      <c r="U53" s="2995"/>
      <c r="V53" s="3480"/>
      <c r="W53" s="726">
        <v>2625801.85</v>
      </c>
      <c r="X53" s="345" t="s">
        <v>809</v>
      </c>
      <c r="Y53" s="3481"/>
      <c r="Z53" s="2334"/>
      <c r="AA53" s="3408"/>
      <c r="AB53" s="3408"/>
      <c r="AC53" s="3408"/>
      <c r="AD53" s="3408"/>
      <c r="AE53" s="3408"/>
      <c r="AF53" s="3408"/>
      <c r="AG53" s="3408"/>
      <c r="AH53" s="3408"/>
      <c r="AI53" s="3408"/>
      <c r="AJ53" s="3408"/>
      <c r="AK53" s="3408"/>
      <c r="AL53" s="3408"/>
      <c r="AM53" s="3408"/>
      <c r="AN53" s="3408"/>
      <c r="AO53" s="3408"/>
      <c r="AP53" s="3408"/>
      <c r="AQ53" s="3017"/>
      <c r="AR53" s="3017"/>
      <c r="AS53" s="2532"/>
    </row>
    <row r="54" spans="1:45" ht="30.75" customHeight="1" x14ac:dyDescent="0.25">
      <c r="A54" s="744"/>
      <c r="B54" s="29"/>
      <c r="C54" s="589"/>
      <c r="D54" s="567"/>
      <c r="G54" s="3374" t="s">
        <v>810</v>
      </c>
      <c r="H54" s="2281" t="s">
        <v>811</v>
      </c>
      <c r="I54" s="3374" t="s">
        <v>810</v>
      </c>
      <c r="J54" s="2281" t="s">
        <v>811</v>
      </c>
      <c r="K54" s="3468">
        <v>220102600</v>
      </c>
      <c r="L54" s="2281" t="s">
        <v>812</v>
      </c>
      <c r="M54" s="3468">
        <v>220102600</v>
      </c>
      <c r="N54" s="2281" t="s">
        <v>812</v>
      </c>
      <c r="O54" s="3361">
        <v>17</v>
      </c>
      <c r="P54" s="2136"/>
      <c r="Q54" s="2257"/>
      <c r="R54" s="3483">
        <f>SUM(W54:W62)/S45</f>
        <v>0.1280939335253693</v>
      </c>
      <c r="S54" s="3482"/>
      <c r="T54" s="2755"/>
      <c r="U54" s="2995"/>
      <c r="V54" s="3478" t="s">
        <v>813</v>
      </c>
      <c r="W54" s="730">
        <f>10000000-8405003-1594997</f>
        <v>0</v>
      </c>
      <c r="X54" s="345" t="s">
        <v>814</v>
      </c>
      <c r="Y54" s="2510">
        <v>25</v>
      </c>
      <c r="Z54" s="2464" t="s">
        <v>706</v>
      </c>
      <c r="AA54" s="3408"/>
      <c r="AB54" s="3408"/>
      <c r="AC54" s="3408"/>
      <c r="AD54" s="3408"/>
      <c r="AE54" s="3408"/>
      <c r="AF54" s="3408"/>
      <c r="AG54" s="3408"/>
      <c r="AH54" s="3408"/>
      <c r="AI54" s="3408"/>
      <c r="AJ54" s="3408"/>
      <c r="AK54" s="3408"/>
      <c r="AL54" s="3408"/>
      <c r="AM54" s="3408"/>
      <c r="AN54" s="3408"/>
      <c r="AO54" s="3408"/>
      <c r="AP54" s="3408"/>
      <c r="AQ54" s="3017"/>
      <c r="AR54" s="3017"/>
      <c r="AS54" s="2532"/>
    </row>
    <row r="55" spans="1:45" x14ac:dyDescent="0.25">
      <c r="A55" s="744"/>
      <c r="B55" s="29"/>
      <c r="C55" s="589"/>
      <c r="D55" s="567"/>
      <c r="G55" s="3385"/>
      <c r="H55" s="2316"/>
      <c r="I55" s="3385"/>
      <c r="J55" s="2316"/>
      <c r="K55" s="3469"/>
      <c r="L55" s="2316"/>
      <c r="M55" s="3469"/>
      <c r="N55" s="2316"/>
      <c r="O55" s="3471"/>
      <c r="P55" s="2136"/>
      <c r="Q55" s="2257"/>
      <c r="R55" s="3484"/>
      <c r="S55" s="3482"/>
      <c r="T55" s="2755"/>
      <c r="U55" s="2995"/>
      <c r="V55" s="3479"/>
      <c r="W55" s="730">
        <f>5000000-5000000</f>
        <v>0</v>
      </c>
      <c r="X55" s="345" t="s">
        <v>815</v>
      </c>
      <c r="Y55" s="2511"/>
      <c r="Z55" s="2465"/>
      <c r="AA55" s="3408"/>
      <c r="AB55" s="3408"/>
      <c r="AC55" s="3408"/>
      <c r="AD55" s="3408"/>
      <c r="AE55" s="3408"/>
      <c r="AF55" s="3408"/>
      <c r="AG55" s="3408"/>
      <c r="AH55" s="3408"/>
      <c r="AI55" s="3408"/>
      <c r="AJ55" s="3408"/>
      <c r="AK55" s="3408"/>
      <c r="AL55" s="3408"/>
      <c r="AM55" s="3408"/>
      <c r="AN55" s="3408"/>
      <c r="AO55" s="3408"/>
      <c r="AP55" s="3408"/>
      <c r="AQ55" s="3017"/>
      <c r="AR55" s="3017"/>
      <c r="AS55" s="2532"/>
    </row>
    <row r="56" spans="1:45" x14ac:dyDescent="0.25">
      <c r="A56" s="744"/>
      <c r="B56" s="29"/>
      <c r="C56" s="589"/>
      <c r="D56" s="567"/>
      <c r="G56" s="3385"/>
      <c r="H56" s="2316"/>
      <c r="I56" s="3385"/>
      <c r="J56" s="2316"/>
      <c r="K56" s="3469"/>
      <c r="L56" s="2316"/>
      <c r="M56" s="3469"/>
      <c r="N56" s="2316"/>
      <c r="O56" s="3471"/>
      <c r="P56" s="2136"/>
      <c r="Q56" s="2257"/>
      <c r="R56" s="3484"/>
      <c r="S56" s="3482"/>
      <c r="T56" s="2755"/>
      <c r="U56" s="2995"/>
      <c r="V56" s="3479"/>
      <c r="W56" s="730">
        <f>5000000-5000000</f>
        <v>0</v>
      </c>
      <c r="X56" s="345" t="s">
        <v>816</v>
      </c>
      <c r="Y56" s="2511"/>
      <c r="Z56" s="2465"/>
      <c r="AA56" s="3408"/>
      <c r="AB56" s="3408"/>
      <c r="AC56" s="3408"/>
      <c r="AD56" s="3408"/>
      <c r="AE56" s="3408"/>
      <c r="AF56" s="3408"/>
      <c r="AG56" s="3408"/>
      <c r="AH56" s="3408"/>
      <c r="AI56" s="3408"/>
      <c r="AJ56" s="3408"/>
      <c r="AK56" s="3408"/>
      <c r="AL56" s="3408"/>
      <c r="AM56" s="3408"/>
      <c r="AN56" s="3408"/>
      <c r="AO56" s="3408"/>
      <c r="AP56" s="3408"/>
      <c r="AQ56" s="3017"/>
      <c r="AR56" s="3017"/>
      <c r="AS56" s="2532"/>
    </row>
    <row r="57" spans="1:45" x14ac:dyDescent="0.25">
      <c r="A57" s="744"/>
      <c r="B57" s="29"/>
      <c r="C57" s="589"/>
      <c r="D57" s="567"/>
      <c r="G57" s="3385"/>
      <c r="H57" s="2316"/>
      <c r="I57" s="3385"/>
      <c r="J57" s="2316"/>
      <c r="K57" s="3469"/>
      <c r="L57" s="2316"/>
      <c r="M57" s="3469"/>
      <c r="N57" s="2316"/>
      <c r="O57" s="3471"/>
      <c r="P57" s="2136"/>
      <c r="Q57" s="2257"/>
      <c r="R57" s="3484"/>
      <c r="S57" s="3482"/>
      <c r="T57" s="2755"/>
      <c r="U57" s="2995"/>
      <c r="V57" s="3479"/>
      <c r="W57" s="726">
        <v>1594997</v>
      </c>
      <c r="X57" s="345" t="s">
        <v>817</v>
      </c>
      <c r="Y57" s="2511"/>
      <c r="Z57" s="2465"/>
      <c r="AA57" s="3408"/>
      <c r="AB57" s="3408"/>
      <c r="AC57" s="3408"/>
      <c r="AD57" s="3408"/>
      <c r="AE57" s="3408"/>
      <c r="AF57" s="3408"/>
      <c r="AG57" s="3408"/>
      <c r="AH57" s="3408"/>
      <c r="AI57" s="3408"/>
      <c r="AJ57" s="3408"/>
      <c r="AK57" s="3408"/>
      <c r="AL57" s="3408"/>
      <c r="AM57" s="3408"/>
      <c r="AN57" s="3408"/>
      <c r="AO57" s="3408"/>
      <c r="AP57" s="3408"/>
      <c r="AQ57" s="3017"/>
      <c r="AR57" s="3017"/>
      <c r="AS57" s="2532"/>
    </row>
    <row r="58" spans="1:45" x14ac:dyDescent="0.25">
      <c r="A58" s="744"/>
      <c r="B58" s="29"/>
      <c r="C58" s="589"/>
      <c r="D58" s="567"/>
      <c r="G58" s="3385"/>
      <c r="H58" s="2316"/>
      <c r="I58" s="3385"/>
      <c r="J58" s="2316"/>
      <c r="K58" s="3469"/>
      <c r="L58" s="2316"/>
      <c r="M58" s="3469"/>
      <c r="N58" s="2316"/>
      <c r="O58" s="3471"/>
      <c r="P58" s="2136"/>
      <c r="Q58" s="2257"/>
      <c r="R58" s="3484"/>
      <c r="S58" s="3482"/>
      <c r="T58" s="2755"/>
      <c r="U58" s="2995"/>
      <c r="V58" s="3479"/>
      <c r="W58" s="730">
        <f>5000000-5000000</f>
        <v>0</v>
      </c>
      <c r="X58" s="345" t="s">
        <v>818</v>
      </c>
      <c r="Y58" s="2512"/>
      <c r="Z58" s="2466"/>
      <c r="AA58" s="3408"/>
      <c r="AB58" s="3408"/>
      <c r="AC58" s="3408"/>
      <c r="AD58" s="3408"/>
      <c r="AE58" s="3408"/>
      <c r="AF58" s="3408"/>
      <c r="AG58" s="3408"/>
      <c r="AH58" s="3408"/>
      <c r="AI58" s="3408"/>
      <c r="AJ58" s="3408"/>
      <c r="AK58" s="3408"/>
      <c r="AL58" s="3408"/>
      <c r="AM58" s="3408"/>
      <c r="AN58" s="3408"/>
      <c r="AO58" s="3408"/>
      <c r="AP58" s="3408"/>
      <c r="AQ58" s="3017"/>
      <c r="AR58" s="3017"/>
      <c r="AS58" s="2532"/>
    </row>
    <row r="59" spans="1:45" x14ac:dyDescent="0.25">
      <c r="A59" s="744"/>
      <c r="B59" s="29"/>
      <c r="C59" s="589"/>
      <c r="D59" s="567"/>
      <c r="G59" s="3385"/>
      <c r="H59" s="2316"/>
      <c r="I59" s="3385"/>
      <c r="J59" s="2316"/>
      <c r="K59" s="3469"/>
      <c r="L59" s="2316"/>
      <c r="M59" s="3469"/>
      <c r="N59" s="2316"/>
      <c r="O59" s="3471"/>
      <c r="P59" s="2136"/>
      <c r="Q59" s="2257"/>
      <c r="R59" s="3484"/>
      <c r="S59" s="3482"/>
      <c r="T59" s="2755"/>
      <c r="U59" s="2995"/>
      <c r="V59" s="3479"/>
      <c r="W59" s="726">
        <v>0</v>
      </c>
      <c r="X59" s="345" t="s">
        <v>819</v>
      </c>
      <c r="Y59" s="3359">
        <v>20</v>
      </c>
      <c r="Z59" s="2464" t="s">
        <v>716</v>
      </c>
      <c r="AA59" s="3408"/>
      <c r="AB59" s="3408"/>
      <c r="AC59" s="3408"/>
      <c r="AD59" s="3408"/>
      <c r="AE59" s="3408"/>
      <c r="AF59" s="3408"/>
      <c r="AG59" s="3408"/>
      <c r="AH59" s="3408"/>
      <c r="AI59" s="3408"/>
      <c r="AJ59" s="3408"/>
      <c r="AK59" s="3408"/>
      <c r="AL59" s="3408"/>
      <c r="AM59" s="3408"/>
      <c r="AN59" s="3408"/>
      <c r="AO59" s="3408"/>
      <c r="AP59" s="3408"/>
      <c r="AQ59" s="3017"/>
      <c r="AR59" s="3017"/>
      <c r="AS59" s="2532"/>
    </row>
    <row r="60" spans="1:45" x14ac:dyDescent="0.25">
      <c r="A60" s="744"/>
      <c r="B60" s="29"/>
      <c r="C60" s="589"/>
      <c r="D60" s="567"/>
      <c r="G60" s="3385"/>
      <c r="H60" s="2316"/>
      <c r="I60" s="3385"/>
      <c r="J60" s="2316"/>
      <c r="K60" s="3469"/>
      <c r="L60" s="2316"/>
      <c r="M60" s="3469"/>
      <c r="N60" s="2316"/>
      <c r="O60" s="3471"/>
      <c r="P60" s="2136"/>
      <c r="Q60" s="2257"/>
      <c r="R60" s="3484"/>
      <c r="S60" s="3482"/>
      <c r="T60" s="2755"/>
      <c r="U60" s="2995"/>
      <c r="V60" s="3479"/>
      <c r="W60" s="726">
        <v>0</v>
      </c>
      <c r="X60" s="345" t="s">
        <v>820</v>
      </c>
      <c r="Y60" s="3416"/>
      <c r="Z60" s="2465"/>
      <c r="AA60" s="3408"/>
      <c r="AB60" s="3408"/>
      <c r="AC60" s="3408"/>
      <c r="AD60" s="3408"/>
      <c r="AE60" s="3408"/>
      <c r="AF60" s="3408"/>
      <c r="AG60" s="3408"/>
      <c r="AH60" s="3408"/>
      <c r="AI60" s="3408"/>
      <c r="AJ60" s="3408"/>
      <c r="AK60" s="3408"/>
      <c r="AL60" s="3408"/>
      <c r="AM60" s="3408"/>
      <c r="AN60" s="3408"/>
      <c r="AO60" s="3408"/>
      <c r="AP60" s="3408"/>
      <c r="AQ60" s="3017"/>
      <c r="AR60" s="3017"/>
      <c r="AS60" s="2532"/>
    </row>
    <row r="61" spans="1:45" x14ac:dyDescent="0.25">
      <c r="A61" s="744"/>
      <c r="B61" s="29"/>
      <c r="C61" s="589"/>
      <c r="D61" s="567"/>
      <c r="G61" s="3385"/>
      <c r="H61" s="2316"/>
      <c r="I61" s="3385"/>
      <c r="J61" s="2316"/>
      <c r="K61" s="3469"/>
      <c r="L61" s="2316"/>
      <c r="M61" s="3469"/>
      <c r="N61" s="2316"/>
      <c r="O61" s="3471"/>
      <c r="P61" s="2136"/>
      <c r="Q61" s="2257"/>
      <c r="R61" s="3484"/>
      <c r="S61" s="3482"/>
      <c r="T61" s="2755"/>
      <c r="U61" s="2995"/>
      <c r="V61" s="3479"/>
      <c r="W61" s="726">
        <v>18000000</v>
      </c>
      <c r="X61" s="345" t="s">
        <v>821</v>
      </c>
      <c r="Y61" s="3416"/>
      <c r="Z61" s="2465"/>
      <c r="AA61" s="3408"/>
      <c r="AB61" s="3408"/>
      <c r="AC61" s="3408"/>
      <c r="AD61" s="3408"/>
      <c r="AE61" s="3408"/>
      <c r="AF61" s="3408"/>
      <c r="AG61" s="3408"/>
      <c r="AH61" s="3408"/>
      <c r="AI61" s="3408"/>
      <c r="AJ61" s="3408"/>
      <c r="AK61" s="3408"/>
      <c r="AL61" s="3408"/>
      <c r="AM61" s="3408"/>
      <c r="AN61" s="3408"/>
      <c r="AO61" s="3408"/>
      <c r="AP61" s="3408"/>
      <c r="AQ61" s="3017"/>
      <c r="AR61" s="3017"/>
      <c r="AS61" s="2532"/>
    </row>
    <row r="62" spans="1:45" ht="39.75" customHeight="1" x14ac:dyDescent="0.25">
      <c r="A62" s="744"/>
      <c r="B62" s="29"/>
      <c r="C62" s="589"/>
      <c r="D62" s="567"/>
      <c r="G62" s="3373"/>
      <c r="H62" s="2317"/>
      <c r="I62" s="3373"/>
      <c r="J62" s="2317"/>
      <c r="K62" s="3470"/>
      <c r="L62" s="2317"/>
      <c r="M62" s="3470"/>
      <c r="N62" s="2317"/>
      <c r="O62" s="3360"/>
      <c r="P62" s="2136"/>
      <c r="Q62" s="2257"/>
      <c r="R62" s="3485"/>
      <c r="S62" s="3482"/>
      <c r="T62" s="2755"/>
      <c r="U62" s="2995"/>
      <c r="V62" s="3480"/>
      <c r="W62" s="726">
        <v>0</v>
      </c>
      <c r="X62" s="345" t="s">
        <v>822</v>
      </c>
      <c r="Y62" s="3358"/>
      <c r="Z62" s="2466"/>
      <c r="AA62" s="3408"/>
      <c r="AB62" s="3408"/>
      <c r="AC62" s="3408"/>
      <c r="AD62" s="3408"/>
      <c r="AE62" s="3408"/>
      <c r="AF62" s="3408"/>
      <c r="AG62" s="3408"/>
      <c r="AH62" s="3408"/>
      <c r="AI62" s="3408"/>
      <c r="AJ62" s="3408"/>
      <c r="AK62" s="3408"/>
      <c r="AL62" s="3408"/>
      <c r="AM62" s="3408"/>
      <c r="AN62" s="3408"/>
      <c r="AO62" s="3408"/>
      <c r="AP62" s="3408"/>
      <c r="AQ62" s="3017"/>
      <c r="AR62" s="3017"/>
      <c r="AS62" s="2532"/>
    </row>
    <row r="63" spans="1:45" ht="48.75" customHeight="1" x14ac:dyDescent="0.25">
      <c r="A63" s="744"/>
      <c r="B63" s="29"/>
      <c r="C63" s="589"/>
      <c r="D63" s="567"/>
      <c r="G63" s="3473">
        <v>2201009</v>
      </c>
      <c r="H63" s="2770" t="s">
        <v>823</v>
      </c>
      <c r="I63" s="3442">
        <v>2201074</v>
      </c>
      <c r="J63" s="2770" t="s">
        <v>823</v>
      </c>
      <c r="K63" s="3443">
        <v>220100900</v>
      </c>
      <c r="L63" s="2770" t="s">
        <v>824</v>
      </c>
      <c r="M63" s="3443">
        <v>220107400</v>
      </c>
      <c r="N63" s="2770" t="s">
        <v>825</v>
      </c>
      <c r="O63" s="3456">
        <v>606</v>
      </c>
      <c r="P63" s="2136"/>
      <c r="Q63" s="2257"/>
      <c r="R63" s="3472">
        <f>SUM(W63:W66)/S45</f>
        <v>0.13074146779539936</v>
      </c>
      <c r="S63" s="3482"/>
      <c r="T63" s="2755"/>
      <c r="U63" s="2995"/>
      <c r="V63" s="3452" t="s">
        <v>826</v>
      </c>
      <c r="W63" s="726">
        <v>1328898.3899999999</v>
      </c>
      <c r="X63" s="345" t="s">
        <v>827</v>
      </c>
      <c r="Y63" s="756">
        <v>20</v>
      </c>
      <c r="Z63" s="584" t="s">
        <v>716</v>
      </c>
      <c r="AA63" s="3408"/>
      <c r="AB63" s="3408"/>
      <c r="AC63" s="3408"/>
      <c r="AD63" s="3408"/>
      <c r="AE63" s="3408"/>
      <c r="AF63" s="3408"/>
      <c r="AG63" s="3408"/>
      <c r="AH63" s="3408"/>
      <c r="AI63" s="3408"/>
      <c r="AJ63" s="3408"/>
      <c r="AK63" s="3408"/>
      <c r="AL63" s="3408"/>
      <c r="AM63" s="3408"/>
      <c r="AN63" s="3408"/>
      <c r="AO63" s="3408"/>
      <c r="AP63" s="3408"/>
      <c r="AQ63" s="3017"/>
      <c r="AR63" s="3017"/>
      <c r="AS63" s="2532"/>
    </row>
    <row r="64" spans="1:45" ht="36.75" customHeight="1" x14ac:dyDescent="0.25">
      <c r="A64" s="744"/>
      <c r="B64" s="29"/>
      <c r="C64" s="589"/>
      <c r="D64" s="567"/>
      <c r="G64" s="3474"/>
      <c r="H64" s="2760"/>
      <c r="I64" s="3405"/>
      <c r="J64" s="2760"/>
      <c r="K64" s="3433"/>
      <c r="L64" s="2760"/>
      <c r="M64" s="3433"/>
      <c r="N64" s="2760"/>
      <c r="O64" s="3436"/>
      <c r="P64" s="2136"/>
      <c r="Q64" s="2257"/>
      <c r="R64" s="3420"/>
      <c r="S64" s="3482"/>
      <c r="T64" s="2755"/>
      <c r="U64" s="2995"/>
      <c r="V64" s="3414"/>
      <c r="W64" s="726">
        <v>8252158.0700000003</v>
      </c>
      <c r="X64" s="345" t="s">
        <v>828</v>
      </c>
      <c r="Y64" s="756">
        <v>20</v>
      </c>
      <c r="Z64" s="584" t="s">
        <v>716</v>
      </c>
      <c r="AA64" s="3408"/>
      <c r="AB64" s="3408"/>
      <c r="AC64" s="3408"/>
      <c r="AD64" s="3408"/>
      <c r="AE64" s="3408"/>
      <c r="AF64" s="3408"/>
      <c r="AG64" s="3408"/>
      <c r="AH64" s="3408"/>
      <c r="AI64" s="3408"/>
      <c r="AJ64" s="3408"/>
      <c r="AK64" s="3408"/>
      <c r="AL64" s="3408"/>
      <c r="AM64" s="3408"/>
      <c r="AN64" s="3408"/>
      <c r="AO64" s="3408"/>
      <c r="AP64" s="3408"/>
      <c r="AQ64" s="3017"/>
      <c r="AR64" s="3017"/>
      <c r="AS64" s="2532"/>
    </row>
    <row r="65" spans="1:45" ht="84" customHeight="1" x14ac:dyDescent="0.25">
      <c r="A65" s="744"/>
      <c r="B65" s="29"/>
      <c r="C65" s="589"/>
      <c r="D65" s="567"/>
      <c r="G65" s="3474"/>
      <c r="H65" s="2760"/>
      <c r="I65" s="3405"/>
      <c r="J65" s="2760"/>
      <c r="K65" s="3433"/>
      <c r="L65" s="2760"/>
      <c r="M65" s="3433"/>
      <c r="N65" s="2760"/>
      <c r="O65" s="3436"/>
      <c r="P65" s="2136"/>
      <c r="Q65" s="2257"/>
      <c r="R65" s="3420"/>
      <c r="S65" s="3482"/>
      <c r="T65" s="2755"/>
      <c r="U65" s="2995"/>
      <c r="V65" s="3414"/>
      <c r="W65" s="726">
        <v>7501385.9199999999</v>
      </c>
      <c r="X65" s="345" t="s">
        <v>829</v>
      </c>
      <c r="Y65" s="756">
        <v>20</v>
      </c>
      <c r="Z65" s="584" t="s">
        <v>716</v>
      </c>
      <c r="AA65" s="3408"/>
      <c r="AB65" s="3408"/>
      <c r="AC65" s="3408"/>
      <c r="AD65" s="3408"/>
      <c r="AE65" s="3408"/>
      <c r="AF65" s="3408"/>
      <c r="AG65" s="3408"/>
      <c r="AH65" s="3408"/>
      <c r="AI65" s="3408"/>
      <c r="AJ65" s="3408"/>
      <c r="AK65" s="3408"/>
      <c r="AL65" s="3408"/>
      <c r="AM65" s="3408"/>
      <c r="AN65" s="3408"/>
      <c r="AO65" s="3408"/>
      <c r="AP65" s="3408"/>
      <c r="AQ65" s="3017"/>
      <c r="AR65" s="3017"/>
      <c r="AS65" s="2532"/>
    </row>
    <row r="66" spans="1:45" ht="117" customHeight="1" x14ac:dyDescent="0.25">
      <c r="A66" s="744"/>
      <c r="B66" s="29"/>
      <c r="C66" s="589"/>
      <c r="D66" s="567"/>
      <c r="G66" s="3475"/>
      <c r="H66" s="2761"/>
      <c r="I66" s="3422"/>
      <c r="J66" s="2761"/>
      <c r="K66" s="3434"/>
      <c r="L66" s="2761"/>
      <c r="M66" s="3434"/>
      <c r="N66" s="2761"/>
      <c r="O66" s="3437"/>
      <c r="P66" s="2136"/>
      <c r="Q66" s="2257"/>
      <c r="R66" s="3421"/>
      <c r="S66" s="3482"/>
      <c r="T66" s="2755"/>
      <c r="U66" s="2995"/>
      <c r="V66" s="3415"/>
      <c r="W66" s="726">
        <v>2917557.61</v>
      </c>
      <c r="X66" s="345" t="s">
        <v>830</v>
      </c>
      <c r="Y66" s="756">
        <v>20</v>
      </c>
      <c r="Z66" s="584" t="s">
        <v>716</v>
      </c>
      <c r="AA66" s="3408"/>
      <c r="AB66" s="3408"/>
      <c r="AC66" s="3408"/>
      <c r="AD66" s="3408"/>
      <c r="AE66" s="3408"/>
      <c r="AF66" s="3408"/>
      <c r="AG66" s="3408"/>
      <c r="AH66" s="3408"/>
      <c r="AI66" s="3408"/>
      <c r="AJ66" s="3408"/>
      <c r="AK66" s="3408"/>
      <c r="AL66" s="3408"/>
      <c r="AM66" s="3408"/>
      <c r="AN66" s="3408"/>
      <c r="AO66" s="3408"/>
      <c r="AP66" s="3408"/>
      <c r="AQ66" s="3017"/>
      <c r="AR66" s="3017"/>
      <c r="AS66" s="2532"/>
    </row>
    <row r="67" spans="1:45" ht="128.25" customHeight="1" x14ac:dyDescent="0.25">
      <c r="A67" s="744"/>
      <c r="B67" s="29"/>
      <c r="C67" s="589"/>
      <c r="D67" s="567"/>
      <c r="G67" s="757">
        <v>220101010</v>
      </c>
      <c r="H67" s="599" t="s">
        <v>831</v>
      </c>
      <c r="I67" s="745">
        <v>2201074</v>
      </c>
      <c r="J67" s="599" t="s">
        <v>832</v>
      </c>
      <c r="K67" s="568">
        <v>220107400</v>
      </c>
      <c r="L67" s="599" t="s">
        <v>825</v>
      </c>
      <c r="M67" s="758">
        <v>220107400</v>
      </c>
      <c r="N67" s="599" t="s">
        <v>825</v>
      </c>
      <c r="O67" s="752">
        <v>94</v>
      </c>
      <c r="P67" s="2136"/>
      <c r="Q67" s="2257"/>
      <c r="R67" s="759">
        <f>W67/S45</f>
        <v>0.13074146786077007</v>
      </c>
      <c r="S67" s="3482"/>
      <c r="T67" s="2755"/>
      <c r="U67" s="2995"/>
      <c r="V67" s="760" t="s">
        <v>833</v>
      </c>
      <c r="W67" s="726">
        <v>20000000</v>
      </c>
      <c r="X67" s="345" t="s">
        <v>834</v>
      </c>
      <c r="Y67" s="756">
        <v>20</v>
      </c>
      <c r="Z67" s="584" t="s">
        <v>716</v>
      </c>
      <c r="AA67" s="3408"/>
      <c r="AB67" s="3408"/>
      <c r="AC67" s="3408"/>
      <c r="AD67" s="3408"/>
      <c r="AE67" s="3408"/>
      <c r="AF67" s="3408"/>
      <c r="AG67" s="3408"/>
      <c r="AH67" s="3408"/>
      <c r="AI67" s="3408"/>
      <c r="AJ67" s="3408"/>
      <c r="AK67" s="3408"/>
      <c r="AL67" s="3408"/>
      <c r="AM67" s="3408"/>
      <c r="AN67" s="3408"/>
      <c r="AO67" s="3408"/>
      <c r="AP67" s="3408"/>
      <c r="AQ67" s="3017"/>
      <c r="AR67" s="3017"/>
      <c r="AS67" s="2532"/>
    </row>
    <row r="68" spans="1:45" ht="73.5" customHeight="1" x14ac:dyDescent="0.25">
      <c r="A68" s="744"/>
      <c r="B68" s="29"/>
      <c r="C68" s="589"/>
      <c r="D68" s="567"/>
      <c r="G68" s="749">
        <v>2201035</v>
      </c>
      <c r="H68" s="599" t="s">
        <v>835</v>
      </c>
      <c r="I68" s="749">
        <v>2201035</v>
      </c>
      <c r="J68" s="599" t="s">
        <v>835</v>
      </c>
      <c r="K68" s="758">
        <v>220103500</v>
      </c>
      <c r="L68" s="599" t="s">
        <v>836</v>
      </c>
      <c r="M68" s="758">
        <v>220103500</v>
      </c>
      <c r="N68" s="599" t="s">
        <v>836</v>
      </c>
      <c r="O68" s="752">
        <v>8</v>
      </c>
      <c r="P68" s="2136"/>
      <c r="Q68" s="2257"/>
      <c r="R68" s="759">
        <f>W68/S45</f>
        <v>6.5370733930385033E-2</v>
      </c>
      <c r="S68" s="3482"/>
      <c r="T68" s="2755"/>
      <c r="U68" s="2995" t="s">
        <v>837</v>
      </c>
      <c r="V68" s="761" t="s">
        <v>838</v>
      </c>
      <c r="W68" s="726">
        <v>10000000</v>
      </c>
      <c r="X68" s="345" t="s">
        <v>839</v>
      </c>
      <c r="Y68" s="756">
        <v>20</v>
      </c>
      <c r="Z68" s="584" t="s">
        <v>716</v>
      </c>
      <c r="AA68" s="3408"/>
      <c r="AB68" s="3408"/>
      <c r="AC68" s="3408"/>
      <c r="AD68" s="3408"/>
      <c r="AE68" s="3408"/>
      <c r="AF68" s="3408"/>
      <c r="AG68" s="3408"/>
      <c r="AH68" s="3408"/>
      <c r="AI68" s="3408"/>
      <c r="AJ68" s="3408"/>
      <c r="AK68" s="3408"/>
      <c r="AL68" s="3408"/>
      <c r="AM68" s="3408"/>
      <c r="AN68" s="3408"/>
      <c r="AO68" s="3408"/>
      <c r="AP68" s="3408"/>
      <c r="AQ68" s="3017"/>
      <c r="AR68" s="3017"/>
      <c r="AS68" s="2532"/>
    </row>
    <row r="69" spans="1:45" ht="39.75" customHeight="1" x14ac:dyDescent="0.25">
      <c r="A69" s="744"/>
      <c r="B69" s="29"/>
      <c r="C69" s="589"/>
      <c r="D69" s="567"/>
      <c r="G69" s="3442">
        <v>2201046</v>
      </c>
      <c r="H69" s="2770" t="s">
        <v>840</v>
      </c>
      <c r="I69" s="3442">
        <v>2201046</v>
      </c>
      <c r="J69" s="2770" t="s">
        <v>840</v>
      </c>
      <c r="K69" s="3443">
        <v>220104602</v>
      </c>
      <c r="L69" s="2770" t="s">
        <v>841</v>
      </c>
      <c r="M69" s="3443">
        <v>220104602</v>
      </c>
      <c r="N69" s="2770" t="s">
        <v>841</v>
      </c>
      <c r="O69" s="3456">
        <v>13</v>
      </c>
      <c r="P69" s="2136"/>
      <c r="Q69" s="2257"/>
      <c r="R69" s="3472">
        <f>SUM(W69:W72)/S45</f>
        <v>6.537073399575577E-2</v>
      </c>
      <c r="S69" s="3482"/>
      <c r="T69" s="2755"/>
      <c r="U69" s="2995"/>
      <c r="V69" s="3452" t="s">
        <v>842</v>
      </c>
      <c r="W69" s="726">
        <v>664449.19999999995</v>
      </c>
      <c r="X69" s="345" t="s">
        <v>843</v>
      </c>
      <c r="Y69" s="3359">
        <v>20</v>
      </c>
      <c r="Z69" s="2464" t="s">
        <v>716</v>
      </c>
      <c r="AA69" s="3408"/>
      <c r="AB69" s="3408"/>
      <c r="AC69" s="3408"/>
      <c r="AD69" s="3408"/>
      <c r="AE69" s="3408"/>
      <c r="AF69" s="3408"/>
      <c r="AG69" s="3408"/>
      <c r="AH69" s="3408"/>
      <c r="AI69" s="3408"/>
      <c r="AJ69" s="3408"/>
      <c r="AK69" s="3408"/>
      <c r="AL69" s="3408"/>
      <c r="AM69" s="3408"/>
      <c r="AN69" s="3408"/>
      <c r="AO69" s="3408"/>
      <c r="AP69" s="3408"/>
      <c r="AQ69" s="3017"/>
      <c r="AR69" s="3017"/>
      <c r="AS69" s="2532"/>
    </row>
    <row r="70" spans="1:45" x14ac:dyDescent="0.25">
      <c r="A70" s="744"/>
      <c r="B70" s="29"/>
      <c r="C70" s="589"/>
      <c r="D70" s="567"/>
      <c r="G70" s="3405"/>
      <c r="H70" s="2760"/>
      <c r="I70" s="3405"/>
      <c r="J70" s="2760"/>
      <c r="K70" s="3433"/>
      <c r="L70" s="2760"/>
      <c r="M70" s="3433"/>
      <c r="N70" s="2760"/>
      <c r="O70" s="3436"/>
      <c r="P70" s="2136"/>
      <c r="Q70" s="2257"/>
      <c r="R70" s="3420"/>
      <c r="S70" s="3482"/>
      <c r="T70" s="2755"/>
      <c r="U70" s="2995"/>
      <c r="V70" s="3414"/>
      <c r="W70" s="726">
        <v>4126079.04</v>
      </c>
      <c r="X70" s="345" t="s">
        <v>844</v>
      </c>
      <c r="Y70" s="3416"/>
      <c r="Z70" s="2465"/>
      <c r="AA70" s="3408"/>
      <c r="AB70" s="3408"/>
      <c r="AC70" s="3408"/>
      <c r="AD70" s="3408"/>
      <c r="AE70" s="3408"/>
      <c r="AF70" s="3408"/>
      <c r="AG70" s="3408"/>
      <c r="AH70" s="3408"/>
      <c r="AI70" s="3408"/>
      <c r="AJ70" s="3408"/>
      <c r="AK70" s="3408"/>
      <c r="AL70" s="3408"/>
      <c r="AM70" s="3408"/>
      <c r="AN70" s="3408"/>
      <c r="AO70" s="3408"/>
      <c r="AP70" s="3408"/>
      <c r="AQ70" s="3017"/>
      <c r="AR70" s="3017"/>
      <c r="AS70" s="2532"/>
    </row>
    <row r="71" spans="1:45" x14ac:dyDescent="0.25">
      <c r="A71" s="744"/>
      <c r="B71" s="29"/>
      <c r="C71" s="589"/>
      <c r="D71" s="567"/>
      <c r="G71" s="3405"/>
      <c r="H71" s="2760"/>
      <c r="I71" s="3405"/>
      <c r="J71" s="2760"/>
      <c r="K71" s="3433"/>
      <c r="L71" s="2760"/>
      <c r="M71" s="3433"/>
      <c r="N71" s="2760"/>
      <c r="O71" s="3436"/>
      <c r="P71" s="2136"/>
      <c r="Q71" s="2257"/>
      <c r="R71" s="3420"/>
      <c r="S71" s="3482"/>
      <c r="T71" s="2755"/>
      <c r="U71" s="2995"/>
      <c r="V71" s="3414"/>
      <c r="W71" s="726">
        <v>3750692.96</v>
      </c>
      <c r="X71" s="345" t="s">
        <v>845</v>
      </c>
      <c r="Y71" s="3416"/>
      <c r="Z71" s="2465"/>
      <c r="AA71" s="3408"/>
      <c r="AB71" s="3408"/>
      <c r="AC71" s="3408"/>
      <c r="AD71" s="3408"/>
      <c r="AE71" s="3408"/>
      <c r="AF71" s="3408"/>
      <c r="AG71" s="3408"/>
      <c r="AH71" s="3408"/>
      <c r="AI71" s="3408"/>
      <c r="AJ71" s="3408"/>
      <c r="AK71" s="3408"/>
      <c r="AL71" s="3408"/>
      <c r="AM71" s="3408"/>
      <c r="AN71" s="3408"/>
      <c r="AO71" s="3408"/>
      <c r="AP71" s="3408"/>
      <c r="AQ71" s="3017"/>
      <c r="AR71" s="3017"/>
      <c r="AS71" s="2532"/>
    </row>
    <row r="72" spans="1:45" ht="33.75" customHeight="1" x14ac:dyDescent="0.25">
      <c r="A72" s="744"/>
      <c r="B72" s="29"/>
      <c r="C72" s="589"/>
      <c r="D72" s="567"/>
      <c r="G72" s="3422"/>
      <c r="H72" s="2761"/>
      <c r="I72" s="3422"/>
      <c r="J72" s="2761"/>
      <c r="K72" s="3434"/>
      <c r="L72" s="2761"/>
      <c r="M72" s="3434"/>
      <c r="N72" s="2761"/>
      <c r="O72" s="3437"/>
      <c r="P72" s="2136"/>
      <c r="Q72" s="2257"/>
      <c r="R72" s="3421"/>
      <c r="S72" s="3482"/>
      <c r="T72" s="2755"/>
      <c r="U72" s="2995"/>
      <c r="V72" s="3414"/>
      <c r="W72" s="726">
        <v>1458778.81</v>
      </c>
      <c r="X72" s="345" t="s">
        <v>846</v>
      </c>
      <c r="Y72" s="3358"/>
      <c r="Z72" s="2466"/>
      <c r="AA72" s="3408"/>
      <c r="AB72" s="3408"/>
      <c r="AC72" s="3408"/>
      <c r="AD72" s="3408"/>
      <c r="AE72" s="3408"/>
      <c r="AF72" s="3408"/>
      <c r="AG72" s="3408"/>
      <c r="AH72" s="3408"/>
      <c r="AI72" s="3408"/>
      <c r="AJ72" s="3408"/>
      <c r="AK72" s="3408"/>
      <c r="AL72" s="3408"/>
      <c r="AM72" s="3408"/>
      <c r="AN72" s="3408"/>
      <c r="AO72" s="3408"/>
      <c r="AP72" s="3408"/>
      <c r="AQ72" s="3017"/>
      <c r="AR72" s="3017"/>
      <c r="AS72" s="2532"/>
    </row>
    <row r="73" spans="1:45" x14ac:dyDescent="0.25">
      <c r="A73" s="744"/>
      <c r="B73" s="29"/>
      <c r="C73" s="589"/>
      <c r="D73" s="567"/>
      <c r="G73" s="3442">
        <v>2201054</v>
      </c>
      <c r="H73" s="2770" t="s">
        <v>847</v>
      </c>
      <c r="I73" s="3442">
        <v>2201054</v>
      </c>
      <c r="J73" s="2770" t="s">
        <v>847</v>
      </c>
      <c r="K73" s="3443">
        <v>220105400</v>
      </c>
      <c r="L73" s="2770" t="s">
        <v>848</v>
      </c>
      <c r="M73" s="3443">
        <v>220105400</v>
      </c>
      <c r="N73" s="2770" t="s">
        <v>848</v>
      </c>
      <c r="O73" s="3456">
        <v>11</v>
      </c>
      <c r="P73" s="2136"/>
      <c r="Q73" s="2257"/>
      <c r="R73" s="3462">
        <f>SUM(W73:W76)/S45</f>
        <v>6.537073399575577E-2</v>
      </c>
      <c r="S73" s="3482"/>
      <c r="T73" s="2755"/>
      <c r="U73" s="2995" t="s">
        <v>795</v>
      </c>
      <c r="V73" s="3467" t="s">
        <v>849</v>
      </c>
      <c r="W73" s="726">
        <v>664449.19999999995</v>
      </c>
      <c r="X73" s="345" t="s">
        <v>850</v>
      </c>
      <c r="Y73" s="3359">
        <v>20</v>
      </c>
      <c r="Z73" s="2464" t="s">
        <v>716</v>
      </c>
      <c r="AA73" s="3408"/>
      <c r="AB73" s="3408"/>
      <c r="AC73" s="3408"/>
      <c r="AD73" s="3408"/>
      <c r="AE73" s="3408"/>
      <c r="AF73" s="3408"/>
      <c r="AG73" s="3408"/>
      <c r="AH73" s="3408"/>
      <c r="AI73" s="3408"/>
      <c r="AJ73" s="3408"/>
      <c r="AK73" s="3408"/>
      <c r="AL73" s="3408"/>
      <c r="AM73" s="3408"/>
      <c r="AN73" s="3408"/>
      <c r="AO73" s="3408"/>
      <c r="AP73" s="3408"/>
      <c r="AQ73" s="3017"/>
      <c r="AR73" s="3017"/>
      <c r="AS73" s="2532"/>
    </row>
    <row r="74" spans="1:45" ht="39" customHeight="1" x14ac:dyDescent="0.25">
      <c r="A74" s="744"/>
      <c r="B74" s="29"/>
      <c r="C74" s="589"/>
      <c r="D74" s="567"/>
      <c r="G74" s="3405"/>
      <c r="H74" s="2760"/>
      <c r="I74" s="3405"/>
      <c r="J74" s="2760"/>
      <c r="K74" s="3433"/>
      <c r="L74" s="2760"/>
      <c r="M74" s="3433"/>
      <c r="N74" s="2760"/>
      <c r="O74" s="3436"/>
      <c r="P74" s="2136"/>
      <c r="Q74" s="2257"/>
      <c r="R74" s="3463"/>
      <c r="S74" s="3482"/>
      <c r="T74" s="2755"/>
      <c r="U74" s="2995"/>
      <c r="V74" s="3467"/>
      <c r="W74" s="726">
        <v>4126079.04</v>
      </c>
      <c r="X74" s="345" t="s">
        <v>851</v>
      </c>
      <c r="Y74" s="3416"/>
      <c r="Z74" s="2465"/>
      <c r="AA74" s="3408"/>
      <c r="AB74" s="3408"/>
      <c r="AC74" s="3408"/>
      <c r="AD74" s="3408"/>
      <c r="AE74" s="3408"/>
      <c r="AF74" s="3408"/>
      <c r="AG74" s="3408"/>
      <c r="AH74" s="3408"/>
      <c r="AI74" s="3408"/>
      <c r="AJ74" s="3408"/>
      <c r="AK74" s="3408"/>
      <c r="AL74" s="3408"/>
      <c r="AM74" s="3408"/>
      <c r="AN74" s="3408"/>
      <c r="AO74" s="3408"/>
      <c r="AP74" s="3408"/>
      <c r="AQ74" s="3017"/>
      <c r="AR74" s="3017"/>
      <c r="AS74" s="2532"/>
    </row>
    <row r="75" spans="1:45" x14ac:dyDescent="0.25">
      <c r="A75" s="744"/>
      <c r="B75" s="29"/>
      <c r="C75" s="589"/>
      <c r="D75" s="567"/>
      <c r="G75" s="3405"/>
      <c r="H75" s="2760"/>
      <c r="I75" s="3405"/>
      <c r="J75" s="2760"/>
      <c r="K75" s="3433"/>
      <c r="L75" s="2760"/>
      <c r="M75" s="3433"/>
      <c r="N75" s="2760"/>
      <c r="O75" s="3436"/>
      <c r="P75" s="2136"/>
      <c r="Q75" s="2257"/>
      <c r="R75" s="3463"/>
      <c r="S75" s="3482"/>
      <c r="T75" s="2755"/>
      <c r="U75" s="2995"/>
      <c r="V75" s="3467"/>
      <c r="W75" s="726">
        <v>3750692.96</v>
      </c>
      <c r="X75" s="345" t="s">
        <v>852</v>
      </c>
      <c r="Y75" s="3416"/>
      <c r="Z75" s="2465"/>
      <c r="AA75" s="3408"/>
      <c r="AB75" s="3408"/>
      <c r="AC75" s="3408"/>
      <c r="AD75" s="3408"/>
      <c r="AE75" s="3408"/>
      <c r="AF75" s="3408"/>
      <c r="AG75" s="3408"/>
      <c r="AH75" s="3408"/>
      <c r="AI75" s="3408"/>
      <c r="AJ75" s="3408"/>
      <c r="AK75" s="3408"/>
      <c r="AL75" s="3408"/>
      <c r="AM75" s="3408"/>
      <c r="AN75" s="3408"/>
      <c r="AO75" s="3408"/>
      <c r="AP75" s="3408"/>
      <c r="AQ75" s="3017"/>
      <c r="AR75" s="3017"/>
      <c r="AS75" s="2532"/>
    </row>
    <row r="76" spans="1:45" ht="83.25" customHeight="1" x14ac:dyDescent="0.25">
      <c r="A76" s="744"/>
      <c r="B76" s="29"/>
      <c r="C76" s="589"/>
      <c r="D76" s="567"/>
      <c r="G76" s="3422"/>
      <c r="H76" s="2761"/>
      <c r="I76" s="3422"/>
      <c r="J76" s="2761"/>
      <c r="K76" s="3434"/>
      <c r="L76" s="2761"/>
      <c r="M76" s="3434"/>
      <c r="N76" s="2761"/>
      <c r="O76" s="3437"/>
      <c r="P76" s="2136"/>
      <c r="Q76" s="2257"/>
      <c r="R76" s="3464"/>
      <c r="S76" s="3482"/>
      <c r="T76" s="2755"/>
      <c r="U76" s="2995"/>
      <c r="V76" s="3467"/>
      <c r="W76" s="726">
        <v>1458778.81</v>
      </c>
      <c r="X76" s="345" t="s">
        <v>853</v>
      </c>
      <c r="Y76" s="3358"/>
      <c r="Z76" s="2466"/>
      <c r="AA76" s="3408"/>
      <c r="AB76" s="3408"/>
      <c r="AC76" s="3408"/>
      <c r="AD76" s="3408"/>
      <c r="AE76" s="3408"/>
      <c r="AF76" s="3408"/>
      <c r="AG76" s="3408"/>
      <c r="AH76" s="3408"/>
      <c r="AI76" s="3408"/>
      <c r="AJ76" s="3408"/>
      <c r="AK76" s="3408"/>
      <c r="AL76" s="3408"/>
      <c r="AM76" s="3408"/>
      <c r="AN76" s="3408"/>
      <c r="AO76" s="3408"/>
      <c r="AP76" s="3408"/>
      <c r="AQ76" s="3017"/>
      <c r="AR76" s="3017"/>
      <c r="AS76" s="2532"/>
    </row>
    <row r="77" spans="1:45" ht="95.25" customHeight="1" x14ac:dyDescent="0.25">
      <c r="A77" s="744"/>
      <c r="B77" s="29"/>
      <c r="C77" s="589"/>
      <c r="D77" s="567"/>
      <c r="G77" s="762">
        <v>2201061</v>
      </c>
      <c r="H77" s="603" t="s">
        <v>854</v>
      </c>
      <c r="I77" s="762">
        <v>2201061</v>
      </c>
      <c r="J77" s="603" t="s">
        <v>854</v>
      </c>
      <c r="K77" s="763">
        <v>220106102</v>
      </c>
      <c r="L77" s="603" t="s">
        <v>855</v>
      </c>
      <c r="M77" s="763">
        <v>220106102</v>
      </c>
      <c r="N77" s="603" t="s">
        <v>855</v>
      </c>
      <c r="O77" s="764">
        <v>12</v>
      </c>
      <c r="P77" s="2136"/>
      <c r="Q77" s="2257"/>
      <c r="R77" s="765">
        <f>W77/S45</f>
        <v>6.5370733930385033E-2</v>
      </c>
      <c r="S77" s="3482"/>
      <c r="T77" s="2755"/>
      <c r="U77" s="598" t="s">
        <v>837</v>
      </c>
      <c r="V77" s="766" t="s">
        <v>856</v>
      </c>
      <c r="W77" s="726">
        <v>10000000</v>
      </c>
      <c r="X77" s="345" t="s">
        <v>857</v>
      </c>
      <c r="Y77" s="756">
        <v>20</v>
      </c>
      <c r="Z77" s="584" t="s">
        <v>716</v>
      </c>
      <c r="AA77" s="3408"/>
      <c r="AB77" s="3408"/>
      <c r="AC77" s="3408"/>
      <c r="AD77" s="3408"/>
      <c r="AE77" s="3408"/>
      <c r="AF77" s="3408"/>
      <c r="AG77" s="3408"/>
      <c r="AH77" s="3408"/>
      <c r="AI77" s="3408"/>
      <c r="AJ77" s="3408"/>
      <c r="AK77" s="3408"/>
      <c r="AL77" s="3408"/>
      <c r="AM77" s="3408"/>
      <c r="AN77" s="3408"/>
      <c r="AO77" s="3408"/>
      <c r="AP77" s="3408"/>
      <c r="AQ77" s="3017"/>
      <c r="AR77" s="3017"/>
      <c r="AS77" s="2532"/>
    </row>
    <row r="78" spans="1:45" ht="63.75" customHeight="1" x14ac:dyDescent="0.25">
      <c r="A78" s="744"/>
      <c r="B78" s="29"/>
      <c r="C78" s="589"/>
      <c r="D78" s="567"/>
      <c r="G78" s="739">
        <v>2201066</v>
      </c>
      <c r="H78" s="593" t="s">
        <v>858</v>
      </c>
      <c r="I78" s="739">
        <v>2201066</v>
      </c>
      <c r="J78" s="593" t="s">
        <v>858</v>
      </c>
      <c r="K78" s="742">
        <v>220106600</v>
      </c>
      <c r="L78" s="593" t="s">
        <v>859</v>
      </c>
      <c r="M78" s="742">
        <v>220106600</v>
      </c>
      <c r="N78" s="593" t="s">
        <v>859</v>
      </c>
      <c r="O78" s="767">
        <v>10000</v>
      </c>
      <c r="P78" s="2136"/>
      <c r="Q78" s="2281"/>
      <c r="R78" s="768">
        <f>W78/S45</f>
        <v>1.0067093025279295E-2</v>
      </c>
      <c r="S78" s="3482"/>
      <c r="T78" s="2755"/>
      <c r="U78" s="598" t="s">
        <v>795</v>
      </c>
      <c r="V78" s="769" t="s">
        <v>860</v>
      </c>
      <c r="W78" s="726">
        <v>1540000</v>
      </c>
      <c r="X78" s="566" t="s">
        <v>861</v>
      </c>
      <c r="Y78" s="770">
        <v>20</v>
      </c>
      <c r="Z78" s="585" t="s">
        <v>716</v>
      </c>
      <c r="AA78" s="3408"/>
      <c r="AB78" s="3408"/>
      <c r="AC78" s="3408"/>
      <c r="AD78" s="3408"/>
      <c r="AE78" s="3408"/>
      <c r="AF78" s="3408"/>
      <c r="AG78" s="3408"/>
      <c r="AH78" s="3408"/>
      <c r="AI78" s="3408"/>
      <c r="AJ78" s="3408"/>
      <c r="AK78" s="3408"/>
      <c r="AL78" s="3408"/>
      <c r="AM78" s="3408"/>
      <c r="AN78" s="3408"/>
      <c r="AO78" s="3408"/>
      <c r="AP78" s="3408"/>
      <c r="AQ78" s="3065"/>
      <c r="AR78" s="3065"/>
      <c r="AS78" s="2533"/>
    </row>
    <row r="79" spans="1:45" ht="29.25" customHeight="1" x14ac:dyDescent="0.25">
      <c r="A79" s="744"/>
      <c r="B79" s="29"/>
      <c r="C79" s="589"/>
      <c r="D79" s="567"/>
      <c r="G79" s="3442">
        <v>2201050</v>
      </c>
      <c r="H79" s="2770" t="s">
        <v>862</v>
      </c>
      <c r="I79" s="3442">
        <v>2201050</v>
      </c>
      <c r="J79" s="2770" t="s">
        <v>862</v>
      </c>
      <c r="K79" s="3443">
        <v>220105000</v>
      </c>
      <c r="L79" s="2770" t="s">
        <v>863</v>
      </c>
      <c r="M79" s="3443">
        <v>220105000</v>
      </c>
      <c r="N79" s="2770" t="s">
        <v>863</v>
      </c>
      <c r="O79" s="3456">
        <v>8000</v>
      </c>
      <c r="P79" s="2314" t="s">
        <v>864</v>
      </c>
      <c r="Q79" s="2322" t="s">
        <v>865</v>
      </c>
      <c r="R79" s="3465">
        <f>SUM(W79:W82)/S79</f>
        <v>1.6341321671867436E-2</v>
      </c>
      <c r="S79" s="3412">
        <f>SUM(W79:W90)</f>
        <v>611945607.01999998</v>
      </c>
      <c r="T79" s="2316" t="s">
        <v>866</v>
      </c>
      <c r="U79" s="3213" t="s">
        <v>867</v>
      </c>
      <c r="V79" s="3022" t="s">
        <v>868</v>
      </c>
      <c r="W79" s="726">
        <v>664449.19999999995</v>
      </c>
      <c r="X79" s="566" t="s">
        <v>869</v>
      </c>
      <c r="Y79" s="3461">
        <v>20</v>
      </c>
      <c r="Z79" s="2995" t="s">
        <v>716</v>
      </c>
      <c r="AA79" s="3409">
        <v>19649</v>
      </c>
      <c r="AB79" s="3355">
        <v>20118</v>
      </c>
      <c r="AC79" s="3355">
        <v>28907</v>
      </c>
      <c r="AD79" s="3355">
        <v>9525</v>
      </c>
      <c r="AE79" s="3355">
        <v>1222</v>
      </c>
      <c r="AF79" s="3355">
        <v>113</v>
      </c>
      <c r="AG79" s="3355">
        <v>297</v>
      </c>
      <c r="AH79" s="3355">
        <v>345</v>
      </c>
      <c r="AI79" s="3355">
        <v>0</v>
      </c>
      <c r="AJ79" s="3355">
        <v>0</v>
      </c>
      <c r="AK79" s="3355">
        <v>0</v>
      </c>
      <c r="AL79" s="3355">
        <v>0</v>
      </c>
      <c r="AM79" s="3355">
        <v>3301</v>
      </c>
      <c r="AN79" s="3355">
        <v>2507</v>
      </c>
      <c r="AO79" s="3355">
        <v>113</v>
      </c>
      <c r="AP79" s="3355">
        <f>SUM(AA79:AB87)</f>
        <v>39767</v>
      </c>
      <c r="AQ79" s="3016">
        <v>44198</v>
      </c>
      <c r="AR79" s="3016">
        <v>44560</v>
      </c>
      <c r="AS79" s="2531" t="s">
        <v>707</v>
      </c>
    </row>
    <row r="80" spans="1:45" ht="27" customHeight="1" x14ac:dyDescent="0.25">
      <c r="A80" s="744"/>
      <c r="B80" s="29"/>
      <c r="C80" s="589"/>
      <c r="D80" s="567"/>
      <c r="G80" s="3405"/>
      <c r="H80" s="2760"/>
      <c r="I80" s="3405"/>
      <c r="J80" s="2760"/>
      <c r="K80" s="3433"/>
      <c r="L80" s="2760"/>
      <c r="M80" s="3433"/>
      <c r="N80" s="2760"/>
      <c r="O80" s="3436"/>
      <c r="P80" s="2136"/>
      <c r="Q80" s="2322"/>
      <c r="R80" s="3465"/>
      <c r="S80" s="3412"/>
      <c r="T80" s="2316"/>
      <c r="U80" s="2277"/>
      <c r="V80" s="3022"/>
      <c r="W80" s="726">
        <v>4126079.04</v>
      </c>
      <c r="X80" s="566" t="s">
        <v>870</v>
      </c>
      <c r="Y80" s="3461"/>
      <c r="Z80" s="2995"/>
      <c r="AA80" s="3410"/>
      <c r="AB80" s="3408"/>
      <c r="AC80" s="3408"/>
      <c r="AD80" s="3408"/>
      <c r="AE80" s="3408"/>
      <c r="AF80" s="3408"/>
      <c r="AG80" s="3408"/>
      <c r="AH80" s="3408"/>
      <c r="AI80" s="3408"/>
      <c r="AJ80" s="3408"/>
      <c r="AK80" s="3408"/>
      <c r="AL80" s="3408"/>
      <c r="AM80" s="3408"/>
      <c r="AN80" s="3408"/>
      <c r="AO80" s="3408"/>
      <c r="AP80" s="3408"/>
      <c r="AQ80" s="3017"/>
      <c r="AR80" s="3017"/>
      <c r="AS80" s="2532"/>
    </row>
    <row r="81" spans="1:45" ht="30.75" customHeight="1" x14ac:dyDescent="0.25">
      <c r="A81" s="744"/>
      <c r="B81" s="29"/>
      <c r="C81" s="589"/>
      <c r="D81" s="567"/>
      <c r="G81" s="3405"/>
      <c r="H81" s="2760"/>
      <c r="I81" s="3405"/>
      <c r="J81" s="2760"/>
      <c r="K81" s="3433"/>
      <c r="L81" s="2760"/>
      <c r="M81" s="3433"/>
      <c r="N81" s="2760"/>
      <c r="O81" s="3436"/>
      <c r="P81" s="2136"/>
      <c r="Q81" s="2322"/>
      <c r="R81" s="3465"/>
      <c r="S81" s="3412"/>
      <c r="T81" s="2316"/>
      <c r="U81" s="2277"/>
      <c r="V81" s="3022"/>
      <c r="W81" s="726">
        <v>3750692.96</v>
      </c>
      <c r="X81" s="566" t="s">
        <v>871</v>
      </c>
      <c r="Y81" s="3461"/>
      <c r="Z81" s="2995"/>
      <c r="AA81" s="3410"/>
      <c r="AB81" s="3408"/>
      <c r="AC81" s="3408"/>
      <c r="AD81" s="3408"/>
      <c r="AE81" s="3408"/>
      <c r="AF81" s="3408"/>
      <c r="AG81" s="3408"/>
      <c r="AH81" s="3408"/>
      <c r="AI81" s="3408"/>
      <c r="AJ81" s="3408"/>
      <c r="AK81" s="3408"/>
      <c r="AL81" s="3408"/>
      <c r="AM81" s="3408"/>
      <c r="AN81" s="3408"/>
      <c r="AO81" s="3408"/>
      <c r="AP81" s="3408"/>
      <c r="AQ81" s="3017"/>
      <c r="AR81" s="3017"/>
      <c r="AS81" s="2532"/>
    </row>
    <row r="82" spans="1:45" ht="35.25" customHeight="1" x14ac:dyDescent="0.25">
      <c r="A82" s="744"/>
      <c r="B82" s="29"/>
      <c r="C82" s="589"/>
      <c r="D82" s="567"/>
      <c r="G82" s="3422"/>
      <c r="H82" s="2761"/>
      <c r="I82" s="3422"/>
      <c r="J82" s="2761"/>
      <c r="K82" s="3434"/>
      <c r="L82" s="2761"/>
      <c r="M82" s="3434"/>
      <c r="N82" s="2761"/>
      <c r="O82" s="3437"/>
      <c r="P82" s="2136"/>
      <c r="Q82" s="2322"/>
      <c r="R82" s="3465"/>
      <c r="S82" s="3412"/>
      <c r="T82" s="2316"/>
      <c r="U82" s="2277"/>
      <c r="V82" s="3022"/>
      <c r="W82" s="726">
        <v>1458778.81</v>
      </c>
      <c r="X82" s="566" t="s">
        <v>872</v>
      </c>
      <c r="Y82" s="3461"/>
      <c r="Z82" s="2995"/>
      <c r="AA82" s="3410"/>
      <c r="AB82" s="3408"/>
      <c r="AC82" s="3408"/>
      <c r="AD82" s="3408"/>
      <c r="AE82" s="3408"/>
      <c r="AF82" s="3408"/>
      <c r="AG82" s="3408"/>
      <c r="AH82" s="3408"/>
      <c r="AI82" s="3408"/>
      <c r="AJ82" s="3408"/>
      <c r="AK82" s="3408"/>
      <c r="AL82" s="3408"/>
      <c r="AM82" s="3408"/>
      <c r="AN82" s="3408"/>
      <c r="AO82" s="3408"/>
      <c r="AP82" s="3408"/>
      <c r="AQ82" s="3017"/>
      <c r="AR82" s="3017"/>
      <c r="AS82" s="2532"/>
    </row>
    <row r="83" spans="1:45" ht="26.25" customHeight="1" x14ac:dyDescent="0.25">
      <c r="A83" s="744"/>
      <c r="B83" s="29"/>
      <c r="C83" s="589"/>
      <c r="D83" s="567"/>
      <c r="G83" s="3442">
        <v>2201050</v>
      </c>
      <c r="H83" s="2770" t="s">
        <v>862</v>
      </c>
      <c r="I83" s="3442">
        <v>2201050</v>
      </c>
      <c r="J83" s="2770" t="s">
        <v>862</v>
      </c>
      <c r="K83" s="3443">
        <v>220105001</v>
      </c>
      <c r="L83" s="2770" t="s">
        <v>873</v>
      </c>
      <c r="M83" s="3443">
        <v>220105001</v>
      </c>
      <c r="N83" s="2770" t="s">
        <v>873</v>
      </c>
      <c r="O83" s="3456">
        <v>150</v>
      </c>
      <c r="P83" s="2136"/>
      <c r="Q83" s="2322"/>
      <c r="R83" s="3466">
        <f>SUM(W83:W86)/S79</f>
        <v>0.96731735665626517</v>
      </c>
      <c r="S83" s="3412"/>
      <c r="T83" s="2316"/>
      <c r="U83" s="2277"/>
      <c r="V83" s="3022" t="s">
        <v>874</v>
      </c>
      <c r="W83" s="726">
        <v>39331779</v>
      </c>
      <c r="X83" s="566" t="s">
        <v>875</v>
      </c>
      <c r="Y83" s="3461">
        <v>25</v>
      </c>
      <c r="Z83" s="2995" t="s">
        <v>706</v>
      </c>
      <c r="AA83" s="3410"/>
      <c r="AB83" s="3408"/>
      <c r="AC83" s="3408"/>
      <c r="AD83" s="3408"/>
      <c r="AE83" s="3408"/>
      <c r="AF83" s="3408"/>
      <c r="AG83" s="3408"/>
      <c r="AH83" s="3408"/>
      <c r="AI83" s="3408"/>
      <c r="AJ83" s="3408"/>
      <c r="AK83" s="3408"/>
      <c r="AL83" s="3408"/>
      <c r="AM83" s="3408"/>
      <c r="AN83" s="3408"/>
      <c r="AO83" s="3408"/>
      <c r="AP83" s="3408"/>
      <c r="AQ83" s="3017"/>
      <c r="AR83" s="3017"/>
      <c r="AS83" s="2532"/>
    </row>
    <row r="84" spans="1:45" ht="21" customHeight="1" x14ac:dyDescent="0.25">
      <c r="A84" s="744"/>
      <c r="B84" s="29"/>
      <c r="C84" s="589"/>
      <c r="D84" s="567"/>
      <c r="G84" s="3405"/>
      <c r="H84" s="2760"/>
      <c r="I84" s="3405"/>
      <c r="J84" s="2760"/>
      <c r="K84" s="3433"/>
      <c r="L84" s="2760"/>
      <c r="M84" s="3433"/>
      <c r="N84" s="2760"/>
      <c r="O84" s="3436"/>
      <c r="P84" s="2136"/>
      <c r="Q84" s="2322"/>
      <c r="R84" s="3466"/>
      <c r="S84" s="3412"/>
      <c r="T84" s="2316"/>
      <c r="U84" s="2277"/>
      <c r="V84" s="3022"/>
      <c r="W84" s="726">
        <v>244241436</v>
      </c>
      <c r="X84" s="566" t="s">
        <v>876</v>
      </c>
      <c r="Y84" s="3461"/>
      <c r="Z84" s="2995"/>
      <c r="AA84" s="3410"/>
      <c r="AB84" s="3408"/>
      <c r="AC84" s="3408"/>
      <c r="AD84" s="3408"/>
      <c r="AE84" s="3408"/>
      <c r="AF84" s="3408"/>
      <c r="AG84" s="3408"/>
      <c r="AH84" s="3408"/>
      <c r="AI84" s="3408"/>
      <c r="AJ84" s="3408"/>
      <c r="AK84" s="3408"/>
      <c r="AL84" s="3408"/>
      <c r="AM84" s="3408"/>
      <c r="AN84" s="3408"/>
      <c r="AO84" s="3408"/>
      <c r="AP84" s="3408"/>
      <c r="AQ84" s="3017"/>
      <c r="AR84" s="3017"/>
      <c r="AS84" s="2532"/>
    </row>
    <row r="85" spans="1:45" ht="17.25" customHeight="1" x14ac:dyDescent="0.25">
      <c r="A85" s="744"/>
      <c r="B85" s="29"/>
      <c r="C85" s="589"/>
      <c r="D85" s="567"/>
      <c r="G85" s="3405"/>
      <c r="H85" s="2760"/>
      <c r="I85" s="3405"/>
      <c r="J85" s="2760"/>
      <c r="K85" s="3433"/>
      <c r="L85" s="2760"/>
      <c r="M85" s="3433"/>
      <c r="N85" s="2760"/>
      <c r="O85" s="3436"/>
      <c r="P85" s="2136"/>
      <c r="Q85" s="2322"/>
      <c r="R85" s="3466"/>
      <c r="S85" s="3412"/>
      <c r="T85" s="2316"/>
      <c r="U85" s="2277"/>
      <c r="V85" s="3022"/>
      <c r="W85" s="726">
        <v>222020622</v>
      </c>
      <c r="X85" s="566" t="s">
        <v>877</v>
      </c>
      <c r="Y85" s="3461"/>
      <c r="Z85" s="2995"/>
      <c r="AA85" s="3410"/>
      <c r="AB85" s="3408"/>
      <c r="AC85" s="3408"/>
      <c r="AD85" s="3408"/>
      <c r="AE85" s="3408"/>
      <c r="AF85" s="3408"/>
      <c r="AG85" s="3408"/>
      <c r="AH85" s="3408"/>
      <c r="AI85" s="3408"/>
      <c r="AJ85" s="3408"/>
      <c r="AK85" s="3408"/>
      <c r="AL85" s="3408"/>
      <c r="AM85" s="3408"/>
      <c r="AN85" s="3408"/>
      <c r="AO85" s="3408"/>
      <c r="AP85" s="3408"/>
      <c r="AQ85" s="3017"/>
      <c r="AR85" s="3017"/>
      <c r="AS85" s="2532"/>
    </row>
    <row r="86" spans="1:45" ht="28.5" customHeight="1" x14ac:dyDescent="0.25">
      <c r="A86" s="744"/>
      <c r="B86" s="29"/>
      <c r="C86" s="589"/>
      <c r="D86" s="567"/>
      <c r="G86" s="3422"/>
      <c r="H86" s="2761"/>
      <c r="I86" s="3422"/>
      <c r="J86" s="2761"/>
      <c r="K86" s="3434"/>
      <c r="L86" s="2761"/>
      <c r="M86" s="3434"/>
      <c r="N86" s="2761"/>
      <c r="O86" s="3437"/>
      <c r="P86" s="2136"/>
      <c r="Q86" s="2322"/>
      <c r="R86" s="3466"/>
      <c r="S86" s="3412"/>
      <c r="T86" s="2316"/>
      <c r="U86" s="2277"/>
      <c r="V86" s="3022"/>
      <c r="W86" s="726">
        <v>86351770</v>
      </c>
      <c r="X86" s="566" t="s">
        <v>878</v>
      </c>
      <c r="Y86" s="3461"/>
      <c r="Z86" s="2995"/>
      <c r="AA86" s="3410"/>
      <c r="AB86" s="3408"/>
      <c r="AC86" s="3408"/>
      <c r="AD86" s="3408"/>
      <c r="AE86" s="3408"/>
      <c r="AF86" s="3408"/>
      <c r="AG86" s="3408"/>
      <c r="AH86" s="3408"/>
      <c r="AI86" s="3408"/>
      <c r="AJ86" s="3408"/>
      <c r="AK86" s="3408"/>
      <c r="AL86" s="3408"/>
      <c r="AM86" s="3408"/>
      <c r="AN86" s="3408"/>
      <c r="AO86" s="3408"/>
      <c r="AP86" s="3408"/>
      <c r="AQ86" s="3017"/>
      <c r="AR86" s="3017"/>
      <c r="AS86" s="2532"/>
    </row>
    <row r="87" spans="1:45" ht="25.5" customHeight="1" x14ac:dyDescent="0.25">
      <c r="A87" s="744"/>
      <c r="B87" s="29"/>
      <c r="C87" s="589"/>
      <c r="D87" s="567"/>
      <c r="G87" s="3442" t="s">
        <v>63</v>
      </c>
      <c r="H87" s="2770" t="s">
        <v>879</v>
      </c>
      <c r="I87" s="3442">
        <v>2201001</v>
      </c>
      <c r="J87" s="2770" t="s">
        <v>880</v>
      </c>
      <c r="K87" s="3443" t="s">
        <v>63</v>
      </c>
      <c r="L87" s="2770" t="s">
        <v>881</v>
      </c>
      <c r="M87" s="3443">
        <v>220100100</v>
      </c>
      <c r="N87" s="2770" t="s">
        <v>882</v>
      </c>
      <c r="O87" s="3456">
        <v>2</v>
      </c>
      <c r="P87" s="2136"/>
      <c r="Q87" s="2322"/>
      <c r="R87" s="3465">
        <f>SUM(W87:W90)/S79</f>
        <v>1.6341321671867436E-2</v>
      </c>
      <c r="S87" s="3412"/>
      <c r="T87" s="2316"/>
      <c r="U87" s="2277" t="s">
        <v>883</v>
      </c>
      <c r="V87" s="2379" t="s">
        <v>884</v>
      </c>
      <c r="W87" s="726">
        <v>664449.19999999995</v>
      </c>
      <c r="X87" s="566" t="s">
        <v>885</v>
      </c>
      <c r="Y87" s="3416">
        <v>20</v>
      </c>
      <c r="Z87" s="2465" t="s">
        <v>716</v>
      </c>
      <c r="AA87" s="3408"/>
      <c r="AB87" s="3408"/>
      <c r="AC87" s="3408"/>
      <c r="AD87" s="3408"/>
      <c r="AE87" s="3408"/>
      <c r="AF87" s="3408"/>
      <c r="AG87" s="3408"/>
      <c r="AH87" s="3408"/>
      <c r="AI87" s="3408"/>
      <c r="AJ87" s="3408"/>
      <c r="AK87" s="3408"/>
      <c r="AL87" s="3408"/>
      <c r="AM87" s="3408"/>
      <c r="AN87" s="3408"/>
      <c r="AO87" s="3408"/>
      <c r="AP87" s="3408"/>
      <c r="AQ87" s="3017"/>
      <c r="AR87" s="3017"/>
      <c r="AS87" s="2532"/>
    </row>
    <row r="88" spans="1:45" ht="21.75" customHeight="1" x14ac:dyDescent="0.25">
      <c r="A88" s="744"/>
      <c r="B88" s="29"/>
      <c r="C88" s="589"/>
      <c r="D88" s="567"/>
      <c r="G88" s="3405"/>
      <c r="H88" s="2760"/>
      <c r="I88" s="3405"/>
      <c r="J88" s="2760"/>
      <c r="K88" s="3433"/>
      <c r="L88" s="2760"/>
      <c r="M88" s="3433"/>
      <c r="N88" s="2760"/>
      <c r="O88" s="3436"/>
      <c r="P88" s="2136"/>
      <c r="Q88" s="2322"/>
      <c r="R88" s="3465"/>
      <c r="S88" s="3412"/>
      <c r="T88" s="2316"/>
      <c r="U88" s="2277"/>
      <c r="V88" s="3022"/>
      <c r="W88" s="726">
        <v>4126079.04</v>
      </c>
      <c r="X88" s="566" t="s">
        <v>886</v>
      </c>
      <c r="Y88" s="3416"/>
      <c r="Z88" s="2465"/>
      <c r="AA88" s="3408"/>
      <c r="AB88" s="3408"/>
      <c r="AC88" s="3408"/>
      <c r="AD88" s="3408"/>
      <c r="AE88" s="3408"/>
      <c r="AF88" s="3408"/>
      <c r="AG88" s="3408"/>
      <c r="AH88" s="3408"/>
      <c r="AI88" s="3408"/>
      <c r="AJ88" s="3408"/>
      <c r="AK88" s="3408"/>
      <c r="AL88" s="3408"/>
      <c r="AM88" s="3408"/>
      <c r="AN88" s="3408"/>
      <c r="AO88" s="3408"/>
      <c r="AP88" s="3408"/>
      <c r="AQ88" s="3017"/>
      <c r="AR88" s="3017"/>
      <c r="AS88" s="2532"/>
    </row>
    <row r="89" spans="1:45" ht="24.75" customHeight="1" x14ac:dyDescent="0.25">
      <c r="A89" s="744"/>
      <c r="B89" s="29"/>
      <c r="C89" s="589"/>
      <c r="D89" s="567"/>
      <c r="G89" s="3405"/>
      <c r="H89" s="2760"/>
      <c r="I89" s="3405"/>
      <c r="J89" s="2760"/>
      <c r="K89" s="3433"/>
      <c r="L89" s="2760"/>
      <c r="M89" s="3433"/>
      <c r="N89" s="2760"/>
      <c r="O89" s="3436"/>
      <c r="P89" s="2136"/>
      <c r="Q89" s="2322"/>
      <c r="R89" s="3465"/>
      <c r="S89" s="3412"/>
      <c r="T89" s="2316"/>
      <c r="U89" s="2277"/>
      <c r="V89" s="3022"/>
      <c r="W89" s="726">
        <v>3750692.96</v>
      </c>
      <c r="X89" s="566" t="s">
        <v>887</v>
      </c>
      <c r="Y89" s="3416"/>
      <c r="Z89" s="2465"/>
      <c r="AA89" s="3408"/>
      <c r="AB89" s="3408"/>
      <c r="AC89" s="3408"/>
      <c r="AD89" s="3408"/>
      <c r="AE89" s="3408"/>
      <c r="AF89" s="3408"/>
      <c r="AG89" s="3408"/>
      <c r="AH89" s="3408"/>
      <c r="AI89" s="3408"/>
      <c r="AJ89" s="3408"/>
      <c r="AK89" s="3408"/>
      <c r="AL89" s="3408"/>
      <c r="AM89" s="3408"/>
      <c r="AN89" s="3408"/>
      <c r="AO89" s="3408"/>
      <c r="AP89" s="3408"/>
      <c r="AQ89" s="3017"/>
      <c r="AR89" s="3017"/>
      <c r="AS89" s="2532"/>
    </row>
    <row r="90" spans="1:45" ht="35.25" customHeight="1" x14ac:dyDescent="0.25">
      <c r="A90" s="744"/>
      <c r="B90" s="29"/>
      <c r="C90" s="589"/>
      <c r="D90" s="567"/>
      <c r="G90" s="3422"/>
      <c r="H90" s="2761"/>
      <c r="I90" s="3422"/>
      <c r="J90" s="2761"/>
      <c r="K90" s="3434"/>
      <c r="L90" s="2761"/>
      <c r="M90" s="3434"/>
      <c r="N90" s="2761"/>
      <c r="O90" s="3437"/>
      <c r="P90" s="2315"/>
      <c r="Q90" s="2322"/>
      <c r="R90" s="3465"/>
      <c r="S90" s="3460"/>
      <c r="T90" s="2317"/>
      <c r="U90" s="2277"/>
      <c r="V90" s="3022"/>
      <c r="W90" s="726">
        <v>1458778.81</v>
      </c>
      <c r="X90" s="566" t="s">
        <v>888</v>
      </c>
      <c r="Y90" s="3358"/>
      <c r="Z90" s="2466"/>
      <c r="AA90" s="3354"/>
      <c r="AB90" s="3354"/>
      <c r="AC90" s="3354"/>
      <c r="AD90" s="3354"/>
      <c r="AE90" s="3354"/>
      <c r="AF90" s="3354"/>
      <c r="AG90" s="3354"/>
      <c r="AH90" s="3354"/>
      <c r="AI90" s="3354"/>
      <c r="AJ90" s="3354"/>
      <c r="AK90" s="3354"/>
      <c r="AL90" s="3354"/>
      <c r="AM90" s="3354"/>
      <c r="AN90" s="3354"/>
      <c r="AO90" s="3354"/>
      <c r="AP90" s="3354"/>
      <c r="AQ90" s="3065"/>
      <c r="AR90" s="3065"/>
      <c r="AS90" s="2533"/>
    </row>
    <row r="91" spans="1:45" ht="35.25" customHeight="1" x14ac:dyDescent="0.25">
      <c r="A91" s="744"/>
      <c r="B91" s="29"/>
      <c r="C91" s="589"/>
      <c r="D91" s="567"/>
      <c r="G91" s="3442">
        <v>2201001</v>
      </c>
      <c r="H91" s="2770" t="s">
        <v>880</v>
      </c>
      <c r="I91" s="3442">
        <v>2201001</v>
      </c>
      <c r="J91" s="2770" t="s">
        <v>880</v>
      </c>
      <c r="K91" s="3443">
        <v>220100100</v>
      </c>
      <c r="L91" s="2770" t="s">
        <v>882</v>
      </c>
      <c r="M91" s="3443">
        <v>220100100</v>
      </c>
      <c r="N91" s="2770" t="s">
        <v>882</v>
      </c>
      <c r="O91" s="3456">
        <v>5</v>
      </c>
      <c r="P91" s="2314" t="s">
        <v>889</v>
      </c>
      <c r="Q91" s="3444" t="s">
        <v>890</v>
      </c>
      <c r="R91" s="3450">
        <f>SUM(W91:W94)/S91</f>
        <v>1</v>
      </c>
      <c r="S91" s="3457">
        <f>SUM(W91:W98)</f>
        <v>14100000</v>
      </c>
      <c r="T91" s="2281" t="s">
        <v>891</v>
      </c>
      <c r="U91" s="2431" t="s">
        <v>892</v>
      </c>
      <c r="V91" s="3414" t="s">
        <v>884</v>
      </c>
      <c r="W91" s="726">
        <v>1873004.28</v>
      </c>
      <c r="X91" s="566" t="s">
        <v>893</v>
      </c>
      <c r="Y91" s="3359">
        <v>20</v>
      </c>
      <c r="Z91" s="2464" t="s">
        <v>716</v>
      </c>
      <c r="AA91" s="3355">
        <v>19649</v>
      </c>
      <c r="AB91" s="3355">
        <v>20118</v>
      </c>
      <c r="AC91" s="3355">
        <v>28907</v>
      </c>
      <c r="AD91" s="3355">
        <v>9525</v>
      </c>
      <c r="AE91" s="3355">
        <v>1222</v>
      </c>
      <c r="AF91" s="3355">
        <v>113</v>
      </c>
      <c r="AG91" s="3355">
        <v>297</v>
      </c>
      <c r="AH91" s="3355">
        <v>345</v>
      </c>
      <c r="AI91" s="3355">
        <v>0</v>
      </c>
      <c r="AJ91" s="3355">
        <v>0</v>
      </c>
      <c r="AK91" s="3355">
        <v>0</v>
      </c>
      <c r="AL91" s="3355">
        <v>0</v>
      </c>
      <c r="AM91" s="3355">
        <v>3301</v>
      </c>
      <c r="AN91" s="3355">
        <v>2507</v>
      </c>
      <c r="AO91" s="3355">
        <v>113</v>
      </c>
      <c r="AP91" s="3355">
        <f>SUM(AA91:AB95)</f>
        <v>39767</v>
      </c>
      <c r="AQ91" s="3016">
        <v>44198</v>
      </c>
      <c r="AR91" s="3016">
        <v>44560</v>
      </c>
      <c r="AS91" s="2531" t="s">
        <v>707</v>
      </c>
    </row>
    <row r="92" spans="1:45" ht="35.25" customHeight="1" x14ac:dyDescent="0.25">
      <c r="A92" s="744"/>
      <c r="B92" s="29"/>
      <c r="C92" s="589"/>
      <c r="D92" s="567"/>
      <c r="G92" s="3405"/>
      <c r="H92" s="2760"/>
      <c r="I92" s="3405"/>
      <c r="J92" s="2760"/>
      <c r="K92" s="3433"/>
      <c r="L92" s="2760"/>
      <c r="M92" s="3433"/>
      <c r="N92" s="2760"/>
      <c r="O92" s="3436"/>
      <c r="P92" s="2136"/>
      <c r="Q92" s="3445"/>
      <c r="R92" s="3450"/>
      <c r="S92" s="3458"/>
      <c r="T92" s="2316"/>
      <c r="U92" s="2431"/>
      <c r="V92" s="3414"/>
      <c r="W92" s="726">
        <v>4988471.13</v>
      </c>
      <c r="X92" s="345" t="s">
        <v>894</v>
      </c>
      <c r="Y92" s="3416"/>
      <c r="Z92" s="2465"/>
      <c r="AA92" s="3408"/>
      <c r="AB92" s="3408"/>
      <c r="AC92" s="3408"/>
      <c r="AD92" s="3408"/>
      <c r="AE92" s="3408"/>
      <c r="AF92" s="3408"/>
      <c r="AG92" s="3408"/>
      <c r="AH92" s="3408"/>
      <c r="AI92" s="3408"/>
      <c r="AJ92" s="3408"/>
      <c r="AK92" s="3408"/>
      <c r="AL92" s="3408"/>
      <c r="AM92" s="3408"/>
      <c r="AN92" s="3408"/>
      <c r="AO92" s="3408"/>
      <c r="AP92" s="3408"/>
      <c r="AQ92" s="3017"/>
      <c r="AR92" s="3017"/>
      <c r="AS92" s="2532"/>
    </row>
    <row r="93" spans="1:45" ht="35.25" customHeight="1" x14ac:dyDescent="0.25">
      <c r="A93" s="744"/>
      <c r="B93" s="29"/>
      <c r="C93" s="589"/>
      <c r="D93" s="567"/>
      <c r="G93" s="3405"/>
      <c r="H93" s="2760"/>
      <c r="I93" s="3405"/>
      <c r="J93" s="2760"/>
      <c r="K93" s="3433"/>
      <c r="L93" s="2760"/>
      <c r="M93" s="3433"/>
      <c r="N93" s="2760"/>
      <c r="O93" s="3436"/>
      <c r="P93" s="2136"/>
      <c r="Q93" s="3445"/>
      <c r="R93" s="3450"/>
      <c r="S93" s="3458"/>
      <c r="T93" s="2316"/>
      <c r="U93" s="2431"/>
      <c r="V93" s="3414"/>
      <c r="W93" s="726">
        <v>4650623.66</v>
      </c>
      <c r="X93" s="345" t="s">
        <v>895</v>
      </c>
      <c r="Y93" s="3416"/>
      <c r="Z93" s="2465"/>
      <c r="AA93" s="3408"/>
      <c r="AB93" s="3408"/>
      <c r="AC93" s="3408"/>
      <c r="AD93" s="3408"/>
      <c r="AE93" s="3408"/>
      <c r="AF93" s="3408"/>
      <c r="AG93" s="3408"/>
      <c r="AH93" s="3408"/>
      <c r="AI93" s="3408"/>
      <c r="AJ93" s="3408"/>
      <c r="AK93" s="3408"/>
      <c r="AL93" s="3408"/>
      <c r="AM93" s="3408"/>
      <c r="AN93" s="3408"/>
      <c r="AO93" s="3408"/>
      <c r="AP93" s="3408"/>
      <c r="AQ93" s="3017"/>
      <c r="AR93" s="3017"/>
      <c r="AS93" s="2532"/>
    </row>
    <row r="94" spans="1:45" ht="35.25" customHeight="1" x14ac:dyDescent="0.25">
      <c r="A94" s="744"/>
      <c r="B94" s="29"/>
      <c r="C94" s="589"/>
      <c r="D94" s="567"/>
      <c r="G94" s="3422"/>
      <c r="H94" s="2761"/>
      <c r="I94" s="3422"/>
      <c r="J94" s="2761"/>
      <c r="K94" s="3434"/>
      <c r="L94" s="2761"/>
      <c r="M94" s="3434"/>
      <c r="N94" s="2761"/>
      <c r="O94" s="3437"/>
      <c r="P94" s="2136"/>
      <c r="Q94" s="3445"/>
      <c r="R94" s="3451"/>
      <c r="S94" s="3458"/>
      <c r="T94" s="2316"/>
      <c r="U94" s="2431"/>
      <c r="V94" s="3415"/>
      <c r="W94" s="726">
        <v>2587900.9300000002</v>
      </c>
      <c r="X94" s="345" t="s">
        <v>896</v>
      </c>
      <c r="Y94" s="3358"/>
      <c r="Z94" s="2466"/>
      <c r="AA94" s="3408"/>
      <c r="AB94" s="3408"/>
      <c r="AC94" s="3408"/>
      <c r="AD94" s="3408"/>
      <c r="AE94" s="3408"/>
      <c r="AF94" s="3408"/>
      <c r="AG94" s="3408"/>
      <c r="AH94" s="3408"/>
      <c r="AI94" s="3408"/>
      <c r="AJ94" s="3408"/>
      <c r="AK94" s="3408"/>
      <c r="AL94" s="3408"/>
      <c r="AM94" s="3408"/>
      <c r="AN94" s="3408"/>
      <c r="AO94" s="3408"/>
      <c r="AP94" s="3408"/>
      <c r="AQ94" s="3017"/>
      <c r="AR94" s="3017"/>
      <c r="AS94" s="2532"/>
    </row>
    <row r="95" spans="1:45" ht="35.25" customHeight="1" x14ac:dyDescent="0.25">
      <c r="A95" s="744"/>
      <c r="B95" s="29"/>
      <c r="C95" s="589"/>
      <c r="D95" s="567"/>
      <c r="G95" s="3442">
        <v>2201048</v>
      </c>
      <c r="H95" s="2770" t="s">
        <v>897</v>
      </c>
      <c r="I95" s="3442">
        <v>2201048</v>
      </c>
      <c r="J95" s="2770" t="s">
        <v>897</v>
      </c>
      <c r="K95" s="3443">
        <v>220104801</v>
      </c>
      <c r="L95" s="2770" t="s">
        <v>898</v>
      </c>
      <c r="M95" s="3443">
        <v>220104801</v>
      </c>
      <c r="N95" s="2770" t="s">
        <v>898</v>
      </c>
      <c r="O95" s="3456">
        <v>1</v>
      </c>
      <c r="P95" s="2136"/>
      <c r="Q95" s="3445"/>
      <c r="R95" s="3449">
        <f>SUM(W95:W98)/S91</f>
        <v>0</v>
      </c>
      <c r="S95" s="3458"/>
      <c r="T95" s="2316"/>
      <c r="U95" s="2431" t="s">
        <v>899</v>
      </c>
      <c r="V95" s="3452" t="s">
        <v>900</v>
      </c>
      <c r="W95" s="730">
        <f>598004.28-598004.28</f>
        <v>0</v>
      </c>
      <c r="X95" s="345" t="s">
        <v>901</v>
      </c>
      <c r="Y95" s="3359">
        <v>20</v>
      </c>
      <c r="Z95" s="2464" t="s">
        <v>716</v>
      </c>
      <c r="AA95" s="3408"/>
      <c r="AB95" s="3408"/>
      <c r="AC95" s="3408"/>
      <c r="AD95" s="3408"/>
      <c r="AE95" s="3408"/>
      <c r="AF95" s="3408"/>
      <c r="AG95" s="3408"/>
      <c r="AH95" s="3408"/>
      <c r="AI95" s="3408"/>
      <c r="AJ95" s="3408"/>
      <c r="AK95" s="3408"/>
      <c r="AL95" s="3408"/>
      <c r="AM95" s="3408"/>
      <c r="AN95" s="3408"/>
      <c r="AO95" s="3408"/>
      <c r="AP95" s="3408"/>
      <c r="AQ95" s="3017"/>
      <c r="AR95" s="3017"/>
      <c r="AS95" s="2532"/>
    </row>
    <row r="96" spans="1:45" ht="35.25" customHeight="1" x14ac:dyDescent="0.25">
      <c r="A96" s="744"/>
      <c r="B96" s="29"/>
      <c r="C96" s="589"/>
      <c r="D96" s="567"/>
      <c r="G96" s="3405"/>
      <c r="H96" s="2760"/>
      <c r="I96" s="3405"/>
      <c r="J96" s="2760"/>
      <c r="K96" s="3433"/>
      <c r="L96" s="2760"/>
      <c r="M96" s="3433"/>
      <c r="N96" s="2760"/>
      <c r="O96" s="3436"/>
      <c r="P96" s="2136"/>
      <c r="Q96" s="3445"/>
      <c r="R96" s="3450"/>
      <c r="S96" s="3458"/>
      <c r="T96" s="2316"/>
      <c r="U96" s="2431"/>
      <c r="V96" s="3414"/>
      <c r="W96" s="730">
        <f>3713471.13-3713471.13</f>
        <v>0</v>
      </c>
      <c r="X96" s="345" t="s">
        <v>902</v>
      </c>
      <c r="Y96" s="3416"/>
      <c r="Z96" s="2465"/>
      <c r="AA96" s="3408"/>
      <c r="AB96" s="3408"/>
      <c r="AC96" s="3408"/>
      <c r="AD96" s="3408"/>
      <c r="AE96" s="3408"/>
      <c r="AF96" s="3408"/>
      <c r="AG96" s="3408"/>
      <c r="AH96" s="3408"/>
      <c r="AI96" s="3408"/>
      <c r="AJ96" s="3408"/>
      <c r="AK96" s="3408"/>
      <c r="AL96" s="3408"/>
      <c r="AM96" s="3408"/>
      <c r="AN96" s="3408"/>
      <c r="AO96" s="3408"/>
      <c r="AP96" s="3408"/>
      <c r="AQ96" s="3017"/>
      <c r="AR96" s="3017"/>
      <c r="AS96" s="2532"/>
    </row>
    <row r="97" spans="1:45" ht="35.25" customHeight="1" x14ac:dyDescent="0.25">
      <c r="A97" s="744"/>
      <c r="B97" s="29"/>
      <c r="C97" s="589"/>
      <c r="D97" s="567"/>
      <c r="G97" s="3405"/>
      <c r="H97" s="2760"/>
      <c r="I97" s="3405"/>
      <c r="J97" s="2760"/>
      <c r="K97" s="3433"/>
      <c r="L97" s="2760"/>
      <c r="M97" s="3433"/>
      <c r="N97" s="2760"/>
      <c r="O97" s="3436"/>
      <c r="P97" s="2136"/>
      <c r="Q97" s="3445"/>
      <c r="R97" s="3450"/>
      <c r="S97" s="3458"/>
      <c r="T97" s="2316"/>
      <c r="U97" s="2431"/>
      <c r="V97" s="3414"/>
      <c r="W97" s="730">
        <f>3375623.66-3375623.66</f>
        <v>0</v>
      </c>
      <c r="X97" s="345" t="s">
        <v>903</v>
      </c>
      <c r="Y97" s="3416"/>
      <c r="Z97" s="2465"/>
      <c r="AA97" s="3408"/>
      <c r="AB97" s="3408"/>
      <c r="AC97" s="3408"/>
      <c r="AD97" s="3408"/>
      <c r="AE97" s="3408"/>
      <c r="AF97" s="3408"/>
      <c r="AG97" s="3408"/>
      <c r="AH97" s="3408"/>
      <c r="AI97" s="3408"/>
      <c r="AJ97" s="3408"/>
      <c r="AK97" s="3408"/>
      <c r="AL97" s="3408"/>
      <c r="AM97" s="3408"/>
      <c r="AN97" s="3408"/>
      <c r="AO97" s="3408"/>
      <c r="AP97" s="3408"/>
      <c r="AQ97" s="3017"/>
      <c r="AR97" s="3017"/>
      <c r="AS97" s="2532"/>
    </row>
    <row r="98" spans="1:45" ht="37.5" customHeight="1" x14ac:dyDescent="0.25">
      <c r="A98" s="744"/>
      <c r="B98" s="29"/>
      <c r="C98" s="589"/>
      <c r="D98" s="567"/>
      <c r="G98" s="3422"/>
      <c r="H98" s="2761"/>
      <c r="I98" s="3422"/>
      <c r="J98" s="2761"/>
      <c r="K98" s="3434"/>
      <c r="L98" s="2761"/>
      <c r="M98" s="3434"/>
      <c r="N98" s="2761"/>
      <c r="O98" s="3437"/>
      <c r="P98" s="2315"/>
      <c r="Q98" s="3446"/>
      <c r="R98" s="3451"/>
      <c r="S98" s="3459"/>
      <c r="T98" s="2317"/>
      <c r="U98" s="2431"/>
      <c r="V98" s="3415"/>
      <c r="W98" s="730">
        <f>1312900.93-1312900.93</f>
        <v>0</v>
      </c>
      <c r="X98" s="345" t="s">
        <v>904</v>
      </c>
      <c r="Y98" s="3358"/>
      <c r="Z98" s="2466"/>
      <c r="AA98" s="3354"/>
      <c r="AB98" s="3354"/>
      <c r="AC98" s="3354"/>
      <c r="AD98" s="3354"/>
      <c r="AE98" s="3354"/>
      <c r="AF98" s="3354"/>
      <c r="AG98" s="3354"/>
      <c r="AH98" s="3354"/>
      <c r="AI98" s="3354"/>
      <c r="AJ98" s="3354"/>
      <c r="AK98" s="3354"/>
      <c r="AL98" s="3354"/>
      <c r="AM98" s="3354"/>
      <c r="AN98" s="3354"/>
      <c r="AO98" s="3354"/>
      <c r="AP98" s="3354"/>
      <c r="AQ98" s="3065"/>
      <c r="AR98" s="3065"/>
      <c r="AS98" s="2533"/>
    </row>
    <row r="99" spans="1:45" ht="47.25" customHeight="1" x14ac:dyDescent="0.25">
      <c r="A99" s="744"/>
      <c r="B99" s="29"/>
      <c r="C99" s="589"/>
      <c r="D99" s="567"/>
      <c r="G99" s="3404" t="s">
        <v>905</v>
      </c>
      <c r="H99" s="2759" t="s">
        <v>906</v>
      </c>
      <c r="I99" s="3404">
        <v>2201034</v>
      </c>
      <c r="J99" s="2759" t="s">
        <v>906</v>
      </c>
      <c r="K99" s="3423">
        <v>220103400</v>
      </c>
      <c r="L99" s="2156" t="s">
        <v>907</v>
      </c>
      <c r="M99" s="3423">
        <v>220103400</v>
      </c>
      <c r="N99" s="2156" t="s">
        <v>907</v>
      </c>
      <c r="O99" s="3453">
        <v>5500</v>
      </c>
      <c r="P99" s="2314" t="s">
        <v>908</v>
      </c>
      <c r="Q99" s="3444" t="s">
        <v>909</v>
      </c>
      <c r="R99" s="3419">
        <f>SUM(W99:W102)/S99</f>
        <v>0.49999999925000005</v>
      </c>
      <c r="S99" s="3438">
        <f>SUM(W99:W110)</f>
        <v>19999999.989999998</v>
      </c>
      <c r="T99" s="2281" t="s">
        <v>910</v>
      </c>
      <c r="U99" s="2464" t="s">
        <v>911</v>
      </c>
      <c r="V99" s="3439" t="s">
        <v>912</v>
      </c>
      <c r="W99" s="726">
        <v>664449.17000000004</v>
      </c>
      <c r="X99" s="345" t="s">
        <v>913</v>
      </c>
      <c r="Y99" s="3359">
        <v>20</v>
      </c>
      <c r="Z99" s="2464" t="s">
        <v>716</v>
      </c>
      <c r="AA99" s="3355">
        <v>19649</v>
      </c>
      <c r="AB99" s="3355">
        <v>20118</v>
      </c>
      <c r="AC99" s="3355">
        <v>28907</v>
      </c>
      <c r="AD99" s="3355">
        <v>9525</v>
      </c>
      <c r="AE99" s="3355">
        <v>1222</v>
      </c>
      <c r="AF99" s="3355">
        <v>113</v>
      </c>
      <c r="AG99" s="3355">
        <v>297</v>
      </c>
      <c r="AH99" s="3355">
        <v>345</v>
      </c>
      <c r="AI99" s="3355">
        <v>0</v>
      </c>
      <c r="AJ99" s="3355">
        <v>0</v>
      </c>
      <c r="AK99" s="3355">
        <v>0</v>
      </c>
      <c r="AL99" s="3355">
        <v>0</v>
      </c>
      <c r="AM99" s="3355">
        <v>3301</v>
      </c>
      <c r="AN99" s="3355">
        <v>2507</v>
      </c>
      <c r="AO99" s="3355">
        <v>113</v>
      </c>
      <c r="AP99" s="3355">
        <f>SUM(AA99:AB107)</f>
        <v>39767</v>
      </c>
      <c r="AQ99" s="3016">
        <v>44198</v>
      </c>
      <c r="AR99" s="3016">
        <v>44560</v>
      </c>
      <c r="AS99" s="2531" t="s">
        <v>707</v>
      </c>
    </row>
    <row r="100" spans="1:45" ht="24.75" customHeight="1" x14ac:dyDescent="0.25">
      <c r="A100" s="744"/>
      <c r="B100" s="29"/>
      <c r="C100" s="589"/>
      <c r="D100" s="567"/>
      <c r="G100" s="3405"/>
      <c r="H100" s="2760"/>
      <c r="I100" s="3405"/>
      <c r="J100" s="2760"/>
      <c r="K100" s="3424"/>
      <c r="L100" s="2157"/>
      <c r="M100" s="3424"/>
      <c r="N100" s="2157"/>
      <c r="O100" s="3454"/>
      <c r="P100" s="2136"/>
      <c r="Q100" s="3445"/>
      <c r="R100" s="3420"/>
      <c r="S100" s="3438"/>
      <c r="T100" s="2316"/>
      <c r="U100" s="2465"/>
      <c r="V100" s="3440"/>
      <c r="W100" s="726">
        <v>4126079.04</v>
      </c>
      <c r="X100" s="345" t="s">
        <v>914</v>
      </c>
      <c r="Y100" s="3416"/>
      <c r="Z100" s="2465"/>
      <c r="AA100" s="3408"/>
      <c r="AB100" s="3408"/>
      <c r="AC100" s="3408"/>
      <c r="AD100" s="3408"/>
      <c r="AE100" s="3408"/>
      <c r="AF100" s="3408"/>
      <c r="AG100" s="3408"/>
      <c r="AH100" s="3408"/>
      <c r="AI100" s="3408"/>
      <c r="AJ100" s="3408"/>
      <c r="AK100" s="3408"/>
      <c r="AL100" s="3408"/>
      <c r="AM100" s="3408"/>
      <c r="AN100" s="3408"/>
      <c r="AO100" s="3408"/>
      <c r="AP100" s="3408"/>
      <c r="AQ100" s="3017"/>
      <c r="AR100" s="3017"/>
      <c r="AS100" s="2532"/>
    </row>
    <row r="101" spans="1:45" ht="26.25" customHeight="1" x14ac:dyDescent="0.25">
      <c r="A101" s="744"/>
      <c r="B101" s="29"/>
      <c r="C101" s="589"/>
      <c r="D101" s="567"/>
      <c r="G101" s="3405"/>
      <c r="H101" s="2760"/>
      <c r="I101" s="3405"/>
      <c r="J101" s="2760"/>
      <c r="K101" s="3424"/>
      <c r="L101" s="2157"/>
      <c r="M101" s="3424"/>
      <c r="N101" s="2157"/>
      <c r="O101" s="3454"/>
      <c r="P101" s="2136"/>
      <c r="Q101" s="3445"/>
      <c r="R101" s="3420"/>
      <c r="S101" s="3438"/>
      <c r="T101" s="2316"/>
      <c r="U101" s="2465"/>
      <c r="V101" s="3440"/>
      <c r="W101" s="726">
        <v>3750692.96</v>
      </c>
      <c r="X101" s="345" t="s">
        <v>915</v>
      </c>
      <c r="Y101" s="3416"/>
      <c r="Z101" s="2465"/>
      <c r="AA101" s="3408"/>
      <c r="AB101" s="3408"/>
      <c r="AC101" s="3408"/>
      <c r="AD101" s="3408"/>
      <c r="AE101" s="3408"/>
      <c r="AF101" s="3408"/>
      <c r="AG101" s="3408"/>
      <c r="AH101" s="3408"/>
      <c r="AI101" s="3408"/>
      <c r="AJ101" s="3408"/>
      <c r="AK101" s="3408"/>
      <c r="AL101" s="3408"/>
      <c r="AM101" s="3408"/>
      <c r="AN101" s="3408"/>
      <c r="AO101" s="3408"/>
      <c r="AP101" s="3408"/>
      <c r="AQ101" s="3017"/>
      <c r="AR101" s="3017"/>
      <c r="AS101" s="2532"/>
    </row>
    <row r="102" spans="1:45" ht="30" customHeight="1" x14ac:dyDescent="0.25">
      <c r="A102" s="744"/>
      <c r="B102" s="29"/>
      <c r="C102" s="589"/>
      <c r="D102" s="567"/>
      <c r="G102" s="3422"/>
      <c r="H102" s="2761"/>
      <c r="I102" s="3422"/>
      <c r="J102" s="2761"/>
      <c r="K102" s="3425"/>
      <c r="L102" s="2845"/>
      <c r="M102" s="3425"/>
      <c r="N102" s="2845"/>
      <c r="O102" s="3455"/>
      <c r="P102" s="2136"/>
      <c r="Q102" s="3445"/>
      <c r="R102" s="3421"/>
      <c r="S102" s="3438"/>
      <c r="T102" s="2316"/>
      <c r="U102" s="2465"/>
      <c r="V102" s="3441"/>
      <c r="W102" s="726">
        <v>1458778.81</v>
      </c>
      <c r="X102" s="345" t="s">
        <v>916</v>
      </c>
      <c r="Y102" s="3358"/>
      <c r="Z102" s="2466"/>
      <c r="AA102" s="3408"/>
      <c r="AB102" s="3408"/>
      <c r="AC102" s="3408"/>
      <c r="AD102" s="3408"/>
      <c r="AE102" s="3408"/>
      <c r="AF102" s="3408"/>
      <c r="AG102" s="3408"/>
      <c r="AH102" s="3408"/>
      <c r="AI102" s="3408"/>
      <c r="AJ102" s="3408"/>
      <c r="AK102" s="3408"/>
      <c r="AL102" s="3408"/>
      <c r="AM102" s="3408"/>
      <c r="AN102" s="3408"/>
      <c r="AO102" s="3408"/>
      <c r="AP102" s="3408"/>
      <c r="AQ102" s="3017"/>
      <c r="AR102" s="3017"/>
      <c r="AS102" s="2532"/>
    </row>
    <row r="103" spans="1:45" ht="26.25" customHeight="1" x14ac:dyDescent="0.25">
      <c r="A103" s="744"/>
      <c r="B103" s="29"/>
      <c r="C103" s="589"/>
      <c r="D103" s="567"/>
      <c r="G103" s="3404">
        <v>2201034</v>
      </c>
      <c r="H103" s="2759" t="s">
        <v>917</v>
      </c>
      <c r="I103" s="3404">
        <v>2201034</v>
      </c>
      <c r="J103" s="2759" t="s">
        <v>917</v>
      </c>
      <c r="K103" s="3432">
        <v>220103401</v>
      </c>
      <c r="L103" s="2759" t="s">
        <v>918</v>
      </c>
      <c r="M103" s="3432">
        <v>220103401</v>
      </c>
      <c r="N103" s="2759" t="s">
        <v>918</v>
      </c>
      <c r="O103" s="3435">
        <v>54</v>
      </c>
      <c r="P103" s="2136"/>
      <c r="Q103" s="3445"/>
      <c r="R103" s="3419">
        <f>SUM(W103:W106)/S99</f>
        <v>0.50000000075000006</v>
      </c>
      <c r="S103" s="3438"/>
      <c r="T103" s="2316"/>
      <c r="U103" s="2465"/>
      <c r="V103" s="2776" t="s">
        <v>919</v>
      </c>
      <c r="W103" s="726">
        <v>664449.19999999995</v>
      </c>
      <c r="X103" s="345" t="s">
        <v>920</v>
      </c>
      <c r="Y103" s="3359">
        <v>20</v>
      </c>
      <c r="Z103" s="2464" t="s">
        <v>716</v>
      </c>
      <c r="AA103" s="3408"/>
      <c r="AB103" s="3408"/>
      <c r="AC103" s="3408"/>
      <c r="AD103" s="3408"/>
      <c r="AE103" s="3408"/>
      <c r="AF103" s="3408"/>
      <c r="AG103" s="3408"/>
      <c r="AH103" s="3408"/>
      <c r="AI103" s="3408"/>
      <c r="AJ103" s="3408"/>
      <c r="AK103" s="3408"/>
      <c r="AL103" s="3408"/>
      <c r="AM103" s="3408"/>
      <c r="AN103" s="3408"/>
      <c r="AO103" s="3408"/>
      <c r="AP103" s="3408"/>
      <c r="AQ103" s="3017"/>
      <c r="AR103" s="3017"/>
      <c r="AS103" s="2532"/>
    </row>
    <row r="104" spans="1:45" ht="26.25" customHeight="1" x14ac:dyDescent="0.25">
      <c r="A104" s="744"/>
      <c r="B104" s="29"/>
      <c r="C104" s="589"/>
      <c r="D104" s="567"/>
      <c r="G104" s="3405"/>
      <c r="H104" s="2760"/>
      <c r="I104" s="3405"/>
      <c r="J104" s="2760"/>
      <c r="K104" s="3433"/>
      <c r="L104" s="2760"/>
      <c r="M104" s="3433"/>
      <c r="N104" s="2760"/>
      <c r="O104" s="3436"/>
      <c r="P104" s="2136"/>
      <c r="Q104" s="3445"/>
      <c r="R104" s="3420"/>
      <c r="S104" s="3438"/>
      <c r="T104" s="2316"/>
      <c r="U104" s="2465"/>
      <c r="V104" s="2777"/>
      <c r="W104" s="726">
        <v>4126079.04</v>
      </c>
      <c r="X104" s="345" t="s">
        <v>921</v>
      </c>
      <c r="Y104" s="3416"/>
      <c r="Z104" s="2465"/>
      <c r="AA104" s="3408"/>
      <c r="AB104" s="3408"/>
      <c r="AC104" s="3408"/>
      <c r="AD104" s="3408"/>
      <c r="AE104" s="3408"/>
      <c r="AF104" s="3408"/>
      <c r="AG104" s="3408"/>
      <c r="AH104" s="3408"/>
      <c r="AI104" s="3408"/>
      <c r="AJ104" s="3408"/>
      <c r="AK104" s="3408"/>
      <c r="AL104" s="3408"/>
      <c r="AM104" s="3408"/>
      <c r="AN104" s="3408"/>
      <c r="AO104" s="3408"/>
      <c r="AP104" s="3408"/>
      <c r="AQ104" s="3017"/>
      <c r="AR104" s="3017"/>
      <c r="AS104" s="2532"/>
    </row>
    <row r="105" spans="1:45" ht="30.75" customHeight="1" x14ac:dyDescent="0.25">
      <c r="A105" s="744"/>
      <c r="B105" s="29"/>
      <c r="C105" s="589"/>
      <c r="D105" s="567"/>
      <c r="G105" s="3405"/>
      <c r="H105" s="2760"/>
      <c r="I105" s="3405"/>
      <c r="J105" s="2760"/>
      <c r="K105" s="3433"/>
      <c r="L105" s="2760"/>
      <c r="M105" s="3433"/>
      <c r="N105" s="2760"/>
      <c r="O105" s="3436"/>
      <c r="P105" s="2136"/>
      <c r="Q105" s="3445"/>
      <c r="R105" s="3420"/>
      <c r="S105" s="3438"/>
      <c r="T105" s="2316"/>
      <c r="U105" s="2465"/>
      <c r="V105" s="2777"/>
      <c r="W105" s="726">
        <v>3750692.96</v>
      </c>
      <c r="X105" s="345" t="s">
        <v>922</v>
      </c>
      <c r="Y105" s="3416"/>
      <c r="Z105" s="2465"/>
      <c r="AA105" s="3408"/>
      <c r="AB105" s="3408"/>
      <c r="AC105" s="3408"/>
      <c r="AD105" s="3408"/>
      <c r="AE105" s="3408"/>
      <c r="AF105" s="3408"/>
      <c r="AG105" s="3408"/>
      <c r="AH105" s="3408"/>
      <c r="AI105" s="3408"/>
      <c r="AJ105" s="3408"/>
      <c r="AK105" s="3408"/>
      <c r="AL105" s="3408"/>
      <c r="AM105" s="3408"/>
      <c r="AN105" s="3408"/>
      <c r="AO105" s="3408"/>
      <c r="AP105" s="3408"/>
      <c r="AQ105" s="3017"/>
      <c r="AR105" s="3017"/>
      <c r="AS105" s="2532"/>
    </row>
    <row r="106" spans="1:45" ht="26.25" customHeight="1" x14ac:dyDescent="0.25">
      <c r="A106" s="744"/>
      <c r="B106" s="29"/>
      <c r="C106" s="589"/>
      <c r="D106" s="567"/>
      <c r="G106" s="3422"/>
      <c r="H106" s="2761"/>
      <c r="I106" s="3422"/>
      <c r="J106" s="2761"/>
      <c r="K106" s="3434"/>
      <c r="L106" s="2761"/>
      <c r="M106" s="3434"/>
      <c r="N106" s="2761"/>
      <c r="O106" s="3437"/>
      <c r="P106" s="2136"/>
      <c r="Q106" s="3445"/>
      <c r="R106" s="3421"/>
      <c r="S106" s="3438"/>
      <c r="T106" s="2316"/>
      <c r="U106" s="2465"/>
      <c r="V106" s="2379"/>
      <c r="W106" s="726">
        <v>1458778.81</v>
      </c>
      <c r="X106" s="345" t="s">
        <v>923</v>
      </c>
      <c r="Y106" s="3358"/>
      <c r="Z106" s="2466"/>
      <c r="AA106" s="3408"/>
      <c r="AB106" s="3408"/>
      <c r="AC106" s="3408"/>
      <c r="AD106" s="3408"/>
      <c r="AE106" s="3408"/>
      <c r="AF106" s="3408"/>
      <c r="AG106" s="3408"/>
      <c r="AH106" s="3408"/>
      <c r="AI106" s="3408"/>
      <c r="AJ106" s="3408"/>
      <c r="AK106" s="3408"/>
      <c r="AL106" s="3408"/>
      <c r="AM106" s="3408"/>
      <c r="AN106" s="3408"/>
      <c r="AO106" s="3408"/>
      <c r="AP106" s="3408"/>
      <c r="AQ106" s="3017"/>
      <c r="AR106" s="3017"/>
      <c r="AS106" s="2532"/>
    </row>
    <row r="107" spans="1:45" ht="30.75" customHeight="1" x14ac:dyDescent="0.25">
      <c r="A107" s="744"/>
      <c r="B107" s="29"/>
      <c r="C107" s="589"/>
      <c r="D107" s="567"/>
      <c r="G107" s="3404">
        <v>2201060</v>
      </c>
      <c r="H107" s="2759" t="s">
        <v>924</v>
      </c>
      <c r="I107" s="3404">
        <v>2201060</v>
      </c>
      <c r="J107" s="2759" t="s">
        <v>924</v>
      </c>
      <c r="K107" s="3423">
        <v>220106000</v>
      </c>
      <c r="L107" s="2759" t="s">
        <v>925</v>
      </c>
      <c r="M107" s="3423">
        <v>220106000</v>
      </c>
      <c r="N107" s="2759" t="s">
        <v>925</v>
      </c>
      <c r="O107" s="3447">
        <v>200</v>
      </c>
      <c r="P107" s="2136"/>
      <c r="Q107" s="3445"/>
      <c r="R107" s="3419" t="s">
        <v>926</v>
      </c>
      <c r="S107" s="3438"/>
      <c r="T107" s="2316"/>
      <c r="U107" s="2465"/>
      <c r="V107" s="2776" t="s">
        <v>927</v>
      </c>
      <c r="W107" s="730">
        <f>664449.2-664449.2</f>
        <v>0</v>
      </c>
      <c r="X107" s="345" t="s">
        <v>928</v>
      </c>
      <c r="Y107" s="3359">
        <v>20</v>
      </c>
      <c r="Z107" s="2464" t="s">
        <v>716</v>
      </c>
      <c r="AA107" s="3408"/>
      <c r="AB107" s="3408"/>
      <c r="AC107" s="3408"/>
      <c r="AD107" s="3408"/>
      <c r="AE107" s="3408"/>
      <c r="AF107" s="3408"/>
      <c r="AG107" s="3408"/>
      <c r="AH107" s="3408"/>
      <c r="AI107" s="3408"/>
      <c r="AJ107" s="3408"/>
      <c r="AK107" s="3408"/>
      <c r="AL107" s="3408"/>
      <c r="AM107" s="3408"/>
      <c r="AN107" s="3408"/>
      <c r="AO107" s="3408"/>
      <c r="AP107" s="3408"/>
      <c r="AQ107" s="3017"/>
      <c r="AR107" s="3017"/>
      <c r="AS107" s="2532"/>
    </row>
    <row r="108" spans="1:45" ht="26.25" customHeight="1" x14ac:dyDescent="0.25">
      <c r="A108" s="744"/>
      <c r="B108" s="29"/>
      <c r="C108" s="589"/>
      <c r="D108" s="567"/>
      <c r="G108" s="3405"/>
      <c r="H108" s="2760"/>
      <c r="I108" s="3405"/>
      <c r="J108" s="2760"/>
      <c r="K108" s="3424"/>
      <c r="L108" s="2760"/>
      <c r="M108" s="3424"/>
      <c r="N108" s="2760"/>
      <c r="O108" s="3448"/>
      <c r="P108" s="2136"/>
      <c r="Q108" s="3445"/>
      <c r="R108" s="3420"/>
      <c r="S108" s="3438"/>
      <c r="T108" s="2316"/>
      <c r="U108" s="2465"/>
      <c r="V108" s="2777"/>
      <c r="W108" s="730">
        <f>4126079.04-4126079.04</f>
        <v>0</v>
      </c>
      <c r="X108" s="345" t="s">
        <v>929</v>
      </c>
      <c r="Y108" s="3416"/>
      <c r="Z108" s="2465"/>
      <c r="AA108" s="3408"/>
      <c r="AB108" s="3408"/>
      <c r="AC108" s="3408"/>
      <c r="AD108" s="3408"/>
      <c r="AE108" s="3408"/>
      <c r="AF108" s="3408"/>
      <c r="AG108" s="3408"/>
      <c r="AH108" s="3408"/>
      <c r="AI108" s="3408"/>
      <c r="AJ108" s="3408"/>
      <c r="AK108" s="3408"/>
      <c r="AL108" s="3408"/>
      <c r="AM108" s="3408"/>
      <c r="AN108" s="3408"/>
      <c r="AO108" s="3408"/>
      <c r="AP108" s="3408"/>
      <c r="AQ108" s="3017"/>
      <c r="AR108" s="3017"/>
      <c r="AS108" s="2532"/>
    </row>
    <row r="109" spans="1:45" ht="27" customHeight="1" x14ac:dyDescent="0.25">
      <c r="A109" s="744"/>
      <c r="B109" s="29"/>
      <c r="C109" s="589"/>
      <c r="D109" s="567"/>
      <c r="G109" s="3405"/>
      <c r="H109" s="2760"/>
      <c r="I109" s="3405"/>
      <c r="J109" s="2760"/>
      <c r="K109" s="3424"/>
      <c r="L109" s="2760"/>
      <c r="M109" s="3424"/>
      <c r="N109" s="2760"/>
      <c r="O109" s="3448"/>
      <c r="P109" s="2136"/>
      <c r="Q109" s="3445"/>
      <c r="R109" s="3420"/>
      <c r="S109" s="3438"/>
      <c r="T109" s="2316"/>
      <c r="U109" s="2465"/>
      <c r="V109" s="2777"/>
      <c r="W109" s="730">
        <f>3750692.96-3750692.96</f>
        <v>0</v>
      </c>
      <c r="X109" s="345" t="s">
        <v>930</v>
      </c>
      <c r="Y109" s="3416"/>
      <c r="Z109" s="2465"/>
      <c r="AA109" s="3408"/>
      <c r="AB109" s="3408"/>
      <c r="AC109" s="3408"/>
      <c r="AD109" s="3408"/>
      <c r="AE109" s="3408"/>
      <c r="AF109" s="3408"/>
      <c r="AG109" s="3408"/>
      <c r="AH109" s="3408"/>
      <c r="AI109" s="3408"/>
      <c r="AJ109" s="3408"/>
      <c r="AK109" s="3408"/>
      <c r="AL109" s="3408"/>
      <c r="AM109" s="3408"/>
      <c r="AN109" s="3408"/>
      <c r="AO109" s="3408"/>
      <c r="AP109" s="3408"/>
      <c r="AQ109" s="3017"/>
      <c r="AR109" s="3017"/>
      <c r="AS109" s="2532"/>
    </row>
    <row r="110" spans="1:45" ht="29.25" customHeight="1" x14ac:dyDescent="0.25">
      <c r="A110" s="744"/>
      <c r="B110" s="29"/>
      <c r="C110" s="589"/>
      <c r="D110" s="567"/>
      <c r="G110" s="3422"/>
      <c r="H110" s="2761"/>
      <c r="I110" s="3422"/>
      <c r="J110" s="2761"/>
      <c r="K110" s="3425"/>
      <c r="L110" s="2761"/>
      <c r="M110" s="3425"/>
      <c r="N110" s="2761"/>
      <c r="O110" s="3448"/>
      <c r="P110" s="2136"/>
      <c r="Q110" s="3446"/>
      <c r="R110" s="3421"/>
      <c r="S110" s="3438"/>
      <c r="T110" s="2317"/>
      <c r="U110" s="2466"/>
      <c r="V110" s="2379"/>
      <c r="W110" s="730">
        <f>1458778.81-1458778.81</f>
        <v>0</v>
      </c>
      <c r="X110" s="345" t="s">
        <v>931</v>
      </c>
      <c r="Y110" s="3358"/>
      <c r="Z110" s="2466"/>
      <c r="AA110" s="3354"/>
      <c r="AB110" s="3354"/>
      <c r="AC110" s="3354"/>
      <c r="AD110" s="3354"/>
      <c r="AE110" s="3354"/>
      <c r="AF110" s="3354"/>
      <c r="AG110" s="3354"/>
      <c r="AH110" s="3354"/>
      <c r="AI110" s="3354"/>
      <c r="AJ110" s="3354"/>
      <c r="AK110" s="3354"/>
      <c r="AL110" s="3354"/>
      <c r="AM110" s="3354"/>
      <c r="AN110" s="3354"/>
      <c r="AO110" s="3354"/>
      <c r="AP110" s="3354"/>
      <c r="AQ110" s="3065"/>
      <c r="AR110" s="3065"/>
      <c r="AS110" s="2533"/>
    </row>
    <row r="111" spans="1:45" ht="26.25" customHeight="1" x14ac:dyDescent="0.25">
      <c r="A111" s="744"/>
      <c r="B111" s="29"/>
      <c r="C111" s="589"/>
      <c r="D111" s="567"/>
      <c r="G111" s="3404">
        <v>2201006</v>
      </c>
      <c r="H111" s="2759" t="s">
        <v>932</v>
      </c>
      <c r="I111" s="3404">
        <v>2201006</v>
      </c>
      <c r="J111" s="2759" t="s">
        <v>932</v>
      </c>
      <c r="K111" s="3404">
        <v>220100600</v>
      </c>
      <c r="L111" s="2776" t="s">
        <v>933</v>
      </c>
      <c r="M111" s="3404">
        <v>220100600</v>
      </c>
      <c r="N111" s="2776" t="s">
        <v>933</v>
      </c>
      <c r="O111" s="3380">
        <v>54</v>
      </c>
      <c r="P111" s="2144" t="s">
        <v>934</v>
      </c>
      <c r="Q111" s="2764" t="s">
        <v>935</v>
      </c>
      <c r="R111" s="3426">
        <f>SUM(W111:W114)/S111</f>
        <v>9.9730773038475095E-4</v>
      </c>
      <c r="S111" s="3411">
        <f>SUM(W111:W233)</f>
        <v>175372150060.97003</v>
      </c>
      <c r="T111" s="2281" t="s">
        <v>936</v>
      </c>
      <c r="U111" s="2431" t="s">
        <v>937</v>
      </c>
      <c r="V111" s="3413" t="s">
        <v>938</v>
      </c>
      <c r="W111" s="726">
        <v>41652222.450000003</v>
      </c>
      <c r="X111" s="345" t="s">
        <v>939</v>
      </c>
      <c r="Y111" s="3359">
        <v>20</v>
      </c>
      <c r="Z111" s="2464" t="s">
        <v>716</v>
      </c>
      <c r="AA111" s="3409">
        <v>19649</v>
      </c>
      <c r="AB111" s="3355">
        <v>20118</v>
      </c>
      <c r="AC111" s="3355">
        <v>28907</v>
      </c>
      <c r="AD111" s="3355">
        <v>9525</v>
      </c>
      <c r="AE111" s="3355">
        <v>1222</v>
      </c>
      <c r="AF111" s="3355">
        <v>113</v>
      </c>
      <c r="AG111" s="3355">
        <v>297</v>
      </c>
      <c r="AH111" s="3355">
        <v>345</v>
      </c>
      <c r="AI111" s="3355">
        <v>0</v>
      </c>
      <c r="AJ111" s="3355">
        <v>0</v>
      </c>
      <c r="AK111" s="3355">
        <v>0</v>
      </c>
      <c r="AL111" s="3355">
        <v>0</v>
      </c>
      <c r="AM111" s="3355">
        <v>3301</v>
      </c>
      <c r="AN111" s="3355">
        <v>2507</v>
      </c>
      <c r="AO111" s="3355">
        <v>113</v>
      </c>
      <c r="AP111" s="3355">
        <f>SUM(AA111:AB218)</f>
        <v>39767</v>
      </c>
      <c r="AQ111" s="3016">
        <v>44198</v>
      </c>
      <c r="AR111" s="3016">
        <v>44560</v>
      </c>
      <c r="AS111" s="2531" t="s">
        <v>707</v>
      </c>
    </row>
    <row r="112" spans="1:45" ht="26.25" customHeight="1" x14ac:dyDescent="0.25">
      <c r="A112" s="744"/>
      <c r="B112" s="29"/>
      <c r="C112" s="589"/>
      <c r="D112" s="567"/>
      <c r="G112" s="3405"/>
      <c r="H112" s="2760"/>
      <c r="I112" s="3405"/>
      <c r="J112" s="2760"/>
      <c r="K112" s="3405"/>
      <c r="L112" s="2777"/>
      <c r="M112" s="3405"/>
      <c r="N112" s="2777"/>
      <c r="O112" s="3380"/>
      <c r="P112" s="2144"/>
      <c r="Q112" s="2708"/>
      <c r="R112" s="3427"/>
      <c r="S112" s="3412"/>
      <c r="T112" s="2316"/>
      <c r="U112" s="2431"/>
      <c r="V112" s="3414"/>
      <c r="W112" s="726">
        <v>86351729.530000001</v>
      </c>
      <c r="X112" s="345" t="s">
        <v>940</v>
      </c>
      <c r="Y112" s="3416"/>
      <c r="Z112" s="2465"/>
      <c r="AA112" s="3410"/>
      <c r="AB112" s="3408"/>
      <c r="AC112" s="3408"/>
      <c r="AD112" s="3408"/>
      <c r="AE112" s="3408"/>
      <c r="AF112" s="3408"/>
      <c r="AG112" s="3408"/>
      <c r="AH112" s="3408"/>
      <c r="AI112" s="3408"/>
      <c r="AJ112" s="3408"/>
      <c r="AK112" s="3408"/>
      <c r="AL112" s="3408"/>
      <c r="AM112" s="3408"/>
      <c r="AN112" s="3408"/>
      <c r="AO112" s="3408"/>
      <c r="AP112" s="3408"/>
      <c r="AQ112" s="3017"/>
      <c r="AR112" s="3017"/>
      <c r="AS112" s="2532"/>
    </row>
    <row r="113" spans="1:45" ht="27.75" customHeight="1" x14ac:dyDescent="0.25">
      <c r="A113" s="744"/>
      <c r="B113" s="29"/>
      <c r="C113" s="589"/>
      <c r="D113" s="567"/>
      <c r="G113" s="3405"/>
      <c r="H113" s="2760"/>
      <c r="I113" s="3405"/>
      <c r="J113" s="2760"/>
      <c r="K113" s="3405"/>
      <c r="L113" s="2777"/>
      <c r="M113" s="3405"/>
      <c r="N113" s="2777"/>
      <c r="O113" s="3380"/>
      <c r="P113" s="2144"/>
      <c r="Q113" s="2708"/>
      <c r="R113" s="3427"/>
      <c r="S113" s="3412"/>
      <c r="T113" s="2316"/>
      <c r="U113" s="2431"/>
      <c r="V113" s="3414"/>
      <c r="W113" s="726">
        <v>45437270.159999996</v>
      </c>
      <c r="X113" s="345" t="s">
        <v>941</v>
      </c>
      <c r="Y113" s="3416"/>
      <c r="Z113" s="2465"/>
      <c r="AA113" s="3410"/>
      <c r="AB113" s="3408"/>
      <c r="AC113" s="3408"/>
      <c r="AD113" s="3408"/>
      <c r="AE113" s="3408"/>
      <c r="AF113" s="3408"/>
      <c r="AG113" s="3408"/>
      <c r="AH113" s="3408"/>
      <c r="AI113" s="3408"/>
      <c r="AJ113" s="3408"/>
      <c r="AK113" s="3408"/>
      <c r="AL113" s="3408"/>
      <c r="AM113" s="3408"/>
      <c r="AN113" s="3408"/>
      <c r="AO113" s="3408"/>
      <c r="AP113" s="3408"/>
      <c r="AQ113" s="3017"/>
      <c r="AR113" s="3017"/>
      <c r="AS113" s="2532"/>
    </row>
    <row r="114" spans="1:45" ht="36.75" customHeight="1" x14ac:dyDescent="0.25">
      <c r="A114" s="744"/>
      <c r="B114" s="29"/>
      <c r="C114" s="589"/>
      <c r="D114" s="567"/>
      <c r="G114" s="3422"/>
      <c r="H114" s="2761"/>
      <c r="I114" s="3422"/>
      <c r="J114" s="2761"/>
      <c r="K114" s="3422"/>
      <c r="L114" s="2379"/>
      <c r="M114" s="3422"/>
      <c r="N114" s="2379"/>
      <c r="O114" s="3380"/>
      <c r="P114" s="2144"/>
      <c r="Q114" s="2708"/>
      <c r="R114" s="3428"/>
      <c r="S114" s="3412"/>
      <c r="T114" s="2316"/>
      <c r="U114" s="2431"/>
      <c r="V114" s="3415"/>
      <c r="W114" s="726">
        <v>1458778.81</v>
      </c>
      <c r="X114" s="345" t="s">
        <v>942</v>
      </c>
      <c r="Y114" s="3358"/>
      <c r="Z114" s="2466"/>
      <c r="AA114" s="3410"/>
      <c r="AB114" s="3408"/>
      <c r="AC114" s="3408"/>
      <c r="AD114" s="3408"/>
      <c r="AE114" s="3408"/>
      <c r="AF114" s="3408"/>
      <c r="AG114" s="3408"/>
      <c r="AH114" s="3408"/>
      <c r="AI114" s="3408"/>
      <c r="AJ114" s="3408"/>
      <c r="AK114" s="3408"/>
      <c r="AL114" s="3408"/>
      <c r="AM114" s="3408"/>
      <c r="AN114" s="3408"/>
      <c r="AO114" s="3408"/>
      <c r="AP114" s="3408"/>
      <c r="AQ114" s="3017"/>
      <c r="AR114" s="3017"/>
      <c r="AS114" s="2532"/>
    </row>
    <row r="115" spans="1:45" ht="36.75" customHeight="1" x14ac:dyDescent="0.25">
      <c r="A115" s="744"/>
      <c r="B115" s="29"/>
      <c r="C115" s="589"/>
      <c r="D115" s="567"/>
      <c r="G115" s="3404">
        <v>2201015</v>
      </c>
      <c r="H115" s="2759" t="s">
        <v>943</v>
      </c>
      <c r="I115" s="3404">
        <v>2201015</v>
      </c>
      <c r="J115" s="2759" t="s">
        <v>943</v>
      </c>
      <c r="K115" s="3404">
        <v>220101500</v>
      </c>
      <c r="L115" s="2776" t="s">
        <v>944</v>
      </c>
      <c r="M115" s="3404">
        <v>220101500</v>
      </c>
      <c r="N115" s="2776" t="s">
        <v>944</v>
      </c>
      <c r="O115" s="3380">
        <v>11</v>
      </c>
      <c r="P115" s="2144"/>
      <c r="Q115" s="2708"/>
      <c r="R115" s="3429">
        <f>SUM(W115:W118)/S111</f>
        <v>0</v>
      </c>
      <c r="S115" s="3412"/>
      <c r="T115" s="2316"/>
      <c r="U115" s="2431" t="s">
        <v>945</v>
      </c>
      <c r="V115" s="3413" t="s">
        <v>946</v>
      </c>
      <c r="W115" s="730">
        <f>797339.04-797339.04</f>
        <v>0</v>
      </c>
      <c r="X115" s="345" t="s">
        <v>947</v>
      </c>
      <c r="Y115" s="3359">
        <v>20</v>
      </c>
      <c r="Z115" s="2464" t="s">
        <v>716</v>
      </c>
      <c r="AA115" s="3410"/>
      <c r="AB115" s="3408"/>
      <c r="AC115" s="3408"/>
      <c r="AD115" s="3408"/>
      <c r="AE115" s="3408"/>
      <c r="AF115" s="3408"/>
      <c r="AG115" s="3408"/>
      <c r="AH115" s="3408"/>
      <c r="AI115" s="3408"/>
      <c r="AJ115" s="3408"/>
      <c r="AK115" s="3408"/>
      <c r="AL115" s="3408"/>
      <c r="AM115" s="3408"/>
      <c r="AN115" s="3408"/>
      <c r="AO115" s="3408"/>
      <c r="AP115" s="3408"/>
      <c r="AQ115" s="3017"/>
      <c r="AR115" s="3017"/>
      <c r="AS115" s="2532"/>
    </row>
    <row r="116" spans="1:45" ht="38.25" customHeight="1" x14ac:dyDescent="0.25">
      <c r="A116" s="744"/>
      <c r="B116" s="29"/>
      <c r="C116" s="589"/>
      <c r="D116" s="567"/>
      <c r="G116" s="3405"/>
      <c r="H116" s="2760"/>
      <c r="I116" s="3405"/>
      <c r="J116" s="2760"/>
      <c r="K116" s="3405"/>
      <c r="L116" s="2777"/>
      <c r="M116" s="3405"/>
      <c r="N116" s="2777"/>
      <c r="O116" s="3380"/>
      <c r="P116" s="2144"/>
      <c r="Q116" s="2708"/>
      <c r="R116" s="3430"/>
      <c r="S116" s="3412"/>
      <c r="T116" s="2316"/>
      <c r="U116" s="2431"/>
      <c r="V116" s="3414"/>
      <c r="W116" s="730">
        <f>4951294.84-4951294.84</f>
        <v>0</v>
      </c>
      <c r="X116" s="345" t="s">
        <v>948</v>
      </c>
      <c r="Y116" s="3416"/>
      <c r="Z116" s="2465"/>
      <c r="AA116" s="3410"/>
      <c r="AB116" s="3408"/>
      <c r="AC116" s="3408"/>
      <c r="AD116" s="3408"/>
      <c r="AE116" s="3408"/>
      <c r="AF116" s="3408"/>
      <c r="AG116" s="3408"/>
      <c r="AH116" s="3408"/>
      <c r="AI116" s="3408"/>
      <c r="AJ116" s="3408"/>
      <c r="AK116" s="3408"/>
      <c r="AL116" s="3408"/>
      <c r="AM116" s="3408"/>
      <c r="AN116" s="3408"/>
      <c r="AO116" s="3408"/>
      <c r="AP116" s="3408"/>
      <c r="AQ116" s="3017"/>
      <c r="AR116" s="3017"/>
      <c r="AS116" s="2532"/>
    </row>
    <row r="117" spans="1:45" ht="39" customHeight="1" x14ac:dyDescent="0.25">
      <c r="A117" s="744"/>
      <c r="B117" s="29"/>
      <c r="C117" s="589"/>
      <c r="D117" s="567"/>
      <c r="G117" s="3405"/>
      <c r="H117" s="2760"/>
      <c r="I117" s="3405"/>
      <c r="J117" s="2760"/>
      <c r="K117" s="3405"/>
      <c r="L117" s="2777"/>
      <c r="M117" s="3405"/>
      <c r="N117" s="2777"/>
      <c r="O117" s="3380"/>
      <c r="P117" s="2144"/>
      <c r="Q117" s="2708"/>
      <c r="R117" s="3430"/>
      <c r="S117" s="3412"/>
      <c r="T117" s="2316"/>
      <c r="U117" s="2431"/>
      <c r="V117" s="3414"/>
      <c r="W117" s="730">
        <f>4500831.55-4500831.55</f>
        <v>0</v>
      </c>
      <c r="X117" s="345" t="s">
        <v>949</v>
      </c>
      <c r="Y117" s="3416"/>
      <c r="Z117" s="2465"/>
      <c r="AA117" s="3410"/>
      <c r="AB117" s="3408"/>
      <c r="AC117" s="3408"/>
      <c r="AD117" s="3408"/>
      <c r="AE117" s="3408"/>
      <c r="AF117" s="3408"/>
      <c r="AG117" s="3408"/>
      <c r="AH117" s="3408"/>
      <c r="AI117" s="3408"/>
      <c r="AJ117" s="3408"/>
      <c r="AK117" s="3408"/>
      <c r="AL117" s="3408"/>
      <c r="AM117" s="3408"/>
      <c r="AN117" s="3408"/>
      <c r="AO117" s="3408"/>
      <c r="AP117" s="3408"/>
      <c r="AQ117" s="3017"/>
      <c r="AR117" s="3017"/>
      <c r="AS117" s="2532"/>
    </row>
    <row r="118" spans="1:45" ht="30" customHeight="1" x14ac:dyDescent="0.25">
      <c r="A118" s="744"/>
      <c r="B118" s="29"/>
      <c r="C118" s="589"/>
      <c r="D118" s="567"/>
      <c r="G118" s="3406"/>
      <c r="H118" s="2771"/>
      <c r="I118" s="3406"/>
      <c r="J118" s="2771"/>
      <c r="K118" s="3406"/>
      <c r="L118" s="3407"/>
      <c r="M118" s="3406"/>
      <c r="N118" s="3407"/>
      <c r="O118" s="3380"/>
      <c r="P118" s="2144"/>
      <c r="Q118" s="2708"/>
      <c r="R118" s="3431"/>
      <c r="S118" s="3412"/>
      <c r="T118" s="2316"/>
      <c r="U118" s="2431"/>
      <c r="V118" s="3417"/>
      <c r="W118" s="730">
        <f>1750534.57-1750534.57</f>
        <v>0</v>
      </c>
      <c r="X118" s="345" t="s">
        <v>950</v>
      </c>
      <c r="Y118" s="3358"/>
      <c r="Z118" s="2466"/>
      <c r="AA118" s="3410"/>
      <c r="AB118" s="3408"/>
      <c r="AC118" s="3408"/>
      <c r="AD118" s="3408"/>
      <c r="AE118" s="3408"/>
      <c r="AF118" s="3408"/>
      <c r="AG118" s="3408"/>
      <c r="AH118" s="3408"/>
      <c r="AI118" s="3408"/>
      <c r="AJ118" s="3408"/>
      <c r="AK118" s="3408"/>
      <c r="AL118" s="3408"/>
      <c r="AM118" s="3408"/>
      <c r="AN118" s="3408"/>
      <c r="AO118" s="3408"/>
      <c r="AP118" s="3408"/>
      <c r="AQ118" s="3017"/>
      <c r="AR118" s="3017"/>
      <c r="AS118" s="2532"/>
    </row>
    <row r="119" spans="1:45" ht="24" customHeight="1" x14ac:dyDescent="0.25">
      <c r="A119" s="744"/>
      <c r="B119" s="29"/>
      <c r="C119" s="589"/>
      <c r="D119" s="567"/>
      <c r="G119" s="3402">
        <v>2201042</v>
      </c>
      <c r="H119" s="2257" t="s">
        <v>951</v>
      </c>
      <c r="I119" s="3402">
        <v>2201042</v>
      </c>
      <c r="J119" s="2257" t="s">
        <v>951</v>
      </c>
      <c r="K119" s="2453">
        <v>220104200</v>
      </c>
      <c r="L119" s="2322" t="s">
        <v>952</v>
      </c>
      <c r="M119" s="2453">
        <v>220104200</v>
      </c>
      <c r="N119" s="2322" t="s">
        <v>952</v>
      </c>
      <c r="O119" s="3380">
        <v>6000</v>
      </c>
      <c r="P119" s="2144"/>
      <c r="Q119" s="2708"/>
      <c r="R119" s="3418">
        <f>SUM(W119:W122)/S111</f>
        <v>5.7021596681818587E-5</v>
      </c>
      <c r="S119" s="3412"/>
      <c r="T119" s="2316"/>
      <c r="U119" s="2464" t="s">
        <v>953</v>
      </c>
      <c r="V119" s="2322" t="s">
        <v>954</v>
      </c>
      <c r="W119" s="726">
        <v>664449.19999999995</v>
      </c>
      <c r="X119" s="345" t="s">
        <v>955</v>
      </c>
      <c r="Y119" s="3359">
        <v>20</v>
      </c>
      <c r="Z119" s="2464" t="s">
        <v>716</v>
      </c>
      <c r="AA119" s="3410"/>
      <c r="AB119" s="3408"/>
      <c r="AC119" s="3408"/>
      <c r="AD119" s="3408"/>
      <c r="AE119" s="3408"/>
      <c r="AF119" s="3408"/>
      <c r="AG119" s="3408"/>
      <c r="AH119" s="3408"/>
      <c r="AI119" s="3408"/>
      <c r="AJ119" s="3408"/>
      <c r="AK119" s="3408"/>
      <c r="AL119" s="3408"/>
      <c r="AM119" s="3408"/>
      <c r="AN119" s="3408"/>
      <c r="AO119" s="3408"/>
      <c r="AP119" s="3408"/>
      <c r="AQ119" s="3017"/>
      <c r="AR119" s="3017"/>
      <c r="AS119" s="2532"/>
    </row>
    <row r="120" spans="1:45" ht="18.75" customHeight="1" x14ac:dyDescent="0.25">
      <c r="A120" s="744"/>
      <c r="B120" s="29"/>
      <c r="C120" s="589"/>
      <c r="D120" s="567"/>
      <c r="G120" s="3402"/>
      <c r="H120" s="2257"/>
      <c r="I120" s="3402"/>
      <c r="J120" s="2257"/>
      <c r="K120" s="2453"/>
      <c r="L120" s="2322"/>
      <c r="M120" s="2453"/>
      <c r="N120" s="2322"/>
      <c r="O120" s="3380"/>
      <c r="P120" s="2144"/>
      <c r="Q120" s="2708"/>
      <c r="R120" s="3418"/>
      <c r="S120" s="3412"/>
      <c r="T120" s="2316"/>
      <c r="U120" s="2465"/>
      <c r="V120" s="2322"/>
      <c r="W120" s="726">
        <v>4126079.04</v>
      </c>
      <c r="X120" s="345" t="s">
        <v>956</v>
      </c>
      <c r="Y120" s="3416"/>
      <c r="Z120" s="2465"/>
      <c r="AA120" s="3410"/>
      <c r="AB120" s="3408"/>
      <c r="AC120" s="3408"/>
      <c r="AD120" s="3408"/>
      <c r="AE120" s="3408"/>
      <c r="AF120" s="3408"/>
      <c r="AG120" s="3408"/>
      <c r="AH120" s="3408"/>
      <c r="AI120" s="3408"/>
      <c r="AJ120" s="3408"/>
      <c r="AK120" s="3408"/>
      <c r="AL120" s="3408"/>
      <c r="AM120" s="3408"/>
      <c r="AN120" s="3408"/>
      <c r="AO120" s="3408"/>
      <c r="AP120" s="3408"/>
      <c r="AQ120" s="3017"/>
      <c r="AR120" s="3017"/>
      <c r="AS120" s="2532"/>
    </row>
    <row r="121" spans="1:45" x14ac:dyDescent="0.25">
      <c r="A121" s="744"/>
      <c r="B121" s="29"/>
      <c r="C121" s="589"/>
      <c r="D121" s="567"/>
      <c r="G121" s="3402"/>
      <c r="H121" s="2257"/>
      <c r="I121" s="3402"/>
      <c r="J121" s="2257"/>
      <c r="K121" s="2453"/>
      <c r="L121" s="2322"/>
      <c r="M121" s="2453"/>
      <c r="N121" s="2322"/>
      <c r="O121" s="3380"/>
      <c r="P121" s="2144"/>
      <c r="Q121" s="2708"/>
      <c r="R121" s="3418"/>
      <c r="S121" s="3412"/>
      <c r="T121" s="2316"/>
      <c r="U121" s="2465"/>
      <c r="V121" s="2322"/>
      <c r="W121" s="726">
        <v>3750692.96</v>
      </c>
      <c r="X121" s="345" t="s">
        <v>957</v>
      </c>
      <c r="Y121" s="3416"/>
      <c r="Z121" s="2465"/>
      <c r="AA121" s="3410"/>
      <c r="AB121" s="3408"/>
      <c r="AC121" s="3408"/>
      <c r="AD121" s="3408"/>
      <c r="AE121" s="3408"/>
      <c r="AF121" s="3408"/>
      <c r="AG121" s="3408"/>
      <c r="AH121" s="3408"/>
      <c r="AI121" s="3408"/>
      <c r="AJ121" s="3408"/>
      <c r="AK121" s="3408"/>
      <c r="AL121" s="3408"/>
      <c r="AM121" s="3408"/>
      <c r="AN121" s="3408"/>
      <c r="AO121" s="3408"/>
      <c r="AP121" s="3408"/>
      <c r="AQ121" s="3017"/>
      <c r="AR121" s="3017"/>
      <c r="AS121" s="2532"/>
    </row>
    <row r="122" spans="1:45" ht="40.5" customHeight="1" x14ac:dyDescent="0.25">
      <c r="A122" s="744"/>
      <c r="B122" s="29"/>
      <c r="C122" s="589"/>
      <c r="D122" s="567"/>
      <c r="G122" s="3402"/>
      <c r="H122" s="2257"/>
      <c r="I122" s="3402"/>
      <c r="J122" s="2257"/>
      <c r="K122" s="2453"/>
      <c r="L122" s="2322"/>
      <c r="M122" s="2453"/>
      <c r="N122" s="2322"/>
      <c r="O122" s="3380"/>
      <c r="P122" s="2144"/>
      <c r="Q122" s="2708"/>
      <c r="R122" s="3418"/>
      <c r="S122" s="3412"/>
      <c r="T122" s="2316"/>
      <c r="U122" s="2465"/>
      <c r="V122" s="2766"/>
      <c r="W122" s="726">
        <v>1458778.81</v>
      </c>
      <c r="X122" s="345" t="s">
        <v>958</v>
      </c>
      <c r="Y122" s="3358"/>
      <c r="Z122" s="2465"/>
      <c r="AA122" s="3410"/>
      <c r="AB122" s="3408"/>
      <c r="AC122" s="3408"/>
      <c r="AD122" s="3408"/>
      <c r="AE122" s="3408"/>
      <c r="AF122" s="3408"/>
      <c r="AG122" s="3408"/>
      <c r="AH122" s="3408"/>
      <c r="AI122" s="3408"/>
      <c r="AJ122" s="3408"/>
      <c r="AK122" s="3408"/>
      <c r="AL122" s="3408"/>
      <c r="AM122" s="3408"/>
      <c r="AN122" s="3408"/>
      <c r="AO122" s="3408"/>
      <c r="AP122" s="3408"/>
      <c r="AQ122" s="3017"/>
      <c r="AR122" s="3017"/>
      <c r="AS122" s="2532"/>
    </row>
    <row r="123" spans="1:45" x14ac:dyDescent="0.25">
      <c r="A123" s="744"/>
      <c r="B123" s="29"/>
      <c r="C123" s="589"/>
      <c r="D123" s="567"/>
      <c r="G123" s="3374" t="s">
        <v>959</v>
      </c>
      <c r="H123" s="3399" t="s">
        <v>960</v>
      </c>
      <c r="I123" s="3374" t="s">
        <v>959</v>
      </c>
      <c r="J123" s="3399" t="s">
        <v>960</v>
      </c>
      <c r="K123" s="3374" t="s">
        <v>961</v>
      </c>
      <c r="L123" s="3382" t="s">
        <v>962</v>
      </c>
      <c r="M123" s="3374" t="s">
        <v>961</v>
      </c>
      <c r="N123" s="3382" t="s">
        <v>962</v>
      </c>
      <c r="O123" s="3379" t="s">
        <v>963</v>
      </c>
      <c r="P123" s="2144"/>
      <c r="Q123" s="2708"/>
      <c r="R123" s="3387">
        <f>SUM(W123:W233)/S111</f>
        <v>0.99894567067293349</v>
      </c>
      <c r="S123" s="3412"/>
      <c r="T123" s="2316"/>
      <c r="U123" s="2527"/>
      <c r="V123" s="2283" t="s">
        <v>964</v>
      </c>
      <c r="W123" s="726">
        <v>7910474412</v>
      </c>
      <c r="X123" s="566" t="s">
        <v>965</v>
      </c>
      <c r="Y123" s="3396">
        <v>25</v>
      </c>
      <c r="Z123" s="2995" t="s">
        <v>706</v>
      </c>
      <c r="AA123" s="3410"/>
      <c r="AB123" s="3408"/>
      <c r="AC123" s="3408"/>
      <c r="AD123" s="3408"/>
      <c r="AE123" s="3408"/>
      <c r="AF123" s="3408"/>
      <c r="AG123" s="3408"/>
      <c r="AH123" s="3408"/>
      <c r="AI123" s="3408"/>
      <c r="AJ123" s="3408"/>
      <c r="AK123" s="3408"/>
      <c r="AL123" s="3408"/>
      <c r="AM123" s="3408"/>
      <c r="AN123" s="3408"/>
      <c r="AO123" s="3408"/>
      <c r="AP123" s="3408"/>
      <c r="AQ123" s="3017"/>
      <c r="AR123" s="3017"/>
      <c r="AS123" s="2532"/>
    </row>
    <row r="124" spans="1:45" x14ac:dyDescent="0.25">
      <c r="A124" s="744"/>
      <c r="B124" s="29"/>
      <c r="C124" s="589"/>
      <c r="D124" s="567"/>
      <c r="G124" s="3385"/>
      <c r="H124" s="3400"/>
      <c r="I124" s="3385"/>
      <c r="J124" s="3400"/>
      <c r="K124" s="3385"/>
      <c r="L124" s="3383"/>
      <c r="M124" s="3385"/>
      <c r="N124" s="3383"/>
      <c r="O124" s="3379"/>
      <c r="P124" s="2144"/>
      <c r="Q124" s="2708"/>
      <c r="R124" s="3388"/>
      <c r="S124" s="3412"/>
      <c r="T124" s="2316"/>
      <c r="U124" s="2527"/>
      <c r="V124" s="2283"/>
      <c r="W124" s="726">
        <v>500097896</v>
      </c>
      <c r="X124" s="566" t="s">
        <v>966</v>
      </c>
      <c r="Y124" s="3396"/>
      <c r="Z124" s="2995"/>
      <c r="AA124" s="3410"/>
      <c r="AB124" s="3408"/>
      <c r="AC124" s="3408"/>
      <c r="AD124" s="3408"/>
      <c r="AE124" s="3408"/>
      <c r="AF124" s="3408"/>
      <c r="AG124" s="3408"/>
      <c r="AH124" s="3408"/>
      <c r="AI124" s="3408"/>
      <c r="AJ124" s="3408"/>
      <c r="AK124" s="3408"/>
      <c r="AL124" s="3408"/>
      <c r="AM124" s="3408"/>
      <c r="AN124" s="3408"/>
      <c r="AO124" s="3408"/>
      <c r="AP124" s="3408"/>
      <c r="AQ124" s="3017"/>
      <c r="AR124" s="3017"/>
      <c r="AS124" s="2532"/>
    </row>
    <row r="125" spans="1:45" x14ac:dyDescent="0.25">
      <c r="A125" s="744"/>
      <c r="B125" s="29"/>
      <c r="C125" s="589"/>
      <c r="D125" s="567"/>
      <c r="G125" s="3385"/>
      <c r="H125" s="3400"/>
      <c r="I125" s="3385"/>
      <c r="J125" s="3400"/>
      <c r="K125" s="3385"/>
      <c r="L125" s="3383"/>
      <c r="M125" s="3385"/>
      <c r="N125" s="3383"/>
      <c r="O125" s="3379"/>
      <c r="P125" s="2144"/>
      <c r="Q125" s="2708"/>
      <c r="R125" s="3388"/>
      <c r="S125" s="3412"/>
      <c r="T125" s="2316"/>
      <c r="U125" s="2527"/>
      <c r="V125" s="2283"/>
      <c r="W125" s="726">
        <v>342464972</v>
      </c>
      <c r="X125" s="566" t="s">
        <v>967</v>
      </c>
      <c r="Y125" s="3396"/>
      <c r="Z125" s="2995"/>
      <c r="AA125" s="3410"/>
      <c r="AB125" s="3408"/>
      <c r="AC125" s="3408"/>
      <c r="AD125" s="3408"/>
      <c r="AE125" s="3408"/>
      <c r="AF125" s="3408"/>
      <c r="AG125" s="3408"/>
      <c r="AH125" s="3408"/>
      <c r="AI125" s="3408"/>
      <c r="AJ125" s="3408"/>
      <c r="AK125" s="3408"/>
      <c r="AL125" s="3408"/>
      <c r="AM125" s="3408"/>
      <c r="AN125" s="3408"/>
      <c r="AO125" s="3408"/>
      <c r="AP125" s="3408"/>
      <c r="AQ125" s="3017"/>
      <c r="AR125" s="3017"/>
      <c r="AS125" s="2532"/>
    </row>
    <row r="126" spans="1:45" x14ac:dyDescent="0.25">
      <c r="A126" s="744"/>
      <c r="B126" s="29"/>
      <c r="C126" s="589"/>
      <c r="D126" s="567"/>
      <c r="G126" s="3385"/>
      <c r="H126" s="3400"/>
      <c r="I126" s="3385"/>
      <c r="J126" s="3400"/>
      <c r="K126" s="3385"/>
      <c r="L126" s="3383"/>
      <c r="M126" s="3385"/>
      <c r="N126" s="3383"/>
      <c r="O126" s="3379"/>
      <c r="P126" s="2144"/>
      <c r="Q126" s="2708"/>
      <c r="R126" s="3388"/>
      <c r="S126" s="3412"/>
      <c r="T126" s="2316"/>
      <c r="U126" s="2527"/>
      <c r="V126" s="2283"/>
      <c r="W126" s="726">
        <v>232974427</v>
      </c>
      <c r="X126" s="566" t="s">
        <v>968</v>
      </c>
      <c r="Y126" s="3396"/>
      <c r="Z126" s="2995"/>
      <c r="AA126" s="3410"/>
      <c r="AB126" s="3408"/>
      <c r="AC126" s="3408"/>
      <c r="AD126" s="3408"/>
      <c r="AE126" s="3408"/>
      <c r="AF126" s="3408"/>
      <c r="AG126" s="3408"/>
      <c r="AH126" s="3408"/>
      <c r="AI126" s="3408"/>
      <c r="AJ126" s="3408"/>
      <c r="AK126" s="3408"/>
      <c r="AL126" s="3408"/>
      <c r="AM126" s="3408"/>
      <c r="AN126" s="3408"/>
      <c r="AO126" s="3408"/>
      <c r="AP126" s="3408"/>
      <c r="AQ126" s="3017"/>
      <c r="AR126" s="3017"/>
      <c r="AS126" s="2532"/>
    </row>
    <row r="127" spans="1:45" x14ac:dyDescent="0.25">
      <c r="A127" s="744"/>
      <c r="B127" s="29"/>
      <c r="C127" s="589"/>
      <c r="D127" s="567"/>
      <c r="G127" s="3385"/>
      <c r="H127" s="3400"/>
      <c r="I127" s="3385"/>
      <c r="J127" s="3400"/>
      <c r="K127" s="3385"/>
      <c r="L127" s="3383"/>
      <c r="M127" s="3385"/>
      <c r="N127" s="3383"/>
      <c r="O127" s="3379"/>
      <c r="P127" s="2144"/>
      <c r="Q127" s="2708"/>
      <c r="R127" s="3388"/>
      <c r="S127" s="3412"/>
      <c r="T127" s="2316"/>
      <c r="U127" s="2527"/>
      <c r="V127" s="2283"/>
      <c r="W127" s="726">
        <v>602370432</v>
      </c>
      <c r="X127" s="566" t="s">
        <v>969</v>
      </c>
      <c r="Y127" s="3396"/>
      <c r="Z127" s="2995"/>
      <c r="AA127" s="3410"/>
      <c r="AB127" s="3408"/>
      <c r="AC127" s="3408"/>
      <c r="AD127" s="3408"/>
      <c r="AE127" s="3408"/>
      <c r="AF127" s="3408"/>
      <c r="AG127" s="3408"/>
      <c r="AH127" s="3408"/>
      <c r="AI127" s="3408"/>
      <c r="AJ127" s="3408"/>
      <c r="AK127" s="3408"/>
      <c r="AL127" s="3408"/>
      <c r="AM127" s="3408"/>
      <c r="AN127" s="3408"/>
      <c r="AO127" s="3408"/>
      <c r="AP127" s="3408"/>
      <c r="AQ127" s="3017"/>
      <c r="AR127" s="3017"/>
      <c r="AS127" s="2532"/>
    </row>
    <row r="128" spans="1:45" x14ac:dyDescent="0.25">
      <c r="A128" s="744"/>
      <c r="B128" s="29"/>
      <c r="C128" s="589"/>
      <c r="D128" s="567"/>
      <c r="G128" s="3385"/>
      <c r="H128" s="3400"/>
      <c r="I128" s="3385"/>
      <c r="J128" s="3400"/>
      <c r="K128" s="3385"/>
      <c r="L128" s="3383"/>
      <c r="M128" s="3385"/>
      <c r="N128" s="3383"/>
      <c r="O128" s="3379"/>
      <c r="P128" s="2144"/>
      <c r="Q128" s="2708"/>
      <c r="R128" s="3388"/>
      <c r="S128" s="3412"/>
      <c r="T128" s="2316"/>
      <c r="U128" s="2527"/>
      <c r="V128" s="2283"/>
      <c r="W128" s="726">
        <v>356954983</v>
      </c>
      <c r="X128" s="566" t="s">
        <v>970</v>
      </c>
      <c r="Y128" s="3396"/>
      <c r="Z128" s="2995"/>
      <c r="AA128" s="3410"/>
      <c r="AB128" s="3408"/>
      <c r="AC128" s="3408"/>
      <c r="AD128" s="3408"/>
      <c r="AE128" s="3408"/>
      <c r="AF128" s="3408"/>
      <c r="AG128" s="3408"/>
      <c r="AH128" s="3408"/>
      <c r="AI128" s="3408"/>
      <c r="AJ128" s="3408"/>
      <c r="AK128" s="3408"/>
      <c r="AL128" s="3408"/>
      <c r="AM128" s="3408"/>
      <c r="AN128" s="3408"/>
      <c r="AO128" s="3408"/>
      <c r="AP128" s="3408"/>
      <c r="AQ128" s="3017"/>
      <c r="AR128" s="3017"/>
      <c r="AS128" s="2532"/>
    </row>
    <row r="129" spans="1:45" x14ac:dyDescent="0.25">
      <c r="A129" s="744"/>
      <c r="B129" s="29"/>
      <c r="C129" s="589"/>
      <c r="D129" s="567"/>
      <c r="G129" s="3385"/>
      <c r="H129" s="3400"/>
      <c r="I129" s="3385"/>
      <c r="J129" s="3400"/>
      <c r="K129" s="3385"/>
      <c r="L129" s="3383"/>
      <c r="M129" s="3385"/>
      <c r="N129" s="3383"/>
      <c r="O129" s="3379"/>
      <c r="P129" s="2144"/>
      <c r="Q129" s="2708"/>
      <c r="R129" s="3388"/>
      <c r="S129" s="3412"/>
      <c r="T129" s="2316"/>
      <c r="U129" s="2527"/>
      <c r="V129" s="2283"/>
      <c r="W129" s="726">
        <v>199898397</v>
      </c>
      <c r="X129" s="566" t="s">
        <v>971</v>
      </c>
      <c r="Y129" s="3396"/>
      <c r="Z129" s="2995"/>
      <c r="AA129" s="3410"/>
      <c r="AB129" s="3408"/>
      <c r="AC129" s="3408"/>
      <c r="AD129" s="3408"/>
      <c r="AE129" s="3408"/>
      <c r="AF129" s="3408"/>
      <c r="AG129" s="3408"/>
      <c r="AH129" s="3408"/>
      <c r="AI129" s="3408"/>
      <c r="AJ129" s="3408"/>
      <c r="AK129" s="3408"/>
      <c r="AL129" s="3408"/>
      <c r="AM129" s="3408"/>
      <c r="AN129" s="3408"/>
      <c r="AO129" s="3408"/>
      <c r="AP129" s="3408"/>
      <c r="AQ129" s="3017"/>
      <c r="AR129" s="3017"/>
      <c r="AS129" s="2532"/>
    </row>
    <row r="130" spans="1:45" x14ac:dyDescent="0.25">
      <c r="A130" s="744"/>
      <c r="B130" s="29"/>
      <c r="C130" s="589"/>
      <c r="D130" s="567"/>
      <c r="G130" s="3385"/>
      <c r="H130" s="3400"/>
      <c r="I130" s="3385"/>
      <c r="J130" s="3400"/>
      <c r="K130" s="3385"/>
      <c r="L130" s="3383"/>
      <c r="M130" s="3385"/>
      <c r="N130" s="3383"/>
      <c r="O130" s="3379"/>
      <c r="P130" s="2144"/>
      <c r="Q130" s="2708"/>
      <c r="R130" s="3388"/>
      <c r="S130" s="3412"/>
      <c r="T130" s="2316"/>
      <c r="U130" s="2527"/>
      <c r="V130" s="2283"/>
      <c r="W130" s="726">
        <v>1038275400</v>
      </c>
      <c r="X130" s="566" t="s">
        <v>972</v>
      </c>
      <c r="Y130" s="3396"/>
      <c r="Z130" s="2995"/>
      <c r="AA130" s="3410"/>
      <c r="AB130" s="3408"/>
      <c r="AC130" s="3408"/>
      <c r="AD130" s="3408"/>
      <c r="AE130" s="3408"/>
      <c r="AF130" s="3408"/>
      <c r="AG130" s="3408"/>
      <c r="AH130" s="3408"/>
      <c r="AI130" s="3408"/>
      <c r="AJ130" s="3408"/>
      <c r="AK130" s="3408"/>
      <c r="AL130" s="3408"/>
      <c r="AM130" s="3408"/>
      <c r="AN130" s="3408"/>
      <c r="AO130" s="3408"/>
      <c r="AP130" s="3408"/>
      <c r="AQ130" s="3017"/>
      <c r="AR130" s="3017"/>
      <c r="AS130" s="2532"/>
    </row>
    <row r="131" spans="1:45" x14ac:dyDescent="0.25">
      <c r="A131" s="744"/>
      <c r="B131" s="29"/>
      <c r="C131" s="589"/>
      <c r="D131" s="567"/>
      <c r="G131" s="3385"/>
      <c r="H131" s="3400"/>
      <c r="I131" s="3385"/>
      <c r="J131" s="3400"/>
      <c r="K131" s="3385"/>
      <c r="L131" s="3383"/>
      <c r="M131" s="3385"/>
      <c r="N131" s="3383"/>
      <c r="O131" s="3379"/>
      <c r="P131" s="2144"/>
      <c r="Q131" s="2708"/>
      <c r="R131" s="3388"/>
      <c r="S131" s="3412"/>
      <c r="T131" s="2316"/>
      <c r="U131" s="2527"/>
      <c r="V131" s="2283"/>
      <c r="W131" s="726">
        <v>739875100</v>
      </c>
      <c r="X131" s="566" t="s">
        <v>973</v>
      </c>
      <c r="Y131" s="3396"/>
      <c r="Z131" s="2995"/>
      <c r="AA131" s="3410"/>
      <c r="AB131" s="3408"/>
      <c r="AC131" s="3408"/>
      <c r="AD131" s="3408"/>
      <c r="AE131" s="3408"/>
      <c r="AF131" s="3408"/>
      <c r="AG131" s="3408"/>
      <c r="AH131" s="3408"/>
      <c r="AI131" s="3408"/>
      <c r="AJ131" s="3408"/>
      <c r="AK131" s="3408"/>
      <c r="AL131" s="3408"/>
      <c r="AM131" s="3408"/>
      <c r="AN131" s="3408"/>
      <c r="AO131" s="3408"/>
      <c r="AP131" s="3408"/>
      <c r="AQ131" s="3017"/>
      <c r="AR131" s="3017"/>
      <c r="AS131" s="2532"/>
    </row>
    <row r="132" spans="1:45" x14ac:dyDescent="0.25">
      <c r="A132" s="744"/>
      <c r="B132" s="29"/>
      <c r="C132" s="589"/>
      <c r="D132" s="567"/>
      <c r="G132" s="3385"/>
      <c r="H132" s="3400"/>
      <c r="I132" s="3385"/>
      <c r="J132" s="3400"/>
      <c r="K132" s="3385"/>
      <c r="L132" s="3383"/>
      <c r="M132" s="3385"/>
      <c r="N132" s="3383"/>
      <c r="O132" s="3379"/>
      <c r="P132" s="2144"/>
      <c r="Q132" s="2708"/>
      <c r="R132" s="3388"/>
      <c r="S132" s="3412"/>
      <c r="T132" s="2316"/>
      <c r="U132" s="2527"/>
      <c r="V132" s="2283"/>
      <c r="W132" s="726">
        <v>2048104876</v>
      </c>
      <c r="X132" s="566" t="s">
        <v>974</v>
      </c>
      <c r="Y132" s="3396"/>
      <c r="Z132" s="2995"/>
      <c r="AA132" s="3410"/>
      <c r="AB132" s="3408"/>
      <c r="AC132" s="3408"/>
      <c r="AD132" s="3408"/>
      <c r="AE132" s="3408"/>
      <c r="AF132" s="3408"/>
      <c r="AG132" s="3408"/>
      <c r="AH132" s="3408"/>
      <c r="AI132" s="3408"/>
      <c r="AJ132" s="3408"/>
      <c r="AK132" s="3408"/>
      <c r="AL132" s="3408"/>
      <c r="AM132" s="3408"/>
      <c r="AN132" s="3408"/>
      <c r="AO132" s="3408"/>
      <c r="AP132" s="3408"/>
      <c r="AQ132" s="3017"/>
      <c r="AR132" s="3017"/>
      <c r="AS132" s="2532"/>
    </row>
    <row r="133" spans="1:45" x14ac:dyDescent="0.25">
      <c r="A133" s="744"/>
      <c r="B133" s="29"/>
      <c r="C133" s="589"/>
      <c r="D133" s="567"/>
      <c r="G133" s="3385"/>
      <c r="H133" s="3400"/>
      <c r="I133" s="3385"/>
      <c r="J133" s="3400"/>
      <c r="K133" s="3385"/>
      <c r="L133" s="3383"/>
      <c r="M133" s="3385"/>
      <c r="N133" s="3383"/>
      <c r="O133" s="3379"/>
      <c r="P133" s="2144"/>
      <c r="Q133" s="2708"/>
      <c r="R133" s="3388"/>
      <c r="S133" s="3412"/>
      <c r="T133" s="2316"/>
      <c r="U133" s="2527"/>
      <c r="V133" s="2283"/>
      <c r="W133" s="726">
        <v>383473600</v>
      </c>
      <c r="X133" s="566" t="s">
        <v>975</v>
      </c>
      <c r="Y133" s="3396"/>
      <c r="Z133" s="2995"/>
      <c r="AA133" s="3410"/>
      <c r="AB133" s="3408"/>
      <c r="AC133" s="3408"/>
      <c r="AD133" s="3408"/>
      <c r="AE133" s="3408"/>
      <c r="AF133" s="3408"/>
      <c r="AG133" s="3408"/>
      <c r="AH133" s="3408"/>
      <c r="AI133" s="3408"/>
      <c r="AJ133" s="3408"/>
      <c r="AK133" s="3408"/>
      <c r="AL133" s="3408"/>
      <c r="AM133" s="3408"/>
      <c r="AN133" s="3408"/>
      <c r="AO133" s="3408"/>
      <c r="AP133" s="3408"/>
      <c r="AQ133" s="3017"/>
      <c r="AR133" s="3017"/>
      <c r="AS133" s="2532"/>
    </row>
    <row r="134" spans="1:45" x14ac:dyDescent="0.25">
      <c r="A134" s="744"/>
      <c r="B134" s="29"/>
      <c r="C134" s="589"/>
      <c r="D134" s="567"/>
      <c r="G134" s="3385"/>
      <c r="H134" s="3400"/>
      <c r="I134" s="3385"/>
      <c r="J134" s="3400"/>
      <c r="K134" s="3385"/>
      <c r="L134" s="3383"/>
      <c r="M134" s="3385"/>
      <c r="N134" s="3383"/>
      <c r="O134" s="3379"/>
      <c r="P134" s="2144"/>
      <c r="Q134" s="2708"/>
      <c r="R134" s="3388"/>
      <c r="S134" s="3412"/>
      <c r="T134" s="2316"/>
      <c r="U134" s="2527"/>
      <c r="V134" s="2283"/>
      <c r="W134" s="726">
        <v>42604800</v>
      </c>
      <c r="X134" s="566" t="s">
        <v>976</v>
      </c>
      <c r="Y134" s="3396"/>
      <c r="Z134" s="2995"/>
      <c r="AA134" s="3410"/>
      <c r="AB134" s="3408"/>
      <c r="AC134" s="3408"/>
      <c r="AD134" s="3408"/>
      <c r="AE134" s="3408"/>
      <c r="AF134" s="3408"/>
      <c r="AG134" s="3408"/>
      <c r="AH134" s="3408"/>
      <c r="AI134" s="3408"/>
      <c r="AJ134" s="3408"/>
      <c r="AK134" s="3408"/>
      <c r="AL134" s="3408"/>
      <c r="AM134" s="3408"/>
      <c r="AN134" s="3408"/>
      <c r="AO134" s="3408"/>
      <c r="AP134" s="3408"/>
      <c r="AQ134" s="3017"/>
      <c r="AR134" s="3017"/>
      <c r="AS134" s="2532"/>
    </row>
    <row r="135" spans="1:45" x14ac:dyDescent="0.25">
      <c r="A135" s="744"/>
      <c r="B135" s="29"/>
      <c r="C135" s="589"/>
      <c r="D135" s="567"/>
      <c r="G135" s="3385"/>
      <c r="H135" s="3400"/>
      <c r="I135" s="3385"/>
      <c r="J135" s="3400"/>
      <c r="K135" s="3385"/>
      <c r="L135" s="3383"/>
      <c r="M135" s="3385"/>
      <c r="N135" s="3383"/>
      <c r="O135" s="3379"/>
      <c r="P135" s="2144"/>
      <c r="Q135" s="2708"/>
      <c r="R135" s="3388"/>
      <c r="S135" s="3412"/>
      <c r="T135" s="2316"/>
      <c r="U135" s="2527"/>
      <c r="V135" s="2283"/>
      <c r="W135" s="726">
        <v>287612700</v>
      </c>
      <c r="X135" s="566" t="s">
        <v>977</v>
      </c>
      <c r="Y135" s="3396"/>
      <c r="Z135" s="2995"/>
      <c r="AA135" s="3410"/>
      <c r="AB135" s="3408"/>
      <c r="AC135" s="3408"/>
      <c r="AD135" s="3408"/>
      <c r="AE135" s="3408"/>
      <c r="AF135" s="3408"/>
      <c r="AG135" s="3408"/>
      <c r="AH135" s="3408"/>
      <c r="AI135" s="3408"/>
      <c r="AJ135" s="3408"/>
      <c r="AK135" s="3408"/>
      <c r="AL135" s="3408"/>
      <c r="AM135" s="3408"/>
      <c r="AN135" s="3408"/>
      <c r="AO135" s="3408"/>
      <c r="AP135" s="3408"/>
      <c r="AQ135" s="3017"/>
      <c r="AR135" s="3017"/>
      <c r="AS135" s="2532"/>
    </row>
    <row r="136" spans="1:45" x14ac:dyDescent="0.25">
      <c r="A136" s="744"/>
      <c r="B136" s="29"/>
      <c r="C136" s="589"/>
      <c r="D136" s="567"/>
      <c r="G136" s="3385"/>
      <c r="H136" s="3400"/>
      <c r="I136" s="3385"/>
      <c r="J136" s="3400"/>
      <c r="K136" s="3385"/>
      <c r="L136" s="3383"/>
      <c r="M136" s="3385"/>
      <c r="N136" s="3383"/>
      <c r="O136" s="3379"/>
      <c r="P136" s="2144"/>
      <c r="Q136" s="2708"/>
      <c r="R136" s="3388"/>
      <c r="S136" s="3412"/>
      <c r="T136" s="2316"/>
      <c r="U136" s="2527"/>
      <c r="V136" s="2283"/>
      <c r="W136" s="726">
        <v>48050800</v>
      </c>
      <c r="X136" s="566" t="s">
        <v>978</v>
      </c>
      <c r="Y136" s="3396"/>
      <c r="Z136" s="2995"/>
      <c r="AA136" s="3410"/>
      <c r="AB136" s="3408"/>
      <c r="AC136" s="3408"/>
      <c r="AD136" s="3408"/>
      <c r="AE136" s="3408"/>
      <c r="AF136" s="3408"/>
      <c r="AG136" s="3408"/>
      <c r="AH136" s="3408"/>
      <c r="AI136" s="3408"/>
      <c r="AJ136" s="3408"/>
      <c r="AK136" s="3408"/>
      <c r="AL136" s="3408"/>
      <c r="AM136" s="3408"/>
      <c r="AN136" s="3408"/>
      <c r="AO136" s="3408"/>
      <c r="AP136" s="3408"/>
      <c r="AQ136" s="3017"/>
      <c r="AR136" s="3017"/>
      <c r="AS136" s="2532"/>
    </row>
    <row r="137" spans="1:45" x14ac:dyDescent="0.25">
      <c r="A137" s="744"/>
      <c r="B137" s="29"/>
      <c r="C137" s="589"/>
      <c r="D137" s="567"/>
      <c r="G137" s="3385"/>
      <c r="H137" s="3400"/>
      <c r="I137" s="3385"/>
      <c r="J137" s="3400"/>
      <c r="K137" s="3385"/>
      <c r="L137" s="3383"/>
      <c r="M137" s="3385"/>
      <c r="N137" s="3383"/>
      <c r="O137" s="3379"/>
      <c r="P137" s="2144"/>
      <c r="Q137" s="2708"/>
      <c r="R137" s="3388"/>
      <c r="S137" s="3412"/>
      <c r="T137" s="2316"/>
      <c r="U137" s="2527"/>
      <c r="V137" s="2283"/>
      <c r="W137" s="726">
        <v>48052300</v>
      </c>
      <c r="X137" s="566" t="s">
        <v>979</v>
      </c>
      <c r="Y137" s="3396"/>
      <c r="Z137" s="2995"/>
      <c r="AA137" s="3410"/>
      <c r="AB137" s="3408"/>
      <c r="AC137" s="3408"/>
      <c r="AD137" s="3408"/>
      <c r="AE137" s="3408"/>
      <c r="AF137" s="3408"/>
      <c r="AG137" s="3408"/>
      <c r="AH137" s="3408"/>
      <c r="AI137" s="3408"/>
      <c r="AJ137" s="3408"/>
      <c r="AK137" s="3408"/>
      <c r="AL137" s="3408"/>
      <c r="AM137" s="3408"/>
      <c r="AN137" s="3408"/>
      <c r="AO137" s="3408"/>
      <c r="AP137" s="3408"/>
      <c r="AQ137" s="3017"/>
      <c r="AR137" s="3017"/>
      <c r="AS137" s="2532"/>
    </row>
    <row r="138" spans="1:45" x14ac:dyDescent="0.25">
      <c r="A138" s="744"/>
      <c r="B138" s="29"/>
      <c r="C138" s="589"/>
      <c r="D138" s="567"/>
      <c r="G138" s="3385"/>
      <c r="H138" s="3400"/>
      <c r="I138" s="3385"/>
      <c r="J138" s="3400"/>
      <c r="K138" s="3385"/>
      <c r="L138" s="3383"/>
      <c r="M138" s="3385"/>
      <c r="N138" s="3383"/>
      <c r="O138" s="3379"/>
      <c r="P138" s="2144"/>
      <c r="Q138" s="2708"/>
      <c r="R138" s="3388"/>
      <c r="S138" s="3412"/>
      <c r="T138" s="2316"/>
      <c r="U138" s="2527"/>
      <c r="V138" s="2283"/>
      <c r="W138" s="726">
        <v>95969700</v>
      </c>
      <c r="X138" s="566" t="s">
        <v>980</v>
      </c>
      <c r="Y138" s="3396"/>
      <c r="Z138" s="2995"/>
      <c r="AA138" s="3410"/>
      <c r="AB138" s="3408"/>
      <c r="AC138" s="3408"/>
      <c r="AD138" s="3408"/>
      <c r="AE138" s="3408"/>
      <c r="AF138" s="3408"/>
      <c r="AG138" s="3408"/>
      <c r="AH138" s="3408"/>
      <c r="AI138" s="3408"/>
      <c r="AJ138" s="3408"/>
      <c r="AK138" s="3408"/>
      <c r="AL138" s="3408"/>
      <c r="AM138" s="3408"/>
      <c r="AN138" s="3408"/>
      <c r="AO138" s="3408"/>
      <c r="AP138" s="3408"/>
      <c r="AQ138" s="3017"/>
      <c r="AR138" s="3017"/>
      <c r="AS138" s="2532"/>
    </row>
    <row r="139" spans="1:45" x14ac:dyDescent="0.25">
      <c r="A139" s="744"/>
      <c r="B139" s="29"/>
      <c r="C139" s="589"/>
      <c r="D139" s="567"/>
      <c r="G139" s="3385"/>
      <c r="H139" s="3400"/>
      <c r="I139" s="3385"/>
      <c r="J139" s="3400"/>
      <c r="K139" s="3385"/>
      <c r="L139" s="3383"/>
      <c r="M139" s="3385"/>
      <c r="N139" s="3383"/>
      <c r="O139" s="3379"/>
      <c r="P139" s="2144"/>
      <c r="Q139" s="2708"/>
      <c r="R139" s="3388"/>
      <c r="S139" s="3412"/>
      <c r="T139" s="2316"/>
      <c r="U139" s="2527"/>
      <c r="V139" s="2283"/>
      <c r="W139" s="726">
        <v>0</v>
      </c>
      <c r="X139" s="566" t="s">
        <v>981</v>
      </c>
      <c r="Y139" s="3396"/>
      <c r="Z139" s="2995"/>
      <c r="AA139" s="3410"/>
      <c r="AB139" s="3408"/>
      <c r="AC139" s="3408"/>
      <c r="AD139" s="3408"/>
      <c r="AE139" s="3408"/>
      <c r="AF139" s="3408"/>
      <c r="AG139" s="3408"/>
      <c r="AH139" s="3408"/>
      <c r="AI139" s="3408"/>
      <c r="AJ139" s="3408"/>
      <c r="AK139" s="3408"/>
      <c r="AL139" s="3408"/>
      <c r="AM139" s="3408"/>
      <c r="AN139" s="3408"/>
      <c r="AO139" s="3408"/>
      <c r="AP139" s="3408"/>
      <c r="AQ139" s="3017"/>
      <c r="AR139" s="3017"/>
      <c r="AS139" s="2532"/>
    </row>
    <row r="140" spans="1:45" x14ac:dyDescent="0.25">
      <c r="A140" s="744"/>
      <c r="B140" s="29"/>
      <c r="C140" s="589"/>
      <c r="D140" s="567"/>
      <c r="G140" s="3385"/>
      <c r="H140" s="3400"/>
      <c r="I140" s="3385"/>
      <c r="J140" s="3400"/>
      <c r="K140" s="3385"/>
      <c r="L140" s="3383"/>
      <c r="M140" s="3385"/>
      <c r="N140" s="3383"/>
      <c r="O140" s="3379"/>
      <c r="P140" s="2144"/>
      <c r="Q140" s="2708"/>
      <c r="R140" s="3388"/>
      <c r="S140" s="3412"/>
      <c r="T140" s="2316"/>
      <c r="U140" s="2527"/>
      <c r="V140" s="2283"/>
      <c r="W140" s="726">
        <v>44458438</v>
      </c>
      <c r="X140" s="566" t="s">
        <v>982</v>
      </c>
      <c r="Y140" s="3396"/>
      <c r="Z140" s="2995"/>
      <c r="AA140" s="3410"/>
      <c r="AB140" s="3408"/>
      <c r="AC140" s="3408"/>
      <c r="AD140" s="3408"/>
      <c r="AE140" s="3408"/>
      <c r="AF140" s="3408"/>
      <c r="AG140" s="3408"/>
      <c r="AH140" s="3408"/>
      <c r="AI140" s="3408"/>
      <c r="AJ140" s="3408"/>
      <c r="AK140" s="3408"/>
      <c r="AL140" s="3408"/>
      <c r="AM140" s="3408"/>
      <c r="AN140" s="3408"/>
      <c r="AO140" s="3408"/>
      <c r="AP140" s="3408"/>
      <c r="AQ140" s="3017"/>
      <c r="AR140" s="3017"/>
      <c r="AS140" s="2532"/>
    </row>
    <row r="141" spans="1:45" x14ac:dyDescent="0.25">
      <c r="A141" s="744"/>
      <c r="B141" s="29"/>
      <c r="C141" s="589"/>
      <c r="D141" s="567"/>
      <c r="G141" s="3385"/>
      <c r="H141" s="3400"/>
      <c r="I141" s="3385"/>
      <c r="J141" s="3400"/>
      <c r="K141" s="3385"/>
      <c r="L141" s="3383"/>
      <c r="M141" s="3385"/>
      <c r="N141" s="3383"/>
      <c r="O141" s="3379"/>
      <c r="P141" s="2144"/>
      <c r="Q141" s="2708"/>
      <c r="R141" s="3388"/>
      <c r="S141" s="3412"/>
      <c r="T141" s="2316"/>
      <c r="U141" s="2527"/>
      <c r="V141" s="2283"/>
      <c r="W141" s="726">
        <v>120654948</v>
      </c>
      <c r="X141" s="566" t="s">
        <v>983</v>
      </c>
      <c r="Y141" s="3396"/>
      <c r="Z141" s="2995"/>
      <c r="AA141" s="3410"/>
      <c r="AB141" s="3408"/>
      <c r="AC141" s="3408"/>
      <c r="AD141" s="3408"/>
      <c r="AE141" s="3408"/>
      <c r="AF141" s="3408"/>
      <c r="AG141" s="3408"/>
      <c r="AH141" s="3408"/>
      <c r="AI141" s="3408"/>
      <c r="AJ141" s="3408"/>
      <c r="AK141" s="3408"/>
      <c r="AL141" s="3408"/>
      <c r="AM141" s="3408"/>
      <c r="AN141" s="3408"/>
      <c r="AO141" s="3408"/>
      <c r="AP141" s="3408"/>
      <c r="AQ141" s="3017"/>
      <c r="AR141" s="3017"/>
      <c r="AS141" s="2532"/>
    </row>
    <row r="142" spans="1:45" x14ac:dyDescent="0.25">
      <c r="A142" s="744"/>
      <c r="B142" s="29"/>
      <c r="C142" s="589"/>
      <c r="D142" s="567"/>
      <c r="G142" s="3385"/>
      <c r="H142" s="3400"/>
      <c r="I142" s="3385"/>
      <c r="J142" s="3400"/>
      <c r="K142" s="3385"/>
      <c r="L142" s="3383"/>
      <c r="M142" s="3385"/>
      <c r="N142" s="3383"/>
      <c r="O142" s="3379"/>
      <c r="P142" s="2144"/>
      <c r="Q142" s="2708"/>
      <c r="R142" s="3388"/>
      <c r="S142" s="3412"/>
      <c r="T142" s="2316"/>
      <c r="U142" s="2527"/>
      <c r="V142" s="2283"/>
      <c r="W142" s="726">
        <v>0</v>
      </c>
      <c r="X142" s="566" t="s">
        <v>984</v>
      </c>
      <c r="Y142" s="3396"/>
      <c r="Z142" s="2995"/>
      <c r="AA142" s="3410"/>
      <c r="AB142" s="3408"/>
      <c r="AC142" s="3408"/>
      <c r="AD142" s="3408"/>
      <c r="AE142" s="3408"/>
      <c r="AF142" s="3408"/>
      <c r="AG142" s="3408"/>
      <c r="AH142" s="3408"/>
      <c r="AI142" s="3408"/>
      <c r="AJ142" s="3408"/>
      <c r="AK142" s="3408"/>
      <c r="AL142" s="3408"/>
      <c r="AM142" s="3408"/>
      <c r="AN142" s="3408"/>
      <c r="AO142" s="3408"/>
      <c r="AP142" s="3408"/>
      <c r="AQ142" s="3017"/>
      <c r="AR142" s="3017"/>
      <c r="AS142" s="2532"/>
    </row>
    <row r="143" spans="1:45" x14ac:dyDescent="0.25">
      <c r="A143" s="744"/>
      <c r="B143" s="29"/>
      <c r="C143" s="589"/>
      <c r="D143" s="567"/>
      <c r="G143" s="3385"/>
      <c r="H143" s="3400"/>
      <c r="I143" s="3385"/>
      <c r="J143" s="3400"/>
      <c r="K143" s="3385"/>
      <c r="L143" s="3383"/>
      <c r="M143" s="3385"/>
      <c r="N143" s="3383"/>
      <c r="O143" s="3379"/>
      <c r="P143" s="2144"/>
      <c r="Q143" s="2708"/>
      <c r="R143" s="3388"/>
      <c r="S143" s="3412"/>
      <c r="T143" s="2316"/>
      <c r="U143" s="2527"/>
      <c r="V143" s="2283"/>
      <c r="W143" s="726">
        <v>78565532469</v>
      </c>
      <c r="X143" s="566" t="s">
        <v>985</v>
      </c>
      <c r="Y143" s="3396"/>
      <c r="Z143" s="2995"/>
      <c r="AA143" s="3410"/>
      <c r="AB143" s="3408"/>
      <c r="AC143" s="3408"/>
      <c r="AD143" s="3408"/>
      <c r="AE143" s="3408"/>
      <c r="AF143" s="3408"/>
      <c r="AG143" s="3408"/>
      <c r="AH143" s="3408"/>
      <c r="AI143" s="3408"/>
      <c r="AJ143" s="3408"/>
      <c r="AK143" s="3408"/>
      <c r="AL143" s="3408"/>
      <c r="AM143" s="3408"/>
      <c r="AN143" s="3408"/>
      <c r="AO143" s="3408"/>
      <c r="AP143" s="3408"/>
      <c r="AQ143" s="3017"/>
      <c r="AR143" s="3017"/>
      <c r="AS143" s="2532"/>
    </row>
    <row r="144" spans="1:45" x14ac:dyDescent="0.25">
      <c r="A144" s="744"/>
      <c r="B144" s="29"/>
      <c r="C144" s="589"/>
      <c r="D144" s="567"/>
      <c r="G144" s="3385"/>
      <c r="H144" s="3400"/>
      <c r="I144" s="3385"/>
      <c r="J144" s="3400"/>
      <c r="K144" s="3385"/>
      <c r="L144" s="3383"/>
      <c r="M144" s="3385"/>
      <c r="N144" s="3383"/>
      <c r="O144" s="3379"/>
      <c r="P144" s="2144"/>
      <c r="Q144" s="2708"/>
      <c r="R144" s="3388"/>
      <c r="S144" s="3412"/>
      <c r="T144" s="2316"/>
      <c r="U144" s="2527"/>
      <c r="V144" s="2283"/>
      <c r="W144" s="726">
        <v>2010158229.8499999</v>
      </c>
      <c r="X144" s="566" t="s">
        <v>986</v>
      </c>
      <c r="Y144" s="3396"/>
      <c r="Z144" s="2995"/>
      <c r="AA144" s="3410"/>
      <c r="AB144" s="3408"/>
      <c r="AC144" s="3408"/>
      <c r="AD144" s="3408"/>
      <c r="AE144" s="3408"/>
      <c r="AF144" s="3408"/>
      <c r="AG144" s="3408"/>
      <c r="AH144" s="3408"/>
      <c r="AI144" s="3408"/>
      <c r="AJ144" s="3408"/>
      <c r="AK144" s="3408"/>
      <c r="AL144" s="3408"/>
      <c r="AM144" s="3408"/>
      <c r="AN144" s="3408"/>
      <c r="AO144" s="3408"/>
      <c r="AP144" s="3408"/>
      <c r="AQ144" s="3017"/>
      <c r="AR144" s="3017"/>
      <c r="AS144" s="2532"/>
    </row>
    <row r="145" spans="1:45" x14ac:dyDescent="0.25">
      <c r="A145" s="744"/>
      <c r="B145" s="29"/>
      <c r="C145" s="589"/>
      <c r="D145" s="567"/>
      <c r="G145" s="3385"/>
      <c r="H145" s="3400"/>
      <c r="I145" s="3385"/>
      <c r="J145" s="3400"/>
      <c r="K145" s="3385"/>
      <c r="L145" s="3383"/>
      <c r="M145" s="3385"/>
      <c r="N145" s="3383"/>
      <c r="O145" s="3379"/>
      <c r="P145" s="2144"/>
      <c r="Q145" s="2708"/>
      <c r="R145" s="3388"/>
      <c r="S145" s="3412"/>
      <c r="T145" s="2316"/>
      <c r="U145" s="2527"/>
      <c r="V145" s="2283"/>
      <c r="W145" s="726">
        <v>24489220</v>
      </c>
      <c r="X145" s="566" t="s">
        <v>987</v>
      </c>
      <c r="Y145" s="3396"/>
      <c r="Z145" s="2995"/>
      <c r="AA145" s="3410"/>
      <c r="AB145" s="3408"/>
      <c r="AC145" s="3408"/>
      <c r="AD145" s="3408"/>
      <c r="AE145" s="3408"/>
      <c r="AF145" s="3408"/>
      <c r="AG145" s="3408"/>
      <c r="AH145" s="3408"/>
      <c r="AI145" s="3408"/>
      <c r="AJ145" s="3408"/>
      <c r="AK145" s="3408"/>
      <c r="AL145" s="3408"/>
      <c r="AM145" s="3408"/>
      <c r="AN145" s="3408"/>
      <c r="AO145" s="3408"/>
      <c r="AP145" s="3408"/>
      <c r="AQ145" s="3017"/>
      <c r="AR145" s="3017"/>
      <c r="AS145" s="2532"/>
    </row>
    <row r="146" spans="1:45" x14ac:dyDescent="0.25">
      <c r="A146" s="744"/>
      <c r="B146" s="29"/>
      <c r="C146" s="589"/>
      <c r="D146" s="567"/>
      <c r="G146" s="3385"/>
      <c r="H146" s="3400"/>
      <c r="I146" s="3385"/>
      <c r="J146" s="3400"/>
      <c r="K146" s="3385"/>
      <c r="L146" s="3383"/>
      <c r="M146" s="3385"/>
      <c r="N146" s="3383"/>
      <c r="O146" s="3379"/>
      <c r="P146" s="2144"/>
      <c r="Q146" s="2708"/>
      <c r="R146" s="3388"/>
      <c r="S146" s="3412"/>
      <c r="T146" s="2316"/>
      <c r="U146" s="2527"/>
      <c r="V146" s="2283"/>
      <c r="W146" s="726">
        <v>9049147</v>
      </c>
      <c r="X146" s="566" t="s">
        <v>988</v>
      </c>
      <c r="Y146" s="3396"/>
      <c r="Z146" s="2995"/>
      <c r="AA146" s="3410"/>
      <c r="AB146" s="3408"/>
      <c r="AC146" s="3408"/>
      <c r="AD146" s="3408"/>
      <c r="AE146" s="3408"/>
      <c r="AF146" s="3408"/>
      <c r="AG146" s="3408"/>
      <c r="AH146" s="3408"/>
      <c r="AI146" s="3408"/>
      <c r="AJ146" s="3408"/>
      <c r="AK146" s="3408"/>
      <c r="AL146" s="3408"/>
      <c r="AM146" s="3408"/>
      <c r="AN146" s="3408"/>
      <c r="AO146" s="3408"/>
      <c r="AP146" s="3408"/>
      <c r="AQ146" s="3017"/>
      <c r="AR146" s="3017"/>
      <c r="AS146" s="2532"/>
    </row>
    <row r="147" spans="1:45" x14ac:dyDescent="0.25">
      <c r="A147" s="744"/>
      <c r="B147" s="29"/>
      <c r="C147" s="589"/>
      <c r="D147" s="567"/>
      <c r="G147" s="3385"/>
      <c r="H147" s="3400"/>
      <c r="I147" s="3385"/>
      <c r="J147" s="3400"/>
      <c r="K147" s="3385"/>
      <c r="L147" s="3383"/>
      <c r="M147" s="3385"/>
      <c r="N147" s="3383"/>
      <c r="O147" s="3379"/>
      <c r="P147" s="2144"/>
      <c r="Q147" s="2708"/>
      <c r="R147" s="3388"/>
      <c r="S147" s="3412"/>
      <c r="T147" s="2316"/>
      <c r="U147" s="2527"/>
      <c r="V147" s="2283"/>
      <c r="W147" s="726">
        <v>3495282154</v>
      </c>
      <c r="X147" s="566" t="s">
        <v>989</v>
      </c>
      <c r="Y147" s="3396"/>
      <c r="Z147" s="2995"/>
      <c r="AA147" s="3410"/>
      <c r="AB147" s="3408"/>
      <c r="AC147" s="3408"/>
      <c r="AD147" s="3408"/>
      <c r="AE147" s="3408"/>
      <c r="AF147" s="3408"/>
      <c r="AG147" s="3408"/>
      <c r="AH147" s="3408"/>
      <c r="AI147" s="3408"/>
      <c r="AJ147" s="3408"/>
      <c r="AK147" s="3408"/>
      <c r="AL147" s="3408"/>
      <c r="AM147" s="3408"/>
      <c r="AN147" s="3408"/>
      <c r="AO147" s="3408"/>
      <c r="AP147" s="3408"/>
      <c r="AQ147" s="3017"/>
      <c r="AR147" s="3017"/>
      <c r="AS147" s="2532"/>
    </row>
    <row r="148" spans="1:45" x14ac:dyDescent="0.25">
      <c r="A148" s="744"/>
      <c r="B148" s="29"/>
      <c r="C148" s="589"/>
      <c r="D148" s="567"/>
      <c r="G148" s="3385"/>
      <c r="H148" s="3400"/>
      <c r="I148" s="3385"/>
      <c r="J148" s="3400"/>
      <c r="K148" s="3385"/>
      <c r="L148" s="3383"/>
      <c r="M148" s="3385"/>
      <c r="N148" s="3383"/>
      <c r="O148" s="3379"/>
      <c r="P148" s="2144"/>
      <c r="Q148" s="2708"/>
      <c r="R148" s="3388"/>
      <c r="S148" s="3412"/>
      <c r="T148" s="2316"/>
      <c r="U148" s="2527"/>
      <c r="V148" s="2283"/>
      <c r="W148" s="726">
        <v>7581245008</v>
      </c>
      <c r="X148" s="566" t="s">
        <v>990</v>
      </c>
      <c r="Y148" s="3396"/>
      <c r="Z148" s="2995"/>
      <c r="AA148" s="3410"/>
      <c r="AB148" s="3408"/>
      <c r="AC148" s="3408"/>
      <c r="AD148" s="3408"/>
      <c r="AE148" s="3408"/>
      <c r="AF148" s="3408"/>
      <c r="AG148" s="3408"/>
      <c r="AH148" s="3408"/>
      <c r="AI148" s="3408"/>
      <c r="AJ148" s="3408"/>
      <c r="AK148" s="3408"/>
      <c r="AL148" s="3408"/>
      <c r="AM148" s="3408"/>
      <c r="AN148" s="3408"/>
      <c r="AO148" s="3408"/>
      <c r="AP148" s="3408"/>
      <c r="AQ148" s="3017"/>
      <c r="AR148" s="3017"/>
      <c r="AS148" s="2532"/>
    </row>
    <row r="149" spans="1:45" x14ac:dyDescent="0.25">
      <c r="A149" s="744"/>
      <c r="B149" s="29"/>
      <c r="C149" s="589"/>
      <c r="D149" s="567"/>
      <c r="G149" s="3385"/>
      <c r="H149" s="3400"/>
      <c r="I149" s="3385"/>
      <c r="J149" s="3400"/>
      <c r="K149" s="3385"/>
      <c r="L149" s="3383"/>
      <c r="M149" s="3385"/>
      <c r="N149" s="3383"/>
      <c r="O149" s="3379"/>
      <c r="P149" s="2144"/>
      <c r="Q149" s="2708"/>
      <c r="R149" s="3388"/>
      <c r="S149" s="3412"/>
      <c r="T149" s="2316"/>
      <c r="U149" s="2527"/>
      <c r="V149" s="2283"/>
      <c r="W149" s="726">
        <v>3522639386</v>
      </c>
      <c r="X149" s="566" t="s">
        <v>991</v>
      </c>
      <c r="Y149" s="3396"/>
      <c r="Z149" s="2995"/>
      <c r="AA149" s="3410"/>
      <c r="AB149" s="3408"/>
      <c r="AC149" s="3408"/>
      <c r="AD149" s="3408"/>
      <c r="AE149" s="3408"/>
      <c r="AF149" s="3408"/>
      <c r="AG149" s="3408"/>
      <c r="AH149" s="3408"/>
      <c r="AI149" s="3408"/>
      <c r="AJ149" s="3408"/>
      <c r="AK149" s="3408"/>
      <c r="AL149" s="3408"/>
      <c r="AM149" s="3408"/>
      <c r="AN149" s="3408"/>
      <c r="AO149" s="3408"/>
      <c r="AP149" s="3408"/>
      <c r="AQ149" s="3017"/>
      <c r="AR149" s="3017"/>
      <c r="AS149" s="2532"/>
    </row>
    <row r="150" spans="1:45" x14ac:dyDescent="0.25">
      <c r="A150" s="744"/>
      <c r="B150" s="29"/>
      <c r="C150" s="589"/>
      <c r="D150" s="567"/>
      <c r="G150" s="3385"/>
      <c r="H150" s="3400"/>
      <c r="I150" s="3385"/>
      <c r="J150" s="3400"/>
      <c r="K150" s="3385"/>
      <c r="L150" s="3383"/>
      <c r="M150" s="3385"/>
      <c r="N150" s="3383"/>
      <c r="O150" s="3379"/>
      <c r="P150" s="2144"/>
      <c r="Q150" s="2708"/>
      <c r="R150" s="3388"/>
      <c r="S150" s="3412"/>
      <c r="T150" s="2316"/>
      <c r="U150" s="2527"/>
      <c r="V150" s="2283"/>
      <c r="W150" s="726">
        <v>13008926</v>
      </c>
      <c r="X150" s="734" t="s">
        <v>992</v>
      </c>
      <c r="Y150" s="3396"/>
      <c r="Z150" s="2995"/>
      <c r="AA150" s="3410"/>
      <c r="AB150" s="3408"/>
      <c r="AC150" s="3408"/>
      <c r="AD150" s="3408"/>
      <c r="AE150" s="3408"/>
      <c r="AF150" s="3408"/>
      <c r="AG150" s="3408"/>
      <c r="AH150" s="3408"/>
      <c r="AI150" s="3408"/>
      <c r="AJ150" s="3408"/>
      <c r="AK150" s="3408"/>
      <c r="AL150" s="3408"/>
      <c r="AM150" s="3408"/>
      <c r="AN150" s="3408"/>
      <c r="AO150" s="3408"/>
      <c r="AP150" s="3408"/>
      <c r="AQ150" s="3017"/>
      <c r="AR150" s="3017"/>
      <c r="AS150" s="2532"/>
    </row>
    <row r="151" spans="1:45" x14ac:dyDescent="0.25">
      <c r="A151" s="744"/>
      <c r="B151" s="29"/>
      <c r="C151" s="589"/>
      <c r="D151" s="567"/>
      <c r="G151" s="3385"/>
      <c r="H151" s="3400"/>
      <c r="I151" s="3385"/>
      <c r="J151" s="3400"/>
      <c r="K151" s="3385"/>
      <c r="L151" s="3383"/>
      <c r="M151" s="3385"/>
      <c r="N151" s="3383"/>
      <c r="O151" s="3379"/>
      <c r="P151" s="2144"/>
      <c r="Q151" s="2708"/>
      <c r="R151" s="3388"/>
      <c r="S151" s="3412"/>
      <c r="T151" s="2316"/>
      <c r="U151" s="2527"/>
      <c r="V151" s="2283"/>
      <c r="W151" s="726">
        <v>13258985</v>
      </c>
      <c r="X151" s="734" t="s">
        <v>993</v>
      </c>
      <c r="Y151" s="3396"/>
      <c r="Z151" s="2995"/>
      <c r="AA151" s="3410"/>
      <c r="AB151" s="3408"/>
      <c r="AC151" s="3408"/>
      <c r="AD151" s="3408"/>
      <c r="AE151" s="3408"/>
      <c r="AF151" s="3408"/>
      <c r="AG151" s="3408"/>
      <c r="AH151" s="3408"/>
      <c r="AI151" s="3408"/>
      <c r="AJ151" s="3408"/>
      <c r="AK151" s="3408"/>
      <c r="AL151" s="3408"/>
      <c r="AM151" s="3408"/>
      <c r="AN151" s="3408"/>
      <c r="AO151" s="3408"/>
      <c r="AP151" s="3408"/>
      <c r="AQ151" s="3017"/>
      <c r="AR151" s="3017"/>
      <c r="AS151" s="2532"/>
    </row>
    <row r="152" spans="1:45" x14ac:dyDescent="0.25">
      <c r="A152" s="744"/>
      <c r="B152" s="29"/>
      <c r="C152" s="589"/>
      <c r="D152" s="567"/>
      <c r="G152" s="3385"/>
      <c r="H152" s="3400"/>
      <c r="I152" s="3385"/>
      <c r="J152" s="3400"/>
      <c r="K152" s="3385"/>
      <c r="L152" s="3383"/>
      <c r="M152" s="3385"/>
      <c r="N152" s="3383"/>
      <c r="O152" s="3379"/>
      <c r="P152" s="2144"/>
      <c r="Q152" s="2708"/>
      <c r="R152" s="3388"/>
      <c r="S152" s="3412"/>
      <c r="T152" s="2316"/>
      <c r="U152" s="2527"/>
      <c r="V152" s="2283"/>
      <c r="W152" s="726">
        <v>27656412</v>
      </c>
      <c r="X152" s="734" t="s">
        <v>994</v>
      </c>
      <c r="Y152" s="3396"/>
      <c r="Z152" s="2995"/>
      <c r="AA152" s="3410"/>
      <c r="AB152" s="3408"/>
      <c r="AC152" s="3408"/>
      <c r="AD152" s="3408"/>
      <c r="AE152" s="3408"/>
      <c r="AF152" s="3408"/>
      <c r="AG152" s="3408"/>
      <c r="AH152" s="3408"/>
      <c r="AI152" s="3408"/>
      <c r="AJ152" s="3408"/>
      <c r="AK152" s="3408"/>
      <c r="AL152" s="3408"/>
      <c r="AM152" s="3408"/>
      <c r="AN152" s="3408"/>
      <c r="AO152" s="3408"/>
      <c r="AP152" s="3408"/>
      <c r="AQ152" s="3017"/>
      <c r="AR152" s="3017"/>
      <c r="AS152" s="2532"/>
    </row>
    <row r="153" spans="1:45" x14ac:dyDescent="0.25">
      <c r="A153" s="744"/>
      <c r="B153" s="29"/>
      <c r="C153" s="589"/>
      <c r="D153" s="567"/>
      <c r="G153" s="3385"/>
      <c r="H153" s="3400"/>
      <c r="I153" s="3385"/>
      <c r="J153" s="3400"/>
      <c r="K153" s="3385"/>
      <c r="L153" s="3383"/>
      <c r="M153" s="3385"/>
      <c r="N153" s="3383"/>
      <c r="O153" s="3379"/>
      <c r="P153" s="2144"/>
      <c r="Q153" s="2708"/>
      <c r="R153" s="3388"/>
      <c r="S153" s="3412"/>
      <c r="T153" s="2316"/>
      <c r="U153" s="2527"/>
      <c r="V153" s="2283"/>
      <c r="W153" s="726">
        <v>3673951700</v>
      </c>
      <c r="X153" s="566" t="s">
        <v>995</v>
      </c>
      <c r="Y153" s="3396"/>
      <c r="Z153" s="2995"/>
      <c r="AA153" s="3410"/>
      <c r="AB153" s="3408"/>
      <c r="AC153" s="3408"/>
      <c r="AD153" s="3408"/>
      <c r="AE153" s="3408"/>
      <c r="AF153" s="3408"/>
      <c r="AG153" s="3408"/>
      <c r="AH153" s="3408"/>
      <c r="AI153" s="3408"/>
      <c r="AJ153" s="3408"/>
      <c r="AK153" s="3408"/>
      <c r="AL153" s="3408"/>
      <c r="AM153" s="3408"/>
      <c r="AN153" s="3408"/>
      <c r="AO153" s="3408"/>
      <c r="AP153" s="3408"/>
      <c r="AQ153" s="3017"/>
      <c r="AR153" s="3017"/>
      <c r="AS153" s="2532"/>
    </row>
    <row r="154" spans="1:45" x14ac:dyDescent="0.25">
      <c r="A154" s="744"/>
      <c r="B154" s="29"/>
      <c r="C154" s="589"/>
      <c r="D154" s="567"/>
      <c r="G154" s="3385"/>
      <c r="H154" s="3400"/>
      <c r="I154" s="3385"/>
      <c r="J154" s="3400"/>
      <c r="K154" s="3385"/>
      <c r="L154" s="3383"/>
      <c r="M154" s="3385"/>
      <c r="N154" s="3383"/>
      <c r="O154" s="3379"/>
      <c r="P154" s="2144"/>
      <c r="Q154" s="2708"/>
      <c r="R154" s="3388"/>
      <c r="S154" s="3412"/>
      <c r="T154" s="2316"/>
      <c r="U154" s="2527"/>
      <c r="V154" s="2283"/>
      <c r="W154" s="726">
        <v>2755872600</v>
      </c>
      <c r="X154" s="566" t="s">
        <v>996</v>
      </c>
      <c r="Y154" s="3396"/>
      <c r="Z154" s="2995"/>
      <c r="AA154" s="3410"/>
      <c r="AB154" s="3408"/>
      <c r="AC154" s="3408"/>
      <c r="AD154" s="3408"/>
      <c r="AE154" s="3408"/>
      <c r="AF154" s="3408"/>
      <c r="AG154" s="3408"/>
      <c r="AH154" s="3408"/>
      <c r="AI154" s="3408"/>
      <c r="AJ154" s="3408"/>
      <c r="AK154" s="3408"/>
      <c r="AL154" s="3408"/>
      <c r="AM154" s="3408"/>
      <c r="AN154" s="3408"/>
      <c r="AO154" s="3408"/>
      <c r="AP154" s="3408"/>
      <c r="AQ154" s="3017"/>
      <c r="AR154" s="3017"/>
      <c r="AS154" s="2532"/>
    </row>
    <row r="155" spans="1:45" x14ac:dyDescent="0.25">
      <c r="A155" s="744"/>
      <c r="B155" s="29"/>
      <c r="C155" s="589"/>
      <c r="D155" s="567"/>
      <c r="G155" s="3385"/>
      <c r="H155" s="3400"/>
      <c r="I155" s="3385"/>
      <c r="J155" s="3400"/>
      <c r="K155" s="3385"/>
      <c r="L155" s="3383"/>
      <c r="M155" s="3385"/>
      <c r="N155" s="3383"/>
      <c r="O155" s="3379"/>
      <c r="P155" s="2144"/>
      <c r="Q155" s="2708"/>
      <c r="R155" s="3388"/>
      <c r="S155" s="3412"/>
      <c r="T155" s="2316"/>
      <c r="U155" s="2527"/>
      <c r="V155" s="2283"/>
      <c r="W155" s="726">
        <v>460644800</v>
      </c>
      <c r="X155" s="566" t="s">
        <v>997</v>
      </c>
      <c r="Y155" s="3396"/>
      <c r="Z155" s="2995"/>
      <c r="AA155" s="3410"/>
      <c r="AB155" s="3408"/>
      <c r="AC155" s="3408"/>
      <c r="AD155" s="3408"/>
      <c r="AE155" s="3408"/>
      <c r="AF155" s="3408"/>
      <c r="AG155" s="3408"/>
      <c r="AH155" s="3408"/>
      <c r="AI155" s="3408"/>
      <c r="AJ155" s="3408"/>
      <c r="AK155" s="3408"/>
      <c r="AL155" s="3408"/>
      <c r="AM155" s="3408"/>
      <c r="AN155" s="3408"/>
      <c r="AO155" s="3408"/>
      <c r="AP155" s="3408"/>
      <c r="AQ155" s="3017"/>
      <c r="AR155" s="3017"/>
      <c r="AS155" s="2532"/>
    </row>
    <row r="156" spans="1:45" x14ac:dyDescent="0.25">
      <c r="A156" s="744"/>
      <c r="B156" s="29"/>
      <c r="C156" s="589"/>
      <c r="D156" s="567"/>
      <c r="G156" s="3385"/>
      <c r="H156" s="3400"/>
      <c r="I156" s="3385"/>
      <c r="J156" s="3400"/>
      <c r="K156" s="3385"/>
      <c r="L156" s="3383"/>
      <c r="M156" s="3385"/>
      <c r="N156" s="3383"/>
      <c r="O156" s="3379"/>
      <c r="P156" s="2144"/>
      <c r="Q156" s="2708"/>
      <c r="R156" s="3388"/>
      <c r="S156" s="3412"/>
      <c r="T156" s="2316"/>
      <c r="U156" s="2527"/>
      <c r="V156" s="2283"/>
      <c r="W156" s="726">
        <v>460644800</v>
      </c>
      <c r="X156" s="566" t="s">
        <v>998</v>
      </c>
      <c r="Y156" s="3396"/>
      <c r="Z156" s="2995"/>
      <c r="AA156" s="3410"/>
      <c r="AB156" s="3408"/>
      <c r="AC156" s="3408"/>
      <c r="AD156" s="3408"/>
      <c r="AE156" s="3408"/>
      <c r="AF156" s="3408"/>
      <c r="AG156" s="3408"/>
      <c r="AH156" s="3408"/>
      <c r="AI156" s="3408"/>
      <c r="AJ156" s="3408"/>
      <c r="AK156" s="3408"/>
      <c r="AL156" s="3408"/>
      <c r="AM156" s="3408"/>
      <c r="AN156" s="3408"/>
      <c r="AO156" s="3408"/>
      <c r="AP156" s="3408"/>
      <c r="AQ156" s="3017"/>
      <c r="AR156" s="3017"/>
      <c r="AS156" s="2532"/>
    </row>
    <row r="157" spans="1:45" x14ac:dyDescent="0.25">
      <c r="A157" s="744"/>
      <c r="B157" s="29"/>
      <c r="C157" s="589"/>
      <c r="D157" s="567"/>
      <c r="G157" s="3385"/>
      <c r="H157" s="3400"/>
      <c r="I157" s="3385"/>
      <c r="J157" s="3400"/>
      <c r="K157" s="3385"/>
      <c r="L157" s="3383"/>
      <c r="M157" s="3385"/>
      <c r="N157" s="3383"/>
      <c r="O157" s="3379"/>
      <c r="P157" s="2144"/>
      <c r="Q157" s="2708"/>
      <c r="R157" s="3388"/>
      <c r="S157" s="3412"/>
      <c r="T157" s="2316"/>
      <c r="U157" s="2527"/>
      <c r="V157" s="2283"/>
      <c r="W157" s="726">
        <v>919266700</v>
      </c>
      <c r="X157" s="566" t="s">
        <v>999</v>
      </c>
      <c r="Y157" s="3396"/>
      <c r="Z157" s="2995"/>
      <c r="AA157" s="3410"/>
      <c r="AB157" s="3408"/>
      <c r="AC157" s="3408"/>
      <c r="AD157" s="3408"/>
      <c r="AE157" s="3408"/>
      <c r="AF157" s="3408"/>
      <c r="AG157" s="3408"/>
      <c r="AH157" s="3408"/>
      <c r="AI157" s="3408"/>
      <c r="AJ157" s="3408"/>
      <c r="AK157" s="3408"/>
      <c r="AL157" s="3408"/>
      <c r="AM157" s="3408"/>
      <c r="AN157" s="3408"/>
      <c r="AO157" s="3408"/>
      <c r="AP157" s="3408"/>
      <c r="AQ157" s="3017"/>
      <c r="AR157" s="3017"/>
      <c r="AS157" s="2532"/>
    </row>
    <row r="158" spans="1:45" x14ac:dyDescent="0.25">
      <c r="A158" s="744"/>
      <c r="B158" s="29"/>
      <c r="C158" s="589"/>
      <c r="D158" s="567"/>
      <c r="G158" s="3385"/>
      <c r="H158" s="3400"/>
      <c r="I158" s="3385"/>
      <c r="J158" s="3400"/>
      <c r="K158" s="3385"/>
      <c r="L158" s="3383"/>
      <c r="M158" s="3385"/>
      <c r="N158" s="3383"/>
      <c r="O158" s="3379"/>
      <c r="P158" s="2144"/>
      <c r="Q158" s="2708"/>
      <c r="R158" s="3388"/>
      <c r="S158" s="3412"/>
      <c r="T158" s="2316"/>
      <c r="U158" s="2527"/>
      <c r="V158" s="2283"/>
      <c r="W158" s="726">
        <v>6266800</v>
      </c>
      <c r="X158" s="566" t="s">
        <v>1000</v>
      </c>
      <c r="Y158" s="3396"/>
      <c r="Z158" s="2995"/>
      <c r="AA158" s="3410"/>
      <c r="AB158" s="3408"/>
      <c r="AC158" s="3408"/>
      <c r="AD158" s="3408"/>
      <c r="AE158" s="3408"/>
      <c r="AF158" s="3408"/>
      <c r="AG158" s="3408"/>
      <c r="AH158" s="3408"/>
      <c r="AI158" s="3408"/>
      <c r="AJ158" s="3408"/>
      <c r="AK158" s="3408"/>
      <c r="AL158" s="3408"/>
      <c r="AM158" s="3408"/>
      <c r="AN158" s="3408"/>
      <c r="AO158" s="3408"/>
      <c r="AP158" s="3408"/>
      <c r="AQ158" s="3017"/>
      <c r="AR158" s="3017"/>
      <c r="AS158" s="2532"/>
    </row>
    <row r="159" spans="1:45" x14ac:dyDescent="0.25">
      <c r="A159" s="744"/>
      <c r="B159" s="29"/>
      <c r="C159" s="589"/>
      <c r="D159" s="567"/>
      <c r="G159" s="3385"/>
      <c r="H159" s="3400"/>
      <c r="I159" s="3385"/>
      <c r="J159" s="3400"/>
      <c r="K159" s="3385"/>
      <c r="L159" s="3383"/>
      <c r="M159" s="3385"/>
      <c r="N159" s="3383"/>
      <c r="O159" s="3379"/>
      <c r="P159" s="2144"/>
      <c r="Q159" s="2708"/>
      <c r="R159" s="3388"/>
      <c r="S159" s="3412"/>
      <c r="T159" s="2316"/>
      <c r="U159" s="2527"/>
      <c r="V159" s="2283"/>
      <c r="W159" s="726">
        <v>346425179.14999998</v>
      </c>
      <c r="X159" s="566" t="s">
        <v>1001</v>
      </c>
      <c r="Y159" s="3396"/>
      <c r="Z159" s="2995"/>
      <c r="AA159" s="3410"/>
      <c r="AB159" s="3408"/>
      <c r="AC159" s="3408"/>
      <c r="AD159" s="3408"/>
      <c r="AE159" s="3408"/>
      <c r="AF159" s="3408"/>
      <c r="AG159" s="3408"/>
      <c r="AH159" s="3408"/>
      <c r="AI159" s="3408"/>
      <c r="AJ159" s="3408"/>
      <c r="AK159" s="3408"/>
      <c r="AL159" s="3408"/>
      <c r="AM159" s="3408"/>
      <c r="AN159" s="3408"/>
      <c r="AO159" s="3408"/>
      <c r="AP159" s="3408"/>
      <c r="AQ159" s="3017"/>
      <c r="AR159" s="3017"/>
      <c r="AS159" s="2532"/>
    </row>
    <row r="160" spans="1:45" x14ac:dyDescent="0.25">
      <c r="A160" s="744"/>
      <c r="B160" s="29"/>
      <c r="C160" s="589"/>
      <c r="D160" s="567"/>
      <c r="G160" s="3385"/>
      <c r="H160" s="3400"/>
      <c r="I160" s="3385"/>
      <c r="J160" s="3400"/>
      <c r="K160" s="3385"/>
      <c r="L160" s="3383"/>
      <c r="M160" s="3385"/>
      <c r="N160" s="3383"/>
      <c r="O160" s="3379"/>
      <c r="P160" s="2144"/>
      <c r="Q160" s="2708"/>
      <c r="R160" s="3388"/>
      <c r="S160" s="3412"/>
      <c r="T160" s="2316"/>
      <c r="U160" s="2527"/>
      <c r="V160" s="2283"/>
      <c r="W160" s="726">
        <v>407319</v>
      </c>
      <c r="X160" s="566" t="s">
        <v>1002</v>
      </c>
      <c r="Y160" s="3396"/>
      <c r="Z160" s="2995"/>
      <c r="AA160" s="3410"/>
      <c r="AB160" s="3408"/>
      <c r="AC160" s="3408"/>
      <c r="AD160" s="3408"/>
      <c r="AE160" s="3408"/>
      <c r="AF160" s="3408"/>
      <c r="AG160" s="3408"/>
      <c r="AH160" s="3408"/>
      <c r="AI160" s="3408"/>
      <c r="AJ160" s="3408"/>
      <c r="AK160" s="3408"/>
      <c r="AL160" s="3408"/>
      <c r="AM160" s="3408"/>
      <c r="AN160" s="3408"/>
      <c r="AO160" s="3408"/>
      <c r="AP160" s="3408"/>
      <c r="AQ160" s="3017"/>
      <c r="AR160" s="3017"/>
      <c r="AS160" s="2532"/>
    </row>
    <row r="161" spans="1:45" x14ac:dyDescent="0.25">
      <c r="A161" s="744"/>
      <c r="B161" s="29"/>
      <c r="C161" s="589"/>
      <c r="D161" s="567"/>
      <c r="G161" s="3385"/>
      <c r="H161" s="3400"/>
      <c r="I161" s="3385"/>
      <c r="J161" s="3400"/>
      <c r="K161" s="3385"/>
      <c r="L161" s="3383"/>
      <c r="M161" s="3385"/>
      <c r="N161" s="3383"/>
      <c r="O161" s="3379"/>
      <c r="P161" s="2144"/>
      <c r="Q161" s="2708"/>
      <c r="R161" s="3388"/>
      <c r="S161" s="3412"/>
      <c r="T161" s="2316"/>
      <c r="U161" s="2527"/>
      <c r="V161" s="2283"/>
      <c r="W161" s="726">
        <v>10683758199</v>
      </c>
      <c r="X161" s="566" t="s">
        <v>1003</v>
      </c>
      <c r="Y161" s="3396"/>
      <c r="Z161" s="2995"/>
      <c r="AA161" s="3410"/>
      <c r="AB161" s="3408"/>
      <c r="AC161" s="3408"/>
      <c r="AD161" s="3408"/>
      <c r="AE161" s="3408"/>
      <c r="AF161" s="3408"/>
      <c r="AG161" s="3408"/>
      <c r="AH161" s="3408"/>
      <c r="AI161" s="3408"/>
      <c r="AJ161" s="3408"/>
      <c r="AK161" s="3408"/>
      <c r="AL161" s="3408"/>
      <c r="AM161" s="3408"/>
      <c r="AN161" s="3408"/>
      <c r="AO161" s="3408"/>
      <c r="AP161" s="3408"/>
      <c r="AQ161" s="3017"/>
      <c r="AR161" s="3017"/>
      <c r="AS161" s="2532"/>
    </row>
    <row r="162" spans="1:45" x14ac:dyDescent="0.25">
      <c r="A162" s="744"/>
      <c r="B162" s="29"/>
      <c r="C162" s="589"/>
      <c r="D162" s="567"/>
      <c r="G162" s="3385"/>
      <c r="H162" s="3400"/>
      <c r="I162" s="3385"/>
      <c r="J162" s="3400"/>
      <c r="K162" s="3385"/>
      <c r="L162" s="3383"/>
      <c r="M162" s="3385"/>
      <c r="N162" s="3383"/>
      <c r="O162" s="3379"/>
      <c r="P162" s="2144"/>
      <c r="Q162" s="2708"/>
      <c r="R162" s="3388"/>
      <c r="S162" s="3412"/>
      <c r="T162" s="2316"/>
      <c r="U162" s="2527"/>
      <c r="V162" s="2283"/>
      <c r="W162" s="726">
        <v>72566643</v>
      </c>
      <c r="X162" s="566" t="s">
        <v>1004</v>
      </c>
      <c r="Y162" s="3396"/>
      <c r="Z162" s="2995"/>
      <c r="AA162" s="3410"/>
      <c r="AB162" s="3408"/>
      <c r="AC162" s="3408"/>
      <c r="AD162" s="3408"/>
      <c r="AE162" s="3408"/>
      <c r="AF162" s="3408"/>
      <c r="AG162" s="3408"/>
      <c r="AH162" s="3408"/>
      <c r="AI162" s="3408"/>
      <c r="AJ162" s="3408"/>
      <c r="AK162" s="3408"/>
      <c r="AL162" s="3408"/>
      <c r="AM162" s="3408"/>
      <c r="AN162" s="3408"/>
      <c r="AO162" s="3408"/>
      <c r="AP162" s="3408"/>
      <c r="AQ162" s="3017"/>
      <c r="AR162" s="3017"/>
      <c r="AS162" s="2532"/>
    </row>
    <row r="163" spans="1:45" x14ac:dyDescent="0.25">
      <c r="A163" s="744"/>
      <c r="B163" s="29"/>
      <c r="C163" s="589"/>
      <c r="D163" s="567"/>
      <c r="G163" s="3385"/>
      <c r="H163" s="3400"/>
      <c r="I163" s="3385"/>
      <c r="J163" s="3400"/>
      <c r="K163" s="3385"/>
      <c r="L163" s="3383"/>
      <c r="M163" s="3385"/>
      <c r="N163" s="3383"/>
      <c r="O163" s="3379"/>
      <c r="P163" s="2144"/>
      <c r="Q163" s="2708"/>
      <c r="R163" s="3388"/>
      <c r="S163" s="3412"/>
      <c r="T163" s="2316"/>
      <c r="U163" s="2527"/>
      <c r="V163" s="2283"/>
      <c r="W163" s="726">
        <v>69840</v>
      </c>
      <c r="X163" s="566" t="s">
        <v>1005</v>
      </c>
      <c r="Y163" s="3396"/>
      <c r="Z163" s="2995"/>
      <c r="AA163" s="3410"/>
      <c r="AB163" s="3408"/>
      <c r="AC163" s="3408"/>
      <c r="AD163" s="3408"/>
      <c r="AE163" s="3408"/>
      <c r="AF163" s="3408"/>
      <c r="AG163" s="3408"/>
      <c r="AH163" s="3408"/>
      <c r="AI163" s="3408"/>
      <c r="AJ163" s="3408"/>
      <c r="AK163" s="3408"/>
      <c r="AL163" s="3408"/>
      <c r="AM163" s="3408"/>
      <c r="AN163" s="3408"/>
      <c r="AO163" s="3408"/>
      <c r="AP163" s="3408"/>
      <c r="AQ163" s="3017"/>
      <c r="AR163" s="3017"/>
      <c r="AS163" s="2532"/>
    </row>
    <row r="164" spans="1:45" x14ac:dyDescent="0.25">
      <c r="A164" s="744"/>
      <c r="B164" s="29"/>
      <c r="C164" s="589"/>
      <c r="D164" s="567"/>
      <c r="G164" s="3385"/>
      <c r="H164" s="3400"/>
      <c r="I164" s="3385"/>
      <c r="J164" s="3400"/>
      <c r="K164" s="3385"/>
      <c r="L164" s="3383"/>
      <c r="M164" s="3385"/>
      <c r="N164" s="3383"/>
      <c r="O164" s="3379"/>
      <c r="P164" s="2144"/>
      <c r="Q164" s="2708"/>
      <c r="R164" s="3388"/>
      <c r="S164" s="3412"/>
      <c r="T164" s="2316"/>
      <c r="U164" s="2527"/>
      <c r="V164" s="2283"/>
      <c r="W164" s="726">
        <v>479895784</v>
      </c>
      <c r="X164" s="566" t="s">
        <v>1006</v>
      </c>
      <c r="Y164" s="3396"/>
      <c r="Z164" s="2995"/>
      <c r="AA164" s="3410"/>
      <c r="AB164" s="3408"/>
      <c r="AC164" s="3408"/>
      <c r="AD164" s="3408"/>
      <c r="AE164" s="3408"/>
      <c r="AF164" s="3408"/>
      <c r="AG164" s="3408"/>
      <c r="AH164" s="3408"/>
      <c r="AI164" s="3408"/>
      <c r="AJ164" s="3408"/>
      <c r="AK164" s="3408"/>
      <c r="AL164" s="3408"/>
      <c r="AM164" s="3408"/>
      <c r="AN164" s="3408"/>
      <c r="AO164" s="3408"/>
      <c r="AP164" s="3408"/>
      <c r="AQ164" s="3017"/>
      <c r="AR164" s="3017"/>
      <c r="AS164" s="2532"/>
    </row>
    <row r="165" spans="1:45" x14ac:dyDescent="0.25">
      <c r="A165" s="744"/>
      <c r="B165" s="29"/>
      <c r="C165" s="589"/>
      <c r="D165" s="567"/>
      <c r="G165" s="3385"/>
      <c r="H165" s="3400"/>
      <c r="I165" s="3385"/>
      <c r="J165" s="3400"/>
      <c r="K165" s="3385"/>
      <c r="L165" s="3383"/>
      <c r="M165" s="3385"/>
      <c r="N165" s="3383"/>
      <c r="O165" s="3379"/>
      <c r="P165" s="2144"/>
      <c r="Q165" s="2708"/>
      <c r="R165" s="3388"/>
      <c r="S165" s="3412"/>
      <c r="T165" s="2316"/>
      <c r="U165" s="2527"/>
      <c r="V165" s="2283"/>
      <c r="W165" s="726">
        <v>1021158072</v>
      </c>
      <c r="X165" s="566" t="s">
        <v>1007</v>
      </c>
      <c r="Y165" s="3396"/>
      <c r="Z165" s="2995"/>
      <c r="AA165" s="3410"/>
      <c r="AB165" s="3408"/>
      <c r="AC165" s="3408"/>
      <c r="AD165" s="3408"/>
      <c r="AE165" s="3408"/>
      <c r="AF165" s="3408"/>
      <c r="AG165" s="3408"/>
      <c r="AH165" s="3408"/>
      <c r="AI165" s="3408"/>
      <c r="AJ165" s="3408"/>
      <c r="AK165" s="3408"/>
      <c r="AL165" s="3408"/>
      <c r="AM165" s="3408"/>
      <c r="AN165" s="3408"/>
      <c r="AO165" s="3408"/>
      <c r="AP165" s="3408"/>
      <c r="AQ165" s="3017"/>
      <c r="AR165" s="3017"/>
      <c r="AS165" s="2532"/>
    </row>
    <row r="166" spans="1:45" x14ac:dyDescent="0.25">
      <c r="A166" s="744"/>
      <c r="B166" s="29"/>
      <c r="C166" s="589"/>
      <c r="D166" s="567"/>
      <c r="G166" s="3385"/>
      <c r="H166" s="3400"/>
      <c r="I166" s="3385"/>
      <c r="J166" s="3400"/>
      <c r="K166" s="3385"/>
      <c r="L166" s="3383"/>
      <c r="M166" s="3385"/>
      <c r="N166" s="3383"/>
      <c r="O166" s="3379"/>
      <c r="P166" s="2144"/>
      <c r="Q166" s="2708"/>
      <c r="R166" s="3388"/>
      <c r="S166" s="3412"/>
      <c r="T166" s="2316"/>
      <c r="U166" s="2527"/>
      <c r="V166" s="2283"/>
      <c r="W166" s="726">
        <v>480369457</v>
      </c>
      <c r="X166" s="566" t="s">
        <v>1008</v>
      </c>
      <c r="Y166" s="3396"/>
      <c r="Z166" s="2995"/>
      <c r="AA166" s="3410"/>
      <c r="AB166" s="3408"/>
      <c r="AC166" s="3408"/>
      <c r="AD166" s="3408"/>
      <c r="AE166" s="3408"/>
      <c r="AF166" s="3408"/>
      <c r="AG166" s="3408"/>
      <c r="AH166" s="3408"/>
      <c r="AI166" s="3408"/>
      <c r="AJ166" s="3408"/>
      <c r="AK166" s="3408"/>
      <c r="AL166" s="3408"/>
      <c r="AM166" s="3408"/>
      <c r="AN166" s="3408"/>
      <c r="AO166" s="3408"/>
      <c r="AP166" s="3408"/>
      <c r="AQ166" s="3017"/>
      <c r="AR166" s="3017"/>
      <c r="AS166" s="2532"/>
    </row>
    <row r="167" spans="1:45" x14ac:dyDescent="0.25">
      <c r="A167" s="744"/>
      <c r="B167" s="29"/>
      <c r="C167" s="589"/>
      <c r="D167" s="567"/>
      <c r="G167" s="3385"/>
      <c r="H167" s="3400"/>
      <c r="I167" s="3385"/>
      <c r="J167" s="3400"/>
      <c r="K167" s="3385"/>
      <c r="L167" s="3383"/>
      <c r="M167" s="3385"/>
      <c r="N167" s="3383"/>
      <c r="O167" s="3379"/>
      <c r="P167" s="2144"/>
      <c r="Q167" s="2708"/>
      <c r="R167" s="3388"/>
      <c r="S167" s="3412"/>
      <c r="T167" s="2316"/>
      <c r="U167" s="2527"/>
      <c r="V167" s="2283"/>
      <c r="W167" s="726">
        <v>500311200</v>
      </c>
      <c r="X167" s="566" t="s">
        <v>1009</v>
      </c>
      <c r="Y167" s="3396"/>
      <c r="Z167" s="2995"/>
      <c r="AA167" s="3410"/>
      <c r="AB167" s="3408"/>
      <c r="AC167" s="3408"/>
      <c r="AD167" s="3408"/>
      <c r="AE167" s="3408"/>
      <c r="AF167" s="3408"/>
      <c r="AG167" s="3408"/>
      <c r="AH167" s="3408"/>
      <c r="AI167" s="3408"/>
      <c r="AJ167" s="3408"/>
      <c r="AK167" s="3408"/>
      <c r="AL167" s="3408"/>
      <c r="AM167" s="3408"/>
      <c r="AN167" s="3408"/>
      <c r="AO167" s="3408"/>
      <c r="AP167" s="3408"/>
      <c r="AQ167" s="3017"/>
      <c r="AR167" s="3017"/>
      <c r="AS167" s="2532"/>
    </row>
    <row r="168" spans="1:45" x14ac:dyDescent="0.25">
      <c r="A168" s="744"/>
      <c r="B168" s="29"/>
      <c r="C168" s="589"/>
      <c r="D168" s="567"/>
      <c r="G168" s="3385"/>
      <c r="H168" s="3400"/>
      <c r="I168" s="3385"/>
      <c r="J168" s="3400"/>
      <c r="K168" s="3385"/>
      <c r="L168" s="3383"/>
      <c r="M168" s="3385"/>
      <c r="N168" s="3383"/>
      <c r="O168" s="3379"/>
      <c r="P168" s="2144"/>
      <c r="Q168" s="2708"/>
      <c r="R168" s="3388"/>
      <c r="S168" s="3412"/>
      <c r="T168" s="2316"/>
      <c r="U168" s="2527"/>
      <c r="V168" s="2283"/>
      <c r="W168" s="726">
        <v>375292600</v>
      </c>
      <c r="X168" s="566" t="s">
        <v>1010</v>
      </c>
      <c r="Y168" s="3396"/>
      <c r="Z168" s="2995"/>
      <c r="AA168" s="3410"/>
      <c r="AB168" s="3408"/>
      <c r="AC168" s="3408"/>
      <c r="AD168" s="3408"/>
      <c r="AE168" s="3408"/>
      <c r="AF168" s="3408"/>
      <c r="AG168" s="3408"/>
      <c r="AH168" s="3408"/>
      <c r="AI168" s="3408"/>
      <c r="AJ168" s="3408"/>
      <c r="AK168" s="3408"/>
      <c r="AL168" s="3408"/>
      <c r="AM168" s="3408"/>
      <c r="AN168" s="3408"/>
      <c r="AO168" s="3408"/>
      <c r="AP168" s="3408"/>
      <c r="AQ168" s="3017"/>
      <c r="AR168" s="3017"/>
      <c r="AS168" s="2532"/>
    </row>
    <row r="169" spans="1:45" x14ac:dyDescent="0.25">
      <c r="A169" s="744"/>
      <c r="B169" s="29"/>
      <c r="C169" s="589"/>
      <c r="D169" s="567"/>
      <c r="G169" s="3385"/>
      <c r="H169" s="3400"/>
      <c r="I169" s="3385"/>
      <c r="J169" s="3400"/>
      <c r="K169" s="3385"/>
      <c r="L169" s="3383"/>
      <c r="M169" s="3385"/>
      <c r="N169" s="3383"/>
      <c r="O169" s="3379"/>
      <c r="P169" s="2144"/>
      <c r="Q169" s="2708"/>
      <c r="R169" s="3388"/>
      <c r="S169" s="3412"/>
      <c r="T169" s="2316"/>
      <c r="U169" s="2527"/>
      <c r="V169" s="2283"/>
      <c r="W169" s="726">
        <v>62647500</v>
      </c>
      <c r="X169" s="566" t="s">
        <v>1011</v>
      </c>
      <c r="Y169" s="3396"/>
      <c r="Z169" s="2995"/>
      <c r="AA169" s="3410"/>
      <c r="AB169" s="3408"/>
      <c r="AC169" s="3408"/>
      <c r="AD169" s="3408"/>
      <c r="AE169" s="3408"/>
      <c r="AF169" s="3408"/>
      <c r="AG169" s="3408"/>
      <c r="AH169" s="3408"/>
      <c r="AI169" s="3408"/>
      <c r="AJ169" s="3408"/>
      <c r="AK169" s="3408"/>
      <c r="AL169" s="3408"/>
      <c r="AM169" s="3408"/>
      <c r="AN169" s="3408"/>
      <c r="AO169" s="3408"/>
      <c r="AP169" s="3408"/>
      <c r="AQ169" s="3017"/>
      <c r="AR169" s="3017"/>
      <c r="AS169" s="2532"/>
    </row>
    <row r="170" spans="1:45" x14ac:dyDescent="0.25">
      <c r="A170" s="744"/>
      <c r="B170" s="29"/>
      <c r="C170" s="589"/>
      <c r="D170" s="567"/>
      <c r="G170" s="3385"/>
      <c r="H170" s="3400"/>
      <c r="I170" s="3385"/>
      <c r="J170" s="3400"/>
      <c r="K170" s="3385"/>
      <c r="L170" s="3383"/>
      <c r="M170" s="3385"/>
      <c r="N170" s="3383"/>
      <c r="O170" s="3379"/>
      <c r="P170" s="2144"/>
      <c r="Q170" s="2708"/>
      <c r="R170" s="3388"/>
      <c r="S170" s="3412"/>
      <c r="T170" s="2316"/>
      <c r="U170" s="2527"/>
      <c r="V170" s="2283"/>
      <c r="W170" s="726">
        <v>62650500</v>
      </c>
      <c r="X170" s="566" t="s">
        <v>1012</v>
      </c>
      <c r="Y170" s="3396"/>
      <c r="Z170" s="2995"/>
      <c r="AA170" s="3410"/>
      <c r="AB170" s="3408"/>
      <c r="AC170" s="3408"/>
      <c r="AD170" s="3408"/>
      <c r="AE170" s="3408"/>
      <c r="AF170" s="3408"/>
      <c r="AG170" s="3408"/>
      <c r="AH170" s="3408"/>
      <c r="AI170" s="3408"/>
      <c r="AJ170" s="3408"/>
      <c r="AK170" s="3408"/>
      <c r="AL170" s="3408"/>
      <c r="AM170" s="3408"/>
      <c r="AN170" s="3408"/>
      <c r="AO170" s="3408"/>
      <c r="AP170" s="3408"/>
      <c r="AQ170" s="3017"/>
      <c r="AR170" s="3017"/>
      <c r="AS170" s="2532"/>
    </row>
    <row r="171" spans="1:45" x14ac:dyDescent="0.25">
      <c r="A171" s="744"/>
      <c r="B171" s="29"/>
      <c r="C171" s="589"/>
      <c r="D171" s="567"/>
      <c r="G171" s="3385"/>
      <c r="H171" s="3400"/>
      <c r="I171" s="3385"/>
      <c r="J171" s="3400"/>
      <c r="K171" s="3385"/>
      <c r="L171" s="3383"/>
      <c r="M171" s="3385"/>
      <c r="N171" s="3383"/>
      <c r="O171" s="3379"/>
      <c r="P171" s="2144"/>
      <c r="Q171" s="2708"/>
      <c r="R171" s="3388"/>
      <c r="S171" s="3412"/>
      <c r="T171" s="2316"/>
      <c r="U171" s="2527"/>
      <c r="V171" s="2283"/>
      <c r="W171" s="726">
        <v>125148000</v>
      </c>
      <c r="X171" s="566" t="s">
        <v>1013</v>
      </c>
      <c r="Y171" s="3396"/>
      <c r="Z171" s="2995"/>
      <c r="AA171" s="3410"/>
      <c r="AB171" s="3408"/>
      <c r="AC171" s="3408"/>
      <c r="AD171" s="3408"/>
      <c r="AE171" s="3408"/>
      <c r="AF171" s="3408"/>
      <c r="AG171" s="3408"/>
      <c r="AH171" s="3408"/>
      <c r="AI171" s="3408"/>
      <c r="AJ171" s="3408"/>
      <c r="AK171" s="3408"/>
      <c r="AL171" s="3408"/>
      <c r="AM171" s="3408"/>
      <c r="AN171" s="3408"/>
      <c r="AO171" s="3408"/>
      <c r="AP171" s="3408"/>
      <c r="AQ171" s="3017"/>
      <c r="AR171" s="3017"/>
      <c r="AS171" s="2532"/>
    </row>
    <row r="172" spans="1:45" x14ac:dyDescent="0.25">
      <c r="A172" s="744"/>
      <c r="B172" s="29"/>
      <c r="C172" s="589"/>
      <c r="D172" s="567"/>
      <c r="G172" s="3385"/>
      <c r="H172" s="3400"/>
      <c r="I172" s="3385"/>
      <c r="J172" s="3400"/>
      <c r="K172" s="3385"/>
      <c r="L172" s="3383"/>
      <c r="M172" s="3385"/>
      <c r="N172" s="3383"/>
      <c r="O172" s="3379"/>
      <c r="P172" s="2144"/>
      <c r="Q172" s="2708"/>
      <c r="R172" s="3388"/>
      <c r="S172" s="3412"/>
      <c r="T172" s="2316"/>
      <c r="U172" s="2527"/>
      <c r="V172" s="2283"/>
      <c r="W172" s="726">
        <v>0</v>
      </c>
      <c r="X172" s="566" t="s">
        <v>1014</v>
      </c>
      <c r="Y172" s="3396"/>
      <c r="Z172" s="2995"/>
      <c r="AA172" s="3410"/>
      <c r="AB172" s="3408"/>
      <c r="AC172" s="3408"/>
      <c r="AD172" s="3408"/>
      <c r="AE172" s="3408"/>
      <c r="AF172" s="3408"/>
      <c r="AG172" s="3408"/>
      <c r="AH172" s="3408"/>
      <c r="AI172" s="3408"/>
      <c r="AJ172" s="3408"/>
      <c r="AK172" s="3408"/>
      <c r="AL172" s="3408"/>
      <c r="AM172" s="3408"/>
      <c r="AN172" s="3408"/>
      <c r="AO172" s="3408"/>
      <c r="AP172" s="3408"/>
      <c r="AQ172" s="3017"/>
      <c r="AR172" s="3017"/>
      <c r="AS172" s="2532"/>
    </row>
    <row r="173" spans="1:45" ht="15" customHeight="1" x14ac:dyDescent="0.25">
      <c r="A173" s="744"/>
      <c r="B173" s="29"/>
      <c r="C173" s="589"/>
      <c r="D173" s="567"/>
      <c r="G173" s="3385"/>
      <c r="H173" s="3400"/>
      <c r="I173" s="3385"/>
      <c r="J173" s="3400"/>
      <c r="K173" s="3385"/>
      <c r="L173" s="3383"/>
      <c r="M173" s="3385"/>
      <c r="N173" s="3383"/>
      <c r="O173" s="3379"/>
      <c r="P173" s="2144"/>
      <c r="Q173" s="2708"/>
      <c r="R173" s="3388"/>
      <c r="S173" s="3412"/>
      <c r="T173" s="2316"/>
      <c r="U173" s="2527"/>
      <c r="V173" s="2283"/>
      <c r="W173" s="726">
        <v>0</v>
      </c>
      <c r="X173" s="566" t="s">
        <v>1015</v>
      </c>
      <c r="Y173" s="3397"/>
      <c r="Z173" s="2990"/>
      <c r="AA173" s="3410"/>
      <c r="AB173" s="3408"/>
      <c r="AC173" s="3408"/>
      <c r="AD173" s="3408"/>
      <c r="AE173" s="3408"/>
      <c r="AF173" s="3408"/>
      <c r="AG173" s="3408"/>
      <c r="AH173" s="3408"/>
      <c r="AI173" s="3408"/>
      <c r="AJ173" s="3408"/>
      <c r="AK173" s="3408"/>
      <c r="AL173" s="3408"/>
      <c r="AM173" s="3408"/>
      <c r="AN173" s="3408"/>
      <c r="AO173" s="3408"/>
      <c r="AP173" s="3408"/>
      <c r="AQ173" s="3017"/>
      <c r="AR173" s="3017"/>
      <c r="AS173" s="2532"/>
    </row>
    <row r="174" spans="1:45" ht="15" customHeight="1" x14ac:dyDescent="0.25">
      <c r="A174" s="744"/>
      <c r="B174" s="29"/>
      <c r="C174" s="589"/>
      <c r="D174" s="567"/>
      <c r="G174" s="3385"/>
      <c r="H174" s="3400"/>
      <c r="I174" s="3385"/>
      <c r="J174" s="3400"/>
      <c r="K174" s="3385"/>
      <c r="L174" s="3383"/>
      <c r="M174" s="3385"/>
      <c r="N174" s="3383"/>
      <c r="O174" s="3379"/>
      <c r="P174" s="2144"/>
      <c r="Q174" s="2708"/>
      <c r="R174" s="3388"/>
      <c r="S174" s="3412"/>
      <c r="T174" s="2316"/>
      <c r="U174" s="2527"/>
      <c r="V174" s="2283"/>
      <c r="W174" s="726">
        <v>1404327</v>
      </c>
      <c r="X174" s="734" t="s">
        <v>1016</v>
      </c>
      <c r="Y174" s="756"/>
      <c r="Z174" s="584"/>
      <c r="AA174" s="3410"/>
      <c r="AB174" s="3408"/>
      <c r="AC174" s="3408"/>
      <c r="AD174" s="3408"/>
      <c r="AE174" s="3408"/>
      <c r="AF174" s="3408"/>
      <c r="AG174" s="3408"/>
      <c r="AH174" s="3408"/>
      <c r="AI174" s="3408"/>
      <c r="AJ174" s="3408"/>
      <c r="AK174" s="3408"/>
      <c r="AL174" s="3408"/>
      <c r="AM174" s="3408"/>
      <c r="AN174" s="3408"/>
      <c r="AO174" s="3408"/>
      <c r="AP174" s="3408"/>
      <c r="AQ174" s="3017"/>
      <c r="AR174" s="3017"/>
      <c r="AS174" s="2532"/>
    </row>
    <row r="175" spans="1:45" ht="15" customHeight="1" x14ac:dyDescent="0.25">
      <c r="A175" s="744"/>
      <c r="B175" s="29"/>
      <c r="C175" s="589"/>
      <c r="D175" s="567"/>
      <c r="G175" s="3385"/>
      <c r="H175" s="3400"/>
      <c r="I175" s="3385"/>
      <c r="J175" s="3400"/>
      <c r="K175" s="3385"/>
      <c r="L175" s="3383"/>
      <c r="M175" s="3385"/>
      <c r="N175" s="3383"/>
      <c r="O175" s="3379"/>
      <c r="P175" s="2144"/>
      <c r="Q175" s="2708"/>
      <c r="R175" s="3388"/>
      <c r="S175" s="3412"/>
      <c r="T175" s="2316"/>
      <c r="U175" s="2527"/>
      <c r="V175" s="2283"/>
      <c r="W175" s="726">
        <v>1349256</v>
      </c>
      <c r="X175" s="734" t="s">
        <v>1017</v>
      </c>
      <c r="Y175" s="756"/>
      <c r="Z175" s="584"/>
      <c r="AA175" s="3410"/>
      <c r="AB175" s="3408"/>
      <c r="AC175" s="3408"/>
      <c r="AD175" s="3408"/>
      <c r="AE175" s="3408"/>
      <c r="AF175" s="3408"/>
      <c r="AG175" s="3408"/>
      <c r="AH175" s="3408"/>
      <c r="AI175" s="3408"/>
      <c r="AJ175" s="3408"/>
      <c r="AK175" s="3408"/>
      <c r="AL175" s="3408"/>
      <c r="AM175" s="3408"/>
      <c r="AN175" s="3408"/>
      <c r="AO175" s="3408"/>
      <c r="AP175" s="3408"/>
      <c r="AQ175" s="3017"/>
      <c r="AR175" s="3017"/>
      <c r="AS175" s="2532"/>
    </row>
    <row r="176" spans="1:45" ht="15" customHeight="1" x14ac:dyDescent="0.25">
      <c r="A176" s="744"/>
      <c r="B176" s="29"/>
      <c r="C176" s="589"/>
      <c r="D176" s="567"/>
      <c r="G176" s="3385"/>
      <c r="H176" s="3400"/>
      <c r="I176" s="3385"/>
      <c r="J176" s="3400"/>
      <c r="K176" s="3385"/>
      <c r="L176" s="3383"/>
      <c r="M176" s="3385"/>
      <c r="N176" s="3383"/>
      <c r="O176" s="3379"/>
      <c r="P176" s="2144"/>
      <c r="Q176" s="2708"/>
      <c r="R176" s="3388"/>
      <c r="S176" s="3412"/>
      <c r="T176" s="2316"/>
      <c r="U176" s="2527"/>
      <c r="V176" s="2283"/>
      <c r="W176" s="726">
        <v>2697372</v>
      </c>
      <c r="X176" s="734" t="s">
        <v>1018</v>
      </c>
      <c r="Y176" s="756"/>
      <c r="Z176" s="584"/>
      <c r="AA176" s="3410"/>
      <c r="AB176" s="3408"/>
      <c r="AC176" s="3408"/>
      <c r="AD176" s="3408"/>
      <c r="AE176" s="3408"/>
      <c r="AF176" s="3408"/>
      <c r="AG176" s="3408"/>
      <c r="AH176" s="3408"/>
      <c r="AI176" s="3408"/>
      <c r="AJ176" s="3408"/>
      <c r="AK176" s="3408"/>
      <c r="AL176" s="3408"/>
      <c r="AM176" s="3408"/>
      <c r="AN176" s="3408"/>
      <c r="AO176" s="3408"/>
      <c r="AP176" s="3408"/>
      <c r="AQ176" s="3017"/>
      <c r="AR176" s="3017"/>
      <c r="AS176" s="2532"/>
    </row>
    <row r="177" spans="1:45" x14ac:dyDescent="0.25">
      <c r="A177" s="744"/>
      <c r="B177" s="29"/>
      <c r="C177" s="589"/>
      <c r="D177" s="567"/>
      <c r="G177" s="3385"/>
      <c r="H177" s="3400"/>
      <c r="I177" s="3385"/>
      <c r="J177" s="3400"/>
      <c r="K177" s="3385"/>
      <c r="L177" s="3383"/>
      <c r="M177" s="3385"/>
      <c r="N177" s="3383"/>
      <c r="O177" s="3379"/>
      <c r="P177" s="2144"/>
      <c r="Q177" s="2708"/>
      <c r="R177" s="3388"/>
      <c r="S177" s="3412"/>
      <c r="T177" s="2316"/>
      <c r="U177" s="2527"/>
      <c r="V177" s="2283"/>
      <c r="W177" s="726">
        <v>6815752800</v>
      </c>
      <c r="X177" s="566" t="s">
        <v>1019</v>
      </c>
      <c r="Y177" s="3262">
        <v>26</v>
      </c>
      <c r="Z177" s="2334" t="s">
        <v>1020</v>
      </c>
      <c r="AA177" s="3410"/>
      <c r="AB177" s="3408"/>
      <c r="AC177" s="3408"/>
      <c r="AD177" s="3408"/>
      <c r="AE177" s="3408"/>
      <c r="AF177" s="3408"/>
      <c r="AG177" s="3408"/>
      <c r="AH177" s="3408"/>
      <c r="AI177" s="3408"/>
      <c r="AJ177" s="3408"/>
      <c r="AK177" s="3408"/>
      <c r="AL177" s="3408"/>
      <c r="AM177" s="3408"/>
      <c r="AN177" s="3408"/>
      <c r="AO177" s="3408"/>
      <c r="AP177" s="3408"/>
      <c r="AQ177" s="3017"/>
      <c r="AR177" s="3017"/>
      <c r="AS177" s="2532"/>
    </row>
    <row r="178" spans="1:45" x14ac:dyDescent="0.25">
      <c r="A178" s="744"/>
      <c r="B178" s="29"/>
      <c r="C178" s="589"/>
      <c r="D178" s="567"/>
      <c r="G178" s="3385"/>
      <c r="H178" s="3400"/>
      <c r="I178" s="3385"/>
      <c r="J178" s="3400"/>
      <c r="K178" s="3385"/>
      <c r="L178" s="3383"/>
      <c r="M178" s="3385"/>
      <c r="N178" s="3383"/>
      <c r="O178" s="3379"/>
      <c r="P178" s="2144"/>
      <c r="Q178" s="2708"/>
      <c r="R178" s="3388"/>
      <c r="S178" s="3412"/>
      <c r="T178" s="2316"/>
      <c r="U178" s="2527"/>
      <c r="V178" s="2283"/>
      <c r="W178" s="726">
        <v>4130773885</v>
      </c>
      <c r="X178" s="566" t="s">
        <v>1021</v>
      </c>
      <c r="Y178" s="3398"/>
      <c r="Z178" s="2172"/>
      <c r="AA178" s="3410"/>
      <c r="AB178" s="3408"/>
      <c r="AC178" s="3408"/>
      <c r="AD178" s="3408"/>
      <c r="AE178" s="3408"/>
      <c r="AF178" s="3408"/>
      <c r="AG178" s="3408"/>
      <c r="AH178" s="3408"/>
      <c r="AI178" s="3408"/>
      <c r="AJ178" s="3408"/>
      <c r="AK178" s="3408"/>
      <c r="AL178" s="3408"/>
      <c r="AM178" s="3408"/>
      <c r="AN178" s="3408"/>
      <c r="AO178" s="3408"/>
      <c r="AP178" s="3408"/>
      <c r="AQ178" s="3017"/>
      <c r="AR178" s="3017"/>
      <c r="AS178" s="2532"/>
    </row>
    <row r="179" spans="1:45" x14ac:dyDescent="0.25">
      <c r="A179" s="744"/>
      <c r="B179" s="29"/>
      <c r="C179" s="589"/>
      <c r="D179" s="567"/>
      <c r="G179" s="3385"/>
      <c r="H179" s="3400"/>
      <c r="I179" s="3385"/>
      <c r="J179" s="3400"/>
      <c r="K179" s="3385"/>
      <c r="L179" s="3383"/>
      <c r="M179" s="3385"/>
      <c r="N179" s="3383"/>
      <c r="O179" s="3379"/>
      <c r="P179" s="2144"/>
      <c r="Q179" s="2708"/>
      <c r="R179" s="3388"/>
      <c r="S179" s="3412"/>
      <c r="T179" s="2316"/>
      <c r="U179" s="2527"/>
      <c r="V179" s="2283"/>
      <c r="W179" s="726">
        <v>3722955134</v>
      </c>
      <c r="X179" s="566" t="s">
        <v>1022</v>
      </c>
      <c r="Y179" s="3398"/>
      <c r="Z179" s="2172"/>
      <c r="AA179" s="3410"/>
      <c r="AB179" s="3408"/>
      <c r="AC179" s="3408"/>
      <c r="AD179" s="3408"/>
      <c r="AE179" s="3408"/>
      <c r="AF179" s="3408"/>
      <c r="AG179" s="3408"/>
      <c r="AH179" s="3408"/>
      <c r="AI179" s="3408"/>
      <c r="AJ179" s="3408"/>
      <c r="AK179" s="3408"/>
      <c r="AL179" s="3408"/>
      <c r="AM179" s="3408"/>
      <c r="AN179" s="3408"/>
      <c r="AO179" s="3408"/>
      <c r="AP179" s="3408"/>
      <c r="AQ179" s="3017"/>
      <c r="AR179" s="3017"/>
      <c r="AS179" s="2532"/>
    </row>
    <row r="180" spans="1:45" x14ac:dyDescent="0.25">
      <c r="A180" s="744"/>
      <c r="B180" s="29"/>
      <c r="C180" s="589"/>
      <c r="D180" s="567"/>
      <c r="G180" s="3385"/>
      <c r="H180" s="3400"/>
      <c r="I180" s="3385"/>
      <c r="J180" s="3400"/>
      <c r="K180" s="3385"/>
      <c r="L180" s="3383"/>
      <c r="M180" s="3385"/>
      <c r="N180" s="3383"/>
      <c r="O180" s="3379"/>
      <c r="P180" s="2144"/>
      <c r="Q180" s="2708"/>
      <c r="R180" s="3388"/>
      <c r="S180" s="3412"/>
      <c r="T180" s="2316"/>
      <c r="U180" s="2527"/>
      <c r="V180" s="2283"/>
      <c r="W180" s="726">
        <v>10365183799</v>
      </c>
      <c r="X180" s="566" t="s">
        <v>1023</v>
      </c>
      <c r="Y180" s="3398"/>
      <c r="Z180" s="2172"/>
      <c r="AA180" s="3410"/>
      <c r="AB180" s="3408"/>
      <c r="AC180" s="3408"/>
      <c r="AD180" s="3408"/>
      <c r="AE180" s="3408"/>
      <c r="AF180" s="3408"/>
      <c r="AG180" s="3408"/>
      <c r="AH180" s="3408"/>
      <c r="AI180" s="3408"/>
      <c r="AJ180" s="3408"/>
      <c r="AK180" s="3408"/>
      <c r="AL180" s="3408"/>
      <c r="AM180" s="3408"/>
      <c r="AN180" s="3408"/>
      <c r="AO180" s="3408"/>
      <c r="AP180" s="3408"/>
      <c r="AQ180" s="3017"/>
      <c r="AR180" s="3017"/>
      <c r="AS180" s="2532"/>
    </row>
    <row r="181" spans="1:45" x14ac:dyDescent="0.25">
      <c r="A181" s="744"/>
      <c r="B181" s="29"/>
      <c r="C181" s="589"/>
      <c r="D181" s="567"/>
      <c r="G181" s="3385"/>
      <c r="H181" s="3400"/>
      <c r="I181" s="3385"/>
      <c r="J181" s="3400"/>
      <c r="K181" s="3385"/>
      <c r="L181" s="3383"/>
      <c r="M181" s="3385"/>
      <c r="N181" s="3383"/>
      <c r="O181" s="3379"/>
      <c r="P181" s="2144"/>
      <c r="Q181" s="2708"/>
      <c r="R181" s="3388"/>
      <c r="S181" s="3412"/>
      <c r="T181" s="2316"/>
      <c r="U181" s="2527"/>
      <c r="V181" s="2283"/>
      <c r="W181" s="726">
        <v>924639953</v>
      </c>
      <c r="X181" s="566" t="s">
        <v>1024</v>
      </c>
      <c r="Y181" s="3398"/>
      <c r="Z181" s="2172"/>
      <c r="AA181" s="3410"/>
      <c r="AB181" s="3408"/>
      <c r="AC181" s="3408"/>
      <c r="AD181" s="3408"/>
      <c r="AE181" s="3408"/>
      <c r="AF181" s="3408"/>
      <c r="AG181" s="3408"/>
      <c r="AH181" s="3408"/>
      <c r="AI181" s="3408"/>
      <c r="AJ181" s="3408"/>
      <c r="AK181" s="3408"/>
      <c r="AL181" s="3408"/>
      <c r="AM181" s="3408"/>
      <c r="AN181" s="3408"/>
      <c r="AO181" s="3408"/>
      <c r="AP181" s="3408"/>
      <c r="AQ181" s="3017"/>
      <c r="AR181" s="3017"/>
      <c r="AS181" s="2532"/>
    </row>
    <row r="182" spans="1:45" x14ac:dyDescent="0.25">
      <c r="A182" s="744"/>
      <c r="B182" s="29"/>
      <c r="C182" s="589"/>
      <c r="D182" s="567"/>
      <c r="G182" s="3385"/>
      <c r="H182" s="3400"/>
      <c r="I182" s="3385"/>
      <c r="J182" s="3400"/>
      <c r="K182" s="3385"/>
      <c r="L182" s="3383"/>
      <c r="M182" s="3385"/>
      <c r="N182" s="3383"/>
      <c r="O182" s="3379"/>
      <c r="P182" s="2144"/>
      <c r="Q182" s="2708"/>
      <c r="R182" s="3388"/>
      <c r="S182" s="3412"/>
      <c r="T182" s="2316"/>
      <c r="U182" s="2527"/>
      <c r="V182" s="2283"/>
      <c r="W182" s="726">
        <v>559930181</v>
      </c>
      <c r="X182" s="566" t="s">
        <v>1025</v>
      </c>
      <c r="Y182" s="3398"/>
      <c r="Z182" s="2172"/>
      <c r="AA182" s="3410"/>
      <c r="AB182" s="3408"/>
      <c r="AC182" s="3408"/>
      <c r="AD182" s="3408"/>
      <c r="AE182" s="3408"/>
      <c r="AF182" s="3408"/>
      <c r="AG182" s="3408"/>
      <c r="AH182" s="3408"/>
      <c r="AI182" s="3408"/>
      <c r="AJ182" s="3408"/>
      <c r="AK182" s="3408"/>
      <c r="AL182" s="3408"/>
      <c r="AM182" s="3408"/>
      <c r="AN182" s="3408"/>
      <c r="AO182" s="3408"/>
      <c r="AP182" s="3408"/>
      <c r="AQ182" s="3017"/>
      <c r="AR182" s="3017"/>
      <c r="AS182" s="2532"/>
    </row>
    <row r="183" spans="1:45" x14ac:dyDescent="0.25">
      <c r="A183" s="744"/>
      <c r="B183" s="29"/>
      <c r="C183" s="589"/>
      <c r="D183" s="567"/>
      <c r="G183" s="3385"/>
      <c r="H183" s="3400"/>
      <c r="I183" s="3385"/>
      <c r="J183" s="3400"/>
      <c r="K183" s="3385"/>
      <c r="L183" s="3383"/>
      <c r="M183" s="3385"/>
      <c r="N183" s="3383"/>
      <c r="O183" s="3379"/>
      <c r="P183" s="2144"/>
      <c r="Q183" s="2708"/>
      <c r="R183" s="3388"/>
      <c r="S183" s="3412"/>
      <c r="T183" s="2316"/>
      <c r="U183" s="2527"/>
      <c r="V183" s="2283"/>
      <c r="W183" s="726">
        <v>504336248</v>
      </c>
      <c r="X183" s="566" t="s">
        <v>1026</v>
      </c>
      <c r="Y183" s="3398"/>
      <c r="Z183" s="2172"/>
      <c r="AA183" s="3410"/>
      <c r="AB183" s="3408"/>
      <c r="AC183" s="3408"/>
      <c r="AD183" s="3408"/>
      <c r="AE183" s="3408"/>
      <c r="AF183" s="3408"/>
      <c r="AG183" s="3408"/>
      <c r="AH183" s="3408"/>
      <c r="AI183" s="3408"/>
      <c r="AJ183" s="3408"/>
      <c r="AK183" s="3408"/>
      <c r="AL183" s="3408"/>
      <c r="AM183" s="3408"/>
      <c r="AN183" s="3408"/>
      <c r="AO183" s="3408"/>
      <c r="AP183" s="3408"/>
      <c r="AQ183" s="3017"/>
      <c r="AR183" s="3017"/>
      <c r="AS183" s="2532"/>
    </row>
    <row r="184" spans="1:45" ht="38.25" customHeight="1" x14ac:dyDescent="0.25">
      <c r="A184" s="744"/>
      <c r="B184" s="29"/>
      <c r="C184" s="589"/>
      <c r="D184" s="567"/>
      <c r="G184" s="3385"/>
      <c r="H184" s="3400"/>
      <c r="I184" s="3385"/>
      <c r="J184" s="3400"/>
      <c r="K184" s="3385"/>
      <c r="L184" s="3383"/>
      <c r="M184" s="3385"/>
      <c r="N184" s="3383"/>
      <c r="O184" s="3379"/>
      <c r="P184" s="2144"/>
      <c r="Q184" s="2708"/>
      <c r="R184" s="3388"/>
      <c r="S184" s="3412"/>
      <c r="T184" s="2316"/>
      <c r="U184" s="2527"/>
      <c r="V184" s="2283"/>
      <c r="W184" s="726">
        <v>1291452554</v>
      </c>
      <c r="X184" s="566" t="s">
        <v>1027</v>
      </c>
      <c r="Y184" s="3398"/>
      <c r="Z184" s="2172"/>
      <c r="AA184" s="3410"/>
      <c r="AB184" s="3408"/>
      <c r="AC184" s="3408"/>
      <c r="AD184" s="3408"/>
      <c r="AE184" s="3408"/>
      <c r="AF184" s="3408"/>
      <c r="AG184" s="3408"/>
      <c r="AH184" s="3408"/>
      <c r="AI184" s="3408"/>
      <c r="AJ184" s="3408"/>
      <c r="AK184" s="3408"/>
      <c r="AL184" s="3408"/>
      <c r="AM184" s="3408"/>
      <c r="AN184" s="3408"/>
      <c r="AO184" s="3408"/>
      <c r="AP184" s="3408"/>
      <c r="AQ184" s="3017"/>
      <c r="AR184" s="3017"/>
      <c r="AS184" s="2532"/>
    </row>
    <row r="185" spans="1:45" ht="42.75" customHeight="1" x14ac:dyDescent="0.25">
      <c r="A185" s="744"/>
      <c r="B185" s="29"/>
      <c r="C185" s="589"/>
      <c r="D185" s="567"/>
      <c r="G185" s="3385"/>
      <c r="H185" s="3400"/>
      <c r="I185" s="3385"/>
      <c r="J185" s="3400"/>
      <c r="K185" s="3385"/>
      <c r="L185" s="3383"/>
      <c r="M185" s="3385"/>
      <c r="N185" s="3383"/>
      <c r="O185" s="3379"/>
      <c r="P185" s="2144"/>
      <c r="Q185" s="2708"/>
      <c r="R185" s="3388"/>
      <c r="S185" s="3412"/>
      <c r="T185" s="2316"/>
      <c r="U185" s="2527"/>
      <c r="V185" s="2283"/>
      <c r="W185" s="730">
        <f>80000000+207017358.94</f>
        <v>287017358.94</v>
      </c>
      <c r="X185" s="566" t="s">
        <v>1028</v>
      </c>
      <c r="Y185" s="773">
        <v>9</v>
      </c>
      <c r="Z185" s="574" t="s">
        <v>1029</v>
      </c>
      <c r="AA185" s="3410"/>
      <c r="AB185" s="3408"/>
      <c r="AC185" s="3408"/>
      <c r="AD185" s="3408"/>
      <c r="AE185" s="3408"/>
      <c r="AF185" s="3408"/>
      <c r="AG185" s="3408"/>
      <c r="AH185" s="3408"/>
      <c r="AI185" s="3408"/>
      <c r="AJ185" s="3408"/>
      <c r="AK185" s="3408"/>
      <c r="AL185" s="3408"/>
      <c r="AM185" s="3408"/>
      <c r="AN185" s="3408"/>
      <c r="AO185" s="3408"/>
      <c r="AP185" s="3408"/>
      <c r="AQ185" s="3017"/>
      <c r="AR185" s="3017"/>
      <c r="AS185" s="2532"/>
    </row>
    <row r="186" spans="1:45" ht="42.75" customHeight="1" x14ac:dyDescent="0.25">
      <c r="A186" s="744"/>
      <c r="B186" s="29"/>
      <c r="C186" s="589"/>
      <c r="D186" s="567"/>
      <c r="G186" s="3385"/>
      <c r="H186" s="3400"/>
      <c r="I186" s="3385"/>
      <c r="J186" s="3400"/>
      <c r="K186" s="3385"/>
      <c r="L186" s="3383"/>
      <c r="M186" s="3385"/>
      <c r="N186" s="3383"/>
      <c r="O186" s="3379"/>
      <c r="P186" s="2144"/>
      <c r="Q186" s="2708"/>
      <c r="R186" s="3388"/>
      <c r="S186" s="3412"/>
      <c r="T186" s="2316"/>
      <c r="U186" s="2527"/>
      <c r="V186" s="2283"/>
      <c r="W186" s="726">
        <v>173619883</v>
      </c>
      <c r="X186" s="734" t="s">
        <v>1030</v>
      </c>
      <c r="Y186" s="773"/>
      <c r="Z186" s="574"/>
      <c r="AA186" s="3410"/>
      <c r="AB186" s="3408"/>
      <c r="AC186" s="3408"/>
      <c r="AD186" s="3408"/>
      <c r="AE186" s="3408"/>
      <c r="AF186" s="3408"/>
      <c r="AG186" s="3408"/>
      <c r="AH186" s="3408"/>
      <c r="AI186" s="3408"/>
      <c r="AJ186" s="3408"/>
      <c r="AK186" s="3408"/>
      <c r="AL186" s="3408"/>
      <c r="AM186" s="3408"/>
      <c r="AN186" s="3408"/>
      <c r="AO186" s="3408"/>
      <c r="AP186" s="3408"/>
      <c r="AQ186" s="3017"/>
      <c r="AR186" s="3017"/>
      <c r="AS186" s="2532"/>
    </row>
    <row r="187" spans="1:45" ht="42.75" customHeight="1" x14ac:dyDescent="0.25">
      <c r="A187" s="744"/>
      <c r="B187" s="29"/>
      <c r="C187" s="589"/>
      <c r="D187" s="567"/>
      <c r="G187" s="3385"/>
      <c r="H187" s="3400"/>
      <c r="I187" s="3385"/>
      <c r="J187" s="3400"/>
      <c r="K187" s="3385"/>
      <c r="L187" s="3383"/>
      <c r="M187" s="3385"/>
      <c r="N187" s="3383"/>
      <c r="O187" s="3379"/>
      <c r="P187" s="2144"/>
      <c r="Q187" s="2708"/>
      <c r="R187" s="3388"/>
      <c r="S187" s="3412"/>
      <c r="T187" s="2316"/>
      <c r="U187" s="2527"/>
      <c r="V187" s="2283"/>
      <c r="W187" s="730">
        <v>188164805.88</v>
      </c>
      <c r="X187" s="566" t="s">
        <v>1031</v>
      </c>
      <c r="Y187" s="773">
        <v>91</v>
      </c>
      <c r="Z187" s="574" t="s">
        <v>1032</v>
      </c>
      <c r="AA187" s="3410"/>
      <c r="AB187" s="3408"/>
      <c r="AC187" s="3408"/>
      <c r="AD187" s="3408"/>
      <c r="AE187" s="3408"/>
      <c r="AF187" s="3408"/>
      <c r="AG187" s="3408"/>
      <c r="AH187" s="3408"/>
      <c r="AI187" s="3408"/>
      <c r="AJ187" s="3408"/>
      <c r="AK187" s="3408"/>
      <c r="AL187" s="3408"/>
      <c r="AM187" s="3408"/>
      <c r="AN187" s="3408"/>
      <c r="AO187" s="3408"/>
      <c r="AP187" s="3408"/>
      <c r="AQ187" s="3017"/>
      <c r="AR187" s="3017"/>
      <c r="AS187" s="2532"/>
    </row>
    <row r="188" spans="1:45" ht="99.75" customHeight="1" x14ac:dyDescent="0.25">
      <c r="A188" s="744"/>
      <c r="B188" s="29"/>
      <c r="C188" s="589"/>
      <c r="D188" s="567"/>
      <c r="G188" s="3385"/>
      <c r="H188" s="3400"/>
      <c r="I188" s="3385"/>
      <c r="J188" s="3400"/>
      <c r="K188" s="3385"/>
      <c r="L188" s="3383"/>
      <c r="M188" s="3385"/>
      <c r="N188" s="3383"/>
      <c r="O188" s="3379"/>
      <c r="P188" s="2144"/>
      <c r="Q188" s="2708"/>
      <c r="R188" s="3388"/>
      <c r="S188" s="3412"/>
      <c r="T188" s="2316"/>
      <c r="U188" s="2527"/>
      <c r="V188" s="2283"/>
      <c r="W188" s="730">
        <v>10000000</v>
      </c>
      <c r="X188" s="566" t="s">
        <v>1033</v>
      </c>
      <c r="Y188" s="774">
        <v>20</v>
      </c>
      <c r="Z188" s="775" t="s">
        <v>74</v>
      </c>
      <c r="AA188" s="3410"/>
      <c r="AB188" s="3408"/>
      <c r="AC188" s="3408"/>
      <c r="AD188" s="3408"/>
      <c r="AE188" s="3408"/>
      <c r="AF188" s="3408"/>
      <c r="AG188" s="3408"/>
      <c r="AH188" s="3408"/>
      <c r="AI188" s="3408"/>
      <c r="AJ188" s="3408"/>
      <c r="AK188" s="3408"/>
      <c r="AL188" s="3408"/>
      <c r="AM188" s="3408"/>
      <c r="AN188" s="3408"/>
      <c r="AO188" s="3408"/>
      <c r="AP188" s="3408"/>
      <c r="AQ188" s="3017"/>
      <c r="AR188" s="3017"/>
      <c r="AS188" s="2532"/>
    </row>
    <row r="189" spans="1:45" ht="15" customHeight="1" x14ac:dyDescent="0.25">
      <c r="A189" s="744"/>
      <c r="B189" s="29"/>
      <c r="C189" s="589"/>
      <c r="D189" s="567"/>
      <c r="G189" s="3385"/>
      <c r="H189" s="3400"/>
      <c r="I189" s="3385"/>
      <c r="J189" s="3400"/>
      <c r="K189" s="3385"/>
      <c r="L189" s="3383"/>
      <c r="M189" s="3385"/>
      <c r="N189" s="3383"/>
      <c r="O189" s="3379"/>
      <c r="P189" s="2144"/>
      <c r="Q189" s="2708"/>
      <c r="R189" s="3388"/>
      <c r="S189" s="3412"/>
      <c r="T189" s="2316"/>
      <c r="U189" s="2527"/>
      <c r="V189" s="2283"/>
      <c r="W189" s="730">
        <v>80000000</v>
      </c>
      <c r="X189" s="566" t="s">
        <v>1034</v>
      </c>
      <c r="Y189" s="774">
        <v>88</v>
      </c>
      <c r="Z189" s="775" t="s">
        <v>79</v>
      </c>
      <c r="AA189" s="3410"/>
      <c r="AB189" s="3408"/>
      <c r="AC189" s="3408"/>
      <c r="AD189" s="3408"/>
      <c r="AE189" s="3408"/>
      <c r="AF189" s="3408"/>
      <c r="AG189" s="3408"/>
      <c r="AH189" s="3408"/>
      <c r="AI189" s="3408"/>
      <c r="AJ189" s="3408"/>
      <c r="AK189" s="3408"/>
      <c r="AL189" s="3408"/>
      <c r="AM189" s="3408"/>
      <c r="AN189" s="3408"/>
      <c r="AO189" s="3408"/>
      <c r="AP189" s="3408"/>
      <c r="AQ189" s="3017"/>
      <c r="AR189" s="3017"/>
      <c r="AS189" s="2532"/>
    </row>
    <row r="190" spans="1:45" ht="15" customHeight="1" x14ac:dyDescent="0.25">
      <c r="A190" s="744"/>
      <c r="B190" s="29"/>
      <c r="C190" s="589"/>
      <c r="D190" s="567"/>
      <c r="G190" s="3385"/>
      <c r="H190" s="3400"/>
      <c r="I190" s="3385"/>
      <c r="J190" s="3400"/>
      <c r="K190" s="3385"/>
      <c r="L190" s="3383"/>
      <c r="M190" s="3385"/>
      <c r="N190" s="3383"/>
      <c r="O190" s="3379"/>
      <c r="P190" s="2144"/>
      <c r="Q190" s="2708"/>
      <c r="R190" s="3388"/>
      <c r="S190" s="3412"/>
      <c r="T190" s="2316"/>
      <c r="U190" s="2465"/>
      <c r="V190" s="3212" t="s">
        <v>1035</v>
      </c>
      <c r="W190" s="726">
        <v>1537560884</v>
      </c>
      <c r="X190" s="566" t="s">
        <v>1036</v>
      </c>
      <c r="Y190" s="3381">
        <v>25</v>
      </c>
      <c r="Z190" s="2147" t="s">
        <v>706</v>
      </c>
      <c r="AA190" s="3410"/>
      <c r="AB190" s="3408"/>
      <c r="AC190" s="3408"/>
      <c r="AD190" s="3408"/>
      <c r="AE190" s="3408"/>
      <c r="AF190" s="3408"/>
      <c r="AG190" s="3408"/>
      <c r="AH190" s="3408"/>
      <c r="AI190" s="3408"/>
      <c r="AJ190" s="3408"/>
      <c r="AK190" s="3408"/>
      <c r="AL190" s="3408"/>
      <c r="AM190" s="3408"/>
      <c r="AN190" s="3408"/>
      <c r="AO190" s="3408"/>
      <c r="AP190" s="3408"/>
      <c r="AQ190" s="3017"/>
      <c r="AR190" s="3017"/>
      <c r="AS190" s="2532"/>
    </row>
    <row r="191" spans="1:45" ht="15" customHeight="1" x14ac:dyDescent="0.25">
      <c r="A191" s="744"/>
      <c r="B191" s="29"/>
      <c r="C191" s="589"/>
      <c r="D191" s="567"/>
      <c r="G191" s="3385"/>
      <c r="H191" s="3400"/>
      <c r="I191" s="3385"/>
      <c r="J191" s="3400"/>
      <c r="K191" s="3385"/>
      <c r="L191" s="3383"/>
      <c r="M191" s="3385"/>
      <c r="N191" s="3383"/>
      <c r="O191" s="3379"/>
      <c r="P191" s="2144"/>
      <c r="Q191" s="2708"/>
      <c r="R191" s="3388"/>
      <c r="S191" s="3412"/>
      <c r="T191" s="2316"/>
      <c r="U191" s="2465"/>
      <c r="V191" s="3212"/>
      <c r="W191" s="726">
        <v>66364059</v>
      </c>
      <c r="X191" s="566" t="s">
        <v>1037</v>
      </c>
      <c r="Y191" s="3381"/>
      <c r="Z191" s="2147"/>
      <c r="AA191" s="3410"/>
      <c r="AB191" s="3408"/>
      <c r="AC191" s="3408"/>
      <c r="AD191" s="3408"/>
      <c r="AE191" s="3408"/>
      <c r="AF191" s="3408"/>
      <c r="AG191" s="3408"/>
      <c r="AH191" s="3408"/>
      <c r="AI191" s="3408"/>
      <c r="AJ191" s="3408"/>
      <c r="AK191" s="3408"/>
      <c r="AL191" s="3408"/>
      <c r="AM191" s="3408"/>
      <c r="AN191" s="3408"/>
      <c r="AO191" s="3408"/>
      <c r="AP191" s="3408"/>
      <c r="AQ191" s="3017"/>
      <c r="AR191" s="3017"/>
      <c r="AS191" s="2532"/>
    </row>
    <row r="192" spans="1:45" ht="15" customHeight="1" x14ac:dyDescent="0.25">
      <c r="A192" s="744"/>
      <c r="B192" s="29"/>
      <c r="C192" s="589"/>
      <c r="D192" s="567"/>
      <c r="G192" s="3385"/>
      <c r="H192" s="3400"/>
      <c r="I192" s="3385"/>
      <c r="J192" s="3400"/>
      <c r="K192" s="3385"/>
      <c r="L192" s="3383"/>
      <c r="M192" s="3385"/>
      <c r="N192" s="3383"/>
      <c r="O192" s="3379"/>
      <c r="P192" s="2144"/>
      <c r="Q192" s="2708"/>
      <c r="R192" s="3388"/>
      <c r="S192" s="3412"/>
      <c r="T192" s="2316"/>
      <c r="U192" s="2465"/>
      <c r="V192" s="3212"/>
      <c r="W192" s="726">
        <v>45535093</v>
      </c>
      <c r="X192" s="566" t="s">
        <v>1038</v>
      </c>
      <c r="Y192" s="3381"/>
      <c r="Z192" s="2147"/>
      <c r="AA192" s="3410"/>
      <c r="AB192" s="3408"/>
      <c r="AC192" s="3408"/>
      <c r="AD192" s="3408"/>
      <c r="AE192" s="3408"/>
      <c r="AF192" s="3408"/>
      <c r="AG192" s="3408"/>
      <c r="AH192" s="3408"/>
      <c r="AI192" s="3408"/>
      <c r="AJ192" s="3408"/>
      <c r="AK192" s="3408"/>
      <c r="AL192" s="3408"/>
      <c r="AM192" s="3408"/>
      <c r="AN192" s="3408"/>
      <c r="AO192" s="3408"/>
      <c r="AP192" s="3408"/>
      <c r="AQ192" s="3017"/>
      <c r="AR192" s="3017"/>
      <c r="AS192" s="2532"/>
    </row>
    <row r="193" spans="1:45" ht="15" customHeight="1" x14ac:dyDescent="0.25">
      <c r="A193" s="744"/>
      <c r="B193" s="29"/>
      <c r="C193" s="589"/>
      <c r="D193" s="567"/>
      <c r="G193" s="3385"/>
      <c r="H193" s="3400"/>
      <c r="I193" s="3385"/>
      <c r="J193" s="3400"/>
      <c r="K193" s="3385"/>
      <c r="L193" s="3383"/>
      <c r="M193" s="3385"/>
      <c r="N193" s="3383"/>
      <c r="O193" s="3379"/>
      <c r="P193" s="2144"/>
      <c r="Q193" s="2708"/>
      <c r="R193" s="3388"/>
      <c r="S193" s="3412"/>
      <c r="T193" s="2316"/>
      <c r="U193" s="2465"/>
      <c r="V193" s="3212"/>
      <c r="W193" s="726">
        <v>116554035</v>
      </c>
      <c r="X193" s="566" t="s">
        <v>1039</v>
      </c>
      <c r="Y193" s="3381"/>
      <c r="Z193" s="2147"/>
      <c r="AA193" s="3410"/>
      <c r="AB193" s="3408"/>
      <c r="AC193" s="3408"/>
      <c r="AD193" s="3408"/>
      <c r="AE193" s="3408"/>
      <c r="AF193" s="3408"/>
      <c r="AG193" s="3408"/>
      <c r="AH193" s="3408"/>
      <c r="AI193" s="3408"/>
      <c r="AJ193" s="3408"/>
      <c r="AK193" s="3408"/>
      <c r="AL193" s="3408"/>
      <c r="AM193" s="3408"/>
      <c r="AN193" s="3408"/>
      <c r="AO193" s="3408"/>
      <c r="AP193" s="3408"/>
      <c r="AQ193" s="3017"/>
      <c r="AR193" s="3017"/>
      <c r="AS193" s="2532"/>
    </row>
    <row r="194" spans="1:45" ht="15" customHeight="1" x14ac:dyDescent="0.25">
      <c r="A194" s="744"/>
      <c r="B194" s="29"/>
      <c r="C194" s="589"/>
      <c r="D194" s="567"/>
      <c r="G194" s="3385"/>
      <c r="H194" s="3400"/>
      <c r="I194" s="3385"/>
      <c r="J194" s="3400"/>
      <c r="K194" s="3385"/>
      <c r="L194" s="3383"/>
      <c r="M194" s="3385"/>
      <c r="N194" s="3383"/>
      <c r="O194" s="3379"/>
      <c r="P194" s="2144"/>
      <c r="Q194" s="2708"/>
      <c r="R194" s="3388"/>
      <c r="S194" s="3412"/>
      <c r="T194" s="2316"/>
      <c r="U194" s="2465"/>
      <c r="V194" s="3212"/>
      <c r="W194" s="726">
        <v>69420067</v>
      </c>
      <c r="X194" s="566" t="s">
        <v>1040</v>
      </c>
      <c r="Y194" s="3381"/>
      <c r="Z194" s="2147"/>
      <c r="AA194" s="3410"/>
      <c r="AB194" s="3408"/>
      <c r="AC194" s="3408"/>
      <c r="AD194" s="3408"/>
      <c r="AE194" s="3408"/>
      <c r="AF194" s="3408"/>
      <c r="AG194" s="3408"/>
      <c r="AH194" s="3408"/>
      <c r="AI194" s="3408"/>
      <c r="AJ194" s="3408"/>
      <c r="AK194" s="3408"/>
      <c r="AL194" s="3408"/>
      <c r="AM194" s="3408"/>
      <c r="AN194" s="3408"/>
      <c r="AO194" s="3408"/>
      <c r="AP194" s="3408"/>
      <c r="AQ194" s="3017"/>
      <c r="AR194" s="3017"/>
      <c r="AS194" s="2532"/>
    </row>
    <row r="195" spans="1:45" ht="15" customHeight="1" x14ac:dyDescent="0.25">
      <c r="A195" s="744"/>
      <c r="B195" s="29"/>
      <c r="C195" s="589"/>
      <c r="D195" s="567"/>
      <c r="G195" s="3385"/>
      <c r="H195" s="3400"/>
      <c r="I195" s="3385"/>
      <c r="J195" s="3400"/>
      <c r="K195" s="3385"/>
      <c r="L195" s="3383"/>
      <c r="M195" s="3385"/>
      <c r="N195" s="3383"/>
      <c r="O195" s="3379"/>
      <c r="P195" s="2144"/>
      <c r="Q195" s="2708"/>
      <c r="R195" s="3388"/>
      <c r="S195" s="3412"/>
      <c r="T195" s="2316"/>
      <c r="U195" s="2465"/>
      <c r="V195" s="3212"/>
      <c r="W195" s="726">
        <v>17771969</v>
      </c>
      <c r="X195" s="566" t="s">
        <v>1041</v>
      </c>
      <c r="Y195" s="3381"/>
      <c r="Z195" s="2147"/>
      <c r="AA195" s="3410"/>
      <c r="AB195" s="3408"/>
      <c r="AC195" s="3408"/>
      <c r="AD195" s="3408"/>
      <c r="AE195" s="3408"/>
      <c r="AF195" s="3408"/>
      <c r="AG195" s="3408"/>
      <c r="AH195" s="3408"/>
      <c r="AI195" s="3408"/>
      <c r="AJ195" s="3408"/>
      <c r="AK195" s="3408"/>
      <c r="AL195" s="3408"/>
      <c r="AM195" s="3408"/>
      <c r="AN195" s="3408"/>
      <c r="AO195" s="3408"/>
      <c r="AP195" s="3408"/>
      <c r="AQ195" s="3017"/>
      <c r="AR195" s="3017"/>
      <c r="AS195" s="2532"/>
    </row>
    <row r="196" spans="1:45" ht="15" customHeight="1" x14ac:dyDescent="0.25">
      <c r="A196" s="744"/>
      <c r="B196" s="29"/>
      <c r="C196" s="589"/>
      <c r="D196" s="567"/>
      <c r="G196" s="3385"/>
      <c r="H196" s="3400"/>
      <c r="I196" s="3385"/>
      <c r="J196" s="3400"/>
      <c r="K196" s="3385"/>
      <c r="L196" s="3383"/>
      <c r="M196" s="3385"/>
      <c r="N196" s="3383"/>
      <c r="O196" s="3379"/>
      <c r="P196" s="2144"/>
      <c r="Q196" s="2708"/>
      <c r="R196" s="3388"/>
      <c r="S196" s="3412"/>
      <c r="T196" s="2316"/>
      <c r="U196" s="2465"/>
      <c r="V196" s="3212"/>
      <c r="W196" s="726">
        <v>189997400</v>
      </c>
      <c r="X196" s="566" t="s">
        <v>1042</v>
      </c>
      <c r="Y196" s="3381"/>
      <c r="Z196" s="2147"/>
      <c r="AA196" s="3410"/>
      <c r="AB196" s="3408"/>
      <c r="AC196" s="3408"/>
      <c r="AD196" s="3408"/>
      <c r="AE196" s="3408"/>
      <c r="AF196" s="3408"/>
      <c r="AG196" s="3408"/>
      <c r="AH196" s="3408"/>
      <c r="AI196" s="3408"/>
      <c r="AJ196" s="3408"/>
      <c r="AK196" s="3408"/>
      <c r="AL196" s="3408"/>
      <c r="AM196" s="3408"/>
      <c r="AN196" s="3408"/>
      <c r="AO196" s="3408"/>
      <c r="AP196" s="3408"/>
      <c r="AQ196" s="3017"/>
      <c r="AR196" s="3017"/>
      <c r="AS196" s="2532"/>
    </row>
    <row r="197" spans="1:45" ht="15" customHeight="1" x14ac:dyDescent="0.25">
      <c r="A197" s="744"/>
      <c r="B197" s="29"/>
      <c r="C197" s="589"/>
      <c r="D197" s="567"/>
      <c r="G197" s="3385"/>
      <c r="H197" s="3400"/>
      <c r="I197" s="3385"/>
      <c r="J197" s="3400"/>
      <c r="K197" s="3385"/>
      <c r="L197" s="3383"/>
      <c r="M197" s="3385"/>
      <c r="N197" s="3383"/>
      <c r="O197" s="3379"/>
      <c r="P197" s="2144"/>
      <c r="Q197" s="2708"/>
      <c r="R197" s="3388"/>
      <c r="S197" s="3412"/>
      <c r="T197" s="2316"/>
      <c r="U197" s="2465"/>
      <c r="V197" s="3212"/>
      <c r="W197" s="726">
        <v>134574700</v>
      </c>
      <c r="X197" s="566" t="s">
        <v>1043</v>
      </c>
      <c r="Y197" s="3381"/>
      <c r="Z197" s="2147"/>
      <c r="AA197" s="3410"/>
      <c r="AB197" s="3408"/>
      <c r="AC197" s="3408"/>
      <c r="AD197" s="3408"/>
      <c r="AE197" s="3408"/>
      <c r="AF197" s="3408"/>
      <c r="AG197" s="3408"/>
      <c r="AH197" s="3408"/>
      <c r="AI197" s="3408"/>
      <c r="AJ197" s="3408"/>
      <c r="AK197" s="3408"/>
      <c r="AL197" s="3408"/>
      <c r="AM197" s="3408"/>
      <c r="AN197" s="3408"/>
      <c r="AO197" s="3408"/>
      <c r="AP197" s="3408"/>
      <c r="AQ197" s="3017"/>
      <c r="AR197" s="3017"/>
      <c r="AS197" s="2532"/>
    </row>
    <row r="198" spans="1:45" ht="15" customHeight="1" x14ac:dyDescent="0.25">
      <c r="A198" s="744"/>
      <c r="B198" s="29"/>
      <c r="C198" s="589"/>
      <c r="D198" s="567"/>
      <c r="G198" s="3385"/>
      <c r="H198" s="3400"/>
      <c r="I198" s="3385"/>
      <c r="J198" s="3400"/>
      <c r="K198" s="3385"/>
      <c r="L198" s="3383"/>
      <c r="M198" s="3385"/>
      <c r="N198" s="3383"/>
      <c r="O198" s="3379"/>
      <c r="P198" s="2144"/>
      <c r="Q198" s="2708"/>
      <c r="R198" s="3388"/>
      <c r="S198" s="3412"/>
      <c r="T198" s="2316"/>
      <c r="U198" s="2465"/>
      <c r="V198" s="3212"/>
      <c r="W198" s="726">
        <v>316940843</v>
      </c>
      <c r="X198" s="566" t="s">
        <v>1044</v>
      </c>
      <c r="Y198" s="3381"/>
      <c r="Z198" s="2147"/>
      <c r="AA198" s="3410"/>
      <c r="AB198" s="3408"/>
      <c r="AC198" s="3408"/>
      <c r="AD198" s="3408"/>
      <c r="AE198" s="3408"/>
      <c r="AF198" s="3408"/>
      <c r="AG198" s="3408"/>
      <c r="AH198" s="3408"/>
      <c r="AI198" s="3408"/>
      <c r="AJ198" s="3408"/>
      <c r="AK198" s="3408"/>
      <c r="AL198" s="3408"/>
      <c r="AM198" s="3408"/>
      <c r="AN198" s="3408"/>
      <c r="AO198" s="3408"/>
      <c r="AP198" s="3408"/>
      <c r="AQ198" s="3017"/>
      <c r="AR198" s="3017"/>
      <c r="AS198" s="2532"/>
    </row>
    <row r="199" spans="1:45" ht="15" customHeight="1" x14ac:dyDescent="0.25">
      <c r="A199" s="744"/>
      <c r="B199" s="29"/>
      <c r="C199" s="589"/>
      <c r="D199" s="567"/>
      <c r="G199" s="3385"/>
      <c r="H199" s="3400"/>
      <c r="I199" s="3385"/>
      <c r="J199" s="3400"/>
      <c r="K199" s="3385"/>
      <c r="L199" s="3383"/>
      <c r="M199" s="3385"/>
      <c r="N199" s="3383"/>
      <c r="O199" s="3379"/>
      <c r="P199" s="2144"/>
      <c r="Q199" s="2708"/>
      <c r="R199" s="3388"/>
      <c r="S199" s="3412"/>
      <c r="T199" s="2316"/>
      <c r="U199" s="2465"/>
      <c r="V199" s="3212"/>
      <c r="W199" s="726">
        <v>70080400</v>
      </c>
      <c r="X199" s="566" t="s">
        <v>1045</v>
      </c>
      <c r="Y199" s="3381"/>
      <c r="Z199" s="2147"/>
      <c r="AA199" s="3410"/>
      <c r="AB199" s="3408"/>
      <c r="AC199" s="3408"/>
      <c r="AD199" s="3408"/>
      <c r="AE199" s="3408"/>
      <c r="AF199" s="3408"/>
      <c r="AG199" s="3408"/>
      <c r="AH199" s="3408"/>
      <c r="AI199" s="3408"/>
      <c r="AJ199" s="3408"/>
      <c r="AK199" s="3408"/>
      <c r="AL199" s="3408"/>
      <c r="AM199" s="3408"/>
      <c r="AN199" s="3408"/>
      <c r="AO199" s="3408"/>
      <c r="AP199" s="3408"/>
      <c r="AQ199" s="3017"/>
      <c r="AR199" s="3017"/>
      <c r="AS199" s="2532"/>
    </row>
    <row r="200" spans="1:45" ht="15" customHeight="1" x14ac:dyDescent="0.25">
      <c r="A200" s="744"/>
      <c r="B200" s="29"/>
      <c r="C200" s="589"/>
      <c r="D200" s="567"/>
      <c r="G200" s="3385"/>
      <c r="H200" s="3400"/>
      <c r="I200" s="3385"/>
      <c r="J200" s="3400"/>
      <c r="K200" s="3385"/>
      <c r="L200" s="3383"/>
      <c r="M200" s="3385"/>
      <c r="N200" s="3383"/>
      <c r="O200" s="3379"/>
      <c r="P200" s="2144"/>
      <c r="Q200" s="2708"/>
      <c r="R200" s="3388"/>
      <c r="S200" s="3412"/>
      <c r="T200" s="2316"/>
      <c r="U200" s="2465"/>
      <c r="V200" s="3212"/>
      <c r="W200" s="726">
        <v>7802300</v>
      </c>
      <c r="X200" s="566" t="s">
        <v>1046</v>
      </c>
      <c r="Y200" s="3381"/>
      <c r="Z200" s="2147"/>
      <c r="AA200" s="3410"/>
      <c r="AB200" s="3408"/>
      <c r="AC200" s="3408"/>
      <c r="AD200" s="3408"/>
      <c r="AE200" s="3408"/>
      <c r="AF200" s="3408"/>
      <c r="AG200" s="3408"/>
      <c r="AH200" s="3408"/>
      <c r="AI200" s="3408"/>
      <c r="AJ200" s="3408"/>
      <c r="AK200" s="3408"/>
      <c r="AL200" s="3408"/>
      <c r="AM200" s="3408"/>
      <c r="AN200" s="3408"/>
      <c r="AO200" s="3408"/>
      <c r="AP200" s="3408"/>
      <c r="AQ200" s="3017"/>
      <c r="AR200" s="3017"/>
      <c r="AS200" s="2532"/>
    </row>
    <row r="201" spans="1:45" ht="15" customHeight="1" x14ac:dyDescent="0.25">
      <c r="A201" s="744"/>
      <c r="B201" s="29"/>
      <c r="C201" s="589"/>
      <c r="D201" s="567"/>
      <c r="G201" s="3385"/>
      <c r="H201" s="3400"/>
      <c r="I201" s="3385"/>
      <c r="J201" s="3400"/>
      <c r="K201" s="3385"/>
      <c r="L201" s="3383"/>
      <c r="M201" s="3385"/>
      <c r="N201" s="3383"/>
      <c r="O201" s="3379"/>
      <c r="P201" s="2144"/>
      <c r="Q201" s="2708"/>
      <c r="R201" s="3388"/>
      <c r="S201" s="3412"/>
      <c r="T201" s="2316"/>
      <c r="U201" s="2465"/>
      <c r="V201" s="3212"/>
      <c r="W201" s="726">
        <v>52576300</v>
      </c>
      <c r="X201" s="566" t="s">
        <v>1047</v>
      </c>
      <c r="Y201" s="3381"/>
      <c r="Z201" s="2147"/>
      <c r="AA201" s="3410"/>
      <c r="AB201" s="3408"/>
      <c r="AC201" s="3408"/>
      <c r="AD201" s="3408"/>
      <c r="AE201" s="3408"/>
      <c r="AF201" s="3408"/>
      <c r="AG201" s="3408"/>
      <c r="AH201" s="3408"/>
      <c r="AI201" s="3408"/>
      <c r="AJ201" s="3408"/>
      <c r="AK201" s="3408"/>
      <c r="AL201" s="3408"/>
      <c r="AM201" s="3408"/>
      <c r="AN201" s="3408"/>
      <c r="AO201" s="3408"/>
      <c r="AP201" s="3408"/>
      <c r="AQ201" s="3017"/>
      <c r="AR201" s="3017"/>
      <c r="AS201" s="2532"/>
    </row>
    <row r="202" spans="1:45" ht="15" customHeight="1" x14ac:dyDescent="0.25">
      <c r="A202" s="744"/>
      <c r="B202" s="29"/>
      <c r="C202" s="589"/>
      <c r="D202" s="567"/>
      <c r="G202" s="3385"/>
      <c r="H202" s="3400"/>
      <c r="I202" s="3385"/>
      <c r="J202" s="3400"/>
      <c r="K202" s="3385"/>
      <c r="L202" s="3383"/>
      <c r="M202" s="3385"/>
      <c r="N202" s="3383"/>
      <c r="O202" s="3379"/>
      <c r="P202" s="2144"/>
      <c r="Q202" s="2708"/>
      <c r="R202" s="3388"/>
      <c r="S202" s="3412"/>
      <c r="T202" s="2316"/>
      <c r="U202" s="2465"/>
      <c r="V202" s="3212"/>
      <c r="W202" s="726">
        <v>8773200</v>
      </c>
      <c r="X202" s="566" t="s">
        <v>1048</v>
      </c>
      <c r="Y202" s="3381"/>
      <c r="Z202" s="2147"/>
      <c r="AA202" s="3410"/>
      <c r="AB202" s="3408"/>
      <c r="AC202" s="3408"/>
      <c r="AD202" s="3408"/>
      <c r="AE202" s="3408"/>
      <c r="AF202" s="3408"/>
      <c r="AG202" s="3408"/>
      <c r="AH202" s="3408"/>
      <c r="AI202" s="3408"/>
      <c r="AJ202" s="3408"/>
      <c r="AK202" s="3408"/>
      <c r="AL202" s="3408"/>
      <c r="AM202" s="3408"/>
      <c r="AN202" s="3408"/>
      <c r="AO202" s="3408"/>
      <c r="AP202" s="3408"/>
      <c r="AQ202" s="3017"/>
      <c r="AR202" s="3017"/>
      <c r="AS202" s="2532"/>
    </row>
    <row r="203" spans="1:45" ht="15" customHeight="1" x14ac:dyDescent="0.25">
      <c r="A203" s="744"/>
      <c r="B203" s="29"/>
      <c r="C203" s="589"/>
      <c r="D203" s="567"/>
      <c r="G203" s="3385"/>
      <c r="H203" s="3400"/>
      <c r="I203" s="3385"/>
      <c r="J203" s="3400"/>
      <c r="K203" s="3385"/>
      <c r="L203" s="3383"/>
      <c r="M203" s="3385"/>
      <c r="N203" s="3383"/>
      <c r="O203" s="3379"/>
      <c r="P203" s="2144"/>
      <c r="Q203" s="2708"/>
      <c r="R203" s="3388"/>
      <c r="S203" s="3412"/>
      <c r="T203" s="2316"/>
      <c r="U203" s="2465"/>
      <c r="V203" s="3212"/>
      <c r="W203" s="726">
        <v>8771700</v>
      </c>
      <c r="X203" s="566" t="s">
        <v>1049</v>
      </c>
      <c r="Y203" s="3381"/>
      <c r="Z203" s="2147"/>
      <c r="AA203" s="3410"/>
      <c r="AB203" s="3408"/>
      <c r="AC203" s="3408"/>
      <c r="AD203" s="3408"/>
      <c r="AE203" s="3408"/>
      <c r="AF203" s="3408"/>
      <c r="AG203" s="3408"/>
      <c r="AH203" s="3408"/>
      <c r="AI203" s="3408"/>
      <c r="AJ203" s="3408"/>
      <c r="AK203" s="3408"/>
      <c r="AL203" s="3408"/>
      <c r="AM203" s="3408"/>
      <c r="AN203" s="3408"/>
      <c r="AO203" s="3408"/>
      <c r="AP203" s="3408"/>
      <c r="AQ203" s="3017"/>
      <c r="AR203" s="3017"/>
      <c r="AS203" s="2532"/>
    </row>
    <row r="204" spans="1:45" ht="15" customHeight="1" x14ac:dyDescent="0.25">
      <c r="A204" s="744"/>
      <c r="B204" s="29"/>
      <c r="C204" s="589"/>
      <c r="D204" s="567"/>
      <c r="G204" s="3385"/>
      <c r="H204" s="3400"/>
      <c r="I204" s="3385"/>
      <c r="J204" s="3400"/>
      <c r="K204" s="3385"/>
      <c r="L204" s="3383"/>
      <c r="M204" s="3385"/>
      <c r="N204" s="3383"/>
      <c r="O204" s="3379"/>
      <c r="P204" s="2144"/>
      <c r="Q204" s="2708"/>
      <c r="R204" s="3388"/>
      <c r="S204" s="3412"/>
      <c r="T204" s="2316"/>
      <c r="U204" s="2465"/>
      <c r="V204" s="3212"/>
      <c r="W204" s="726">
        <v>17530900</v>
      </c>
      <c r="X204" s="566" t="s">
        <v>1050</v>
      </c>
      <c r="Y204" s="3381"/>
      <c r="Z204" s="2147"/>
      <c r="AA204" s="3410"/>
      <c r="AB204" s="3408"/>
      <c r="AC204" s="3408"/>
      <c r="AD204" s="3408"/>
      <c r="AE204" s="3408"/>
      <c r="AF204" s="3408"/>
      <c r="AG204" s="3408"/>
      <c r="AH204" s="3408"/>
      <c r="AI204" s="3408"/>
      <c r="AJ204" s="3408"/>
      <c r="AK204" s="3408"/>
      <c r="AL204" s="3408"/>
      <c r="AM204" s="3408"/>
      <c r="AN204" s="3408"/>
      <c r="AO204" s="3408"/>
      <c r="AP204" s="3408"/>
      <c r="AQ204" s="3017"/>
      <c r="AR204" s="3017"/>
      <c r="AS204" s="2532"/>
    </row>
    <row r="205" spans="1:45" ht="15" customHeight="1" x14ac:dyDescent="0.25">
      <c r="A205" s="744"/>
      <c r="B205" s="29"/>
      <c r="C205" s="589"/>
      <c r="D205" s="567"/>
      <c r="G205" s="3385"/>
      <c r="H205" s="3400"/>
      <c r="I205" s="3385"/>
      <c r="J205" s="3400"/>
      <c r="K205" s="3385"/>
      <c r="L205" s="3383"/>
      <c r="M205" s="3385"/>
      <c r="N205" s="3383"/>
      <c r="O205" s="3379"/>
      <c r="P205" s="2144"/>
      <c r="Q205" s="2708"/>
      <c r="R205" s="3388"/>
      <c r="S205" s="3412"/>
      <c r="T205" s="2316"/>
      <c r="U205" s="2465"/>
      <c r="V205" s="3212"/>
      <c r="W205" s="726">
        <v>4369831</v>
      </c>
      <c r="X205" s="566" t="s">
        <v>1051</v>
      </c>
      <c r="Y205" s="3381"/>
      <c r="Z205" s="2147"/>
      <c r="AA205" s="3410"/>
      <c r="AB205" s="3408"/>
      <c r="AC205" s="3408"/>
      <c r="AD205" s="3408"/>
      <c r="AE205" s="3408"/>
      <c r="AF205" s="3408"/>
      <c r="AG205" s="3408"/>
      <c r="AH205" s="3408"/>
      <c r="AI205" s="3408"/>
      <c r="AJ205" s="3408"/>
      <c r="AK205" s="3408"/>
      <c r="AL205" s="3408"/>
      <c r="AM205" s="3408"/>
      <c r="AN205" s="3408"/>
      <c r="AO205" s="3408"/>
      <c r="AP205" s="3408"/>
      <c r="AQ205" s="3017"/>
      <c r="AR205" s="3017"/>
      <c r="AS205" s="2532"/>
    </row>
    <row r="206" spans="1:45" ht="15" customHeight="1" x14ac:dyDescent="0.25">
      <c r="A206" s="744"/>
      <c r="B206" s="29"/>
      <c r="C206" s="589"/>
      <c r="D206" s="567"/>
      <c r="G206" s="3385"/>
      <c r="H206" s="3400"/>
      <c r="I206" s="3385"/>
      <c r="J206" s="3400"/>
      <c r="K206" s="3385"/>
      <c r="L206" s="3383"/>
      <c r="M206" s="3385"/>
      <c r="N206" s="3383"/>
      <c r="O206" s="3379"/>
      <c r="P206" s="2144"/>
      <c r="Q206" s="2708"/>
      <c r="R206" s="3388"/>
      <c r="S206" s="3412"/>
      <c r="T206" s="2316"/>
      <c r="U206" s="2465"/>
      <c r="V206" s="3212"/>
      <c r="W206" s="726">
        <v>8682756</v>
      </c>
      <c r="X206" s="566" t="s">
        <v>1052</v>
      </c>
      <c r="Y206" s="3381"/>
      <c r="Z206" s="2147"/>
      <c r="AA206" s="3410"/>
      <c r="AB206" s="3408"/>
      <c r="AC206" s="3408"/>
      <c r="AD206" s="3408"/>
      <c r="AE206" s="3408"/>
      <c r="AF206" s="3408"/>
      <c r="AG206" s="3408"/>
      <c r="AH206" s="3408"/>
      <c r="AI206" s="3408"/>
      <c r="AJ206" s="3408"/>
      <c r="AK206" s="3408"/>
      <c r="AL206" s="3408"/>
      <c r="AM206" s="3408"/>
      <c r="AN206" s="3408"/>
      <c r="AO206" s="3408"/>
      <c r="AP206" s="3408"/>
      <c r="AQ206" s="3017"/>
      <c r="AR206" s="3017"/>
      <c r="AS206" s="2532"/>
    </row>
    <row r="207" spans="1:45" ht="15" customHeight="1" x14ac:dyDescent="0.25">
      <c r="A207" s="744"/>
      <c r="B207" s="29"/>
      <c r="C207" s="589"/>
      <c r="D207" s="567"/>
      <c r="G207" s="3385"/>
      <c r="H207" s="3400"/>
      <c r="I207" s="3385"/>
      <c r="J207" s="3400"/>
      <c r="K207" s="3385"/>
      <c r="L207" s="3383"/>
      <c r="M207" s="3385"/>
      <c r="N207" s="3383"/>
      <c r="O207" s="3379"/>
      <c r="P207" s="2144"/>
      <c r="Q207" s="2708"/>
      <c r="R207" s="3388"/>
      <c r="S207" s="3412"/>
      <c r="T207" s="2316"/>
      <c r="U207" s="2465"/>
      <c r="V207" s="3212"/>
      <c r="W207" s="726">
        <v>0</v>
      </c>
      <c r="X207" s="566" t="s">
        <v>1053</v>
      </c>
      <c r="Y207" s="3381"/>
      <c r="Z207" s="2147"/>
      <c r="AA207" s="3410"/>
      <c r="AB207" s="3408"/>
      <c r="AC207" s="3408"/>
      <c r="AD207" s="3408"/>
      <c r="AE207" s="3408"/>
      <c r="AF207" s="3408"/>
      <c r="AG207" s="3408"/>
      <c r="AH207" s="3408"/>
      <c r="AI207" s="3408"/>
      <c r="AJ207" s="3408"/>
      <c r="AK207" s="3408"/>
      <c r="AL207" s="3408"/>
      <c r="AM207" s="3408"/>
      <c r="AN207" s="3408"/>
      <c r="AO207" s="3408"/>
      <c r="AP207" s="3408"/>
      <c r="AQ207" s="3017"/>
      <c r="AR207" s="3017"/>
      <c r="AS207" s="2532"/>
    </row>
    <row r="208" spans="1:45" ht="15" customHeight="1" x14ac:dyDescent="0.25">
      <c r="A208" s="744"/>
      <c r="B208" s="29"/>
      <c r="C208" s="589"/>
      <c r="D208" s="567"/>
      <c r="G208" s="3385"/>
      <c r="H208" s="3400"/>
      <c r="I208" s="3385"/>
      <c r="J208" s="3400"/>
      <c r="K208" s="3385"/>
      <c r="L208" s="3383"/>
      <c r="M208" s="3385"/>
      <c r="N208" s="3383"/>
      <c r="O208" s="3379"/>
      <c r="P208" s="2144"/>
      <c r="Q208" s="2708"/>
      <c r="R208" s="3388"/>
      <c r="S208" s="3412"/>
      <c r="T208" s="2316"/>
      <c r="U208" s="2465"/>
      <c r="V208" s="3212"/>
      <c r="W208" s="726">
        <v>2999991</v>
      </c>
      <c r="X208" s="566" t="s">
        <v>1054</v>
      </c>
      <c r="Y208" s="3381"/>
      <c r="Z208" s="2147"/>
      <c r="AA208" s="3410"/>
      <c r="AB208" s="3408"/>
      <c r="AC208" s="3408"/>
      <c r="AD208" s="3408"/>
      <c r="AE208" s="3408"/>
      <c r="AF208" s="3408"/>
      <c r="AG208" s="3408"/>
      <c r="AH208" s="3408"/>
      <c r="AI208" s="3408"/>
      <c r="AJ208" s="3408"/>
      <c r="AK208" s="3408"/>
      <c r="AL208" s="3408"/>
      <c r="AM208" s="3408"/>
      <c r="AN208" s="3408"/>
      <c r="AO208" s="3408"/>
      <c r="AP208" s="3408"/>
      <c r="AQ208" s="3017"/>
      <c r="AR208" s="3017"/>
      <c r="AS208" s="2532"/>
    </row>
    <row r="209" spans="1:45" ht="30" customHeight="1" x14ac:dyDescent="0.25">
      <c r="A209" s="744"/>
      <c r="B209" s="29"/>
      <c r="C209" s="589"/>
      <c r="D209" s="567"/>
      <c r="G209" s="3385"/>
      <c r="H209" s="3400"/>
      <c r="I209" s="3385"/>
      <c r="J209" s="3400"/>
      <c r="K209" s="3385"/>
      <c r="L209" s="3383"/>
      <c r="M209" s="3385"/>
      <c r="N209" s="3383"/>
      <c r="O209" s="3379"/>
      <c r="P209" s="2144"/>
      <c r="Q209" s="2708"/>
      <c r="R209" s="3388"/>
      <c r="S209" s="3412"/>
      <c r="T209" s="2316"/>
      <c r="U209" s="2465"/>
      <c r="V209" s="3212"/>
      <c r="W209" s="726">
        <v>5218000</v>
      </c>
      <c r="X209" s="566" t="s">
        <v>1055</v>
      </c>
      <c r="Y209" s="3381"/>
      <c r="Z209" s="2147"/>
      <c r="AA209" s="3410"/>
      <c r="AB209" s="3408"/>
      <c r="AC209" s="3408"/>
      <c r="AD209" s="3408"/>
      <c r="AE209" s="3408"/>
      <c r="AF209" s="3408"/>
      <c r="AG209" s="3408"/>
      <c r="AH209" s="3408"/>
      <c r="AI209" s="3408"/>
      <c r="AJ209" s="3408"/>
      <c r="AK209" s="3408"/>
      <c r="AL209" s="3408"/>
      <c r="AM209" s="3408"/>
      <c r="AN209" s="3408"/>
      <c r="AO209" s="3408"/>
      <c r="AP209" s="3408"/>
      <c r="AQ209" s="3017"/>
      <c r="AR209" s="3017"/>
      <c r="AS209" s="2532"/>
    </row>
    <row r="210" spans="1:45" ht="24" customHeight="1" x14ac:dyDescent="0.25">
      <c r="A210" s="744"/>
      <c r="B210" s="29"/>
      <c r="C210" s="589"/>
      <c r="D210" s="567"/>
      <c r="G210" s="3385"/>
      <c r="H210" s="3400"/>
      <c r="I210" s="3385"/>
      <c r="J210" s="3400"/>
      <c r="K210" s="3385"/>
      <c r="L210" s="3383"/>
      <c r="M210" s="3385"/>
      <c r="N210" s="3383"/>
      <c r="O210" s="3379"/>
      <c r="P210" s="2144"/>
      <c r="Q210" s="2708"/>
      <c r="R210" s="3388"/>
      <c r="S210" s="3412"/>
      <c r="T210" s="2316"/>
      <c r="U210" s="2465"/>
      <c r="V210" s="3212"/>
      <c r="W210" s="726">
        <v>376302</v>
      </c>
      <c r="X210" s="566" t="s">
        <v>1056</v>
      </c>
      <c r="Y210" s="3381"/>
      <c r="Z210" s="2147"/>
      <c r="AA210" s="3410"/>
      <c r="AB210" s="3408"/>
      <c r="AC210" s="3408"/>
      <c r="AD210" s="3408"/>
      <c r="AE210" s="3408"/>
      <c r="AF210" s="3408"/>
      <c r="AG210" s="3408"/>
      <c r="AH210" s="3408"/>
      <c r="AI210" s="3408"/>
      <c r="AJ210" s="3408"/>
      <c r="AK210" s="3408"/>
      <c r="AL210" s="3408"/>
      <c r="AM210" s="3408"/>
      <c r="AN210" s="3408"/>
      <c r="AO210" s="3408"/>
      <c r="AP210" s="3408"/>
      <c r="AQ210" s="3017"/>
      <c r="AR210" s="3017"/>
      <c r="AS210" s="2532"/>
    </row>
    <row r="211" spans="1:45" ht="16.5" customHeight="1" x14ac:dyDescent="0.25">
      <c r="A211" s="744"/>
      <c r="B211" s="29"/>
      <c r="C211" s="589"/>
      <c r="D211" s="567"/>
      <c r="G211" s="3385"/>
      <c r="H211" s="3400"/>
      <c r="I211" s="3385"/>
      <c r="J211" s="3400"/>
      <c r="K211" s="3385"/>
      <c r="L211" s="3383"/>
      <c r="M211" s="3385"/>
      <c r="N211" s="3383"/>
      <c r="O211" s="3379"/>
      <c r="P211" s="2144"/>
      <c r="Q211" s="2708"/>
      <c r="R211" s="3388"/>
      <c r="S211" s="3412"/>
      <c r="T211" s="2316"/>
      <c r="U211" s="2465"/>
      <c r="V211" s="3212"/>
      <c r="W211" s="730">
        <v>3120000</v>
      </c>
      <c r="X211" s="566" t="s">
        <v>1057</v>
      </c>
      <c r="Y211" s="773">
        <v>188</v>
      </c>
      <c r="Z211" s="777" t="s">
        <v>1058</v>
      </c>
      <c r="AA211" s="3410"/>
      <c r="AB211" s="3408"/>
      <c r="AC211" s="3408"/>
      <c r="AD211" s="3408"/>
      <c r="AE211" s="3408"/>
      <c r="AF211" s="3408"/>
      <c r="AG211" s="3408"/>
      <c r="AH211" s="3408"/>
      <c r="AI211" s="3408"/>
      <c r="AJ211" s="3408"/>
      <c r="AK211" s="3408"/>
      <c r="AL211" s="3408"/>
      <c r="AM211" s="3408"/>
      <c r="AN211" s="3408"/>
      <c r="AO211" s="3408"/>
      <c r="AP211" s="3408"/>
      <c r="AQ211" s="3017"/>
      <c r="AR211" s="3017"/>
      <c r="AS211" s="2532"/>
    </row>
    <row r="212" spans="1:45" ht="16.5" customHeight="1" x14ac:dyDescent="0.25">
      <c r="A212" s="744"/>
      <c r="B212" s="29"/>
      <c r="C212" s="589"/>
      <c r="D212" s="567"/>
      <c r="G212" s="3385"/>
      <c r="H212" s="3400"/>
      <c r="I212" s="3385"/>
      <c r="J212" s="3400"/>
      <c r="K212" s="3385"/>
      <c r="L212" s="3383"/>
      <c r="M212" s="3385"/>
      <c r="N212" s="3383"/>
      <c r="O212" s="3379"/>
      <c r="P212" s="2144"/>
      <c r="Q212" s="2708"/>
      <c r="R212" s="3388"/>
      <c r="S212" s="3412"/>
      <c r="T212" s="2316"/>
      <c r="U212" s="2465"/>
      <c r="V212" s="3213"/>
      <c r="W212" s="730">
        <v>180000000</v>
      </c>
      <c r="X212" s="566" t="s">
        <v>1059</v>
      </c>
      <c r="Y212" s="778">
        <v>20</v>
      </c>
      <c r="Z212" s="775" t="s">
        <v>716</v>
      </c>
      <c r="AA212" s="3410"/>
      <c r="AB212" s="3408"/>
      <c r="AC212" s="3408"/>
      <c r="AD212" s="3408"/>
      <c r="AE212" s="3408"/>
      <c r="AF212" s="3408"/>
      <c r="AG212" s="3408"/>
      <c r="AH212" s="3408"/>
      <c r="AI212" s="3408"/>
      <c r="AJ212" s="3408"/>
      <c r="AK212" s="3408"/>
      <c r="AL212" s="3408"/>
      <c r="AM212" s="3408"/>
      <c r="AN212" s="3408"/>
      <c r="AO212" s="3408"/>
      <c r="AP212" s="3408"/>
      <c r="AQ212" s="3017"/>
      <c r="AR212" s="3017"/>
      <c r="AS212" s="2532"/>
    </row>
    <row r="213" spans="1:45" ht="16.5" customHeight="1" x14ac:dyDescent="0.25">
      <c r="A213" s="744"/>
      <c r="B213" s="29"/>
      <c r="C213" s="589"/>
      <c r="D213" s="567"/>
      <c r="G213" s="3385"/>
      <c r="H213" s="3400"/>
      <c r="I213" s="3385"/>
      <c r="J213" s="3400"/>
      <c r="K213" s="3385"/>
      <c r="L213" s="3383"/>
      <c r="M213" s="3385"/>
      <c r="N213" s="3383"/>
      <c r="O213" s="3379"/>
      <c r="P213" s="2144"/>
      <c r="Q213" s="2708"/>
      <c r="R213" s="3388"/>
      <c r="S213" s="3412"/>
      <c r="T213" s="2316"/>
      <c r="U213" s="2465"/>
      <c r="V213" s="3389" t="s">
        <v>1060</v>
      </c>
      <c r="W213" s="726">
        <v>86709124.420000002</v>
      </c>
      <c r="X213" s="566" t="s">
        <v>1061</v>
      </c>
      <c r="Y213" s="3392">
        <v>35</v>
      </c>
      <c r="Z213" s="3393" t="s">
        <v>1062</v>
      </c>
      <c r="AA213" s="3410"/>
      <c r="AB213" s="3408"/>
      <c r="AC213" s="3408"/>
      <c r="AD213" s="3408"/>
      <c r="AE213" s="3408"/>
      <c r="AF213" s="3408"/>
      <c r="AG213" s="3408"/>
      <c r="AH213" s="3408"/>
      <c r="AI213" s="3408"/>
      <c r="AJ213" s="3408"/>
      <c r="AK213" s="3408"/>
      <c r="AL213" s="3408"/>
      <c r="AM213" s="3408"/>
      <c r="AN213" s="3408"/>
      <c r="AO213" s="3408"/>
      <c r="AP213" s="3408"/>
      <c r="AQ213" s="3017"/>
      <c r="AR213" s="3017"/>
      <c r="AS213" s="2532"/>
    </row>
    <row r="214" spans="1:45" x14ac:dyDescent="0.25">
      <c r="A214" s="744"/>
      <c r="B214" s="29"/>
      <c r="C214" s="589"/>
      <c r="D214" s="567"/>
      <c r="G214" s="3385"/>
      <c r="H214" s="3400"/>
      <c r="I214" s="3385"/>
      <c r="J214" s="3400"/>
      <c r="K214" s="3385"/>
      <c r="L214" s="3383"/>
      <c r="M214" s="3385"/>
      <c r="N214" s="3383"/>
      <c r="O214" s="3379"/>
      <c r="P214" s="2144"/>
      <c r="Q214" s="2708"/>
      <c r="R214" s="3388"/>
      <c r="S214" s="3412"/>
      <c r="T214" s="2316"/>
      <c r="U214" s="2465"/>
      <c r="V214" s="3390"/>
      <c r="W214" s="726">
        <v>538444026.51999998</v>
      </c>
      <c r="X214" s="566" t="s">
        <v>1063</v>
      </c>
      <c r="Y214" s="3392"/>
      <c r="Z214" s="3393"/>
      <c r="AA214" s="3410"/>
      <c r="AB214" s="3408"/>
      <c r="AC214" s="3408"/>
      <c r="AD214" s="3408"/>
      <c r="AE214" s="3408"/>
      <c r="AF214" s="3408"/>
      <c r="AG214" s="3408"/>
      <c r="AH214" s="3408"/>
      <c r="AI214" s="3408"/>
      <c r="AJ214" s="3408"/>
      <c r="AK214" s="3408"/>
      <c r="AL214" s="3408"/>
      <c r="AM214" s="3408"/>
      <c r="AN214" s="3408"/>
      <c r="AO214" s="3408"/>
      <c r="AP214" s="3408"/>
      <c r="AQ214" s="3017"/>
      <c r="AR214" s="3017"/>
      <c r="AS214" s="2532"/>
    </row>
    <row r="215" spans="1:45" ht="16.5" customHeight="1" x14ac:dyDescent="0.25">
      <c r="A215" s="744"/>
      <c r="B215" s="29"/>
      <c r="C215" s="589"/>
      <c r="D215" s="567"/>
      <c r="G215" s="3385"/>
      <c r="H215" s="3400"/>
      <c r="I215" s="3385"/>
      <c r="J215" s="3400"/>
      <c r="K215" s="3385"/>
      <c r="L215" s="3383"/>
      <c r="M215" s="3385"/>
      <c r="N215" s="3383"/>
      <c r="O215" s="3379"/>
      <c r="P215" s="2144"/>
      <c r="Q215" s="2708"/>
      <c r="R215" s="3388"/>
      <c r="S215" s="3412"/>
      <c r="T215" s="2316"/>
      <c r="U215" s="2465"/>
      <c r="V215" s="3390"/>
      <c r="W215" s="726">
        <v>489456988.42000002</v>
      </c>
      <c r="X215" s="566" t="s">
        <v>1064</v>
      </c>
      <c r="Y215" s="3392"/>
      <c r="Z215" s="3393"/>
      <c r="AA215" s="3410"/>
      <c r="AB215" s="3408"/>
      <c r="AC215" s="3408"/>
      <c r="AD215" s="3408"/>
      <c r="AE215" s="3408"/>
      <c r="AF215" s="3408"/>
      <c r="AG215" s="3408"/>
      <c r="AH215" s="3408"/>
      <c r="AI215" s="3408"/>
      <c r="AJ215" s="3408"/>
      <c r="AK215" s="3408"/>
      <c r="AL215" s="3408"/>
      <c r="AM215" s="3408"/>
      <c r="AN215" s="3408"/>
      <c r="AO215" s="3408"/>
      <c r="AP215" s="3408"/>
      <c r="AQ215" s="3017"/>
      <c r="AR215" s="3017"/>
      <c r="AS215" s="2532"/>
    </row>
    <row r="216" spans="1:45" ht="16.5" customHeight="1" x14ac:dyDescent="0.25">
      <c r="A216" s="744"/>
      <c r="B216" s="29"/>
      <c r="C216" s="589"/>
      <c r="D216" s="567"/>
      <c r="G216" s="3385"/>
      <c r="H216" s="3400"/>
      <c r="I216" s="3385"/>
      <c r="J216" s="3400"/>
      <c r="K216" s="3385"/>
      <c r="L216" s="3383"/>
      <c r="M216" s="3385"/>
      <c r="N216" s="3383"/>
      <c r="O216" s="3379"/>
      <c r="P216" s="2144"/>
      <c r="Q216" s="2708"/>
      <c r="R216" s="3388"/>
      <c r="S216" s="3412"/>
      <c r="T216" s="2316"/>
      <c r="U216" s="2465"/>
      <c r="V216" s="3390"/>
      <c r="W216" s="726">
        <v>190367350.63999999</v>
      </c>
      <c r="X216" s="566" t="s">
        <v>1065</v>
      </c>
      <c r="Y216" s="3392"/>
      <c r="Z216" s="3393"/>
      <c r="AA216" s="3410"/>
      <c r="AB216" s="3408"/>
      <c r="AC216" s="3408"/>
      <c r="AD216" s="3408"/>
      <c r="AE216" s="3408"/>
      <c r="AF216" s="3408"/>
      <c r="AG216" s="3408"/>
      <c r="AH216" s="3408"/>
      <c r="AI216" s="3408"/>
      <c r="AJ216" s="3408"/>
      <c r="AK216" s="3408"/>
      <c r="AL216" s="3408"/>
      <c r="AM216" s="3408"/>
      <c r="AN216" s="3408"/>
      <c r="AO216" s="3408"/>
      <c r="AP216" s="3408"/>
      <c r="AQ216" s="3017"/>
      <c r="AR216" s="3017"/>
      <c r="AS216" s="2532"/>
    </row>
    <row r="217" spans="1:45" ht="16.5" customHeight="1" x14ac:dyDescent="0.25">
      <c r="A217" s="744"/>
      <c r="B217" s="29"/>
      <c r="C217" s="589"/>
      <c r="D217" s="567"/>
      <c r="G217" s="3385"/>
      <c r="H217" s="3400"/>
      <c r="I217" s="3385"/>
      <c r="J217" s="3400"/>
      <c r="K217" s="3385"/>
      <c r="L217" s="3383"/>
      <c r="M217" s="3385"/>
      <c r="N217" s="3383"/>
      <c r="O217" s="3379"/>
      <c r="P217" s="2144"/>
      <c r="Q217" s="2708"/>
      <c r="R217" s="3388"/>
      <c r="S217" s="3412"/>
      <c r="T217" s="2316"/>
      <c r="U217" s="2465"/>
      <c r="V217" s="3390"/>
      <c r="W217" s="726">
        <v>80777982.780000001</v>
      </c>
      <c r="X217" s="566" t="s">
        <v>1066</v>
      </c>
      <c r="Y217" s="779">
        <v>91</v>
      </c>
      <c r="Z217" s="780" t="s">
        <v>1067</v>
      </c>
      <c r="AA217" s="3410"/>
      <c r="AB217" s="3408"/>
      <c r="AC217" s="3408"/>
      <c r="AD217" s="3408"/>
      <c r="AE217" s="3408"/>
      <c r="AF217" s="3408"/>
      <c r="AG217" s="3408"/>
      <c r="AH217" s="3408"/>
      <c r="AI217" s="3408"/>
      <c r="AJ217" s="3408"/>
      <c r="AK217" s="3408"/>
      <c r="AL217" s="3408"/>
      <c r="AM217" s="3408"/>
      <c r="AN217" s="3408"/>
      <c r="AO217" s="3408"/>
      <c r="AP217" s="3408"/>
      <c r="AQ217" s="3017"/>
      <c r="AR217" s="3017"/>
      <c r="AS217" s="2532"/>
    </row>
    <row r="218" spans="1:45" ht="16.5" customHeight="1" x14ac:dyDescent="0.25">
      <c r="A218" s="744"/>
      <c r="B218" s="29"/>
      <c r="C218" s="589"/>
      <c r="D218" s="567"/>
      <c r="G218" s="3385"/>
      <c r="H218" s="3400"/>
      <c r="I218" s="3385"/>
      <c r="J218" s="3400"/>
      <c r="K218" s="3385"/>
      <c r="L218" s="3383"/>
      <c r="M218" s="3385"/>
      <c r="N218" s="3383"/>
      <c r="O218" s="3379"/>
      <c r="P218" s="2144"/>
      <c r="Q218" s="2708"/>
      <c r="R218" s="3388"/>
      <c r="S218" s="3412"/>
      <c r="T218" s="2316"/>
      <c r="U218" s="2465"/>
      <c r="V218" s="3390"/>
      <c r="W218" s="726">
        <v>209225970</v>
      </c>
      <c r="X218" s="566" t="s">
        <v>1068</v>
      </c>
      <c r="Y218" s="3392">
        <v>20</v>
      </c>
      <c r="Z218" s="3393" t="s">
        <v>716</v>
      </c>
      <c r="AA218" s="3410"/>
      <c r="AB218" s="3408"/>
      <c r="AC218" s="3408"/>
      <c r="AD218" s="3408"/>
      <c r="AE218" s="3408"/>
      <c r="AF218" s="3408"/>
      <c r="AG218" s="3408"/>
      <c r="AH218" s="3408"/>
      <c r="AI218" s="3408"/>
      <c r="AJ218" s="3408"/>
      <c r="AK218" s="3408"/>
      <c r="AL218" s="3408"/>
      <c r="AM218" s="3408"/>
      <c r="AN218" s="3408"/>
      <c r="AO218" s="3408"/>
      <c r="AP218" s="3408"/>
      <c r="AQ218" s="3017"/>
      <c r="AR218" s="3017"/>
      <c r="AS218" s="2532"/>
    </row>
    <row r="219" spans="1:45" ht="16.5" customHeight="1" x14ac:dyDescent="0.25">
      <c r="A219" s="744"/>
      <c r="B219" s="29"/>
      <c r="C219" s="589"/>
      <c r="D219" s="567"/>
      <c r="G219" s="3385"/>
      <c r="H219" s="3400"/>
      <c r="I219" s="3385"/>
      <c r="J219" s="3400"/>
      <c r="K219" s="3385"/>
      <c r="L219" s="3383"/>
      <c r="M219" s="3385"/>
      <c r="N219" s="3383"/>
      <c r="O219" s="3379"/>
      <c r="P219" s="2144"/>
      <c r="Q219" s="2708"/>
      <c r="R219" s="3388"/>
      <c r="S219" s="3412"/>
      <c r="T219" s="2316"/>
      <c r="U219" s="2465"/>
      <c r="V219" s="3390"/>
      <c r="W219" s="726">
        <v>1518786153</v>
      </c>
      <c r="X219" s="566" t="s">
        <v>1069</v>
      </c>
      <c r="Y219" s="3392"/>
      <c r="Z219" s="3393"/>
      <c r="AA219" s="3410"/>
      <c r="AB219" s="3408"/>
      <c r="AC219" s="3408"/>
      <c r="AD219" s="3408"/>
      <c r="AE219" s="3408"/>
      <c r="AF219" s="3408"/>
      <c r="AG219" s="3408"/>
      <c r="AH219" s="3408"/>
      <c r="AI219" s="3408"/>
      <c r="AJ219" s="3408"/>
      <c r="AK219" s="3408"/>
      <c r="AL219" s="3408"/>
      <c r="AM219" s="3408"/>
      <c r="AN219" s="3408"/>
      <c r="AO219" s="3408"/>
      <c r="AP219" s="3408"/>
      <c r="AQ219" s="3017"/>
      <c r="AR219" s="3017"/>
      <c r="AS219" s="2532"/>
    </row>
    <row r="220" spans="1:45" ht="16.5" customHeight="1" x14ac:dyDescent="0.25">
      <c r="A220" s="744"/>
      <c r="B220" s="29"/>
      <c r="C220" s="589"/>
      <c r="D220" s="567"/>
      <c r="G220" s="3385"/>
      <c r="H220" s="3400"/>
      <c r="I220" s="3385"/>
      <c r="J220" s="3400"/>
      <c r="K220" s="3385"/>
      <c r="L220" s="3383"/>
      <c r="M220" s="3385"/>
      <c r="N220" s="3383"/>
      <c r="O220" s="3379"/>
      <c r="P220" s="2144"/>
      <c r="Q220" s="2708"/>
      <c r="R220" s="3388"/>
      <c r="S220" s="3412"/>
      <c r="T220" s="2316"/>
      <c r="U220" s="2465"/>
      <c r="V220" s="3390"/>
      <c r="W220" s="726">
        <v>1415075744.6600001</v>
      </c>
      <c r="X220" s="566" t="s">
        <v>1070</v>
      </c>
      <c r="Y220" s="3392"/>
      <c r="Z220" s="3393"/>
      <c r="AA220" s="3410"/>
      <c r="AB220" s="3408"/>
      <c r="AC220" s="3408"/>
      <c r="AD220" s="3408"/>
      <c r="AE220" s="3408"/>
      <c r="AF220" s="3408"/>
      <c r="AG220" s="3408"/>
      <c r="AH220" s="3408"/>
      <c r="AI220" s="3408"/>
      <c r="AJ220" s="3408"/>
      <c r="AK220" s="3408"/>
      <c r="AL220" s="3408"/>
      <c r="AM220" s="3408"/>
      <c r="AN220" s="3408"/>
      <c r="AO220" s="3408"/>
      <c r="AP220" s="3408"/>
      <c r="AQ220" s="3017"/>
      <c r="AR220" s="3017"/>
      <c r="AS220" s="2532"/>
    </row>
    <row r="221" spans="1:45" ht="16.5" customHeight="1" x14ac:dyDescent="0.25">
      <c r="A221" s="744"/>
      <c r="B221" s="29"/>
      <c r="C221" s="589"/>
      <c r="D221" s="567"/>
      <c r="G221" s="3385"/>
      <c r="H221" s="3400"/>
      <c r="I221" s="3385"/>
      <c r="J221" s="3400"/>
      <c r="K221" s="3385"/>
      <c r="L221" s="3383"/>
      <c r="M221" s="3385"/>
      <c r="N221" s="3383"/>
      <c r="O221" s="3379"/>
      <c r="P221" s="2144"/>
      <c r="Q221" s="2708"/>
      <c r="R221" s="3388"/>
      <c r="S221" s="3412"/>
      <c r="T221" s="2316"/>
      <c r="U221" s="2465"/>
      <c r="V221" s="3390"/>
      <c r="W221" s="726">
        <v>567559374.34000003</v>
      </c>
      <c r="X221" s="566" t="s">
        <v>1071</v>
      </c>
      <c r="Y221" s="3394"/>
      <c r="Z221" s="3395"/>
      <c r="AA221" s="3410"/>
      <c r="AB221" s="3408"/>
      <c r="AC221" s="3408"/>
      <c r="AD221" s="3408"/>
      <c r="AE221" s="3408"/>
      <c r="AF221" s="3408"/>
      <c r="AG221" s="3408"/>
      <c r="AH221" s="3408"/>
      <c r="AI221" s="3408"/>
      <c r="AJ221" s="3408"/>
      <c r="AK221" s="3408"/>
      <c r="AL221" s="3408"/>
      <c r="AM221" s="3408"/>
      <c r="AN221" s="3408"/>
      <c r="AO221" s="3408"/>
      <c r="AP221" s="3408"/>
      <c r="AQ221" s="3017"/>
      <c r="AR221" s="3017"/>
      <c r="AS221" s="2532"/>
    </row>
    <row r="222" spans="1:45" ht="16.5" customHeight="1" x14ac:dyDescent="0.25">
      <c r="A222" s="744"/>
      <c r="B222" s="29"/>
      <c r="C222" s="589"/>
      <c r="D222" s="567"/>
      <c r="G222" s="3385"/>
      <c r="H222" s="3400"/>
      <c r="I222" s="3385"/>
      <c r="J222" s="3400"/>
      <c r="K222" s="3385"/>
      <c r="L222" s="3383"/>
      <c r="M222" s="3385"/>
      <c r="N222" s="3383"/>
      <c r="O222" s="3379"/>
      <c r="P222" s="2144"/>
      <c r="Q222" s="2708"/>
      <c r="R222" s="3388"/>
      <c r="S222" s="3412"/>
      <c r="T222" s="2316"/>
      <c r="U222" s="2465"/>
      <c r="V222" s="3390"/>
      <c r="W222" s="726">
        <v>671912238.22000003</v>
      </c>
      <c r="X222" s="566" t="s">
        <v>1072</v>
      </c>
      <c r="Y222" s="3392">
        <v>88</v>
      </c>
      <c r="Z222" s="3393" t="s">
        <v>79</v>
      </c>
      <c r="AA222" s="3410"/>
      <c r="AB222" s="3408"/>
      <c r="AC222" s="3408"/>
      <c r="AD222" s="3408"/>
      <c r="AE222" s="3408"/>
      <c r="AF222" s="3408"/>
      <c r="AG222" s="3408"/>
      <c r="AH222" s="3408"/>
      <c r="AI222" s="3408"/>
      <c r="AJ222" s="3408"/>
      <c r="AK222" s="3408"/>
      <c r="AL222" s="3408"/>
      <c r="AM222" s="3408"/>
      <c r="AN222" s="3408"/>
      <c r="AO222" s="3408"/>
      <c r="AP222" s="3408"/>
      <c r="AQ222" s="3017"/>
      <c r="AR222" s="3017"/>
      <c r="AS222" s="2532"/>
    </row>
    <row r="223" spans="1:45" x14ac:dyDescent="0.25">
      <c r="A223" s="744"/>
      <c r="B223" s="29"/>
      <c r="C223" s="589"/>
      <c r="D223" s="567"/>
      <c r="G223" s="3385"/>
      <c r="H223" s="3400"/>
      <c r="I223" s="3385"/>
      <c r="J223" s="3400"/>
      <c r="K223" s="3385"/>
      <c r="L223" s="3383"/>
      <c r="M223" s="3385"/>
      <c r="N223" s="3383"/>
      <c r="O223" s="3379"/>
      <c r="P223" s="2144"/>
      <c r="Q223" s="2708"/>
      <c r="R223" s="3388"/>
      <c r="S223" s="3412"/>
      <c r="T223" s="2316"/>
      <c r="U223" s="2465"/>
      <c r="V223" s="3390"/>
      <c r="W223" s="730">
        <f>511986240-30000000-20000000</f>
        <v>461986240</v>
      </c>
      <c r="X223" s="566" t="s">
        <v>1073</v>
      </c>
      <c r="Y223" s="3392"/>
      <c r="Z223" s="3393"/>
      <c r="AA223" s="3410"/>
      <c r="AB223" s="3408"/>
      <c r="AC223" s="3408"/>
      <c r="AD223" s="3408"/>
      <c r="AE223" s="3408"/>
      <c r="AF223" s="3408"/>
      <c r="AG223" s="3408"/>
      <c r="AH223" s="3408"/>
      <c r="AI223" s="3408"/>
      <c r="AJ223" s="3408"/>
      <c r="AK223" s="3408"/>
      <c r="AL223" s="3408"/>
      <c r="AM223" s="3408"/>
      <c r="AN223" s="3408"/>
      <c r="AO223" s="3408"/>
      <c r="AP223" s="3408"/>
      <c r="AQ223" s="3017"/>
      <c r="AR223" s="3017"/>
      <c r="AS223" s="2532"/>
    </row>
    <row r="224" spans="1:45" x14ac:dyDescent="0.25">
      <c r="A224" s="744"/>
      <c r="B224" s="29"/>
      <c r="C224" s="589"/>
      <c r="D224" s="567"/>
      <c r="G224" s="3385"/>
      <c r="H224" s="3400"/>
      <c r="I224" s="3385"/>
      <c r="J224" s="3400"/>
      <c r="K224" s="3385"/>
      <c r="L224" s="3383"/>
      <c r="M224" s="3385"/>
      <c r="N224" s="3383"/>
      <c r="O224" s="3379"/>
      <c r="P224" s="2144"/>
      <c r="Q224" s="2708"/>
      <c r="R224" s="3388"/>
      <c r="S224" s="3412"/>
      <c r="T224" s="2316"/>
      <c r="U224" s="2465"/>
      <c r="V224" s="3390"/>
      <c r="W224" s="730">
        <f>511986239-30000000-20000000</f>
        <v>461986239</v>
      </c>
      <c r="X224" s="566" t="s">
        <v>1074</v>
      </c>
      <c r="Y224" s="3392"/>
      <c r="Z224" s="3393"/>
      <c r="AA224" s="3410"/>
      <c r="AB224" s="3408"/>
      <c r="AC224" s="3408"/>
      <c r="AD224" s="3408"/>
      <c r="AE224" s="3408"/>
      <c r="AF224" s="3408"/>
      <c r="AG224" s="3408"/>
      <c r="AH224" s="3408"/>
      <c r="AI224" s="3408"/>
      <c r="AJ224" s="3408"/>
      <c r="AK224" s="3408"/>
      <c r="AL224" s="3408"/>
      <c r="AM224" s="3408"/>
      <c r="AN224" s="3408"/>
      <c r="AO224" s="3408"/>
      <c r="AP224" s="3408"/>
      <c r="AQ224" s="3017"/>
      <c r="AR224" s="3017"/>
      <c r="AS224" s="2532"/>
    </row>
    <row r="225" spans="1:45" x14ac:dyDescent="0.25">
      <c r="A225" s="744"/>
      <c r="B225" s="29"/>
      <c r="C225" s="589"/>
      <c r="D225" s="567"/>
      <c r="G225" s="3385"/>
      <c r="H225" s="3400"/>
      <c r="I225" s="3385"/>
      <c r="J225" s="3400"/>
      <c r="K225" s="3385"/>
      <c r="L225" s="3383"/>
      <c r="M225" s="3385"/>
      <c r="N225" s="3383"/>
      <c r="O225" s="3379"/>
      <c r="P225" s="2144"/>
      <c r="Q225" s="2708"/>
      <c r="R225" s="3388"/>
      <c r="S225" s="3412"/>
      <c r="T225" s="2316"/>
      <c r="U225" s="2465"/>
      <c r="V225" s="3391"/>
      <c r="W225" s="730">
        <f>511986239-30000000-20000000</f>
        <v>461986239</v>
      </c>
      <c r="X225" s="566" t="s">
        <v>1075</v>
      </c>
      <c r="Y225" s="3392"/>
      <c r="Z225" s="3393"/>
      <c r="AA225" s="3410"/>
      <c r="AB225" s="3408"/>
      <c r="AC225" s="3408"/>
      <c r="AD225" s="3408"/>
      <c r="AE225" s="3408"/>
      <c r="AF225" s="3408"/>
      <c r="AG225" s="3408"/>
      <c r="AH225" s="3408"/>
      <c r="AI225" s="3408"/>
      <c r="AJ225" s="3408"/>
      <c r="AK225" s="3408"/>
      <c r="AL225" s="3408"/>
      <c r="AM225" s="3408"/>
      <c r="AN225" s="3408"/>
      <c r="AO225" s="3408"/>
      <c r="AP225" s="3408"/>
      <c r="AQ225" s="3017"/>
      <c r="AR225" s="3017"/>
      <c r="AS225" s="2532"/>
    </row>
    <row r="226" spans="1:45" ht="38.25" customHeight="1" x14ac:dyDescent="0.25">
      <c r="A226" s="744"/>
      <c r="B226" s="29"/>
      <c r="C226" s="589"/>
      <c r="D226" s="567"/>
      <c r="G226" s="3385"/>
      <c r="H226" s="3400"/>
      <c r="I226" s="3385"/>
      <c r="J226" s="3400"/>
      <c r="K226" s="3385"/>
      <c r="L226" s="3383"/>
      <c r="M226" s="3385"/>
      <c r="N226" s="3383"/>
      <c r="O226" s="3379"/>
      <c r="P226" s="2144"/>
      <c r="Q226" s="2708"/>
      <c r="R226" s="3388"/>
      <c r="S226" s="3412"/>
      <c r="T226" s="2316"/>
      <c r="U226" s="2465"/>
      <c r="V226" s="2278" t="s">
        <v>1076</v>
      </c>
      <c r="W226" s="730">
        <v>119071453.84999999</v>
      </c>
      <c r="X226" s="566" t="s">
        <v>1077</v>
      </c>
      <c r="Y226" s="782">
        <v>187</v>
      </c>
      <c r="Z226" s="569" t="s">
        <v>1078</v>
      </c>
      <c r="AA226" s="3410"/>
      <c r="AB226" s="3408"/>
      <c r="AC226" s="3408"/>
      <c r="AD226" s="3408"/>
      <c r="AE226" s="3408"/>
      <c r="AF226" s="3408"/>
      <c r="AG226" s="3408"/>
      <c r="AH226" s="3408"/>
      <c r="AI226" s="3408"/>
      <c r="AJ226" s="3408"/>
      <c r="AK226" s="3408"/>
      <c r="AL226" s="3408"/>
      <c r="AM226" s="3408"/>
      <c r="AN226" s="3408"/>
      <c r="AO226" s="3408"/>
      <c r="AP226" s="3408"/>
      <c r="AQ226" s="3017"/>
      <c r="AR226" s="3017"/>
      <c r="AS226" s="2532"/>
    </row>
    <row r="227" spans="1:45" ht="38.25" customHeight="1" x14ac:dyDescent="0.25">
      <c r="A227" s="744"/>
      <c r="B227" s="29"/>
      <c r="C227" s="589"/>
      <c r="D227" s="567"/>
      <c r="G227" s="3385"/>
      <c r="H227" s="3400"/>
      <c r="I227" s="3385"/>
      <c r="J227" s="3400"/>
      <c r="K227" s="3385"/>
      <c r="L227" s="3383"/>
      <c r="M227" s="3385"/>
      <c r="N227" s="3383"/>
      <c r="O227" s="3379"/>
      <c r="P227" s="2144"/>
      <c r="Q227" s="2708"/>
      <c r="R227" s="3388"/>
      <c r="S227" s="3412"/>
      <c r="T227" s="2316"/>
      <c r="U227" s="2465"/>
      <c r="V227" s="3212"/>
      <c r="W227" s="726">
        <v>739406762</v>
      </c>
      <c r="X227" s="566" t="s">
        <v>1079</v>
      </c>
      <c r="Y227" s="778">
        <v>187</v>
      </c>
      <c r="Z227" s="570" t="s">
        <v>1078</v>
      </c>
      <c r="AA227" s="3410"/>
      <c r="AB227" s="3408"/>
      <c r="AC227" s="3408"/>
      <c r="AD227" s="3408"/>
      <c r="AE227" s="3408"/>
      <c r="AF227" s="3408"/>
      <c r="AG227" s="3408"/>
      <c r="AH227" s="3408"/>
      <c r="AI227" s="3408"/>
      <c r="AJ227" s="3408"/>
      <c r="AK227" s="3408"/>
      <c r="AL227" s="3408"/>
      <c r="AM227" s="3408"/>
      <c r="AN227" s="3408"/>
      <c r="AO227" s="3408"/>
      <c r="AP227" s="3408"/>
      <c r="AQ227" s="3017"/>
      <c r="AR227" s="3017"/>
      <c r="AS227" s="2532"/>
    </row>
    <row r="228" spans="1:45" ht="38.25" customHeight="1" x14ac:dyDescent="0.25">
      <c r="A228" s="744"/>
      <c r="B228" s="29"/>
      <c r="C228" s="589"/>
      <c r="D228" s="567"/>
      <c r="G228" s="3385"/>
      <c r="H228" s="3400"/>
      <c r="I228" s="3385"/>
      <c r="J228" s="3400"/>
      <c r="K228" s="3385"/>
      <c r="L228" s="3383"/>
      <c r="M228" s="3385"/>
      <c r="N228" s="3383"/>
      <c r="O228" s="3379"/>
      <c r="P228" s="2144"/>
      <c r="Q228" s="2708"/>
      <c r="R228" s="3388"/>
      <c r="S228" s="3412"/>
      <c r="T228" s="2316"/>
      <c r="U228" s="2465"/>
      <c r="V228" s="3212"/>
      <c r="W228" s="726">
        <v>672136357</v>
      </c>
      <c r="X228" s="566" t="s">
        <v>1080</v>
      </c>
      <c r="Y228" s="778">
        <v>187</v>
      </c>
      <c r="Z228" s="570" t="s">
        <v>1078</v>
      </c>
      <c r="AA228" s="3410"/>
      <c r="AB228" s="3408"/>
      <c r="AC228" s="3408"/>
      <c r="AD228" s="3408"/>
      <c r="AE228" s="3408"/>
      <c r="AF228" s="3408"/>
      <c r="AG228" s="3408"/>
      <c r="AH228" s="3408"/>
      <c r="AI228" s="3408"/>
      <c r="AJ228" s="3408"/>
      <c r="AK228" s="3408"/>
      <c r="AL228" s="3408"/>
      <c r="AM228" s="3408"/>
      <c r="AN228" s="3408"/>
      <c r="AO228" s="3408"/>
      <c r="AP228" s="3408"/>
      <c r="AQ228" s="3017"/>
      <c r="AR228" s="3017"/>
      <c r="AS228" s="2532"/>
    </row>
    <row r="229" spans="1:45" ht="38.25" customHeight="1" x14ac:dyDescent="0.25">
      <c r="A229" s="744"/>
      <c r="B229" s="29"/>
      <c r="C229" s="589"/>
      <c r="D229" s="567"/>
      <c r="G229" s="3385"/>
      <c r="H229" s="3400"/>
      <c r="I229" s="3385"/>
      <c r="J229" s="3400"/>
      <c r="K229" s="3385"/>
      <c r="L229" s="3383"/>
      <c r="M229" s="3385"/>
      <c r="N229" s="3383"/>
      <c r="O229" s="3379"/>
      <c r="P229" s="2144"/>
      <c r="Q229" s="2708"/>
      <c r="R229" s="3388"/>
      <c r="S229" s="3412"/>
      <c r="T229" s="2316"/>
      <c r="U229" s="2465"/>
      <c r="V229" s="3212"/>
      <c r="W229" s="726">
        <v>261417900</v>
      </c>
      <c r="X229" s="566" t="s">
        <v>1081</v>
      </c>
      <c r="Y229" s="783">
        <v>187</v>
      </c>
      <c r="Z229" s="571" t="s">
        <v>1078</v>
      </c>
      <c r="AA229" s="3410"/>
      <c r="AB229" s="3408"/>
      <c r="AC229" s="3408"/>
      <c r="AD229" s="3408"/>
      <c r="AE229" s="3408"/>
      <c r="AF229" s="3408"/>
      <c r="AG229" s="3408"/>
      <c r="AH229" s="3408"/>
      <c r="AI229" s="3408"/>
      <c r="AJ229" s="3408"/>
      <c r="AK229" s="3408"/>
      <c r="AL229" s="3408"/>
      <c r="AM229" s="3408"/>
      <c r="AN229" s="3408"/>
      <c r="AO229" s="3408"/>
      <c r="AP229" s="3408"/>
      <c r="AQ229" s="3017"/>
      <c r="AR229" s="3017"/>
      <c r="AS229" s="2532"/>
    </row>
    <row r="230" spans="1:45" ht="39.75" customHeight="1" x14ac:dyDescent="0.25">
      <c r="A230" s="744"/>
      <c r="B230" s="29"/>
      <c r="C230" s="589"/>
      <c r="D230" s="567"/>
      <c r="G230" s="3385"/>
      <c r="H230" s="3400"/>
      <c r="I230" s="3385"/>
      <c r="J230" s="3400"/>
      <c r="K230" s="3385"/>
      <c r="L230" s="3383"/>
      <c r="M230" s="3385"/>
      <c r="N230" s="3383"/>
      <c r="O230" s="3379"/>
      <c r="P230" s="2144"/>
      <c r="Q230" s="2708"/>
      <c r="R230" s="3388"/>
      <c r="S230" s="3412"/>
      <c r="T230" s="2316"/>
      <c r="U230" s="2465"/>
      <c r="V230" s="3212"/>
      <c r="W230" s="726">
        <v>101181032</v>
      </c>
      <c r="X230" s="566" t="s">
        <v>1082</v>
      </c>
      <c r="Y230" s="783">
        <v>173</v>
      </c>
      <c r="Z230" s="571" t="s">
        <v>1083</v>
      </c>
      <c r="AA230" s="3410"/>
      <c r="AB230" s="3408"/>
      <c r="AC230" s="3408"/>
      <c r="AD230" s="3408"/>
      <c r="AE230" s="3408"/>
      <c r="AF230" s="3408"/>
      <c r="AG230" s="3408"/>
      <c r="AH230" s="3408"/>
      <c r="AI230" s="3408"/>
      <c r="AJ230" s="3408"/>
      <c r="AK230" s="3408"/>
      <c r="AL230" s="3408"/>
      <c r="AM230" s="3408"/>
      <c r="AN230" s="3408"/>
      <c r="AO230" s="3408"/>
      <c r="AP230" s="3408"/>
      <c r="AQ230" s="3017"/>
      <c r="AR230" s="3017"/>
      <c r="AS230" s="2532"/>
    </row>
    <row r="231" spans="1:45" ht="30" x14ac:dyDescent="0.25">
      <c r="A231" s="744"/>
      <c r="B231" s="29"/>
      <c r="C231" s="589"/>
      <c r="D231" s="567"/>
      <c r="G231" s="3385"/>
      <c r="H231" s="3400"/>
      <c r="I231" s="3385"/>
      <c r="J231" s="3400"/>
      <c r="K231" s="3385"/>
      <c r="L231" s="3383"/>
      <c r="M231" s="3385"/>
      <c r="N231" s="3383"/>
      <c r="O231" s="3379"/>
      <c r="P231" s="2144"/>
      <c r="Q231" s="2708"/>
      <c r="R231" s="3388"/>
      <c r="S231" s="3412"/>
      <c r="T231" s="2316"/>
      <c r="U231" s="2465"/>
      <c r="V231" s="3212"/>
      <c r="W231" s="726">
        <v>630140558.34000003</v>
      </c>
      <c r="X231" s="566" t="s">
        <v>1084</v>
      </c>
      <c r="Y231" s="783">
        <v>173</v>
      </c>
      <c r="Z231" s="571" t="s">
        <v>1083</v>
      </c>
      <c r="AA231" s="3410"/>
      <c r="AB231" s="3408"/>
      <c r="AC231" s="3408"/>
      <c r="AD231" s="3408"/>
      <c r="AE231" s="3408"/>
      <c r="AF231" s="3408"/>
      <c r="AG231" s="3408"/>
      <c r="AH231" s="3408"/>
      <c r="AI231" s="3408"/>
      <c r="AJ231" s="3408"/>
      <c r="AK231" s="3408"/>
      <c r="AL231" s="3408"/>
      <c r="AM231" s="3408"/>
      <c r="AN231" s="3408"/>
      <c r="AO231" s="3408"/>
      <c r="AP231" s="3408"/>
      <c r="AQ231" s="3017"/>
      <c r="AR231" s="3017"/>
      <c r="AS231" s="2532"/>
    </row>
    <row r="232" spans="1:45" ht="131.25" customHeight="1" x14ac:dyDescent="0.25">
      <c r="A232" s="744"/>
      <c r="B232" s="29"/>
      <c r="C232" s="589"/>
      <c r="D232" s="567"/>
      <c r="G232" s="3385"/>
      <c r="H232" s="3400"/>
      <c r="I232" s="3385"/>
      <c r="J232" s="3400"/>
      <c r="K232" s="3385"/>
      <c r="L232" s="3383"/>
      <c r="M232" s="3385"/>
      <c r="N232" s="3383"/>
      <c r="O232" s="3379"/>
      <c r="P232" s="2144"/>
      <c r="Q232" s="2708"/>
      <c r="R232" s="3388"/>
      <c r="S232" s="3412"/>
      <c r="T232" s="2316"/>
      <c r="U232" s="2465"/>
      <c r="V232" s="3212"/>
      <c r="W232" s="726">
        <v>571148228</v>
      </c>
      <c r="X232" s="566" t="s">
        <v>1085</v>
      </c>
      <c r="Y232" s="783">
        <v>173</v>
      </c>
      <c r="Z232" s="571" t="s">
        <v>1083</v>
      </c>
      <c r="AA232" s="3410"/>
      <c r="AB232" s="3408"/>
      <c r="AC232" s="3408"/>
      <c r="AD232" s="3408"/>
      <c r="AE232" s="3408"/>
      <c r="AF232" s="3408"/>
      <c r="AG232" s="3408"/>
      <c r="AH232" s="3408"/>
      <c r="AI232" s="3408"/>
      <c r="AJ232" s="3408"/>
      <c r="AK232" s="3408"/>
      <c r="AL232" s="3408"/>
      <c r="AM232" s="3408"/>
      <c r="AN232" s="3408"/>
      <c r="AO232" s="3408"/>
      <c r="AP232" s="3408"/>
      <c r="AQ232" s="3017"/>
      <c r="AR232" s="3017"/>
      <c r="AS232" s="2532"/>
    </row>
    <row r="233" spans="1:45" ht="131.25" customHeight="1" x14ac:dyDescent="0.25">
      <c r="A233" s="744"/>
      <c r="B233" s="29"/>
      <c r="C233" s="589"/>
      <c r="D233" s="567"/>
      <c r="G233" s="3386"/>
      <c r="H233" s="3401"/>
      <c r="I233" s="3386"/>
      <c r="J233" s="3401"/>
      <c r="K233" s="3386"/>
      <c r="L233" s="3384"/>
      <c r="M233" s="3386"/>
      <c r="N233" s="3384"/>
      <c r="O233" s="3379"/>
      <c r="P233" s="2144"/>
      <c r="Q233" s="2709"/>
      <c r="R233" s="3388"/>
      <c r="S233" s="3412"/>
      <c r="T233" s="2316"/>
      <c r="U233" s="2465"/>
      <c r="V233" s="3212"/>
      <c r="W233" s="726">
        <v>222140000</v>
      </c>
      <c r="X233" s="566" t="s">
        <v>1086</v>
      </c>
      <c r="Y233" s="783">
        <v>173</v>
      </c>
      <c r="Z233" s="571" t="s">
        <v>1083</v>
      </c>
      <c r="AA233" s="3410"/>
      <c r="AB233" s="3408"/>
      <c r="AC233" s="3408"/>
      <c r="AD233" s="3408"/>
      <c r="AE233" s="3408"/>
      <c r="AF233" s="3408"/>
      <c r="AG233" s="3408"/>
      <c r="AH233" s="3408"/>
      <c r="AI233" s="3408"/>
      <c r="AJ233" s="3408"/>
      <c r="AK233" s="3408"/>
      <c r="AL233" s="3408"/>
      <c r="AM233" s="3408"/>
      <c r="AN233" s="3408"/>
      <c r="AO233" s="3408"/>
      <c r="AP233" s="3408"/>
      <c r="AQ233" s="3249"/>
      <c r="AR233" s="3249"/>
      <c r="AS233" s="3403"/>
    </row>
    <row r="234" spans="1:45" ht="21.75" customHeight="1" x14ac:dyDescent="0.25">
      <c r="A234" s="744"/>
      <c r="B234" s="29"/>
      <c r="C234" s="589"/>
      <c r="D234" s="567"/>
      <c r="E234" s="724">
        <v>2202</v>
      </c>
      <c r="F234" s="2972" t="s">
        <v>1087</v>
      </c>
      <c r="G234" s="3378"/>
      <c r="H234" s="3378"/>
      <c r="I234" s="3378"/>
      <c r="J234" s="3378"/>
      <c r="K234" s="3378"/>
      <c r="L234" s="3378"/>
      <c r="M234" s="3378"/>
      <c r="N234" s="3378"/>
      <c r="O234" s="3378"/>
      <c r="P234" s="3378"/>
      <c r="Q234" s="784"/>
      <c r="R234" s="58"/>
      <c r="S234" s="58"/>
      <c r="T234" s="722"/>
      <c r="U234" s="722"/>
      <c r="V234" s="722"/>
      <c r="W234" s="785"/>
      <c r="X234" s="785"/>
      <c r="Y234" s="722"/>
      <c r="Z234" s="722"/>
      <c r="AA234" s="786"/>
      <c r="AB234" s="786"/>
      <c r="AC234" s="786"/>
      <c r="AD234" s="786"/>
      <c r="AE234" s="786"/>
      <c r="AF234" s="786"/>
      <c r="AG234" s="786"/>
      <c r="AH234" s="786"/>
      <c r="AI234" s="786"/>
      <c r="AJ234" s="786"/>
      <c r="AK234" s="786"/>
      <c r="AL234" s="786"/>
      <c r="AM234" s="786"/>
      <c r="AN234" s="786"/>
      <c r="AO234" s="786"/>
      <c r="AP234" s="786"/>
      <c r="AQ234" s="58"/>
      <c r="AR234" s="58"/>
      <c r="AS234" s="61"/>
    </row>
    <row r="235" spans="1:45" ht="33" customHeight="1" x14ac:dyDescent="0.25">
      <c r="A235" s="744"/>
      <c r="B235" s="29"/>
      <c r="C235" s="589"/>
      <c r="D235" s="567"/>
      <c r="G235" s="3379" t="s">
        <v>63</v>
      </c>
      <c r="H235" s="2755" t="s">
        <v>1088</v>
      </c>
      <c r="I235" s="3379" t="s">
        <v>1089</v>
      </c>
      <c r="J235" s="2755" t="s">
        <v>1088</v>
      </c>
      <c r="K235" s="2144" t="s">
        <v>63</v>
      </c>
      <c r="L235" s="2755" t="s">
        <v>1090</v>
      </c>
      <c r="M235" s="2144">
        <v>220200604</v>
      </c>
      <c r="N235" s="2755" t="s">
        <v>1088</v>
      </c>
      <c r="O235" s="3380">
        <v>2</v>
      </c>
      <c r="P235" s="2144" t="s">
        <v>1091</v>
      </c>
      <c r="Q235" s="2755" t="s">
        <v>1092</v>
      </c>
      <c r="R235" s="3376">
        <f>SUM(W235:W237)/S235</f>
        <v>1</v>
      </c>
      <c r="S235" s="3377">
        <f>SUM(W235:W237)</f>
        <v>439058252</v>
      </c>
      <c r="T235" s="2755" t="s">
        <v>1093</v>
      </c>
      <c r="U235" s="2995" t="s">
        <v>1094</v>
      </c>
      <c r="V235" s="3063" t="s">
        <v>1095</v>
      </c>
      <c r="W235" s="726">
        <v>100000000</v>
      </c>
      <c r="X235" s="566" t="s">
        <v>1096</v>
      </c>
      <c r="Y235" s="787">
        <v>20</v>
      </c>
      <c r="Z235" s="598" t="s">
        <v>74</v>
      </c>
      <c r="AA235" s="3375">
        <v>3994</v>
      </c>
      <c r="AB235" s="3375">
        <v>3934</v>
      </c>
      <c r="AC235" s="3375">
        <v>1474</v>
      </c>
      <c r="AD235" s="3375">
        <v>6425</v>
      </c>
      <c r="AE235" s="3375">
        <v>29</v>
      </c>
      <c r="AF235" s="3375">
        <v>0</v>
      </c>
      <c r="AG235" s="3375">
        <v>23</v>
      </c>
      <c r="AH235" s="3375">
        <v>101</v>
      </c>
      <c r="AI235" s="3375">
        <v>0</v>
      </c>
      <c r="AJ235" s="3375">
        <v>0</v>
      </c>
      <c r="AK235" s="3375">
        <v>0</v>
      </c>
      <c r="AL235" s="3375">
        <v>0</v>
      </c>
      <c r="AM235" s="3375">
        <v>664</v>
      </c>
      <c r="AN235" s="3375">
        <v>425</v>
      </c>
      <c r="AO235" s="3375">
        <v>13</v>
      </c>
      <c r="AP235" s="3375">
        <f>SUM(AA235:AB235)</f>
        <v>7928</v>
      </c>
      <c r="AQ235" s="3038">
        <v>44198</v>
      </c>
      <c r="AR235" s="3038">
        <v>44560</v>
      </c>
      <c r="AS235" s="3364" t="s">
        <v>707</v>
      </c>
    </row>
    <row r="236" spans="1:45" ht="38.25" customHeight="1" x14ac:dyDescent="0.25">
      <c r="A236" s="744"/>
      <c r="B236" s="29"/>
      <c r="C236" s="589"/>
      <c r="D236" s="567"/>
      <c r="G236" s="3379"/>
      <c r="H236" s="2755"/>
      <c r="I236" s="3379"/>
      <c r="J236" s="2755"/>
      <c r="K236" s="2144"/>
      <c r="L236" s="2755"/>
      <c r="M236" s="2144"/>
      <c r="N236" s="2755"/>
      <c r="O236" s="3380"/>
      <c r="P236" s="2144"/>
      <c r="Q236" s="2755"/>
      <c r="R236" s="3376"/>
      <c r="S236" s="3377"/>
      <c r="T236" s="2755"/>
      <c r="U236" s="2995"/>
      <c r="V236" s="3063"/>
      <c r="W236" s="726">
        <v>1818304</v>
      </c>
      <c r="X236" s="566" t="s">
        <v>1097</v>
      </c>
      <c r="Y236" s="778">
        <v>91</v>
      </c>
      <c r="Z236" s="570" t="s">
        <v>1032</v>
      </c>
      <c r="AA236" s="3375"/>
      <c r="AB236" s="3375"/>
      <c r="AC236" s="3375"/>
      <c r="AD236" s="3375"/>
      <c r="AE236" s="3375"/>
      <c r="AF236" s="3375"/>
      <c r="AG236" s="3375"/>
      <c r="AH236" s="3375"/>
      <c r="AI236" s="3375"/>
      <c r="AJ236" s="3375"/>
      <c r="AK236" s="3375"/>
      <c r="AL236" s="3375"/>
      <c r="AM236" s="3375"/>
      <c r="AN236" s="3375"/>
      <c r="AO236" s="3375"/>
      <c r="AP236" s="3375"/>
      <c r="AQ236" s="3038"/>
      <c r="AR236" s="3038"/>
      <c r="AS236" s="3364"/>
    </row>
    <row r="237" spans="1:45" ht="34.5" customHeight="1" x14ac:dyDescent="0.25">
      <c r="A237" s="788"/>
      <c r="B237" s="138"/>
      <c r="C237" s="590"/>
      <c r="D237" s="591"/>
      <c r="G237" s="3379"/>
      <c r="H237" s="2755"/>
      <c r="I237" s="3379"/>
      <c r="J237" s="2755"/>
      <c r="K237" s="2144"/>
      <c r="L237" s="2755"/>
      <c r="M237" s="2144"/>
      <c r="N237" s="2755"/>
      <c r="O237" s="3380"/>
      <c r="P237" s="2144"/>
      <c r="Q237" s="2755"/>
      <c r="R237" s="3376"/>
      <c r="S237" s="3377"/>
      <c r="T237" s="2755"/>
      <c r="U237" s="2995"/>
      <c r="V237" s="3063"/>
      <c r="W237" s="726">
        <v>337239948</v>
      </c>
      <c r="X237" s="566" t="s">
        <v>1098</v>
      </c>
      <c r="Y237" s="778">
        <v>88</v>
      </c>
      <c r="Z237" s="570" t="s">
        <v>79</v>
      </c>
      <c r="AA237" s="3375"/>
      <c r="AB237" s="3375"/>
      <c r="AC237" s="3375"/>
      <c r="AD237" s="3375"/>
      <c r="AE237" s="3375"/>
      <c r="AF237" s="3375"/>
      <c r="AG237" s="3375"/>
      <c r="AH237" s="3375"/>
      <c r="AI237" s="3375"/>
      <c r="AJ237" s="3375"/>
      <c r="AK237" s="3375"/>
      <c r="AL237" s="3375"/>
      <c r="AM237" s="3375"/>
      <c r="AN237" s="3375"/>
      <c r="AO237" s="3375"/>
      <c r="AP237" s="3375"/>
      <c r="AQ237" s="3038"/>
      <c r="AR237" s="3038"/>
      <c r="AS237" s="3364"/>
    </row>
    <row r="238" spans="1:45" ht="18" customHeight="1" x14ac:dyDescent="0.25">
      <c r="A238" s="789">
        <v>2</v>
      </c>
      <c r="B238" s="3365" t="s">
        <v>1099</v>
      </c>
      <c r="C238" s="3366"/>
      <c r="D238" s="3366"/>
      <c r="E238" s="3367"/>
      <c r="F238" s="3367"/>
      <c r="G238" s="3368"/>
      <c r="H238" s="3368"/>
      <c r="I238" s="790"/>
      <c r="J238" s="791"/>
      <c r="K238" s="790"/>
      <c r="L238" s="791"/>
      <c r="M238" s="790"/>
      <c r="N238" s="791"/>
      <c r="O238" s="790"/>
      <c r="P238" s="790"/>
      <c r="Q238" s="791"/>
      <c r="R238" s="790"/>
      <c r="S238" s="790"/>
      <c r="T238" s="791"/>
      <c r="U238" s="791"/>
      <c r="V238" s="791"/>
      <c r="W238" s="791"/>
      <c r="X238" s="791"/>
      <c r="Y238" s="790"/>
      <c r="Z238" s="791"/>
      <c r="AA238" s="790"/>
      <c r="AB238" s="790"/>
      <c r="AC238" s="790"/>
      <c r="AD238" s="790"/>
      <c r="AE238" s="790"/>
      <c r="AF238" s="790"/>
      <c r="AG238" s="790"/>
      <c r="AH238" s="790"/>
      <c r="AI238" s="790"/>
      <c r="AJ238" s="790"/>
      <c r="AK238" s="790"/>
      <c r="AL238" s="790"/>
      <c r="AM238" s="790"/>
      <c r="AN238" s="790"/>
      <c r="AO238" s="790"/>
      <c r="AP238" s="790"/>
      <c r="AQ238" s="790"/>
      <c r="AR238" s="790"/>
      <c r="AS238" s="792"/>
    </row>
    <row r="239" spans="1:45" ht="20.25" customHeight="1" x14ac:dyDescent="0.25">
      <c r="A239" s="325"/>
      <c r="B239" s="793"/>
      <c r="C239" s="794">
        <v>39</v>
      </c>
      <c r="D239" s="3369" t="s">
        <v>1100</v>
      </c>
      <c r="E239" s="3370"/>
      <c r="F239" s="3370"/>
      <c r="G239" s="3370"/>
      <c r="H239" s="795"/>
      <c r="I239" s="796"/>
      <c r="J239" s="795"/>
      <c r="K239" s="796"/>
      <c r="L239" s="795"/>
      <c r="M239" s="796"/>
      <c r="N239" s="795"/>
      <c r="O239" s="796"/>
      <c r="P239" s="796"/>
      <c r="Q239" s="795"/>
      <c r="R239" s="796"/>
      <c r="S239" s="796"/>
      <c r="T239" s="795"/>
      <c r="U239" s="795"/>
      <c r="V239" s="795"/>
      <c r="W239" s="795"/>
      <c r="X239" s="795"/>
      <c r="Y239" s="796"/>
      <c r="Z239" s="795"/>
      <c r="AA239" s="796"/>
      <c r="AB239" s="796"/>
      <c r="AC239" s="796"/>
      <c r="AD239" s="796"/>
      <c r="AE239" s="796"/>
      <c r="AF239" s="796"/>
      <c r="AG239" s="796"/>
      <c r="AH239" s="796"/>
      <c r="AI239" s="796"/>
      <c r="AJ239" s="796"/>
      <c r="AK239" s="796"/>
      <c r="AL239" s="796"/>
      <c r="AM239" s="796"/>
      <c r="AN239" s="796"/>
      <c r="AO239" s="796"/>
      <c r="AP239" s="796"/>
      <c r="AQ239" s="796"/>
      <c r="AR239" s="796"/>
      <c r="AS239" s="797"/>
    </row>
    <row r="240" spans="1:45" ht="24.75" customHeight="1" x14ac:dyDescent="0.25">
      <c r="A240" s="744"/>
      <c r="B240" s="567"/>
      <c r="C240" s="587"/>
      <c r="D240" s="588"/>
      <c r="E240" s="798">
        <v>3904</v>
      </c>
      <c r="F240" s="3371" t="s">
        <v>1101</v>
      </c>
      <c r="G240" s="3372"/>
      <c r="H240" s="3372"/>
      <c r="I240" s="3372"/>
      <c r="J240" s="3372"/>
      <c r="K240" s="3372"/>
      <c r="L240" s="3372"/>
      <c r="M240" s="3372"/>
      <c r="N240" s="3372"/>
      <c r="O240" s="3372"/>
      <c r="P240" s="3372"/>
      <c r="Q240" s="799"/>
      <c r="R240" s="800"/>
      <c r="S240" s="800"/>
      <c r="T240" s="799"/>
      <c r="U240" s="799"/>
      <c r="V240" s="799"/>
      <c r="W240" s="799"/>
      <c r="X240" s="799"/>
      <c r="Y240" s="800"/>
      <c r="Z240" s="799"/>
      <c r="AA240" s="801"/>
      <c r="AB240" s="801"/>
      <c r="AC240" s="801"/>
      <c r="AD240" s="801"/>
      <c r="AE240" s="801"/>
      <c r="AF240" s="801"/>
      <c r="AG240" s="801"/>
      <c r="AH240" s="801"/>
      <c r="AI240" s="801"/>
      <c r="AJ240" s="801"/>
      <c r="AK240" s="801"/>
      <c r="AL240" s="801"/>
      <c r="AM240" s="801"/>
      <c r="AN240" s="801"/>
      <c r="AO240" s="801"/>
      <c r="AP240" s="801"/>
      <c r="AQ240" s="800"/>
      <c r="AR240" s="800"/>
      <c r="AS240" s="468"/>
    </row>
    <row r="241" spans="1:45" ht="64.5" customHeight="1" x14ac:dyDescent="0.25">
      <c r="A241" s="744"/>
      <c r="B241" s="567"/>
      <c r="C241" s="589"/>
      <c r="D241" s="567"/>
      <c r="E241" s="589"/>
      <c r="F241" s="567"/>
      <c r="G241" s="3373">
        <v>3904006</v>
      </c>
      <c r="H241" s="2317" t="s">
        <v>1102</v>
      </c>
      <c r="I241" s="3373">
        <v>3904006</v>
      </c>
      <c r="J241" s="2317" t="s">
        <v>1102</v>
      </c>
      <c r="K241" s="2647">
        <v>390400604</v>
      </c>
      <c r="L241" s="2685" t="s">
        <v>1103</v>
      </c>
      <c r="M241" s="2647">
        <v>390400604</v>
      </c>
      <c r="N241" s="2685" t="s">
        <v>1103</v>
      </c>
      <c r="O241" s="3360">
        <v>18</v>
      </c>
      <c r="P241" s="3362" t="s">
        <v>1104</v>
      </c>
      <c r="Q241" s="2316" t="s">
        <v>1105</v>
      </c>
      <c r="R241" s="3356">
        <f>SUM(W241:W242)/S241</f>
        <v>1</v>
      </c>
      <c r="S241" s="3357">
        <f>SUM(W241:W242)</f>
        <v>7500000</v>
      </c>
      <c r="T241" s="2316" t="s">
        <v>1106</v>
      </c>
      <c r="U241" s="2465" t="s">
        <v>1107</v>
      </c>
      <c r="V241" s="2527" t="s">
        <v>1108</v>
      </c>
      <c r="W241" s="726">
        <v>5400000</v>
      </c>
      <c r="X241" s="566" t="s">
        <v>1109</v>
      </c>
      <c r="Y241" s="3358">
        <v>20</v>
      </c>
      <c r="Z241" s="2466" t="s">
        <v>716</v>
      </c>
      <c r="AA241" s="3354">
        <v>3994</v>
      </c>
      <c r="AB241" s="3354">
        <v>3934</v>
      </c>
      <c r="AC241" s="3354">
        <v>1474</v>
      </c>
      <c r="AD241" s="3354">
        <v>6425</v>
      </c>
      <c r="AE241" s="3354">
        <v>29</v>
      </c>
      <c r="AF241" s="3354">
        <v>0</v>
      </c>
      <c r="AG241" s="3354">
        <v>23</v>
      </c>
      <c r="AH241" s="3354">
        <v>101</v>
      </c>
      <c r="AI241" s="3354">
        <v>0</v>
      </c>
      <c r="AJ241" s="3354">
        <v>0</v>
      </c>
      <c r="AK241" s="3354">
        <v>0</v>
      </c>
      <c r="AL241" s="3354">
        <v>0</v>
      </c>
      <c r="AM241" s="3354">
        <v>664</v>
      </c>
      <c r="AN241" s="3354">
        <v>425</v>
      </c>
      <c r="AO241" s="3354">
        <v>13</v>
      </c>
      <c r="AP241" s="3354">
        <f>SUM(AA241:AB241)</f>
        <v>7928</v>
      </c>
      <c r="AQ241" s="3065">
        <v>44198</v>
      </c>
      <c r="AR241" s="3065">
        <v>44560</v>
      </c>
      <c r="AS241" s="2533" t="s">
        <v>707</v>
      </c>
    </row>
    <row r="242" spans="1:45" ht="63" customHeight="1" x14ac:dyDescent="0.25">
      <c r="A242" s="744"/>
      <c r="B242" s="567"/>
      <c r="C242" s="589"/>
      <c r="D242" s="567"/>
      <c r="E242" s="589"/>
      <c r="F242" s="567"/>
      <c r="G242" s="3374"/>
      <c r="H242" s="2281"/>
      <c r="I242" s="3374"/>
      <c r="J242" s="2281"/>
      <c r="K242" s="2693"/>
      <c r="L242" s="2694"/>
      <c r="M242" s="2693"/>
      <c r="N242" s="2694"/>
      <c r="O242" s="3361"/>
      <c r="P242" s="3363"/>
      <c r="Q242" s="2316"/>
      <c r="R242" s="3356"/>
      <c r="S242" s="3357"/>
      <c r="T242" s="2316"/>
      <c r="U242" s="2465"/>
      <c r="V242" s="2527"/>
      <c r="W242" s="726">
        <v>2100000</v>
      </c>
      <c r="X242" s="566" t="s">
        <v>1110</v>
      </c>
      <c r="Y242" s="3359"/>
      <c r="Z242" s="2464"/>
      <c r="AA242" s="3355"/>
      <c r="AB242" s="3355"/>
      <c r="AC242" s="3355"/>
      <c r="AD242" s="3355"/>
      <c r="AE242" s="3355"/>
      <c r="AF242" s="3355"/>
      <c r="AG242" s="3355"/>
      <c r="AH242" s="3355"/>
      <c r="AI242" s="3355"/>
      <c r="AJ242" s="3355"/>
      <c r="AK242" s="3355"/>
      <c r="AL242" s="3355"/>
      <c r="AM242" s="3355"/>
      <c r="AN242" s="3355"/>
      <c r="AO242" s="3355"/>
      <c r="AP242" s="3355"/>
      <c r="AQ242" s="3016"/>
      <c r="AR242" s="3016"/>
      <c r="AS242" s="2531"/>
    </row>
    <row r="243" spans="1:45" ht="37.5" customHeight="1" x14ac:dyDescent="0.25">
      <c r="A243" s="804"/>
      <c r="B243" s="805"/>
      <c r="C243" s="805"/>
      <c r="D243" s="805"/>
      <c r="E243" s="805"/>
      <c r="F243" s="805"/>
      <c r="G243" s="805"/>
      <c r="H243" s="806"/>
      <c r="I243" s="805"/>
      <c r="J243" s="806"/>
      <c r="K243" s="805"/>
      <c r="L243" s="806"/>
      <c r="M243" s="805"/>
      <c r="N243" s="806"/>
      <c r="O243" s="805"/>
      <c r="P243" s="805"/>
      <c r="Q243" s="806"/>
      <c r="R243" s="807"/>
      <c r="S243" s="808">
        <f>SUM(S9:S242)</f>
        <v>193197400269.78003</v>
      </c>
      <c r="T243" s="806"/>
      <c r="U243" s="806"/>
      <c r="V243" s="809" t="s">
        <v>122</v>
      </c>
      <c r="W243" s="810">
        <f>SUM(W9:W242)</f>
        <v>193197400269.78006</v>
      </c>
      <c r="X243" s="811"/>
      <c r="Y243" s="812"/>
      <c r="Z243" s="806"/>
      <c r="AA243" s="805"/>
      <c r="AB243" s="805"/>
      <c r="AC243" s="805"/>
      <c r="AD243" s="805"/>
      <c r="AE243" s="805"/>
      <c r="AF243" s="805"/>
      <c r="AG243" s="805"/>
      <c r="AH243" s="805"/>
      <c r="AI243" s="805"/>
      <c r="AJ243" s="805"/>
      <c r="AK243" s="805"/>
      <c r="AL243" s="805"/>
      <c r="AM243" s="805"/>
      <c r="AN243" s="805"/>
      <c r="AO243" s="805"/>
      <c r="AP243" s="805"/>
      <c r="AQ243" s="813"/>
      <c r="AR243" s="813"/>
      <c r="AS243" s="814"/>
    </row>
    <row r="253" spans="1:45" ht="15.75" x14ac:dyDescent="0.25">
      <c r="F253" s="815"/>
      <c r="L253" s="600"/>
      <c r="N253" s="600"/>
      <c r="O253" s="3"/>
      <c r="P253" s="3"/>
    </row>
    <row r="254" spans="1:45" ht="15.75" x14ac:dyDescent="0.25">
      <c r="F254" s="576"/>
      <c r="L254" s="600"/>
      <c r="N254" s="600"/>
      <c r="O254" s="3"/>
      <c r="P254" s="3"/>
    </row>
    <row r="255" spans="1:45" x14ac:dyDescent="0.25">
      <c r="L255" s="600"/>
      <c r="N255" s="600"/>
      <c r="O255" s="3"/>
      <c r="P255" s="3"/>
    </row>
    <row r="256" spans="1:45" x14ac:dyDescent="0.25">
      <c r="L256" s="600"/>
      <c r="N256" s="600"/>
      <c r="O256" s="3"/>
      <c r="P256" s="3"/>
    </row>
    <row r="257" spans="12:16" x14ac:dyDescent="0.25">
      <c r="L257" s="600"/>
      <c r="N257" s="600"/>
      <c r="O257" s="3"/>
      <c r="P257" s="3"/>
    </row>
  </sheetData>
  <mergeCells count="621">
    <mergeCell ref="A1:AQ4"/>
    <mergeCell ref="A5:O6"/>
    <mergeCell ref="P5:AS5"/>
    <mergeCell ref="AA6:AO6"/>
    <mergeCell ref="A7:B7"/>
    <mergeCell ref="C7:D7"/>
    <mergeCell ref="E7:F7"/>
    <mergeCell ref="G7:J7"/>
    <mergeCell ref="K7:N7"/>
    <mergeCell ref="O7:W7"/>
    <mergeCell ref="AQ7:AQ8"/>
    <mergeCell ref="AR7:AR8"/>
    <mergeCell ref="AS7:AS8"/>
    <mergeCell ref="AA9:AP9"/>
    <mergeCell ref="A11:B42"/>
    <mergeCell ref="F11:R11"/>
    <mergeCell ref="G12:G15"/>
    <mergeCell ref="H12:H15"/>
    <mergeCell ref="I12:I15"/>
    <mergeCell ref="X7:Z7"/>
    <mergeCell ref="AA7:AB7"/>
    <mergeCell ref="AC7:AF7"/>
    <mergeCell ref="AG7:AL7"/>
    <mergeCell ref="AM7:AO7"/>
    <mergeCell ref="AP7:AP8"/>
    <mergeCell ref="J12:J15"/>
    <mergeCell ref="K12:K15"/>
    <mergeCell ref="L12:L15"/>
    <mergeCell ref="M12:M15"/>
    <mergeCell ref="N12:N15"/>
    <mergeCell ref="O12:O15"/>
    <mergeCell ref="AI12:AI42"/>
    <mergeCell ref="V12:V15"/>
    <mergeCell ref="Y12:Y15"/>
    <mergeCell ref="Z12:Z15"/>
    <mergeCell ref="AA12:AA42"/>
    <mergeCell ref="Z27:Z30"/>
    <mergeCell ref="V24:V26"/>
    <mergeCell ref="Y24:Y26"/>
    <mergeCell ref="Z24:Z26"/>
    <mergeCell ref="U31:U38"/>
    <mergeCell ref="V31:V36"/>
    <mergeCell ref="V37:V38"/>
    <mergeCell ref="U39:U42"/>
    <mergeCell ref="B9:G9"/>
    <mergeCell ref="AP12:AP42"/>
    <mergeCell ref="K20:K23"/>
    <mergeCell ref="L20:L23"/>
    <mergeCell ref="M16:M19"/>
    <mergeCell ref="N16:N19"/>
    <mergeCell ref="O16:O19"/>
    <mergeCell ref="M20:M23"/>
    <mergeCell ref="N20:N23"/>
    <mergeCell ref="O20:O23"/>
    <mergeCell ref="R24:R26"/>
    <mergeCell ref="P12:P42"/>
    <mergeCell ref="Q12:Q42"/>
    <mergeCell ref="R12:R15"/>
    <mergeCell ref="S12:S42"/>
    <mergeCell ref="T12:T42"/>
    <mergeCell ref="M37:M38"/>
    <mergeCell ref="AQ12:AQ42"/>
    <mergeCell ref="AR12:AR42"/>
    <mergeCell ref="AS12:AS42"/>
    <mergeCell ref="G16:G19"/>
    <mergeCell ref="H16:H19"/>
    <mergeCell ref="I16:I19"/>
    <mergeCell ref="J16:J19"/>
    <mergeCell ref="K16:K19"/>
    <mergeCell ref="L16:L19"/>
    <mergeCell ref="AJ12:AJ42"/>
    <mergeCell ref="AK12:AK42"/>
    <mergeCell ref="AL12:AL42"/>
    <mergeCell ref="AM12:AM42"/>
    <mergeCell ref="AN12:AN42"/>
    <mergeCell ref="AO12:AO42"/>
    <mergeCell ref="AD12:AD42"/>
    <mergeCell ref="AE12:AE42"/>
    <mergeCell ref="AF12:AF42"/>
    <mergeCell ref="AG12:AG42"/>
    <mergeCell ref="AH12:AH42"/>
    <mergeCell ref="G20:G23"/>
    <mergeCell ref="H20:H23"/>
    <mergeCell ref="I20:I23"/>
    <mergeCell ref="J20:J23"/>
    <mergeCell ref="O37:O38"/>
    <mergeCell ref="R37:R38"/>
    <mergeCell ref="R16:R19"/>
    <mergeCell ref="R20:R23"/>
    <mergeCell ref="G24:G26"/>
    <mergeCell ref="H24:H26"/>
    <mergeCell ref="I24:I26"/>
    <mergeCell ref="J24:J26"/>
    <mergeCell ref="K24:K26"/>
    <mergeCell ref="L24:L26"/>
    <mergeCell ref="M24:M26"/>
    <mergeCell ref="N24:N26"/>
    <mergeCell ref="O24:O26"/>
    <mergeCell ref="G31:G36"/>
    <mergeCell ref="H31:H36"/>
    <mergeCell ref="I31:I36"/>
    <mergeCell ref="J31:J36"/>
    <mergeCell ref="K31:K36"/>
    <mergeCell ref="L31:L36"/>
    <mergeCell ref="N27:N30"/>
    <mergeCell ref="O27:O30"/>
    <mergeCell ref="R27:R30"/>
    <mergeCell ref="M31:M36"/>
    <mergeCell ref="N31:N36"/>
    <mergeCell ref="O31:O36"/>
    <mergeCell ref="R31:R36"/>
    <mergeCell ref="G27:G30"/>
    <mergeCell ref="H27:H30"/>
    <mergeCell ref="I27:I30"/>
    <mergeCell ref="J27:J30"/>
    <mergeCell ref="K27:K30"/>
    <mergeCell ref="L27:L30"/>
    <mergeCell ref="M27:M30"/>
    <mergeCell ref="G41:G42"/>
    <mergeCell ref="H41:H42"/>
    <mergeCell ref="I41:I42"/>
    <mergeCell ref="J41:J42"/>
    <mergeCell ref="K41:K42"/>
    <mergeCell ref="L41:L42"/>
    <mergeCell ref="M41:M42"/>
    <mergeCell ref="N41:N42"/>
    <mergeCell ref="G37:G38"/>
    <mergeCell ref="H37:H38"/>
    <mergeCell ref="I37:I38"/>
    <mergeCell ref="J37:J38"/>
    <mergeCell ref="K37:K38"/>
    <mergeCell ref="L37:L38"/>
    <mergeCell ref="N37:N38"/>
    <mergeCell ref="AC43:AC44"/>
    <mergeCell ref="AD43:AD44"/>
    <mergeCell ref="AE43:AE44"/>
    <mergeCell ref="AF43:AF44"/>
    <mergeCell ref="O41:O42"/>
    <mergeCell ref="R41:R42"/>
    <mergeCell ref="V41:V42"/>
    <mergeCell ref="P43:P44"/>
    <mergeCell ref="Q43:Q44"/>
    <mergeCell ref="S43:S44"/>
    <mergeCell ref="T43:T44"/>
    <mergeCell ref="AB12:AB42"/>
    <mergeCell ref="AC12:AC42"/>
    <mergeCell ref="Y16:Y19"/>
    <mergeCell ref="Z16:Z19"/>
    <mergeCell ref="Y20:Y23"/>
    <mergeCell ref="Z20:Z23"/>
    <mergeCell ref="U16:U19"/>
    <mergeCell ref="V16:V19"/>
    <mergeCell ref="U20:U30"/>
    <mergeCell ref="V20:V23"/>
    <mergeCell ref="U12:U15"/>
    <mergeCell ref="V27:V30"/>
    <mergeCell ref="Y27:Y30"/>
    <mergeCell ref="AS43:AS44"/>
    <mergeCell ref="G45:G49"/>
    <mergeCell ref="H45:H49"/>
    <mergeCell ref="I45:I49"/>
    <mergeCell ref="J45:J49"/>
    <mergeCell ref="K45:K49"/>
    <mergeCell ref="L45:L49"/>
    <mergeCell ref="M45:M49"/>
    <mergeCell ref="N45:N49"/>
    <mergeCell ref="O45:O49"/>
    <mergeCell ref="AM43:AM44"/>
    <mergeCell ref="AN43:AN44"/>
    <mergeCell ref="AO43:AO44"/>
    <mergeCell ref="AP43:AP44"/>
    <mergeCell ref="AQ43:AQ44"/>
    <mergeCell ref="AR43:AR44"/>
    <mergeCell ref="AG43:AG44"/>
    <mergeCell ref="AH43:AH44"/>
    <mergeCell ref="AI43:AI44"/>
    <mergeCell ref="AJ43:AJ44"/>
    <mergeCell ref="AK43:AK44"/>
    <mergeCell ref="AL43:AL44"/>
    <mergeCell ref="AA43:AA44"/>
    <mergeCell ref="AB43:AB44"/>
    <mergeCell ref="AS45:AS78"/>
    <mergeCell ref="G50:G53"/>
    <mergeCell ref="H50:H53"/>
    <mergeCell ref="I50:I53"/>
    <mergeCell ref="J50:J53"/>
    <mergeCell ref="K50:K53"/>
    <mergeCell ref="L50:L53"/>
    <mergeCell ref="AJ45:AJ78"/>
    <mergeCell ref="AK45:AK78"/>
    <mergeCell ref="AL45:AL78"/>
    <mergeCell ref="AM45:AM78"/>
    <mergeCell ref="AN45:AN78"/>
    <mergeCell ref="AO45:AO78"/>
    <mergeCell ref="AD45:AD78"/>
    <mergeCell ref="AE45:AE78"/>
    <mergeCell ref="AF45:AF78"/>
    <mergeCell ref="AG45:AG78"/>
    <mergeCell ref="AH45:AH78"/>
    <mergeCell ref="AI45:AI78"/>
    <mergeCell ref="V45:V49"/>
    <mergeCell ref="Y45:Y48"/>
    <mergeCell ref="Z45:Z48"/>
    <mergeCell ref="AA45:AA78"/>
    <mergeCell ref="AB45:AB78"/>
    <mergeCell ref="M50:M53"/>
    <mergeCell ref="N50:N53"/>
    <mergeCell ref="O50:O53"/>
    <mergeCell ref="R50:R53"/>
    <mergeCell ref="V50:V53"/>
    <mergeCell ref="Y50:Y53"/>
    <mergeCell ref="AP45:AP78"/>
    <mergeCell ref="AQ45:AQ78"/>
    <mergeCell ref="AR45:AR78"/>
    <mergeCell ref="AC45:AC78"/>
    <mergeCell ref="Z50:Z53"/>
    <mergeCell ref="Z54:Z58"/>
    <mergeCell ref="Z59:Z62"/>
    <mergeCell ref="V69:V72"/>
    <mergeCell ref="P45:P78"/>
    <mergeCell ref="Q45:Q78"/>
    <mergeCell ref="R45:R49"/>
    <mergeCell ref="S45:S78"/>
    <mergeCell ref="T45:T78"/>
    <mergeCell ref="U45:U67"/>
    <mergeCell ref="R54:R62"/>
    <mergeCell ref="V54:V62"/>
    <mergeCell ref="Y54:Y58"/>
    <mergeCell ref="Y59:Y62"/>
    <mergeCell ref="G54:G62"/>
    <mergeCell ref="H54:H62"/>
    <mergeCell ref="I54:I62"/>
    <mergeCell ref="J54:J62"/>
    <mergeCell ref="K54:K62"/>
    <mergeCell ref="L54:L62"/>
    <mergeCell ref="G63:G66"/>
    <mergeCell ref="H63:H66"/>
    <mergeCell ref="I63:I66"/>
    <mergeCell ref="J63:J66"/>
    <mergeCell ref="K63:K66"/>
    <mergeCell ref="L63:L66"/>
    <mergeCell ref="M54:M62"/>
    <mergeCell ref="N54:N62"/>
    <mergeCell ref="O54:O62"/>
    <mergeCell ref="M63:M66"/>
    <mergeCell ref="N63:N66"/>
    <mergeCell ref="O63:O66"/>
    <mergeCell ref="R63:R66"/>
    <mergeCell ref="V63:V66"/>
    <mergeCell ref="U68:U72"/>
    <mergeCell ref="M69:M72"/>
    <mergeCell ref="N69:N72"/>
    <mergeCell ref="O69:O72"/>
    <mergeCell ref="R69:R72"/>
    <mergeCell ref="V73:V76"/>
    <mergeCell ref="Y73:Y76"/>
    <mergeCell ref="Z73:Z76"/>
    <mergeCell ref="Y69:Y72"/>
    <mergeCell ref="Z69:Z72"/>
    <mergeCell ref="G73:G76"/>
    <mergeCell ref="H73:H76"/>
    <mergeCell ref="I73:I76"/>
    <mergeCell ref="J73:J76"/>
    <mergeCell ref="K73:K76"/>
    <mergeCell ref="L73:L76"/>
    <mergeCell ref="M73:M76"/>
    <mergeCell ref="N73:N76"/>
    <mergeCell ref="G69:G72"/>
    <mergeCell ref="H69:H72"/>
    <mergeCell ref="I69:I72"/>
    <mergeCell ref="J69:J72"/>
    <mergeCell ref="K69:K72"/>
    <mergeCell ref="L69:L72"/>
    <mergeCell ref="G79:G82"/>
    <mergeCell ref="H79:H82"/>
    <mergeCell ref="I79:I82"/>
    <mergeCell ref="J79:J82"/>
    <mergeCell ref="K79:K82"/>
    <mergeCell ref="L79:L82"/>
    <mergeCell ref="O73:O76"/>
    <mergeCell ref="R73:R76"/>
    <mergeCell ref="U73:U76"/>
    <mergeCell ref="M79:M82"/>
    <mergeCell ref="N79:N82"/>
    <mergeCell ref="O79:O82"/>
    <mergeCell ref="P79:P90"/>
    <mergeCell ref="Q79:Q90"/>
    <mergeCell ref="R79:R82"/>
    <mergeCell ref="R83:R86"/>
    <mergeCell ref="M87:M90"/>
    <mergeCell ref="N87:N90"/>
    <mergeCell ref="O87:O90"/>
    <mergeCell ref="L87:L90"/>
    <mergeCell ref="R87:R90"/>
    <mergeCell ref="G87:G90"/>
    <mergeCell ref="H87:H90"/>
    <mergeCell ref="I87:I90"/>
    <mergeCell ref="AK79:AK90"/>
    <mergeCell ref="AL79:AL90"/>
    <mergeCell ref="AA79:AA90"/>
    <mergeCell ref="AB79:AB90"/>
    <mergeCell ref="AC79:AC90"/>
    <mergeCell ref="AD79:AD90"/>
    <mergeCell ref="AE79:AE90"/>
    <mergeCell ref="AF79:AF90"/>
    <mergeCell ref="S79:S90"/>
    <mergeCell ref="T79:T90"/>
    <mergeCell ref="U79:U86"/>
    <mergeCell ref="V79:V82"/>
    <mergeCell ref="Y79:Y82"/>
    <mergeCell ref="Z79:Z82"/>
    <mergeCell ref="V83:V86"/>
    <mergeCell ref="Y83:Y86"/>
    <mergeCell ref="Z83:Z86"/>
    <mergeCell ref="V87:V90"/>
    <mergeCell ref="Y87:Y90"/>
    <mergeCell ref="Z87:Z90"/>
    <mergeCell ref="U87:U90"/>
    <mergeCell ref="G91:G94"/>
    <mergeCell ref="H91:H94"/>
    <mergeCell ref="I91:I94"/>
    <mergeCell ref="J91:J94"/>
    <mergeCell ref="K91:K94"/>
    <mergeCell ref="AS79:AS90"/>
    <mergeCell ref="G83:G86"/>
    <mergeCell ref="H83:H86"/>
    <mergeCell ref="I83:I86"/>
    <mergeCell ref="J83:J86"/>
    <mergeCell ref="K83:K86"/>
    <mergeCell ref="L83:L86"/>
    <mergeCell ref="M83:M86"/>
    <mergeCell ref="N83:N86"/>
    <mergeCell ref="O83:O86"/>
    <mergeCell ref="AM79:AM90"/>
    <mergeCell ref="AN79:AN90"/>
    <mergeCell ref="AO79:AO90"/>
    <mergeCell ref="AP79:AP90"/>
    <mergeCell ref="AQ79:AQ90"/>
    <mergeCell ref="AR79:AR90"/>
    <mergeCell ref="AG79:AG90"/>
    <mergeCell ref="AH79:AH90"/>
    <mergeCell ref="AI79:AI90"/>
    <mergeCell ref="J87:J90"/>
    <mergeCell ref="K87:K90"/>
    <mergeCell ref="AH91:AH98"/>
    <mergeCell ref="AI91:AI98"/>
    <mergeCell ref="AJ91:AJ98"/>
    <mergeCell ref="L91:L94"/>
    <mergeCell ref="M91:M94"/>
    <mergeCell ref="N91:N94"/>
    <mergeCell ref="O91:O94"/>
    <mergeCell ref="P91:P98"/>
    <mergeCell ref="Q91:Q98"/>
    <mergeCell ref="O95:O98"/>
    <mergeCell ref="AE91:AE98"/>
    <mergeCell ref="Z95:Z98"/>
    <mergeCell ref="R91:R94"/>
    <mergeCell ref="S91:S98"/>
    <mergeCell ref="T91:T98"/>
    <mergeCell ref="U91:U94"/>
    <mergeCell ref="AJ79:AJ90"/>
    <mergeCell ref="G99:G102"/>
    <mergeCell ref="H99:H102"/>
    <mergeCell ref="I99:I102"/>
    <mergeCell ref="J99:J102"/>
    <mergeCell ref="K99:K102"/>
    <mergeCell ref="L99:L102"/>
    <mergeCell ref="M99:M102"/>
    <mergeCell ref="N99:N102"/>
    <mergeCell ref="O99:O102"/>
    <mergeCell ref="P99:P110"/>
    <mergeCell ref="Q99:Q110"/>
    <mergeCell ref="R99:R102"/>
    <mergeCell ref="R103:R106"/>
    <mergeCell ref="M107:M110"/>
    <mergeCell ref="N107:N110"/>
    <mergeCell ref="O107:O110"/>
    <mergeCell ref="V91:V94"/>
    <mergeCell ref="Y91:Y94"/>
    <mergeCell ref="R95:R98"/>
    <mergeCell ref="U95:U98"/>
    <mergeCell ref="V95:V98"/>
    <mergeCell ref="Y95:Y98"/>
    <mergeCell ref="AR91:AR98"/>
    <mergeCell ref="AS91:AS98"/>
    <mergeCell ref="G95:G98"/>
    <mergeCell ref="H95:H98"/>
    <mergeCell ref="I95:I98"/>
    <mergeCell ref="J95:J98"/>
    <mergeCell ref="K95:K98"/>
    <mergeCell ref="L95:L98"/>
    <mergeCell ref="M95:M98"/>
    <mergeCell ref="N95:N98"/>
    <mergeCell ref="AL91:AL98"/>
    <mergeCell ref="AM91:AM98"/>
    <mergeCell ref="AN91:AN98"/>
    <mergeCell ref="AO91:AO98"/>
    <mergeCell ref="AP91:AP98"/>
    <mergeCell ref="AQ91:AQ98"/>
    <mergeCell ref="AF91:AF98"/>
    <mergeCell ref="AG91:AG98"/>
    <mergeCell ref="AK91:AK98"/>
    <mergeCell ref="Z91:Z94"/>
    <mergeCell ref="AA91:AA98"/>
    <mergeCell ref="AB91:AB98"/>
    <mergeCell ref="AC91:AC98"/>
    <mergeCell ref="AD91:AD98"/>
    <mergeCell ref="AD99:AD110"/>
    <mergeCell ref="AE99:AE110"/>
    <mergeCell ref="AF99:AF110"/>
    <mergeCell ref="S99:S110"/>
    <mergeCell ref="T99:T110"/>
    <mergeCell ref="U99:U110"/>
    <mergeCell ref="V99:V102"/>
    <mergeCell ref="Y99:Y102"/>
    <mergeCell ref="Z99:Z102"/>
    <mergeCell ref="V103:V106"/>
    <mergeCell ref="Y103:Y106"/>
    <mergeCell ref="Z103:Z106"/>
    <mergeCell ref="G103:G106"/>
    <mergeCell ref="H103:H106"/>
    <mergeCell ref="I103:I106"/>
    <mergeCell ref="J103:J106"/>
    <mergeCell ref="K103:K106"/>
    <mergeCell ref="L103:L106"/>
    <mergeCell ref="M103:M106"/>
    <mergeCell ref="N103:N106"/>
    <mergeCell ref="O103:O106"/>
    <mergeCell ref="M111:M114"/>
    <mergeCell ref="N111:N114"/>
    <mergeCell ref="O111:O114"/>
    <mergeCell ref="P111:P233"/>
    <mergeCell ref="Q111:Q233"/>
    <mergeCell ref="R111:R114"/>
    <mergeCell ref="R115:R118"/>
    <mergeCell ref="M119:M122"/>
    <mergeCell ref="AS99:AS110"/>
    <mergeCell ref="AM99:AM110"/>
    <mergeCell ref="AN99:AN110"/>
    <mergeCell ref="AO99:AO110"/>
    <mergeCell ref="AP99:AP110"/>
    <mergeCell ref="AQ99:AQ110"/>
    <mergeCell ref="AR99:AR110"/>
    <mergeCell ref="AG99:AG110"/>
    <mergeCell ref="AH99:AH110"/>
    <mergeCell ref="AI99:AI110"/>
    <mergeCell ref="AJ99:AJ110"/>
    <mergeCell ref="AK99:AK110"/>
    <mergeCell ref="AL99:AL110"/>
    <mergeCell ref="AA99:AA110"/>
    <mergeCell ref="AB99:AB110"/>
    <mergeCell ref="AC99:AC110"/>
    <mergeCell ref="G111:G114"/>
    <mergeCell ref="H111:H114"/>
    <mergeCell ref="I111:I114"/>
    <mergeCell ref="J111:J114"/>
    <mergeCell ref="K111:K114"/>
    <mergeCell ref="L111:L114"/>
    <mergeCell ref="G107:G110"/>
    <mergeCell ref="H107:H110"/>
    <mergeCell ref="I107:I110"/>
    <mergeCell ref="J107:J110"/>
    <mergeCell ref="K107:K110"/>
    <mergeCell ref="L107:L110"/>
    <mergeCell ref="R119:R122"/>
    <mergeCell ref="U119:U233"/>
    <mergeCell ref="V119:V122"/>
    <mergeCell ref="Y119:Y122"/>
    <mergeCell ref="Z119:Z122"/>
    <mergeCell ref="R107:R110"/>
    <mergeCell ref="V107:V110"/>
    <mergeCell ref="Y107:Y110"/>
    <mergeCell ref="Z107:Z110"/>
    <mergeCell ref="AC111:AC233"/>
    <mergeCell ref="AD111:AD233"/>
    <mergeCell ref="AE111:AE233"/>
    <mergeCell ref="AF111:AF233"/>
    <mergeCell ref="S111:S233"/>
    <mergeCell ref="T111:T233"/>
    <mergeCell ref="U111:U114"/>
    <mergeCell ref="V111:V114"/>
    <mergeCell ref="Y111:Y114"/>
    <mergeCell ref="Z111:Z114"/>
    <mergeCell ref="U115:U118"/>
    <mergeCell ref="V115:V118"/>
    <mergeCell ref="Y115:Y118"/>
    <mergeCell ref="Z115:Z118"/>
    <mergeCell ref="AS111:AS233"/>
    <mergeCell ref="G115:G118"/>
    <mergeCell ref="H115:H118"/>
    <mergeCell ref="I115:I118"/>
    <mergeCell ref="J115:J118"/>
    <mergeCell ref="K115:K118"/>
    <mergeCell ref="L115:L118"/>
    <mergeCell ref="M115:M118"/>
    <mergeCell ref="N115:N118"/>
    <mergeCell ref="O115:O118"/>
    <mergeCell ref="AM111:AM233"/>
    <mergeCell ref="AN111:AN233"/>
    <mergeCell ref="AO111:AO233"/>
    <mergeCell ref="AP111:AP233"/>
    <mergeCell ref="AQ111:AQ233"/>
    <mergeCell ref="AR111:AR233"/>
    <mergeCell ref="AG111:AG233"/>
    <mergeCell ref="AH111:AH233"/>
    <mergeCell ref="AI111:AI233"/>
    <mergeCell ref="AJ111:AJ233"/>
    <mergeCell ref="AK111:AK233"/>
    <mergeCell ref="AL111:AL233"/>
    <mergeCell ref="AA111:AA233"/>
    <mergeCell ref="AB111:AB233"/>
    <mergeCell ref="G123:G233"/>
    <mergeCell ref="H123:H233"/>
    <mergeCell ref="I123:I233"/>
    <mergeCell ref="J123:J233"/>
    <mergeCell ref="K123:K233"/>
    <mergeCell ref="G119:G122"/>
    <mergeCell ref="H119:H122"/>
    <mergeCell ref="I119:I122"/>
    <mergeCell ref="J119:J122"/>
    <mergeCell ref="K119:K122"/>
    <mergeCell ref="L119:L122"/>
    <mergeCell ref="V190:V212"/>
    <mergeCell ref="Y190:Y210"/>
    <mergeCell ref="Z190:Z210"/>
    <mergeCell ref="L123:L233"/>
    <mergeCell ref="M123:M233"/>
    <mergeCell ref="N123:N233"/>
    <mergeCell ref="O123:O233"/>
    <mergeCell ref="R123:R233"/>
    <mergeCell ref="V123:V189"/>
    <mergeCell ref="V213:V225"/>
    <mergeCell ref="V226:V233"/>
    <mergeCell ref="Y213:Y216"/>
    <mergeCell ref="Z213:Z216"/>
    <mergeCell ref="Y218:Y221"/>
    <mergeCell ref="Z218:Z221"/>
    <mergeCell ref="Y222:Y225"/>
    <mergeCell ref="Z222:Z225"/>
    <mergeCell ref="Y123:Y173"/>
    <mergeCell ref="Z123:Z173"/>
    <mergeCell ref="Y177:Y184"/>
    <mergeCell ref="Z177:Z184"/>
    <mergeCell ref="N119:N122"/>
    <mergeCell ref="O119:O122"/>
    <mergeCell ref="P235:P237"/>
    <mergeCell ref="Q235:Q237"/>
    <mergeCell ref="R235:R237"/>
    <mergeCell ref="S235:S237"/>
    <mergeCell ref="T235:T237"/>
    <mergeCell ref="U235:U237"/>
    <mergeCell ref="F234:P234"/>
    <mergeCell ref="G235:G237"/>
    <mergeCell ref="H235:H237"/>
    <mergeCell ref="I235:I237"/>
    <mergeCell ref="J235:J237"/>
    <mergeCell ref="K235:K237"/>
    <mergeCell ref="L235:L237"/>
    <mergeCell ref="M235:M237"/>
    <mergeCell ref="N235:N237"/>
    <mergeCell ref="O235:O237"/>
    <mergeCell ref="AH235:AH237"/>
    <mergeCell ref="AI235:AI237"/>
    <mergeCell ref="AJ235:AJ237"/>
    <mergeCell ref="AK235:AK237"/>
    <mergeCell ref="V235:V237"/>
    <mergeCell ref="AA235:AA237"/>
    <mergeCell ref="AB235:AB237"/>
    <mergeCell ref="AC235:AC237"/>
    <mergeCell ref="AD235:AD237"/>
    <mergeCell ref="AE235:AE237"/>
    <mergeCell ref="L241:L242"/>
    <mergeCell ref="M241:M242"/>
    <mergeCell ref="N241:N242"/>
    <mergeCell ref="O241:O242"/>
    <mergeCell ref="P241:P242"/>
    <mergeCell ref="Q241:Q242"/>
    <mergeCell ref="AR235:AR237"/>
    <mergeCell ref="AS235:AS237"/>
    <mergeCell ref="B238:H238"/>
    <mergeCell ref="D239:G239"/>
    <mergeCell ref="F240:P240"/>
    <mergeCell ref="G241:G242"/>
    <mergeCell ref="H241:H242"/>
    <mergeCell ref="I241:I242"/>
    <mergeCell ref="J241:J242"/>
    <mergeCell ref="K241:K242"/>
    <mergeCell ref="AL235:AL237"/>
    <mergeCell ref="AM235:AM237"/>
    <mergeCell ref="AN235:AN237"/>
    <mergeCell ref="AO235:AO237"/>
    <mergeCell ref="AP235:AP237"/>
    <mergeCell ref="AQ235:AQ237"/>
    <mergeCell ref="AF235:AF237"/>
    <mergeCell ref="AG235:AG237"/>
    <mergeCell ref="Z241:Z242"/>
    <mergeCell ref="AA241:AA242"/>
    <mergeCell ref="AB241:AB242"/>
    <mergeCell ref="AC241:AC242"/>
    <mergeCell ref="AD241:AD242"/>
    <mergeCell ref="AE241:AE242"/>
    <mergeCell ref="R241:R242"/>
    <mergeCell ref="S241:S242"/>
    <mergeCell ref="T241:T242"/>
    <mergeCell ref="U241:U242"/>
    <mergeCell ref="V241:V242"/>
    <mergeCell ref="Y241:Y242"/>
    <mergeCell ref="AR241:AR242"/>
    <mergeCell ref="AS241:AS242"/>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2060"/>
  </sheetPr>
  <dimension ref="A1:BO211"/>
  <sheetViews>
    <sheetView showGridLines="0" topLeftCell="K1" zoomScale="70" zoomScaleNormal="70" workbookViewId="0">
      <selection activeCell="M87" sqref="M87:M93"/>
    </sheetView>
  </sheetViews>
  <sheetFormatPr baseColWidth="10" defaultColWidth="9.140625" defaultRowHeight="27" customHeight="1" x14ac:dyDescent="0.25"/>
  <cols>
    <col min="1" max="1" width="13.5703125" style="117" customWidth="1"/>
    <col min="2" max="2" width="13.5703125" style="3" customWidth="1"/>
    <col min="3" max="4" width="14" style="3" customWidth="1"/>
    <col min="5" max="6" width="15.140625" style="3" customWidth="1"/>
    <col min="7" max="7" width="16.140625" style="3" customWidth="1"/>
    <col min="8" max="8" width="21.85546875" style="2" customWidth="1"/>
    <col min="9" max="9" width="20.42578125" style="2" customWidth="1"/>
    <col min="10" max="10" width="23.85546875" style="2" customWidth="1"/>
    <col min="11" max="11" width="17.28515625" style="2" customWidth="1"/>
    <col min="12" max="12" width="26.28515625" style="2" customWidth="1"/>
    <col min="13" max="13" width="23.85546875" style="2" customWidth="1"/>
    <col min="14" max="14" width="23.42578125" style="2" customWidth="1"/>
    <col min="15" max="15" width="23.85546875" style="2" customWidth="1"/>
    <col min="16" max="16" width="28.42578125" style="2" customWidth="1"/>
    <col min="17" max="17" width="30.85546875" style="2" customWidth="1"/>
    <col min="18" max="18" width="21.5703125" style="121" customWidth="1"/>
    <col min="19" max="19" width="29.28515625" style="130" customWidth="1"/>
    <col min="20" max="20" width="41" style="2" customWidth="1"/>
    <col min="21" max="21" width="37.28515625" style="2" customWidth="1"/>
    <col min="22" max="22" width="48.85546875" style="2" customWidth="1"/>
    <col min="23" max="23" width="31.7109375" style="130" customWidth="1"/>
    <col min="24" max="24" width="29.140625" style="130" customWidth="1"/>
    <col min="25" max="25" width="28.28515625" style="130" customWidth="1"/>
    <col min="26" max="26" width="58.7109375" style="130" customWidth="1"/>
    <col min="27" max="27" width="16" style="124" customWidth="1"/>
    <col min="28" max="28" width="28.5703125" style="2" customWidth="1"/>
    <col min="29" max="43" width="11.28515625" style="3" customWidth="1"/>
    <col min="44" max="44" width="10.28515625" style="3" customWidth="1"/>
    <col min="45" max="45" width="25.140625" style="126" customWidth="1"/>
    <col min="46" max="46" width="25.5703125" style="126" customWidth="1"/>
    <col min="47" max="47" width="26.85546875" style="3" customWidth="1"/>
    <col min="48" max="16384" width="9.140625" style="3"/>
  </cols>
  <sheetData>
    <row r="1" spans="1:67" ht="22.5" customHeight="1" x14ac:dyDescent="0.25">
      <c r="A1" s="2230" t="s">
        <v>1111</v>
      </c>
      <c r="B1" s="2230"/>
      <c r="C1" s="2230"/>
      <c r="D1" s="2230"/>
      <c r="E1" s="2230"/>
      <c r="F1" s="2230"/>
      <c r="G1" s="2230"/>
      <c r="H1" s="2230"/>
      <c r="I1" s="2230"/>
      <c r="J1" s="2230"/>
      <c r="K1" s="2230"/>
      <c r="L1" s="2230"/>
      <c r="M1" s="2230"/>
      <c r="N1" s="2230"/>
      <c r="O1" s="2230"/>
      <c r="P1" s="2230"/>
      <c r="Q1" s="2230"/>
      <c r="R1" s="2230"/>
      <c r="S1" s="2230"/>
      <c r="T1" s="2230"/>
      <c r="U1" s="2230"/>
      <c r="V1" s="2230"/>
      <c r="W1" s="2230"/>
      <c r="X1" s="2230"/>
      <c r="Y1" s="2230"/>
      <c r="Z1" s="2230"/>
      <c r="AA1" s="2230"/>
      <c r="AB1" s="2230"/>
      <c r="AC1" s="2230"/>
      <c r="AD1" s="2230"/>
      <c r="AE1" s="2230"/>
      <c r="AF1" s="2230"/>
      <c r="AG1" s="2230"/>
      <c r="AH1" s="2230"/>
      <c r="AI1" s="2230"/>
      <c r="AJ1" s="2230"/>
      <c r="AK1" s="2230"/>
      <c r="AL1" s="2230"/>
      <c r="AM1" s="2230"/>
      <c r="AN1" s="2230"/>
      <c r="AO1" s="2230"/>
      <c r="AP1" s="2230"/>
      <c r="AQ1" s="2230"/>
      <c r="AR1" s="2230"/>
      <c r="AS1" s="2230"/>
      <c r="AT1" s="605" t="s">
        <v>1</v>
      </c>
      <c r="AU1" s="605" t="s">
        <v>1112</v>
      </c>
      <c r="AV1" s="2"/>
      <c r="AW1" s="2"/>
      <c r="AX1" s="2"/>
      <c r="AY1" s="2"/>
      <c r="AZ1" s="2"/>
      <c r="BA1" s="2"/>
      <c r="BB1" s="2"/>
      <c r="BC1" s="2"/>
      <c r="BD1" s="2"/>
      <c r="BE1" s="2"/>
      <c r="BF1" s="2"/>
      <c r="BG1" s="2"/>
      <c r="BH1" s="2"/>
      <c r="BI1" s="2"/>
      <c r="BJ1" s="2"/>
      <c r="BK1" s="2"/>
      <c r="BL1" s="2"/>
      <c r="BM1" s="2"/>
      <c r="BN1" s="2"/>
      <c r="BO1" s="2"/>
    </row>
    <row r="2" spans="1:67" ht="27" customHeight="1" x14ac:dyDescent="0.25">
      <c r="A2" s="2230"/>
      <c r="B2" s="2230"/>
      <c r="C2" s="2230"/>
      <c r="D2" s="2230"/>
      <c r="E2" s="2230"/>
      <c r="F2" s="2230"/>
      <c r="G2" s="2230"/>
      <c r="H2" s="2230"/>
      <c r="I2" s="2230"/>
      <c r="J2" s="2230"/>
      <c r="K2" s="2230"/>
      <c r="L2" s="2230"/>
      <c r="M2" s="2230"/>
      <c r="N2" s="2230"/>
      <c r="O2" s="2230"/>
      <c r="P2" s="2230"/>
      <c r="Q2" s="2230"/>
      <c r="R2" s="2230"/>
      <c r="S2" s="2230"/>
      <c r="T2" s="2230"/>
      <c r="U2" s="2230"/>
      <c r="V2" s="2230"/>
      <c r="W2" s="2230"/>
      <c r="X2" s="2230"/>
      <c r="Y2" s="2230"/>
      <c r="Z2" s="2230"/>
      <c r="AA2" s="2230"/>
      <c r="AB2" s="2230"/>
      <c r="AC2" s="2230"/>
      <c r="AD2" s="2230"/>
      <c r="AE2" s="2230"/>
      <c r="AF2" s="2230"/>
      <c r="AG2" s="2230"/>
      <c r="AH2" s="2230"/>
      <c r="AI2" s="2230"/>
      <c r="AJ2" s="2230"/>
      <c r="AK2" s="2230"/>
      <c r="AL2" s="2230"/>
      <c r="AM2" s="2230"/>
      <c r="AN2" s="2230"/>
      <c r="AO2" s="2230"/>
      <c r="AP2" s="2230"/>
      <c r="AQ2" s="2230"/>
      <c r="AR2" s="2230"/>
      <c r="AS2" s="2230"/>
      <c r="AT2" s="605" t="s">
        <v>3</v>
      </c>
      <c r="AU2" s="818" t="s">
        <v>236</v>
      </c>
      <c r="AV2" s="2"/>
      <c r="AW2" s="2"/>
      <c r="AX2" s="2"/>
      <c r="AY2" s="2"/>
      <c r="AZ2" s="2"/>
      <c r="BA2" s="2"/>
      <c r="BB2" s="2"/>
      <c r="BC2" s="2"/>
      <c r="BD2" s="2"/>
      <c r="BE2" s="2"/>
      <c r="BF2" s="2"/>
      <c r="BG2" s="2"/>
      <c r="BH2" s="2"/>
      <c r="BI2" s="2"/>
      <c r="BJ2" s="2"/>
      <c r="BK2" s="2"/>
      <c r="BL2" s="2"/>
      <c r="BM2" s="2"/>
      <c r="BN2" s="2"/>
      <c r="BO2" s="2"/>
    </row>
    <row r="3" spans="1:67" ht="22.5" customHeight="1" x14ac:dyDescent="0.25">
      <c r="A3" s="2230"/>
      <c r="B3" s="2230"/>
      <c r="C3" s="2230"/>
      <c r="D3" s="2230"/>
      <c r="E3" s="2230"/>
      <c r="F3" s="2230"/>
      <c r="G3" s="2230"/>
      <c r="H3" s="2230"/>
      <c r="I3" s="2230"/>
      <c r="J3" s="2230"/>
      <c r="K3" s="2230"/>
      <c r="L3" s="2230"/>
      <c r="M3" s="2230"/>
      <c r="N3" s="2230"/>
      <c r="O3" s="2230"/>
      <c r="P3" s="2230"/>
      <c r="Q3" s="2230"/>
      <c r="R3" s="2230"/>
      <c r="S3" s="2230"/>
      <c r="T3" s="2230"/>
      <c r="U3" s="2230"/>
      <c r="V3" s="2230"/>
      <c r="W3" s="2230"/>
      <c r="X3" s="2230"/>
      <c r="Y3" s="2230"/>
      <c r="Z3" s="2230"/>
      <c r="AA3" s="2230"/>
      <c r="AB3" s="2230"/>
      <c r="AC3" s="2230"/>
      <c r="AD3" s="2230"/>
      <c r="AE3" s="2230"/>
      <c r="AF3" s="2230"/>
      <c r="AG3" s="2230"/>
      <c r="AH3" s="2230"/>
      <c r="AI3" s="2230"/>
      <c r="AJ3" s="2230"/>
      <c r="AK3" s="2230"/>
      <c r="AL3" s="2230"/>
      <c r="AM3" s="2230"/>
      <c r="AN3" s="2230"/>
      <c r="AO3" s="2230"/>
      <c r="AP3" s="2230"/>
      <c r="AQ3" s="2230"/>
      <c r="AR3" s="2230"/>
      <c r="AS3" s="2230"/>
      <c r="AT3" s="605" t="s">
        <v>5</v>
      </c>
      <c r="AU3" s="819">
        <v>44266</v>
      </c>
      <c r="AV3" s="2"/>
      <c r="AW3" s="2"/>
      <c r="AX3" s="2"/>
      <c r="AY3" s="2"/>
      <c r="AZ3" s="2"/>
      <c r="BA3" s="2"/>
      <c r="BB3" s="2"/>
      <c r="BC3" s="2"/>
      <c r="BD3" s="2"/>
      <c r="BE3" s="2"/>
      <c r="BF3" s="2"/>
      <c r="BG3" s="2"/>
      <c r="BH3" s="2"/>
      <c r="BI3" s="2"/>
      <c r="BJ3" s="2"/>
      <c r="BK3" s="2"/>
      <c r="BL3" s="2"/>
      <c r="BM3" s="2"/>
      <c r="BN3" s="2"/>
      <c r="BO3" s="2"/>
    </row>
    <row r="4" spans="1:67" ht="24.75" customHeight="1" x14ac:dyDescent="0.25">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213"/>
      <c r="AR4" s="2213"/>
      <c r="AS4" s="2213"/>
      <c r="AT4" s="605" t="s">
        <v>6</v>
      </c>
      <c r="AU4" s="700" t="s">
        <v>7</v>
      </c>
      <c r="AV4" s="2"/>
      <c r="AW4" s="2"/>
      <c r="AX4" s="2"/>
      <c r="AY4" s="2"/>
      <c r="AZ4" s="2"/>
      <c r="BA4" s="2"/>
      <c r="BB4" s="2"/>
      <c r="BC4" s="2"/>
      <c r="BD4" s="2"/>
      <c r="BE4" s="2"/>
      <c r="BF4" s="2"/>
      <c r="BG4" s="2"/>
      <c r="BH4" s="2"/>
      <c r="BI4" s="2"/>
      <c r="BJ4" s="2"/>
      <c r="BK4" s="2"/>
      <c r="BL4" s="2"/>
      <c r="BM4" s="2"/>
      <c r="BN4" s="2"/>
      <c r="BO4" s="2"/>
    </row>
    <row r="5" spans="1:67" ht="22.5" customHeight="1" x14ac:dyDescent="0.25">
      <c r="A5" s="2231" t="s">
        <v>189</v>
      </c>
      <c r="B5" s="2215"/>
      <c r="C5" s="2215"/>
      <c r="D5" s="2215"/>
      <c r="E5" s="2215"/>
      <c r="F5" s="2215"/>
      <c r="G5" s="2215"/>
      <c r="H5" s="2215"/>
      <c r="I5" s="2215"/>
      <c r="J5" s="2215"/>
      <c r="K5" s="2215"/>
      <c r="L5" s="2215"/>
      <c r="M5" s="2215"/>
      <c r="N5" s="2215"/>
      <c r="O5" s="2215"/>
      <c r="P5" s="2215"/>
      <c r="Q5" s="2215"/>
      <c r="R5" s="2215"/>
      <c r="S5" s="2215"/>
      <c r="T5" s="2215"/>
      <c r="U5" s="2215"/>
      <c r="V5" s="2215"/>
      <c r="W5" s="2215"/>
      <c r="X5" s="2215"/>
      <c r="Y5" s="2215"/>
      <c r="Z5" s="2215"/>
      <c r="AA5" s="2215"/>
      <c r="AB5" s="2215"/>
      <c r="AC5" s="2215"/>
      <c r="AD5" s="2215"/>
      <c r="AE5" s="2215"/>
      <c r="AF5" s="2215"/>
      <c r="AG5" s="2215"/>
      <c r="AH5" s="2215"/>
      <c r="AI5" s="2215"/>
      <c r="AJ5" s="2215"/>
      <c r="AK5" s="2215"/>
      <c r="AL5" s="2215"/>
      <c r="AM5" s="2215"/>
      <c r="AN5" s="2215"/>
      <c r="AO5" s="2215"/>
      <c r="AP5" s="2215"/>
      <c r="AQ5" s="2215"/>
      <c r="AR5" s="2215"/>
      <c r="AS5" s="2215"/>
      <c r="AT5" s="2215"/>
      <c r="AU5" s="2594"/>
      <c r="AV5" s="2"/>
      <c r="AW5" s="2"/>
      <c r="AX5" s="2"/>
      <c r="AY5" s="2"/>
      <c r="AZ5" s="2"/>
      <c r="BA5" s="2"/>
      <c r="BB5" s="2"/>
      <c r="BC5" s="2"/>
      <c r="BD5" s="2"/>
      <c r="BE5" s="2"/>
      <c r="BF5" s="2"/>
      <c r="BG5" s="2"/>
      <c r="BH5" s="2"/>
      <c r="BI5" s="2"/>
      <c r="BJ5" s="2"/>
      <c r="BK5" s="2"/>
      <c r="BL5" s="2"/>
      <c r="BM5" s="2"/>
      <c r="BN5" s="2"/>
      <c r="BO5" s="2"/>
    </row>
    <row r="6" spans="1:67" ht="18.75" customHeight="1" x14ac:dyDescent="0.25">
      <c r="A6" s="2219"/>
      <c r="B6" s="2217"/>
      <c r="C6" s="2217"/>
      <c r="D6" s="2217"/>
      <c r="E6" s="2217"/>
      <c r="F6" s="2217"/>
      <c r="G6" s="2217"/>
      <c r="H6" s="2217"/>
      <c r="I6" s="2217"/>
      <c r="J6" s="2217"/>
      <c r="K6" s="2217"/>
      <c r="L6" s="2217"/>
      <c r="M6" s="2217"/>
      <c r="N6" s="2217"/>
      <c r="O6" s="2217"/>
      <c r="P6" s="2217"/>
      <c r="Q6" s="2217"/>
      <c r="R6" s="2217"/>
      <c r="S6" s="2217"/>
      <c r="T6" s="2217"/>
      <c r="U6" s="2217"/>
      <c r="V6" s="2217"/>
      <c r="W6" s="2217"/>
      <c r="X6" s="2217"/>
      <c r="Y6" s="2217"/>
      <c r="Z6" s="2217"/>
      <c r="AA6" s="2217"/>
      <c r="AB6" s="2217"/>
      <c r="AC6" s="2217"/>
      <c r="AD6" s="2217"/>
      <c r="AE6" s="2217"/>
      <c r="AF6" s="2217"/>
      <c r="AG6" s="2217"/>
      <c r="AH6" s="2217"/>
      <c r="AI6" s="2217"/>
      <c r="AJ6" s="2217"/>
      <c r="AK6" s="2217"/>
      <c r="AL6" s="2217"/>
      <c r="AM6" s="2217"/>
      <c r="AN6" s="2217"/>
      <c r="AO6" s="2217"/>
      <c r="AP6" s="2217"/>
      <c r="AQ6" s="2217"/>
      <c r="AR6" s="2217"/>
      <c r="AS6" s="2217"/>
      <c r="AT6" s="2217"/>
      <c r="AU6" s="2220"/>
      <c r="AV6" s="2"/>
      <c r="AW6" s="2"/>
      <c r="AX6" s="2"/>
      <c r="AY6" s="2"/>
      <c r="AZ6" s="2"/>
      <c r="BA6" s="2"/>
      <c r="BB6" s="2"/>
      <c r="BC6" s="2"/>
      <c r="BD6" s="2"/>
      <c r="BE6" s="2"/>
      <c r="BF6" s="2"/>
      <c r="BG6" s="2"/>
      <c r="BH6" s="2"/>
      <c r="BI6" s="2"/>
      <c r="BJ6" s="2"/>
      <c r="BK6" s="2"/>
      <c r="BL6" s="2"/>
      <c r="BM6" s="2"/>
      <c r="BN6" s="2"/>
      <c r="BO6" s="2"/>
    </row>
    <row r="7" spans="1:67" ht="28.5" customHeight="1" x14ac:dyDescent="0.25">
      <c r="A7" s="2238" t="s">
        <v>10</v>
      </c>
      <c r="B7" s="2237"/>
      <c r="C7" s="2238" t="s">
        <v>11</v>
      </c>
      <c r="D7" s="2236"/>
      <c r="E7" s="2236" t="s">
        <v>12</v>
      </c>
      <c r="F7" s="2237"/>
      <c r="G7" s="2239" t="s">
        <v>13</v>
      </c>
      <c r="H7" s="2236"/>
      <c r="I7" s="2236"/>
      <c r="J7" s="2236"/>
      <c r="K7" s="2238" t="s">
        <v>14</v>
      </c>
      <c r="L7" s="2236"/>
      <c r="M7" s="2236"/>
      <c r="N7" s="2236"/>
      <c r="O7" s="3515" t="s">
        <v>1113</v>
      </c>
      <c r="P7" s="3515"/>
      <c r="Q7" s="3515"/>
      <c r="R7" s="3515"/>
      <c r="S7" s="3515"/>
      <c r="T7" s="3515"/>
      <c r="U7" s="3515"/>
      <c r="V7" s="3515"/>
      <c r="W7" s="3515"/>
      <c r="X7" s="3515"/>
      <c r="Y7" s="3515"/>
      <c r="Z7" s="3183" t="s">
        <v>16</v>
      </c>
      <c r="AA7" s="3183"/>
      <c r="AB7" s="3184"/>
      <c r="AC7" s="2209" t="s">
        <v>17</v>
      </c>
      <c r="AD7" s="2210"/>
      <c r="AE7" s="2225" t="s">
        <v>18</v>
      </c>
      <c r="AF7" s="2226"/>
      <c r="AG7" s="2226"/>
      <c r="AH7" s="2226"/>
      <c r="AI7" s="2244" t="s">
        <v>19</v>
      </c>
      <c r="AJ7" s="2245"/>
      <c r="AK7" s="2245"/>
      <c r="AL7" s="2245"/>
      <c r="AM7" s="2245"/>
      <c r="AN7" s="2245"/>
      <c r="AO7" s="2246" t="s">
        <v>20</v>
      </c>
      <c r="AP7" s="2247"/>
      <c r="AQ7" s="2247"/>
      <c r="AR7" s="2241" t="s">
        <v>21</v>
      </c>
      <c r="AS7" s="3520" t="s">
        <v>1114</v>
      </c>
      <c r="AT7" s="3522" t="s">
        <v>1115</v>
      </c>
      <c r="AU7" s="2223" t="s">
        <v>24</v>
      </c>
      <c r="AV7" s="2"/>
      <c r="AW7" s="2"/>
      <c r="AX7" s="2"/>
      <c r="AY7" s="2"/>
      <c r="AZ7" s="2"/>
      <c r="BA7" s="2"/>
      <c r="BB7" s="2"/>
      <c r="BC7" s="2"/>
      <c r="BD7" s="2"/>
      <c r="BE7" s="2"/>
      <c r="BF7" s="2"/>
      <c r="BG7" s="2"/>
      <c r="BH7" s="2"/>
      <c r="BI7" s="2"/>
      <c r="BJ7" s="2"/>
      <c r="BK7" s="2"/>
      <c r="BL7" s="2"/>
      <c r="BM7" s="2"/>
      <c r="BN7" s="2"/>
      <c r="BO7" s="2"/>
    </row>
    <row r="8" spans="1:67" ht="132.75" customHeight="1" x14ac:dyDescent="0.25">
      <c r="A8" s="820" t="s">
        <v>25</v>
      </c>
      <c r="B8" s="820" t="s">
        <v>1116</v>
      </c>
      <c r="C8" s="820" t="s">
        <v>25</v>
      </c>
      <c r="D8" s="820" t="s">
        <v>26</v>
      </c>
      <c r="E8" s="820" t="s">
        <v>25</v>
      </c>
      <c r="F8" s="820" t="s">
        <v>1116</v>
      </c>
      <c r="G8" s="820" t="s">
        <v>27</v>
      </c>
      <c r="H8" s="820" t="s">
        <v>28</v>
      </c>
      <c r="I8" s="820" t="s">
        <v>29</v>
      </c>
      <c r="J8" s="820" t="s">
        <v>187</v>
      </c>
      <c r="K8" s="820" t="s">
        <v>27</v>
      </c>
      <c r="L8" s="820" t="s">
        <v>31</v>
      </c>
      <c r="M8" s="820" t="s">
        <v>32</v>
      </c>
      <c r="N8" s="820" t="s">
        <v>33</v>
      </c>
      <c r="O8" s="821" t="s">
        <v>1117</v>
      </c>
      <c r="P8" s="822" t="s">
        <v>35</v>
      </c>
      <c r="Q8" s="822" t="s">
        <v>36</v>
      </c>
      <c r="R8" s="822" t="s">
        <v>1118</v>
      </c>
      <c r="S8" s="822" t="s">
        <v>1119</v>
      </c>
      <c r="T8" s="822" t="s">
        <v>39</v>
      </c>
      <c r="U8" s="822" t="s">
        <v>40</v>
      </c>
      <c r="V8" s="820" t="s">
        <v>41</v>
      </c>
      <c r="W8" s="3516" t="s">
        <v>1120</v>
      </c>
      <c r="X8" s="3517"/>
      <c r="Y8" s="3518"/>
      <c r="Z8" s="820" t="s">
        <v>1121</v>
      </c>
      <c r="AA8" s="820" t="s">
        <v>25</v>
      </c>
      <c r="AB8" s="820" t="s">
        <v>26</v>
      </c>
      <c r="AC8" s="16" t="s">
        <v>45</v>
      </c>
      <c r="AD8" s="17" t="s">
        <v>46</v>
      </c>
      <c r="AE8" s="16" t="s">
        <v>47</v>
      </c>
      <c r="AF8" s="16" t="s">
        <v>1122</v>
      </c>
      <c r="AG8" s="16" t="s">
        <v>49</v>
      </c>
      <c r="AH8" s="16" t="s">
        <v>50</v>
      </c>
      <c r="AI8" s="16" t="s">
        <v>51</v>
      </c>
      <c r="AJ8" s="16" t="s">
        <v>52</v>
      </c>
      <c r="AK8" s="16" t="s">
        <v>53</v>
      </c>
      <c r="AL8" s="16" t="s">
        <v>54</v>
      </c>
      <c r="AM8" s="16" t="s">
        <v>55</v>
      </c>
      <c r="AN8" s="16" t="s">
        <v>56</v>
      </c>
      <c r="AO8" s="16" t="s">
        <v>57</v>
      </c>
      <c r="AP8" s="16" t="s">
        <v>58</v>
      </c>
      <c r="AQ8" s="206" t="s">
        <v>59</v>
      </c>
      <c r="AR8" s="3519"/>
      <c r="AS8" s="3521"/>
      <c r="AT8" s="3523"/>
      <c r="AU8" s="2224"/>
      <c r="AV8" s="2"/>
      <c r="AW8" s="2"/>
      <c r="AX8" s="2"/>
      <c r="AY8" s="2"/>
      <c r="AZ8" s="2"/>
      <c r="BA8" s="2"/>
      <c r="BB8" s="2"/>
      <c r="BC8" s="2"/>
      <c r="BD8" s="2"/>
      <c r="BE8" s="2"/>
      <c r="BF8" s="2"/>
      <c r="BG8" s="2"/>
      <c r="BH8" s="2"/>
      <c r="BI8" s="2"/>
      <c r="BJ8" s="2"/>
      <c r="BK8" s="2"/>
      <c r="BL8" s="2"/>
      <c r="BM8" s="2"/>
      <c r="BN8" s="2"/>
      <c r="BO8" s="2"/>
    </row>
    <row r="9" spans="1:67" ht="27" customHeight="1" x14ac:dyDescent="0.25">
      <c r="A9" s="427">
        <v>1</v>
      </c>
      <c r="B9" s="3524" t="s">
        <v>1123</v>
      </c>
      <c r="C9" s="3176"/>
      <c r="D9" s="3176"/>
      <c r="E9" s="3176"/>
      <c r="F9" s="3176"/>
      <c r="G9" s="3176"/>
      <c r="H9" s="715"/>
      <c r="I9" s="715"/>
      <c r="J9" s="715"/>
      <c r="K9" s="715"/>
      <c r="L9" s="715"/>
      <c r="M9" s="715"/>
      <c r="N9" s="715"/>
      <c r="O9" s="715"/>
      <c r="P9" s="715"/>
      <c r="Q9" s="715"/>
      <c r="R9" s="823"/>
      <c r="S9" s="824"/>
      <c r="T9" s="715"/>
      <c r="U9" s="715"/>
      <c r="V9" s="715"/>
      <c r="W9" s="824"/>
      <c r="X9" s="824"/>
      <c r="Y9" s="824"/>
      <c r="Z9" s="715"/>
      <c r="AA9" s="714"/>
      <c r="AB9" s="715"/>
      <c r="AC9" s="715"/>
      <c r="AD9" s="715"/>
      <c r="AE9" s="715"/>
      <c r="AF9" s="715"/>
      <c r="AG9" s="715"/>
      <c r="AH9" s="715"/>
      <c r="AI9" s="715"/>
      <c r="AJ9" s="715"/>
      <c r="AK9" s="715"/>
      <c r="AL9" s="715"/>
      <c r="AM9" s="715"/>
      <c r="AN9" s="715"/>
      <c r="AO9" s="715"/>
      <c r="AP9" s="715"/>
      <c r="AQ9" s="715"/>
      <c r="AR9" s="715"/>
      <c r="AS9" s="716"/>
      <c r="AT9" s="716"/>
      <c r="AU9" s="717"/>
      <c r="AV9" s="2"/>
      <c r="AW9" s="2"/>
      <c r="AX9" s="2"/>
      <c r="AY9" s="2"/>
      <c r="AZ9" s="2"/>
      <c r="BA9" s="2"/>
      <c r="BB9" s="2"/>
      <c r="BC9" s="2"/>
      <c r="BD9" s="2"/>
      <c r="BE9" s="2"/>
      <c r="BF9" s="2"/>
      <c r="BG9" s="2"/>
      <c r="BH9" s="2"/>
      <c r="BI9" s="2"/>
      <c r="BJ9" s="2"/>
      <c r="BK9" s="2"/>
      <c r="BL9" s="2"/>
      <c r="BM9" s="2"/>
      <c r="BN9" s="2"/>
      <c r="BO9" s="2"/>
    </row>
    <row r="10" spans="1:67" ht="27" customHeight="1" x14ac:dyDescent="0.25">
      <c r="A10" s="325"/>
      <c r="B10" s="635"/>
      <c r="C10" s="32">
        <v>19</v>
      </c>
      <c r="D10" s="3525" t="s">
        <v>392</v>
      </c>
      <c r="E10" s="2543"/>
      <c r="F10" s="2543"/>
      <c r="G10" s="2543"/>
      <c r="H10" s="2543"/>
      <c r="I10" s="2543"/>
      <c r="J10" s="34"/>
      <c r="K10" s="34"/>
      <c r="L10" s="34"/>
      <c r="M10" s="327"/>
      <c r="N10" s="327"/>
      <c r="O10" s="327"/>
      <c r="P10" s="327"/>
      <c r="Q10" s="327"/>
      <c r="R10" s="328"/>
      <c r="S10" s="329"/>
      <c r="T10" s="327"/>
      <c r="U10" s="327"/>
      <c r="V10" s="327"/>
      <c r="W10" s="329"/>
      <c r="X10" s="329"/>
      <c r="Y10" s="329"/>
      <c r="Z10" s="327"/>
      <c r="AA10" s="331"/>
      <c r="AB10" s="327"/>
      <c r="AC10" s="327"/>
      <c r="AD10" s="327"/>
      <c r="AE10" s="327"/>
      <c r="AF10" s="327"/>
      <c r="AG10" s="327"/>
      <c r="AH10" s="327"/>
      <c r="AI10" s="327"/>
      <c r="AJ10" s="327"/>
      <c r="AK10" s="327"/>
      <c r="AL10" s="327"/>
      <c r="AM10" s="327"/>
      <c r="AN10" s="327"/>
      <c r="AO10" s="327"/>
      <c r="AP10" s="327"/>
      <c r="AQ10" s="327"/>
      <c r="AR10" s="327"/>
      <c r="AS10" s="332"/>
      <c r="AT10" s="332"/>
      <c r="AU10" s="333"/>
    </row>
    <row r="11" spans="1:67" s="2" customFormat="1" ht="15.75" x14ac:dyDescent="0.25">
      <c r="A11" s="2440"/>
      <c r="B11" s="2441"/>
      <c r="C11" s="637"/>
      <c r="D11" s="640"/>
      <c r="E11" s="825">
        <v>1905</v>
      </c>
      <c r="F11" s="3526" t="s">
        <v>1124</v>
      </c>
      <c r="G11" s="3527"/>
      <c r="H11" s="3527"/>
      <c r="I11" s="3527"/>
      <c r="J11" s="3528"/>
      <c r="K11" s="3528"/>
      <c r="L11" s="3528"/>
      <c r="M11" s="335"/>
      <c r="N11" s="335"/>
      <c r="O11" s="335"/>
      <c r="P11" s="335"/>
      <c r="Q11" s="335"/>
      <c r="R11" s="336"/>
      <c r="S11" s="338"/>
      <c r="T11" s="335"/>
      <c r="U11" s="335"/>
      <c r="V11" s="339"/>
      <c r="W11" s="826"/>
      <c r="X11" s="826"/>
      <c r="Y11" s="826"/>
      <c r="Z11" s="335"/>
      <c r="AA11" s="827"/>
      <c r="AB11" s="335"/>
      <c r="AC11" s="335"/>
      <c r="AD11" s="335"/>
      <c r="AE11" s="335"/>
      <c r="AF11" s="335"/>
      <c r="AG11" s="335"/>
      <c r="AH11" s="335"/>
      <c r="AI11" s="335"/>
      <c r="AJ11" s="335"/>
      <c r="AK11" s="335"/>
      <c r="AL11" s="335"/>
      <c r="AM11" s="335"/>
      <c r="AN11" s="335"/>
      <c r="AO11" s="335"/>
      <c r="AP11" s="335"/>
      <c r="AQ11" s="335"/>
      <c r="AR11" s="335"/>
      <c r="AS11" s="828"/>
      <c r="AT11" s="828"/>
      <c r="AU11" s="829"/>
    </row>
    <row r="12" spans="1:67" ht="65.25" customHeight="1" x14ac:dyDescent="0.25">
      <c r="A12" s="2440"/>
      <c r="B12" s="2441"/>
      <c r="C12" s="265"/>
      <c r="D12" s="266"/>
      <c r="E12" s="3529"/>
      <c r="F12" s="3529"/>
      <c r="G12" s="2272">
        <v>1905021</v>
      </c>
      <c r="H12" s="2147" t="s">
        <v>1125</v>
      </c>
      <c r="I12" s="2272">
        <v>1905021</v>
      </c>
      <c r="J12" s="2147" t="s">
        <v>1125</v>
      </c>
      <c r="K12" s="2272">
        <v>190502100</v>
      </c>
      <c r="L12" s="2147" t="s">
        <v>1126</v>
      </c>
      <c r="M12" s="2272">
        <v>190502100</v>
      </c>
      <c r="N12" s="2147" t="s">
        <v>1126</v>
      </c>
      <c r="O12" s="2272">
        <v>12</v>
      </c>
      <c r="P12" s="2272" t="s">
        <v>1127</v>
      </c>
      <c r="Q12" s="2147" t="s">
        <v>1128</v>
      </c>
      <c r="R12" s="3543">
        <f>SUM(W12:W14)/S12</f>
        <v>0.67874117647058818</v>
      </c>
      <c r="S12" s="3001">
        <f>SUM(W12:W18)</f>
        <v>170000000</v>
      </c>
      <c r="T12" s="2995" t="s">
        <v>1129</v>
      </c>
      <c r="U12" s="3544" t="s">
        <v>1130</v>
      </c>
      <c r="V12" s="830" t="s">
        <v>1131</v>
      </c>
      <c r="W12" s="831">
        <v>80386000</v>
      </c>
      <c r="X12" s="832">
        <v>80386000</v>
      </c>
      <c r="Y12" s="832">
        <v>80386000</v>
      </c>
      <c r="Z12" s="481" t="s">
        <v>1132</v>
      </c>
      <c r="AA12" s="3540">
        <v>20</v>
      </c>
      <c r="AB12" s="2174" t="s">
        <v>387</v>
      </c>
      <c r="AC12" s="3538">
        <v>2360</v>
      </c>
      <c r="AD12" s="3542">
        <v>2360</v>
      </c>
      <c r="AE12" s="3538">
        <v>480</v>
      </c>
      <c r="AF12" s="3539">
        <v>1400</v>
      </c>
      <c r="AG12" s="3538">
        <v>1440</v>
      </c>
      <c r="AH12" s="3539">
        <v>1200</v>
      </c>
      <c r="AI12" s="3538">
        <v>50</v>
      </c>
      <c r="AJ12" s="3539">
        <v>50</v>
      </c>
      <c r="AK12" s="3538" t="s">
        <v>129</v>
      </c>
      <c r="AL12" s="3539" t="s">
        <v>129</v>
      </c>
      <c r="AM12" s="3538" t="s">
        <v>129</v>
      </c>
      <c r="AN12" s="3539" t="s">
        <v>129</v>
      </c>
      <c r="AO12" s="3538">
        <v>50</v>
      </c>
      <c r="AP12" s="3539">
        <v>50</v>
      </c>
      <c r="AQ12" s="3538" t="s">
        <v>129</v>
      </c>
      <c r="AR12" s="3256">
        <f>SUM(AC12+AD12)</f>
        <v>4720</v>
      </c>
      <c r="AS12" s="3541">
        <v>44197</v>
      </c>
      <c r="AT12" s="3534">
        <v>44561</v>
      </c>
      <c r="AU12" s="3535" t="s">
        <v>1133</v>
      </c>
    </row>
    <row r="13" spans="1:67" ht="65.25" customHeight="1" x14ac:dyDescent="0.25">
      <c r="A13" s="2440"/>
      <c r="B13" s="2441"/>
      <c r="C13" s="265"/>
      <c r="D13" s="266"/>
      <c r="E13" s="3529"/>
      <c r="F13" s="3529"/>
      <c r="G13" s="2272"/>
      <c r="H13" s="2147"/>
      <c r="I13" s="2272"/>
      <c r="J13" s="2147"/>
      <c r="K13" s="2272"/>
      <c r="L13" s="2147"/>
      <c r="M13" s="2272"/>
      <c r="N13" s="2147"/>
      <c r="O13" s="2272"/>
      <c r="P13" s="2272"/>
      <c r="Q13" s="2147"/>
      <c r="R13" s="3543"/>
      <c r="S13" s="3001"/>
      <c r="T13" s="2995"/>
      <c r="U13" s="3544"/>
      <c r="V13" s="830" t="s">
        <v>1134</v>
      </c>
      <c r="W13" s="831">
        <v>24345000</v>
      </c>
      <c r="X13" s="832">
        <v>23644334</v>
      </c>
      <c r="Y13" s="832">
        <f>+X13</f>
        <v>23644334</v>
      </c>
      <c r="Z13" s="481" t="s">
        <v>1132</v>
      </c>
      <c r="AA13" s="3540"/>
      <c r="AB13" s="2174"/>
      <c r="AC13" s="3538"/>
      <c r="AD13" s="3542"/>
      <c r="AE13" s="3538"/>
      <c r="AF13" s="3539"/>
      <c r="AG13" s="3538"/>
      <c r="AH13" s="3539"/>
      <c r="AI13" s="3538"/>
      <c r="AJ13" s="3539"/>
      <c r="AK13" s="3538"/>
      <c r="AL13" s="3539"/>
      <c r="AM13" s="3538"/>
      <c r="AN13" s="3539"/>
      <c r="AO13" s="3538"/>
      <c r="AP13" s="3539"/>
      <c r="AQ13" s="3538"/>
      <c r="AR13" s="3256"/>
      <c r="AS13" s="3541"/>
      <c r="AT13" s="3534"/>
      <c r="AU13" s="3536"/>
    </row>
    <row r="14" spans="1:67" ht="65.25" customHeight="1" x14ac:dyDescent="0.25">
      <c r="A14" s="2440"/>
      <c r="B14" s="2441"/>
      <c r="C14" s="265"/>
      <c r="D14" s="266"/>
      <c r="E14" s="3529"/>
      <c r="F14" s="3529"/>
      <c r="G14" s="2272"/>
      <c r="H14" s="2147"/>
      <c r="I14" s="2272"/>
      <c r="J14" s="2147"/>
      <c r="K14" s="2272"/>
      <c r="L14" s="2147"/>
      <c r="M14" s="2272"/>
      <c r="N14" s="2147"/>
      <c r="O14" s="2272"/>
      <c r="P14" s="2272"/>
      <c r="Q14" s="2147"/>
      <c r="R14" s="3543"/>
      <c r="S14" s="3001"/>
      <c r="T14" s="2995"/>
      <c r="U14" s="3544"/>
      <c r="V14" s="830" t="s">
        <v>1135</v>
      </c>
      <c r="W14" s="831">
        <v>10655000</v>
      </c>
      <c r="X14" s="832">
        <v>10655000</v>
      </c>
      <c r="Y14" s="832">
        <v>10655000</v>
      </c>
      <c r="Z14" s="481" t="s">
        <v>1132</v>
      </c>
      <c r="AA14" s="3540"/>
      <c r="AB14" s="2174"/>
      <c r="AC14" s="3538"/>
      <c r="AD14" s="3542"/>
      <c r="AE14" s="3538"/>
      <c r="AF14" s="3539"/>
      <c r="AG14" s="3538"/>
      <c r="AH14" s="3539"/>
      <c r="AI14" s="3538"/>
      <c r="AJ14" s="3539"/>
      <c r="AK14" s="3538"/>
      <c r="AL14" s="3539"/>
      <c r="AM14" s="3538"/>
      <c r="AN14" s="3539"/>
      <c r="AO14" s="3538"/>
      <c r="AP14" s="3539"/>
      <c r="AQ14" s="3538"/>
      <c r="AR14" s="3256"/>
      <c r="AS14" s="3541"/>
      <c r="AT14" s="3534"/>
      <c r="AU14" s="3536"/>
    </row>
    <row r="15" spans="1:67" ht="65.25" customHeight="1" x14ac:dyDescent="0.25">
      <c r="A15" s="2440"/>
      <c r="B15" s="2441"/>
      <c r="C15" s="265"/>
      <c r="D15" s="266"/>
      <c r="E15" s="499"/>
      <c r="F15" s="499"/>
      <c r="G15" s="2272">
        <v>1905022</v>
      </c>
      <c r="H15" s="2147" t="s">
        <v>1136</v>
      </c>
      <c r="I15" s="2272">
        <v>1905022</v>
      </c>
      <c r="J15" s="2147" t="s">
        <v>1136</v>
      </c>
      <c r="K15" s="2272">
        <v>190502200</v>
      </c>
      <c r="L15" s="2147" t="s">
        <v>1137</v>
      </c>
      <c r="M15" s="2272">
        <v>190502200</v>
      </c>
      <c r="N15" s="2147" t="s">
        <v>1137</v>
      </c>
      <c r="O15" s="2272">
        <v>12</v>
      </c>
      <c r="P15" s="2272"/>
      <c r="Q15" s="2147"/>
      <c r="R15" s="3032">
        <f>SUM(W15:W18)/S12</f>
        <v>0.32125882352941176</v>
      </c>
      <c r="S15" s="3001"/>
      <c r="T15" s="2995"/>
      <c r="U15" s="3544"/>
      <c r="V15" s="833" t="s">
        <v>1138</v>
      </c>
      <c r="W15" s="831">
        <v>22540000</v>
      </c>
      <c r="X15" s="832">
        <f>+W15</f>
        <v>22540000</v>
      </c>
      <c r="Y15" s="832">
        <f>+X15</f>
        <v>22540000</v>
      </c>
      <c r="Z15" s="481" t="s">
        <v>1139</v>
      </c>
      <c r="AA15" s="3540"/>
      <c r="AB15" s="2174"/>
      <c r="AC15" s="3538"/>
      <c r="AD15" s="3542"/>
      <c r="AE15" s="3538"/>
      <c r="AF15" s="3539"/>
      <c r="AG15" s="3538"/>
      <c r="AH15" s="3539"/>
      <c r="AI15" s="3538"/>
      <c r="AJ15" s="3539"/>
      <c r="AK15" s="3538"/>
      <c r="AL15" s="3539"/>
      <c r="AM15" s="3538"/>
      <c r="AN15" s="3539"/>
      <c r="AO15" s="3538"/>
      <c r="AP15" s="3539"/>
      <c r="AQ15" s="3538"/>
      <c r="AR15" s="3256"/>
      <c r="AS15" s="3541"/>
      <c r="AT15" s="3534"/>
      <c r="AU15" s="3536"/>
    </row>
    <row r="16" spans="1:67" ht="65.25" customHeight="1" x14ac:dyDescent="0.25">
      <c r="A16" s="2440"/>
      <c r="B16" s="2441"/>
      <c r="C16" s="265"/>
      <c r="D16" s="266"/>
      <c r="E16" s="499"/>
      <c r="F16" s="499"/>
      <c r="G16" s="2272"/>
      <c r="H16" s="2147"/>
      <c r="I16" s="2272"/>
      <c r="J16" s="2147"/>
      <c r="K16" s="2272"/>
      <c r="L16" s="2147"/>
      <c r="M16" s="2272"/>
      <c r="N16" s="2147"/>
      <c r="O16" s="2272"/>
      <c r="P16" s="2272"/>
      <c r="Q16" s="2147"/>
      <c r="R16" s="3032"/>
      <c r="S16" s="3001"/>
      <c r="T16" s="2995"/>
      <c r="U16" s="3544"/>
      <c r="V16" s="833" t="s">
        <v>1140</v>
      </c>
      <c r="W16" s="831">
        <v>17774000</v>
      </c>
      <c r="X16" s="832">
        <f>+W16</f>
        <v>17774000</v>
      </c>
      <c r="Y16" s="832">
        <f>+X16</f>
        <v>17774000</v>
      </c>
      <c r="Z16" s="153" t="s">
        <v>1139</v>
      </c>
      <c r="AA16" s="3540"/>
      <c r="AB16" s="2174"/>
      <c r="AC16" s="3538"/>
      <c r="AD16" s="3542"/>
      <c r="AE16" s="3538"/>
      <c r="AF16" s="3539"/>
      <c r="AG16" s="3538"/>
      <c r="AH16" s="3539"/>
      <c r="AI16" s="3538"/>
      <c r="AJ16" s="3539"/>
      <c r="AK16" s="3538"/>
      <c r="AL16" s="3539"/>
      <c r="AM16" s="3538"/>
      <c r="AN16" s="3539"/>
      <c r="AO16" s="3538"/>
      <c r="AP16" s="3539"/>
      <c r="AQ16" s="3538"/>
      <c r="AR16" s="3256"/>
      <c r="AS16" s="3541"/>
      <c r="AT16" s="3534"/>
      <c r="AU16" s="3536"/>
    </row>
    <row r="17" spans="1:47" ht="65.25" customHeight="1" x14ac:dyDescent="0.25">
      <c r="A17" s="2440"/>
      <c r="B17" s="2441"/>
      <c r="C17" s="265"/>
      <c r="D17" s="266"/>
      <c r="E17" s="499"/>
      <c r="F17" s="499"/>
      <c r="G17" s="2272"/>
      <c r="H17" s="2147"/>
      <c r="I17" s="2272"/>
      <c r="J17" s="2147"/>
      <c r="K17" s="2272"/>
      <c r="L17" s="2147"/>
      <c r="M17" s="2272"/>
      <c r="N17" s="2147"/>
      <c r="O17" s="2272"/>
      <c r="P17" s="2272"/>
      <c r="Q17" s="2147"/>
      <c r="R17" s="3032"/>
      <c r="S17" s="3001"/>
      <c r="T17" s="2995"/>
      <c r="U17" s="3544"/>
      <c r="V17" s="834" t="s">
        <v>1141</v>
      </c>
      <c r="W17" s="835">
        <v>9300000</v>
      </c>
      <c r="X17" s="836">
        <v>5848550</v>
      </c>
      <c r="Y17" s="836">
        <f>+X17</f>
        <v>5848550</v>
      </c>
      <c r="Z17" s="837" t="s">
        <v>1142</v>
      </c>
      <c r="AA17" s="3540"/>
      <c r="AB17" s="2174"/>
      <c r="AC17" s="3538"/>
      <c r="AD17" s="3542"/>
      <c r="AE17" s="3538"/>
      <c r="AF17" s="3539"/>
      <c r="AG17" s="3538"/>
      <c r="AH17" s="3539"/>
      <c r="AI17" s="3538"/>
      <c r="AJ17" s="3539"/>
      <c r="AK17" s="3538"/>
      <c r="AL17" s="3539"/>
      <c r="AM17" s="3538"/>
      <c r="AN17" s="3539"/>
      <c r="AO17" s="3538"/>
      <c r="AP17" s="3539"/>
      <c r="AQ17" s="3538"/>
      <c r="AR17" s="3256"/>
      <c r="AS17" s="3541"/>
      <c r="AT17" s="3534"/>
      <c r="AU17" s="3536"/>
    </row>
    <row r="18" spans="1:47" ht="39" customHeight="1" x14ac:dyDescent="0.25">
      <c r="A18" s="2440"/>
      <c r="B18" s="2441"/>
      <c r="C18" s="838"/>
      <c r="D18" s="839"/>
      <c r="E18" s="499"/>
      <c r="F18" s="499"/>
      <c r="G18" s="2272"/>
      <c r="H18" s="2147"/>
      <c r="I18" s="2272"/>
      <c r="J18" s="2147"/>
      <c r="K18" s="2272"/>
      <c r="L18" s="2147"/>
      <c r="M18" s="2272"/>
      <c r="N18" s="2147"/>
      <c r="O18" s="2272"/>
      <c r="P18" s="2272"/>
      <c r="Q18" s="2147"/>
      <c r="R18" s="3032"/>
      <c r="S18" s="3001"/>
      <c r="T18" s="2995"/>
      <c r="U18" s="3545"/>
      <c r="V18" s="840" t="s">
        <v>1143</v>
      </c>
      <c r="W18" s="841">
        <v>5000000</v>
      </c>
      <c r="X18" s="841">
        <v>4998000</v>
      </c>
      <c r="Y18" s="841">
        <f>+X18</f>
        <v>4998000</v>
      </c>
      <c r="Z18" s="153" t="s">
        <v>1144</v>
      </c>
      <c r="AA18" s="3540"/>
      <c r="AB18" s="2174"/>
      <c r="AC18" s="3538"/>
      <c r="AD18" s="3542"/>
      <c r="AE18" s="3538"/>
      <c r="AF18" s="3539"/>
      <c r="AG18" s="3538"/>
      <c r="AH18" s="3539"/>
      <c r="AI18" s="3538"/>
      <c r="AJ18" s="3539"/>
      <c r="AK18" s="3538"/>
      <c r="AL18" s="3539"/>
      <c r="AM18" s="3538"/>
      <c r="AN18" s="3539"/>
      <c r="AO18" s="3538"/>
      <c r="AP18" s="3539"/>
      <c r="AQ18" s="3538"/>
      <c r="AR18" s="3256"/>
      <c r="AS18" s="3541"/>
      <c r="AT18" s="3534"/>
      <c r="AU18" s="3537"/>
    </row>
    <row r="19" spans="1:47" s="2" customFormat="1" ht="27.75" customHeight="1" x14ac:dyDescent="0.25">
      <c r="A19" s="2440"/>
      <c r="B19" s="2441"/>
      <c r="C19" s="193">
        <v>33</v>
      </c>
      <c r="D19" s="842" t="s">
        <v>242</v>
      </c>
      <c r="E19" s="843"/>
      <c r="F19" s="524"/>
      <c r="G19" s="844"/>
      <c r="H19" s="844"/>
      <c r="I19" s="844"/>
      <c r="J19" s="844"/>
      <c r="K19" s="844"/>
      <c r="L19" s="844"/>
      <c r="M19" s="844"/>
      <c r="N19" s="844"/>
      <c r="O19" s="844"/>
      <c r="P19" s="844"/>
      <c r="Q19" s="844"/>
      <c r="R19" s="845"/>
      <c r="S19" s="846"/>
      <c r="T19" s="844"/>
      <c r="U19" s="847"/>
      <c r="V19" s="848"/>
      <c r="W19" s="848"/>
      <c r="X19" s="848"/>
      <c r="Y19" s="848"/>
      <c r="Z19" s="849"/>
      <c r="AA19" s="850"/>
      <c r="AB19" s="444"/>
      <c r="AC19" s="849"/>
      <c r="AD19" s="849"/>
      <c r="AE19" s="849"/>
      <c r="AF19" s="849"/>
      <c r="AG19" s="849"/>
      <c r="AH19" s="849"/>
      <c r="AI19" s="849"/>
      <c r="AJ19" s="849"/>
      <c r="AK19" s="849"/>
      <c r="AL19" s="849"/>
      <c r="AM19" s="849"/>
      <c r="AN19" s="849"/>
      <c r="AO19" s="849"/>
      <c r="AP19" s="849"/>
      <c r="AQ19" s="849"/>
      <c r="AR19" s="850"/>
      <c r="AS19" s="851"/>
      <c r="AT19" s="851"/>
      <c r="AU19" s="852"/>
    </row>
    <row r="20" spans="1:47" s="2" customFormat="1" ht="27" customHeight="1" x14ac:dyDescent="0.25">
      <c r="A20" s="2440"/>
      <c r="B20" s="2441"/>
      <c r="C20" s="637"/>
      <c r="D20" s="638"/>
      <c r="E20" s="269">
        <v>3301</v>
      </c>
      <c r="F20" s="2792" t="s">
        <v>243</v>
      </c>
      <c r="G20" s="2728"/>
      <c r="H20" s="2728"/>
      <c r="I20" s="2728"/>
      <c r="J20" s="2728"/>
      <c r="K20" s="2728"/>
      <c r="L20" s="2728"/>
      <c r="M20" s="724"/>
      <c r="N20" s="724"/>
      <c r="O20" s="724"/>
      <c r="P20" s="724"/>
      <c r="Q20" s="724"/>
      <c r="R20" s="853"/>
      <c r="S20" s="854"/>
      <c r="T20" s="724"/>
      <c r="U20" s="724"/>
      <c r="V20" s="724"/>
      <c r="W20" s="724"/>
      <c r="X20" s="724"/>
      <c r="Y20" s="724"/>
      <c r="Z20" s="58"/>
      <c r="AA20" s="855"/>
      <c r="AB20" s="173"/>
      <c r="AC20" s="724"/>
      <c r="AD20" s="724"/>
      <c r="AE20" s="724"/>
      <c r="AF20" s="724"/>
      <c r="AG20" s="724"/>
      <c r="AH20" s="724"/>
      <c r="AI20" s="724"/>
      <c r="AJ20" s="724"/>
      <c r="AK20" s="724"/>
      <c r="AL20" s="724"/>
      <c r="AM20" s="724"/>
      <c r="AN20" s="724"/>
      <c r="AO20" s="724"/>
      <c r="AP20" s="724"/>
      <c r="AQ20" s="724"/>
      <c r="AR20" s="724"/>
      <c r="AS20" s="856"/>
      <c r="AT20" s="856"/>
      <c r="AU20" s="721"/>
    </row>
    <row r="21" spans="1:47" s="2" customFormat="1" ht="201.75" customHeight="1" x14ac:dyDescent="0.25">
      <c r="A21" s="2440"/>
      <c r="B21" s="2441"/>
      <c r="C21" s="641"/>
      <c r="D21" s="640"/>
      <c r="E21" s="691"/>
      <c r="F21" s="691"/>
      <c r="G21" s="681">
        <v>3301051</v>
      </c>
      <c r="H21" s="678" t="s">
        <v>1145</v>
      </c>
      <c r="I21" s="681">
        <v>3301051</v>
      </c>
      <c r="J21" s="678" t="s">
        <v>1145</v>
      </c>
      <c r="K21" s="663">
        <v>330105110</v>
      </c>
      <c r="L21" s="658" t="s">
        <v>1146</v>
      </c>
      <c r="M21" s="663">
        <v>330105110</v>
      </c>
      <c r="N21" s="658" t="s">
        <v>1146</v>
      </c>
      <c r="O21" s="663">
        <v>250</v>
      </c>
      <c r="P21" s="663" t="s">
        <v>1147</v>
      </c>
      <c r="Q21" s="658" t="s">
        <v>1148</v>
      </c>
      <c r="R21" s="857">
        <f>W21/S21</f>
        <v>1</v>
      </c>
      <c r="S21" s="682">
        <f>W21</f>
        <v>14250000</v>
      </c>
      <c r="T21" s="658" t="s">
        <v>1149</v>
      </c>
      <c r="U21" s="667" t="s">
        <v>1150</v>
      </c>
      <c r="V21" s="660" t="s">
        <v>1151</v>
      </c>
      <c r="W21" s="835">
        <v>14250000</v>
      </c>
      <c r="X21" s="858">
        <v>14250000</v>
      </c>
      <c r="Y21" s="858">
        <f>+X21</f>
        <v>14250000</v>
      </c>
      <c r="Z21" s="153" t="s">
        <v>1152</v>
      </c>
      <c r="AA21" s="859">
        <v>20</v>
      </c>
      <c r="AB21" s="645" t="s">
        <v>387</v>
      </c>
      <c r="AC21" s="860">
        <v>100</v>
      </c>
      <c r="AD21" s="861">
        <v>150</v>
      </c>
      <c r="AE21" s="861" t="s">
        <v>129</v>
      </c>
      <c r="AF21" s="861"/>
      <c r="AG21" s="861"/>
      <c r="AH21" s="861"/>
      <c r="AI21" s="861"/>
      <c r="AJ21" s="861"/>
      <c r="AK21" s="861"/>
      <c r="AL21" s="861"/>
      <c r="AM21" s="861"/>
      <c r="AN21" s="861"/>
      <c r="AO21" s="861"/>
      <c r="AP21" s="861"/>
      <c r="AQ21" s="861"/>
      <c r="AR21" s="862">
        <f>AC21+AD21</f>
        <v>250</v>
      </c>
      <c r="AS21" s="679">
        <v>44197</v>
      </c>
      <c r="AT21" s="679">
        <v>44561</v>
      </c>
      <c r="AU21" s="680" t="s">
        <v>1153</v>
      </c>
    </row>
    <row r="22" spans="1:47" s="2" customFormat="1" ht="20.25" customHeight="1" x14ac:dyDescent="0.25">
      <c r="A22" s="2440"/>
      <c r="B22" s="2441"/>
      <c r="C22" s="193">
        <v>41</v>
      </c>
      <c r="D22" s="3525" t="s">
        <v>1154</v>
      </c>
      <c r="E22" s="2543"/>
      <c r="F22" s="3346"/>
      <c r="G22" s="3346"/>
      <c r="H22" s="3346"/>
      <c r="I22" s="3346"/>
      <c r="J22" s="3346"/>
      <c r="K22" s="524"/>
      <c r="L22" s="524"/>
      <c r="M22" s="524"/>
      <c r="N22" s="524"/>
      <c r="O22" s="524"/>
      <c r="P22" s="524"/>
      <c r="Q22" s="524"/>
      <c r="R22" s="863"/>
      <c r="S22" s="864"/>
      <c r="T22" s="524"/>
      <c r="U22" s="865"/>
      <c r="V22" s="524"/>
      <c r="W22" s="524"/>
      <c r="X22" s="524"/>
      <c r="Y22" s="524"/>
      <c r="Z22" s="844"/>
      <c r="AA22" s="796"/>
      <c r="AB22" s="444"/>
      <c r="AC22" s="866"/>
      <c r="AD22" s="866"/>
      <c r="AE22" s="866"/>
      <c r="AF22" s="866"/>
      <c r="AG22" s="866"/>
      <c r="AH22" s="866"/>
      <c r="AI22" s="866"/>
      <c r="AJ22" s="866"/>
      <c r="AK22" s="866"/>
      <c r="AL22" s="866"/>
      <c r="AM22" s="866"/>
      <c r="AN22" s="866"/>
      <c r="AO22" s="866"/>
      <c r="AP22" s="866"/>
      <c r="AQ22" s="866"/>
      <c r="AR22" s="796"/>
      <c r="AS22" s="867"/>
      <c r="AT22" s="867"/>
      <c r="AU22" s="868"/>
    </row>
    <row r="23" spans="1:47" s="2" customFormat="1" ht="27" customHeight="1" x14ac:dyDescent="0.25">
      <c r="A23" s="2440"/>
      <c r="B23" s="2441"/>
      <c r="C23" s="637"/>
      <c r="D23" s="640"/>
      <c r="E23" s="869">
        <v>4102</v>
      </c>
      <c r="F23" s="870" t="s">
        <v>1155</v>
      </c>
      <c r="G23" s="871"/>
      <c r="H23" s="871"/>
      <c r="I23" s="871"/>
      <c r="J23" s="871"/>
      <c r="K23" s="871"/>
      <c r="L23" s="871"/>
      <c r="M23" s="872"/>
      <c r="N23" s="872"/>
      <c r="O23" s="724"/>
      <c r="P23" s="724"/>
      <c r="Q23" s="724"/>
      <c r="R23" s="853"/>
      <c r="S23" s="854"/>
      <c r="T23" s="724"/>
      <c r="U23" s="724"/>
      <c r="V23" s="58"/>
      <c r="W23" s="58"/>
      <c r="X23" s="58"/>
      <c r="Y23" s="58"/>
      <c r="Z23" s="58"/>
      <c r="AA23" s="855"/>
      <c r="AB23" s="173"/>
      <c r="AC23" s="724"/>
      <c r="AD23" s="724"/>
      <c r="AE23" s="724"/>
      <c r="AF23" s="724"/>
      <c r="AG23" s="724"/>
      <c r="AH23" s="724"/>
      <c r="AI23" s="724"/>
      <c r="AJ23" s="724"/>
      <c r="AK23" s="724"/>
      <c r="AL23" s="724"/>
      <c r="AM23" s="724"/>
      <c r="AN23" s="724"/>
      <c r="AO23" s="724"/>
      <c r="AP23" s="724"/>
      <c r="AQ23" s="724"/>
      <c r="AR23" s="724"/>
      <c r="AS23" s="856"/>
      <c r="AT23" s="856"/>
      <c r="AU23" s="721"/>
    </row>
    <row r="24" spans="1:47" ht="158.25" customHeight="1" x14ac:dyDescent="0.25">
      <c r="A24" s="2440"/>
      <c r="B24" s="2441"/>
      <c r="C24" s="265"/>
      <c r="D24" s="873"/>
      <c r="E24" s="2975"/>
      <c r="F24" s="2975"/>
      <c r="G24" s="2149" t="s">
        <v>63</v>
      </c>
      <c r="H24" s="3530" t="s">
        <v>1156</v>
      </c>
      <c r="I24" s="3532">
        <v>4102035</v>
      </c>
      <c r="J24" s="2869" t="s">
        <v>1157</v>
      </c>
      <c r="K24" s="665" t="s">
        <v>63</v>
      </c>
      <c r="L24" s="3562" t="s">
        <v>1158</v>
      </c>
      <c r="M24" s="2284">
        <v>410203500</v>
      </c>
      <c r="N24" s="3546" t="s">
        <v>288</v>
      </c>
      <c r="O24" s="2284">
        <v>1</v>
      </c>
      <c r="P24" s="2299" t="s">
        <v>1159</v>
      </c>
      <c r="Q24" s="2465" t="s">
        <v>1160</v>
      </c>
      <c r="R24" s="3555">
        <f>SUM(W24:W25)/S24</f>
        <v>0.49053271853232611</v>
      </c>
      <c r="S24" s="3052">
        <f>SUM(W24:W29)</f>
        <v>101930000</v>
      </c>
      <c r="T24" s="2465" t="s">
        <v>1161</v>
      </c>
      <c r="U24" s="2539" t="s">
        <v>1162</v>
      </c>
      <c r="V24" s="3557" t="s">
        <v>1163</v>
      </c>
      <c r="W24" s="831">
        <v>20000000</v>
      </c>
      <c r="X24" s="874">
        <f>+'[2]F-PLA-47 EJE METAS PROYECTOS'!V22</f>
        <v>18661500</v>
      </c>
      <c r="Y24" s="874">
        <f>+X24</f>
        <v>18661500</v>
      </c>
      <c r="Z24" s="875" t="s">
        <v>1164</v>
      </c>
      <c r="AA24" s="876">
        <v>20</v>
      </c>
      <c r="AB24" s="877" t="s">
        <v>387</v>
      </c>
      <c r="AC24" s="3550">
        <v>104</v>
      </c>
      <c r="AD24" s="3550">
        <v>96</v>
      </c>
      <c r="AE24" s="3550">
        <v>125</v>
      </c>
      <c r="AF24" s="3550" t="s">
        <v>129</v>
      </c>
      <c r="AG24" s="3550">
        <v>75</v>
      </c>
      <c r="AH24" s="3550" t="s">
        <v>129</v>
      </c>
      <c r="AI24" s="3550" t="s">
        <v>129</v>
      </c>
      <c r="AJ24" s="3550" t="s">
        <v>129</v>
      </c>
      <c r="AK24" s="3550" t="s">
        <v>129</v>
      </c>
      <c r="AL24" s="3550" t="s">
        <v>129</v>
      </c>
      <c r="AM24" s="3550" t="s">
        <v>129</v>
      </c>
      <c r="AN24" s="3550" t="s">
        <v>129</v>
      </c>
      <c r="AO24" s="3550">
        <v>8</v>
      </c>
      <c r="AP24" s="3550" t="s">
        <v>129</v>
      </c>
      <c r="AQ24" s="3550" t="s">
        <v>129</v>
      </c>
      <c r="AR24" s="3226">
        <v>200</v>
      </c>
      <c r="AS24" s="3547">
        <v>44197</v>
      </c>
      <c r="AT24" s="3547">
        <v>44561</v>
      </c>
      <c r="AU24" s="3548" t="s">
        <v>1165</v>
      </c>
    </row>
    <row r="25" spans="1:47" ht="158.25" customHeight="1" x14ac:dyDescent="0.25">
      <c r="A25" s="2440"/>
      <c r="B25" s="2441"/>
      <c r="C25" s="265"/>
      <c r="D25" s="873"/>
      <c r="E25" s="2975"/>
      <c r="F25" s="2975"/>
      <c r="G25" s="2271"/>
      <c r="H25" s="3531"/>
      <c r="I25" s="3533"/>
      <c r="J25" s="2774"/>
      <c r="K25" s="665"/>
      <c r="L25" s="2334"/>
      <c r="M25" s="2286"/>
      <c r="N25" s="2685"/>
      <c r="O25" s="2286"/>
      <c r="P25" s="2299"/>
      <c r="Q25" s="2465"/>
      <c r="R25" s="3556"/>
      <c r="S25" s="3052"/>
      <c r="T25" s="2465"/>
      <c r="U25" s="2539"/>
      <c r="V25" s="3558"/>
      <c r="W25" s="831">
        <v>30000000</v>
      </c>
      <c r="X25" s="874">
        <v>30000000</v>
      </c>
      <c r="Y25" s="874">
        <f>+X25</f>
        <v>30000000</v>
      </c>
      <c r="Z25" s="875" t="s">
        <v>1166</v>
      </c>
      <c r="AA25" s="876">
        <v>88</v>
      </c>
      <c r="AB25" s="877" t="s">
        <v>1167</v>
      </c>
      <c r="AC25" s="3550"/>
      <c r="AD25" s="3550"/>
      <c r="AE25" s="3550"/>
      <c r="AF25" s="3550"/>
      <c r="AG25" s="3550"/>
      <c r="AH25" s="3550"/>
      <c r="AI25" s="3550"/>
      <c r="AJ25" s="3550"/>
      <c r="AK25" s="3550"/>
      <c r="AL25" s="3550"/>
      <c r="AM25" s="3550"/>
      <c r="AN25" s="3550"/>
      <c r="AO25" s="3550"/>
      <c r="AP25" s="3550"/>
      <c r="AQ25" s="3550"/>
      <c r="AR25" s="3226"/>
      <c r="AS25" s="3547"/>
      <c r="AT25" s="3547"/>
      <c r="AU25" s="3226"/>
    </row>
    <row r="26" spans="1:47" ht="104.25" customHeight="1" x14ac:dyDescent="0.25">
      <c r="A26" s="2440"/>
      <c r="B26" s="2441"/>
      <c r="C26" s="265"/>
      <c r="D26" s="873"/>
      <c r="E26" s="2975"/>
      <c r="F26" s="2975"/>
      <c r="G26" s="3551" t="s">
        <v>63</v>
      </c>
      <c r="H26" s="3553" t="s">
        <v>1168</v>
      </c>
      <c r="I26" s="2272">
        <v>4102001</v>
      </c>
      <c r="J26" s="3553" t="s">
        <v>1169</v>
      </c>
      <c r="K26" s="2175" t="s">
        <v>63</v>
      </c>
      <c r="L26" s="2173" t="s">
        <v>1170</v>
      </c>
      <c r="M26" s="2175">
        <v>410200100</v>
      </c>
      <c r="N26" s="2173" t="s">
        <v>1171</v>
      </c>
      <c r="O26" s="2175">
        <v>12</v>
      </c>
      <c r="P26" s="2299"/>
      <c r="Q26" s="2465"/>
      <c r="R26" s="3559">
        <f>SUM(W26:W29)/S24</f>
        <v>0.50946728146767395</v>
      </c>
      <c r="S26" s="3052"/>
      <c r="T26" s="2465"/>
      <c r="U26" s="2539"/>
      <c r="V26" s="661" t="s">
        <v>1172</v>
      </c>
      <c r="W26" s="831">
        <v>20000000</v>
      </c>
      <c r="X26" s="832">
        <v>17500000</v>
      </c>
      <c r="Y26" s="832">
        <v>17500000</v>
      </c>
      <c r="Z26" s="875" t="s">
        <v>1173</v>
      </c>
      <c r="AA26" s="876">
        <v>20</v>
      </c>
      <c r="AB26" s="877" t="s">
        <v>387</v>
      </c>
      <c r="AC26" s="3550"/>
      <c r="AD26" s="3550"/>
      <c r="AE26" s="3550"/>
      <c r="AF26" s="3550"/>
      <c r="AG26" s="3550"/>
      <c r="AH26" s="3550"/>
      <c r="AI26" s="3550"/>
      <c r="AJ26" s="3550"/>
      <c r="AK26" s="3550"/>
      <c r="AL26" s="3550"/>
      <c r="AM26" s="3550"/>
      <c r="AN26" s="3550"/>
      <c r="AO26" s="3550"/>
      <c r="AP26" s="3550"/>
      <c r="AQ26" s="3550"/>
      <c r="AR26" s="3226"/>
      <c r="AS26" s="3547"/>
      <c r="AT26" s="3547"/>
      <c r="AU26" s="3226"/>
    </row>
    <row r="27" spans="1:47" ht="105" customHeight="1" x14ac:dyDescent="0.25">
      <c r="A27" s="2440"/>
      <c r="B27" s="2441"/>
      <c r="C27" s="265"/>
      <c r="D27" s="873"/>
      <c r="E27" s="2975"/>
      <c r="F27" s="2975"/>
      <c r="G27" s="3551"/>
      <c r="H27" s="3554"/>
      <c r="I27" s="2272"/>
      <c r="J27" s="3554"/>
      <c r="K27" s="2285"/>
      <c r="L27" s="2333"/>
      <c r="M27" s="2285"/>
      <c r="N27" s="2333"/>
      <c r="O27" s="2285"/>
      <c r="P27" s="2299"/>
      <c r="Q27" s="2465"/>
      <c r="R27" s="3560"/>
      <c r="S27" s="3052"/>
      <c r="T27" s="2465"/>
      <c r="U27" s="2539"/>
      <c r="V27" s="3561" t="s">
        <v>1174</v>
      </c>
      <c r="W27" s="831">
        <v>20000000</v>
      </c>
      <c r="X27" s="832">
        <v>16633834</v>
      </c>
      <c r="Y27" s="832">
        <f>+X27</f>
        <v>16633834</v>
      </c>
      <c r="Z27" s="875" t="s">
        <v>1173</v>
      </c>
      <c r="AA27" s="876">
        <v>20</v>
      </c>
      <c r="AB27" s="877" t="s">
        <v>387</v>
      </c>
      <c r="AC27" s="3550"/>
      <c r="AD27" s="3550"/>
      <c r="AE27" s="3550"/>
      <c r="AF27" s="3550"/>
      <c r="AG27" s="3550"/>
      <c r="AH27" s="3550"/>
      <c r="AI27" s="3550"/>
      <c r="AJ27" s="3550"/>
      <c r="AK27" s="3550"/>
      <c r="AL27" s="3550"/>
      <c r="AM27" s="3550"/>
      <c r="AN27" s="3550"/>
      <c r="AO27" s="3550"/>
      <c r="AP27" s="3550"/>
      <c r="AQ27" s="3550"/>
      <c r="AR27" s="3226"/>
      <c r="AS27" s="3547"/>
      <c r="AT27" s="3547"/>
      <c r="AU27" s="3226"/>
    </row>
    <row r="28" spans="1:47" ht="105" customHeight="1" x14ac:dyDescent="0.25">
      <c r="A28" s="2440"/>
      <c r="B28" s="2441"/>
      <c r="C28" s="265"/>
      <c r="D28" s="873"/>
      <c r="E28" s="2975"/>
      <c r="F28" s="2975"/>
      <c r="G28" s="3552"/>
      <c r="H28" s="3554"/>
      <c r="I28" s="2149"/>
      <c r="J28" s="3554"/>
      <c r="K28" s="2285"/>
      <c r="L28" s="2333"/>
      <c r="M28" s="2285"/>
      <c r="N28" s="2333"/>
      <c r="O28" s="2285"/>
      <c r="P28" s="2299"/>
      <c r="Q28" s="2465"/>
      <c r="R28" s="3560"/>
      <c r="S28" s="3052"/>
      <c r="T28" s="2465"/>
      <c r="U28" s="2539"/>
      <c r="V28" s="3561"/>
      <c r="W28" s="831">
        <v>1930000</v>
      </c>
      <c r="X28" s="832">
        <v>1930000</v>
      </c>
      <c r="Y28" s="832">
        <f>+X28</f>
        <v>1930000</v>
      </c>
      <c r="Z28" s="875" t="s">
        <v>1175</v>
      </c>
      <c r="AA28" s="876">
        <v>88</v>
      </c>
      <c r="AB28" s="877" t="s">
        <v>1167</v>
      </c>
      <c r="AC28" s="3550"/>
      <c r="AD28" s="3550"/>
      <c r="AE28" s="3550"/>
      <c r="AF28" s="3550"/>
      <c r="AG28" s="3550"/>
      <c r="AH28" s="3550"/>
      <c r="AI28" s="3550"/>
      <c r="AJ28" s="3550"/>
      <c r="AK28" s="3550"/>
      <c r="AL28" s="3550"/>
      <c r="AM28" s="3550"/>
      <c r="AN28" s="3550"/>
      <c r="AO28" s="3550"/>
      <c r="AP28" s="3550"/>
      <c r="AQ28" s="3550"/>
      <c r="AR28" s="3226"/>
      <c r="AS28" s="3547"/>
      <c r="AT28" s="3547"/>
      <c r="AU28" s="3226"/>
    </row>
    <row r="29" spans="1:47" ht="72.75" customHeight="1" x14ac:dyDescent="0.25">
      <c r="A29" s="2440"/>
      <c r="B29" s="2441"/>
      <c r="C29" s="265"/>
      <c r="D29" s="873"/>
      <c r="E29" s="2975"/>
      <c r="F29" s="2975"/>
      <c r="G29" s="3552"/>
      <c r="H29" s="3554"/>
      <c r="I29" s="2149"/>
      <c r="J29" s="3554"/>
      <c r="K29" s="2285"/>
      <c r="L29" s="2333"/>
      <c r="M29" s="2285"/>
      <c r="N29" s="2333"/>
      <c r="O29" s="2285"/>
      <c r="P29" s="2299"/>
      <c r="Q29" s="2465"/>
      <c r="R29" s="3560"/>
      <c r="S29" s="3052"/>
      <c r="T29" s="2465"/>
      <c r="U29" s="2539"/>
      <c r="V29" s="660" t="s">
        <v>1176</v>
      </c>
      <c r="W29" s="831">
        <v>10000000</v>
      </c>
      <c r="X29" s="832">
        <v>10000000</v>
      </c>
      <c r="Y29" s="832">
        <v>10000000</v>
      </c>
      <c r="Z29" s="875" t="s">
        <v>1173</v>
      </c>
      <c r="AA29" s="876">
        <v>20</v>
      </c>
      <c r="AB29" s="877" t="s">
        <v>387</v>
      </c>
      <c r="AC29" s="3550"/>
      <c r="AD29" s="3550"/>
      <c r="AE29" s="3550"/>
      <c r="AF29" s="3550"/>
      <c r="AG29" s="3550"/>
      <c r="AH29" s="3550"/>
      <c r="AI29" s="3550"/>
      <c r="AJ29" s="3550"/>
      <c r="AK29" s="3550"/>
      <c r="AL29" s="3550"/>
      <c r="AM29" s="3550"/>
      <c r="AN29" s="3550"/>
      <c r="AO29" s="3550"/>
      <c r="AP29" s="3550"/>
      <c r="AQ29" s="3550"/>
      <c r="AR29" s="3226"/>
      <c r="AS29" s="3547"/>
      <c r="AT29" s="3547"/>
      <c r="AU29" s="3549"/>
    </row>
    <row r="30" spans="1:47" ht="62.25" customHeight="1" x14ac:dyDescent="0.25">
      <c r="A30" s="2440"/>
      <c r="B30" s="2441"/>
      <c r="C30" s="265"/>
      <c r="D30" s="873"/>
      <c r="E30" s="2975"/>
      <c r="F30" s="2975"/>
      <c r="G30" s="3551" t="s">
        <v>63</v>
      </c>
      <c r="H30" s="2292" t="s">
        <v>1177</v>
      </c>
      <c r="I30" s="2272">
        <v>4102043</v>
      </c>
      <c r="J30" s="2147" t="s">
        <v>1178</v>
      </c>
      <c r="K30" s="2272" t="s">
        <v>63</v>
      </c>
      <c r="L30" s="2147" t="s">
        <v>1179</v>
      </c>
      <c r="M30" s="2272" t="s">
        <v>1180</v>
      </c>
      <c r="N30" s="2147" t="s">
        <v>1181</v>
      </c>
      <c r="O30" s="2272">
        <v>1</v>
      </c>
      <c r="P30" s="2975" t="s">
        <v>1182</v>
      </c>
      <c r="Q30" s="2995" t="s">
        <v>1183</v>
      </c>
      <c r="R30" s="3543">
        <f>SUM(W30:W34)/S30</f>
        <v>1</v>
      </c>
      <c r="S30" s="3001">
        <f>SUM(W30:W34)</f>
        <v>132000000</v>
      </c>
      <c r="T30" s="2995" t="s">
        <v>1184</v>
      </c>
      <c r="U30" s="3544" t="s">
        <v>1185</v>
      </c>
      <c r="V30" s="686" t="s">
        <v>1186</v>
      </c>
      <c r="W30" s="878">
        <v>9600000</v>
      </c>
      <c r="X30" s="832">
        <v>9600000</v>
      </c>
      <c r="Y30" s="832">
        <v>9600000</v>
      </c>
      <c r="Z30" s="481" t="s">
        <v>1187</v>
      </c>
      <c r="AA30" s="3563">
        <v>20</v>
      </c>
      <c r="AB30" s="2174" t="s">
        <v>387</v>
      </c>
      <c r="AC30" s="3539">
        <v>650</v>
      </c>
      <c r="AD30" s="3539">
        <v>600</v>
      </c>
      <c r="AE30" s="3539">
        <v>125</v>
      </c>
      <c r="AF30" s="3539">
        <v>250</v>
      </c>
      <c r="AG30" s="3539">
        <v>625</v>
      </c>
      <c r="AH30" s="3539">
        <v>250</v>
      </c>
      <c r="AI30" s="3539" t="s">
        <v>129</v>
      </c>
      <c r="AJ30" s="3539" t="s">
        <v>129</v>
      </c>
      <c r="AK30" s="3539" t="s">
        <v>129</v>
      </c>
      <c r="AL30" s="3539" t="s">
        <v>129</v>
      </c>
      <c r="AM30" s="3539" t="s">
        <v>129</v>
      </c>
      <c r="AN30" s="3539" t="s">
        <v>129</v>
      </c>
      <c r="AO30" s="3539" t="s">
        <v>129</v>
      </c>
      <c r="AP30" s="3539" t="s">
        <v>129</v>
      </c>
      <c r="AQ30" s="3539" t="s">
        <v>129</v>
      </c>
      <c r="AR30" s="3256">
        <v>1250</v>
      </c>
      <c r="AS30" s="3565">
        <v>44197</v>
      </c>
      <c r="AT30" s="3565">
        <v>44561</v>
      </c>
      <c r="AU30" s="3566" t="s">
        <v>1165</v>
      </c>
    </row>
    <row r="31" spans="1:47" ht="51" customHeight="1" x14ac:dyDescent="0.25">
      <c r="A31" s="2440"/>
      <c r="B31" s="2441"/>
      <c r="C31" s="265"/>
      <c r="D31" s="873"/>
      <c r="E31" s="2975"/>
      <c r="F31" s="2975"/>
      <c r="G31" s="3551"/>
      <c r="H31" s="2292"/>
      <c r="I31" s="2272"/>
      <c r="J31" s="2147"/>
      <c r="K31" s="2272"/>
      <c r="L31" s="2147"/>
      <c r="M31" s="2272"/>
      <c r="N31" s="2147"/>
      <c r="O31" s="2272"/>
      <c r="P31" s="2975"/>
      <c r="Q31" s="2995"/>
      <c r="R31" s="3543"/>
      <c r="S31" s="3001"/>
      <c r="T31" s="2995"/>
      <c r="U31" s="3544"/>
      <c r="V31" s="686" t="s">
        <v>1188</v>
      </c>
      <c r="W31" s="878">
        <v>11000000</v>
      </c>
      <c r="X31" s="832">
        <v>8000000</v>
      </c>
      <c r="Y31" s="832">
        <v>8000000</v>
      </c>
      <c r="Z31" s="481" t="s">
        <v>1187</v>
      </c>
      <c r="AA31" s="3563"/>
      <c r="AB31" s="2174"/>
      <c r="AC31" s="3539"/>
      <c r="AD31" s="3539"/>
      <c r="AE31" s="3539"/>
      <c r="AF31" s="3539"/>
      <c r="AG31" s="3539"/>
      <c r="AH31" s="3539"/>
      <c r="AI31" s="3539"/>
      <c r="AJ31" s="3539"/>
      <c r="AK31" s="3539"/>
      <c r="AL31" s="3539"/>
      <c r="AM31" s="3539"/>
      <c r="AN31" s="3539"/>
      <c r="AO31" s="3539"/>
      <c r="AP31" s="3539"/>
      <c r="AQ31" s="3539"/>
      <c r="AR31" s="3256"/>
      <c r="AS31" s="3565"/>
      <c r="AT31" s="3565"/>
      <c r="AU31" s="3567"/>
    </row>
    <row r="32" spans="1:47" ht="58.5" customHeight="1" x14ac:dyDescent="0.25">
      <c r="A32" s="2440"/>
      <c r="B32" s="2441"/>
      <c r="C32" s="265"/>
      <c r="D32" s="873"/>
      <c r="E32" s="2975"/>
      <c r="F32" s="2975"/>
      <c r="G32" s="3551"/>
      <c r="H32" s="2292"/>
      <c r="I32" s="2272"/>
      <c r="J32" s="2147"/>
      <c r="K32" s="2272"/>
      <c r="L32" s="2147"/>
      <c r="M32" s="2272"/>
      <c r="N32" s="2147"/>
      <c r="O32" s="2272"/>
      <c r="P32" s="2975"/>
      <c r="Q32" s="2995"/>
      <c r="R32" s="3543"/>
      <c r="S32" s="3001"/>
      <c r="T32" s="2995"/>
      <c r="U32" s="3544"/>
      <c r="V32" s="686" t="s">
        <v>1189</v>
      </c>
      <c r="W32" s="878">
        <v>104400000</v>
      </c>
      <c r="X32" s="832">
        <v>80923560</v>
      </c>
      <c r="Y32" s="832">
        <f>+X32</f>
        <v>80923560</v>
      </c>
      <c r="Z32" s="481" t="s">
        <v>1187</v>
      </c>
      <c r="AA32" s="3563"/>
      <c r="AB32" s="2174"/>
      <c r="AC32" s="3539"/>
      <c r="AD32" s="3539"/>
      <c r="AE32" s="3539"/>
      <c r="AF32" s="3539"/>
      <c r="AG32" s="3539"/>
      <c r="AH32" s="3539"/>
      <c r="AI32" s="3539"/>
      <c r="AJ32" s="3539"/>
      <c r="AK32" s="3539"/>
      <c r="AL32" s="3539"/>
      <c r="AM32" s="3539"/>
      <c r="AN32" s="3539"/>
      <c r="AO32" s="3539"/>
      <c r="AP32" s="3539"/>
      <c r="AQ32" s="3539"/>
      <c r="AR32" s="3256"/>
      <c r="AS32" s="3565"/>
      <c r="AT32" s="3565"/>
      <c r="AU32" s="3567"/>
    </row>
    <row r="33" spans="1:47" ht="33.75" customHeight="1" x14ac:dyDescent="0.25">
      <c r="A33" s="2440"/>
      <c r="B33" s="2441"/>
      <c r="C33" s="265"/>
      <c r="D33" s="873"/>
      <c r="E33" s="2975"/>
      <c r="F33" s="2975"/>
      <c r="G33" s="3551"/>
      <c r="H33" s="2292"/>
      <c r="I33" s="2272"/>
      <c r="J33" s="2147"/>
      <c r="K33" s="2272"/>
      <c r="L33" s="2147"/>
      <c r="M33" s="2272"/>
      <c r="N33" s="2147"/>
      <c r="O33" s="2272"/>
      <c r="P33" s="2975"/>
      <c r="Q33" s="2995"/>
      <c r="R33" s="3543"/>
      <c r="S33" s="3001"/>
      <c r="T33" s="2995"/>
      <c r="U33" s="3544"/>
      <c r="V33" s="879" t="s">
        <v>1190</v>
      </c>
      <c r="W33" s="878">
        <v>4000000</v>
      </c>
      <c r="X33" s="832">
        <v>3968000</v>
      </c>
      <c r="Y33" s="832">
        <f>+X33</f>
        <v>3968000</v>
      </c>
      <c r="Z33" s="481" t="s">
        <v>1191</v>
      </c>
      <c r="AA33" s="3563"/>
      <c r="AB33" s="2174"/>
      <c r="AC33" s="3539"/>
      <c r="AD33" s="3539"/>
      <c r="AE33" s="3539"/>
      <c r="AF33" s="3539"/>
      <c r="AG33" s="3539"/>
      <c r="AH33" s="3539"/>
      <c r="AI33" s="3539"/>
      <c r="AJ33" s="3539"/>
      <c r="AK33" s="3539"/>
      <c r="AL33" s="3539"/>
      <c r="AM33" s="3539"/>
      <c r="AN33" s="3539"/>
      <c r="AO33" s="3539"/>
      <c r="AP33" s="3539"/>
      <c r="AQ33" s="3539"/>
      <c r="AR33" s="3256"/>
      <c r="AS33" s="3565"/>
      <c r="AT33" s="3565"/>
      <c r="AU33" s="3567"/>
    </row>
    <row r="34" spans="1:47" ht="33.75" customHeight="1" x14ac:dyDescent="0.25">
      <c r="A34" s="2440"/>
      <c r="B34" s="2441"/>
      <c r="C34" s="265"/>
      <c r="D34" s="873"/>
      <c r="E34" s="2975"/>
      <c r="F34" s="2975"/>
      <c r="G34" s="3551"/>
      <c r="H34" s="2292"/>
      <c r="I34" s="2272"/>
      <c r="J34" s="2147"/>
      <c r="K34" s="2272"/>
      <c r="L34" s="2147"/>
      <c r="M34" s="2272"/>
      <c r="N34" s="2147"/>
      <c r="O34" s="2272"/>
      <c r="P34" s="2975"/>
      <c r="Q34" s="2995"/>
      <c r="R34" s="3543"/>
      <c r="S34" s="3001"/>
      <c r="T34" s="2995"/>
      <c r="U34" s="3544"/>
      <c r="V34" s="880" t="s">
        <v>1192</v>
      </c>
      <c r="W34" s="878">
        <v>3000000</v>
      </c>
      <c r="X34" s="832">
        <v>3000000</v>
      </c>
      <c r="Y34" s="832">
        <f>+X34</f>
        <v>3000000</v>
      </c>
      <c r="Z34" s="481" t="s">
        <v>1193</v>
      </c>
      <c r="AA34" s="3563"/>
      <c r="AB34" s="2174"/>
      <c r="AC34" s="3564"/>
      <c r="AD34" s="3539"/>
      <c r="AE34" s="3539"/>
      <c r="AF34" s="3539"/>
      <c r="AG34" s="3539"/>
      <c r="AH34" s="3539"/>
      <c r="AI34" s="3539"/>
      <c r="AJ34" s="3539"/>
      <c r="AK34" s="3539"/>
      <c r="AL34" s="3539"/>
      <c r="AM34" s="3539"/>
      <c r="AN34" s="3539"/>
      <c r="AO34" s="3539"/>
      <c r="AP34" s="3539"/>
      <c r="AQ34" s="3539"/>
      <c r="AR34" s="3256"/>
      <c r="AS34" s="3565"/>
      <c r="AT34" s="3565"/>
      <c r="AU34" s="3568"/>
    </row>
    <row r="35" spans="1:47" ht="130.5" customHeight="1" x14ac:dyDescent="0.25">
      <c r="A35" s="2440"/>
      <c r="B35" s="2441"/>
      <c r="C35" s="265"/>
      <c r="D35" s="873"/>
      <c r="E35" s="2975"/>
      <c r="F35" s="2975"/>
      <c r="G35" s="881" t="s">
        <v>63</v>
      </c>
      <c r="H35" s="882" t="s">
        <v>1194</v>
      </c>
      <c r="I35" s="613">
        <v>4102035</v>
      </c>
      <c r="J35" s="684" t="s">
        <v>1157</v>
      </c>
      <c r="K35" s="665" t="s">
        <v>1195</v>
      </c>
      <c r="L35" s="776" t="s">
        <v>1196</v>
      </c>
      <c r="M35" s="665" t="s">
        <v>1197</v>
      </c>
      <c r="N35" s="776" t="s">
        <v>1198</v>
      </c>
      <c r="O35" s="883">
        <v>1</v>
      </c>
      <c r="P35" s="3045" t="s">
        <v>1199</v>
      </c>
      <c r="Q35" s="3571" t="s">
        <v>1200</v>
      </c>
      <c r="R35" s="884">
        <f>SUM(W35)/S35</f>
        <v>3.7685231015004678E-2</v>
      </c>
      <c r="S35" s="3573">
        <f>SUM(W35:W43)</f>
        <v>624647889</v>
      </c>
      <c r="T35" s="3011" t="s">
        <v>1201</v>
      </c>
      <c r="U35" s="3575" t="s">
        <v>1202</v>
      </c>
      <c r="V35" s="643" t="s">
        <v>1203</v>
      </c>
      <c r="W35" s="831">
        <v>23540000</v>
      </c>
      <c r="X35" s="832">
        <v>23540000</v>
      </c>
      <c r="Y35" s="832">
        <v>23540000</v>
      </c>
      <c r="Z35" s="875" t="s">
        <v>1204</v>
      </c>
      <c r="AA35" s="876">
        <v>20</v>
      </c>
      <c r="AB35" s="646" t="s">
        <v>387</v>
      </c>
      <c r="AC35" s="2166">
        <v>15600</v>
      </c>
      <c r="AD35" s="3569">
        <v>14400</v>
      </c>
      <c r="AE35" s="3570">
        <v>25000</v>
      </c>
      <c r="AF35" s="3569">
        <v>3750</v>
      </c>
      <c r="AG35" s="3570">
        <v>1250</v>
      </c>
      <c r="AH35" s="3569" t="s">
        <v>129</v>
      </c>
      <c r="AI35" s="3570" t="s">
        <v>129</v>
      </c>
      <c r="AJ35" s="3569" t="s">
        <v>129</v>
      </c>
      <c r="AK35" s="3570"/>
      <c r="AL35" s="3569" t="s">
        <v>129</v>
      </c>
      <c r="AM35" s="3570" t="s">
        <v>129</v>
      </c>
      <c r="AN35" s="3569" t="s">
        <v>129</v>
      </c>
      <c r="AO35" s="3570" t="s">
        <v>129</v>
      </c>
      <c r="AP35" s="3569"/>
      <c r="AQ35" s="3570" t="s">
        <v>129</v>
      </c>
      <c r="AR35" s="3568">
        <v>30000</v>
      </c>
      <c r="AS35" s="3577">
        <v>44197</v>
      </c>
      <c r="AT35" s="3578">
        <v>44561</v>
      </c>
      <c r="AU35" s="3580" t="s">
        <v>1165</v>
      </c>
    </row>
    <row r="36" spans="1:47" ht="69" customHeight="1" x14ac:dyDescent="0.25">
      <c r="A36" s="2440"/>
      <c r="B36" s="2441"/>
      <c r="C36" s="265"/>
      <c r="D36" s="873"/>
      <c r="E36" s="2975"/>
      <c r="F36" s="2975"/>
      <c r="G36" s="3551" t="s">
        <v>63</v>
      </c>
      <c r="H36" s="2292" t="s">
        <v>1205</v>
      </c>
      <c r="I36" s="3582" t="s">
        <v>1206</v>
      </c>
      <c r="J36" s="2147" t="s">
        <v>1207</v>
      </c>
      <c r="K36" s="3583">
        <v>410204301</v>
      </c>
      <c r="L36" s="2147" t="s">
        <v>1208</v>
      </c>
      <c r="M36" s="3583">
        <v>410204301</v>
      </c>
      <c r="N36" s="2283" t="s">
        <v>1209</v>
      </c>
      <c r="O36" s="2174">
        <v>1</v>
      </c>
      <c r="P36" s="2975"/>
      <c r="Q36" s="3572"/>
      <c r="R36" s="3032">
        <f>SUM(W36:W43)/S35</f>
        <v>0.96231476898499535</v>
      </c>
      <c r="S36" s="3574"/>
      <c r="T36" s="3544"/>
      <c r="U36" s="3576"/>
      <c r="V36" s="643" t="s">
        <v>1210</v>
      </c>
      <c r="W36" s="831">
        <v>19813334</v>
      </c>
      <c r="X36" s="832">
        <v>19000000</v>
      </c>
      <c r="Y36" s="832">
        <f>+X36</f>
        <v>19000000</v>
      </c>
      <c r="Z36" s="875" t="s">
        <v>1211</v>
      </c>
      <c r="AA36" s="876">
        <v>20</v>
      </c>
      <c r="AB36" s="646" t="s">
        <v>387</v>
      </c>
      <c r="AC36" s="2166"/>
      <c r="AD36" s="3539"/>
      <c r="AE36" s="3570"/>
      <c r="AF36" s="3539"/>
      <c r="AG36" s="3570"/>
      <c r="AH36" s="3539"/>
      <c r="AI36" s="3570"/>
      <c r="AJ36" s="3539"/>
      <c r="AK36" s="3570"/>
      <c r="AL36" s="3539"/>
      <c r="AM36" s="3570"/>
      <c r="AN36" s="3539"/>
      <c r="AO36" s="3570"/>
      <c r="AP36" s="3539"/>
      <c r="AQ36" s="3570"/>
      <c r="AR36" s="3256"/>
      <c r="AS36" s="3577"/>
      <c r="AT36" s="3579"/>
      <c r="AU36" s="2508"/>
    </row>
    <row r="37" spans="1:47" ht="120" customHeight="1" x14ac:dyDescent="0.25">
      <c r="A37" s="2440"/>
      <c r="B37" s="2441"/>
      <c r="C37" s="265"/>
      <c r="D37" s="873"/>
      <c r="E37" s="2975"/>
      <c r="F37" s="2975"/>
      <c r="G37" s="3551"/>
      <c r="H37" s="2292"/>
      <c r="I37" s="3582"/>
      <c r="J37" s="2147"/>
      <c r="K37" s="3583"/>
      <c r="L37" s="2147"/>
      <c r="M37" s="3583"/>
      <c r="N37" s="2283"/>
      <c r="O37" s="2174"/>
      <c r="P37" s="2975"/>
      <c r="Q37" s="3572"/>
      <c r="R37" s="3032"/>
      <c r="S37" s="3574"/>
      <c r="T37" s="3544"/>
      <c r="U37" s="3576"/>
      <c r="V37" s="643" t="s">
        <v>1212</v>
      </c>
      <c r="W37" s="831">
        <v>28006666</v>
      </c>
      <c r="X37" s="832">
        <v>27050000</v>
      </c>
      <c r="Y37" s="832">
        <f>+X37</f>
        <v>27050000</v>
      </c>
      <c r="Z37" s="875" t="s">
        <v>1211</v>
      </c>
      <c r="AA37" s="876">
        <v>20</v>
      </c>
      <c r="AB37" s="646" t="s">
        <v>387</v>
      </c>
      <c r="AC37" s="2166"/>
      <c r="AD37" s="3539"/>
      <c r="AE37" s="3570"/>
      <c r="AF37" s="3539"/>
      <c r="AG37" s="3570"/>
      <c r="AH37" s="3539"/>
      <c r="AI37" s="3570"/>
      <c r="AJ37" s="3539"/>
      <c r="AK37" s="3570"/>
      <c r="AL37" s="3539"/>
      <c r="AM37" s="3570"/>
      <c r="AN37" s="3539"/>
      <c r="AO37" s="3570"/>
      <c r="AP37" s="3539"/>
      <c r="AQ37" s="3570"/>
      <c r="AR37" s="3256"/>
      <c r="AS37" s="3577"/>
      <c r="AT37" s="3579"/>
      <c r="AU37" s="2508"/>
    </row>
    <row r="38" spans="1:47" ht="71.25" customHeight="1" x14ac:dyDescent="0.25">
      <c r="A38" s="2440"/>
      <c r="B38" s="2441"/>
      <c r="C38" s="265"/>
      <c r="D38" s="873"/>
      <c r="E38" s="2975"/>
      <c r="F38" s="2975"/>
      <c r="G38" s="3551"/>
      <c r="H38" s="2292"/>
      <c r="I38" s="3582"/>
      <c r="J38" s="2147"/>
      <c r="K38" s="3583"/>
      <c r="L38" s="2147"/>
      <c r="M38" s="3583"/>
      <c r="N38" s="2283"/>
      <c r="O38" s="2174"/>
      <c r="P38" s="2975"/>
      <c r="Q38" s="3572"/>
      <c r="R38" s="3032"/>
      <c r="S38" s="3574"/>
      <c r="T38" s="3544"/>
      <c r="U38" s="3576"/>
      <c r="V38" s="3561" t="s">
        <v>1213</v>
      </c>
      <c r="W38" s="885">
        <v>219623307</v>
      </c>
      <c r="X38" s="832">
        <f>124839672+93783307</f>
        <v>218622979</v>
      </c>
      <c r="Y38" s="832">
        <f>+X38</f>
        <v>218622979</v>
      </c>
      <c r="Z38" s="875" t="s">
        <v>1214</v>
      </c>
      <c r="AA38" s="876">
        <v>20</v>
      </c>
      <c r="AB38" s="646" t="s">
        <v>387</v>
      </c>
      <c r="AC38" s="2166"/>
      <c r="AD38" s="3539"/>
      <c r="AE38" s="3570"/>
      <c r="AF38" s="3539"/>
      <c r="AG38" s="3570"/>
      <c r="AH38" s="3539"/>
      <c r="AI38" s="3570"/>
      <c r="AJ38" s="3539"/>
      <c r="AK38" s="3570"/>
      <c r="AL38" s="3539"/>
      <c r="AM38" s="3570"/>
      <c r="AN38" s="3539"/>
      <c r="AO38" s="3570"/>
      <c r="AP38" s="3539"/>
      <c r="AQ38" s="3570"/>
      <c r="AR38" s="3256"/>
      <c r="AS38" s="3577"/>
      <c r="AT38" s="3579"/>
      <c r="AU38" s="2508"/>
    </row>
    <row r="39" spans="1:47" ht="71.25" customHeight="1" x14ac:dyDescent="0.25">
      <c r="A39" s="2440"/>
      <c r="B39" s="2441"/>
      <c r="C39" s="265"/>
      <c r="D39" s="873"/>
      <c r="E39" s="2975"/>
      <c r="F39" s="2975"/>
      <c r="G39" s="3551"/>
      <c r="H39" s="2292"/>
      <c r="I39" s="3582"/>
      <c r="J39" s="2147"/>
      <c r="K39" s="3583"/>
      <c r="L39" s="2147"/>
      <c r="M39" s="3583"/>
      <c r="N39" s="2283"/>
      <c r="O39" s="2174"/>
      <c r="P39" s="2975"/>
      <c r="Q39" s="3572"/>
      <c r="R39" s="3032"/>
      <c r="S39" s="3574"/>
      <c r="T39" s="3544"/>
      <c r="U39" s="3576"/>
      <c r="V39" s="3561"/>
      <c r="W39" s="886">
        <v>232865082</v>
      </c>
      <c r="X39" s="832">
        <f>167648389+65216643</f>
        <v>232865032</v>
      </c>
      <c r="Y39" s="832">
        <f>+X39</f>
        <v>232865032</v>
      </c>
      <c r="Z39" s="875" t="s">
        <v>1215</v>
      </c>
      <c r="AA39" s="876">
        <v>88</v>
      </c>
      <c r="AB39" s="646" t="s">
        <v>1167</v>
      </c>
      <c r="AC39" s="2166"/>
      <c r="AD39" s="3539"/>
      <c r="AE39" s="3570"/>
      <c r="AF39" s="3539"/>
      <c r="AG39" s="3570"/>
      <c r="AH39" s="3539"/>
      <c r="AI39" s="3570"/>
      <c r="AJ39" s="3539"/>
      <c r="AK39" s="3570"/>
      <c r="AL39" s="3539"/>
      <c r="AM39" s="3570"/>
      <c r="AN39" s="3539"/>
      <c r="AO39" s="3570"/>
      <c r="AP39" s="3539"/>
      <c r="AQ39" s="3570"/>
      <c r="AR39" s="3256"/>
      <c r="AS39" s="3577"/>
      <c r="AT39" s="3579"/>
      <c r="AU39" s="2508"/>
    </row>
    <row r="40" spans="1:47" ht="71.25" customHeight="1" x14ac:dyDescent="0.25">
      <c r="A40" s="2440"/>
      <c r="B40" s="2441"/>
      <c r="C40" s="265"/>
      <c r="D40" s="873"/>
      <c r="E40" s="2975"/>
      <c r="F40" s="2975"/>
      <c r="G40" s="3551"/>
      <c r="H40" s="2292"/>
      <c r="I40" s="3582"/>
      <c r="J40" s="2147"/>
      <c r="K40" s="3583"/>
      <c r="L40" s="2147"/>
      <c r="M40" s="3583"/>
      <c r="N40" s="2283"/>
      <c r="O40" s="2174"/>
      <c r="P40" s="2975"/>
      <c r="Q40" s="3572"/>
      <c r="R40" s="3032"/>
      <c r="S40" s="3574"/>
      <c r="T40" s="3544"/>
      <c r="U40" s="3576"/>
      <c r="V40" s="3561"/>
      <c r="W40" s="885">
        <v>56999500</v>
      </c>
      <c r="X40" s="832">
        <f>+W40</f>
        <v>56999500</v>
      </c>
      <c r="Y40" s="832">
        <f>+X40</f>
        <v>56999500</v>
      </c>
      <c r="Z40" s="875" t="s">
        <v>1216</v>
      </c>
      <c r="AA40" s="876">
        <v>88</v>
      </c>
      <c r="AB40" s="646" t="s">
        <v>1167</v>
      </c>
      <c r="AC40" s="2166"/>
      <c r="AD40" s="3539"/>
      <c r="AE40" s="3570"/>
      <c r="AF40" s="3539"/>
      <c r="AG40" s="3570"/>
      <c r="AH40" s="3539"/>
      <c r="AI40" s="3570"/>
      <c r="AJ40" s="3539"/>
      <c r="AK40" s="3570"/>
      <c r="AL40" s="3539"/>
      <c r="AM40" s="3570"/>
      <c r="AN40" s="3539"/>
      <c r="AO40" s="3570"/>
      <c r="AP40" s="3539"/>
      <c r="AQ40" s="3570"/>
      <c r="AR40" s="3256"/>
      <c r="AS40" s="3577"/>
      <c r="AT40" s="3579"/>
      <c r="AU40" s="2508"/>
    </row>
    <row r="41" spans="1:47" ht="87.75" customHeight="1" x14ac:dyDescent="0.25">
      <c r="A41" s="2440"/>
      <c r="B41" s="2441"/>
      <c r="C41" s="265"/>
      <c r="D41" s="873"/>
      <c r="E41" s="2975"/>
      <c r="F41" s="2975"/>
      <c r="G41" s="3551"/>
      <c r="H41" s="2292"/>
      <c r="I41" s="3582"/>
      <c r="J41" s="2147"/>
      <c r="K41" s="3583"/>
      <c r="L41" s="2147"/>
      <c r="M41" s="3583"/>
      <c r="N41" s="2283"/>
      <c r="O41" s="2174"/>
      <c r="P41" s="2975"/>
      <c r="Q41" s="3572"/>
      <c r="R41" s="3032"/>
      <c r="S41" s="3574"/>
      <c r="T41" s="3544"/>
      <c r="U41" s="3576"/>
      <c r="V41" s="643" t="s">
        <v>1217</v>
      </c>
      <c r="W41" s="831">
        <v>30800000</v>
      </c>
      <c r="X41" s="832">
        <v>17000000</v>
      </c>
      <c r="Y41" s="832">
        <v>17000000</v>
      </c>
      <c r="Z41" s="875" t="s">
        <v>1211</v>
      </c>
      <c r="AA41" s="876">
        <v>20</v>
      </c>
      <c r="AB41" s="646" t="s">
        <v>387</v>
      </c>
      <c r="AC41" s="2166"/>
      <c r="AD41" s="3539"/>
      <c r="AE41" s="3570"/>
      <c r="AF41" s="3539"/>
      <c r="AG41" s="3570"/>
      <c r="AH41" s="3539"/>
      <c r="AI41" s="3570"/>
      <c r="AJ41" s="3539"/>
      <c r="AK41" s="3570"/>
      <c r="AL41" s="3539"/>
      <c r="AM41" s="3570"/>
      <c r="AN41" s="3539"/>
      <c r="AO41" s="3570"/>
      <c r="AP41" s="3539"/>
      <c r="AQ41" s="3570"/>
      <c r="AR41" s="3256"/>
      <c r="AS41" s="3577"/>
      <c r="AT41" s="3579"/>
      <c r="AU41" s="2508"/>
    </row>
    <row r="42" spans="1:47" ht="48" customHeight="1" x14ac:dyDescent="0.25">
      <c r="A42" s="2440"/>
      <c r="B42" s="2441"/>
      <c r="C42" s="265"/>
      <c r="D42" s="873"/>
      <c r="E42" s="2975"/>
      <c r="F42" s="2975"/>
      <c r="G42" s="3551"/>
      <c r="H42" s="2292"/>
      <c r="I42" s="3582"/>
      <c r="J42" s="2147"/>
      <c r="K42" s="3583"/>
      <c r="L42" s="2147"/>
      <c r="M42" s="3583"/>
      <c r="N42" s="2283"/>
      <c r="O42" s="2174"/>
      <c r="P42" s="2975"/>
      <c r="Q42" s="3572"/>
      <c r="R42" s="3032"/>
      <c r="S42" s="3574"/>
      <c r="T42" s="3544"/>
      <c r="U42" s="3576"/>
      <c r="V42" s="887" t="s">
        <v>1218</v>
      </c>
      <c r="W42" s="831">
        <v>5000000</v>
      </c>
      <c r="X42" s="832">
        <v>1000000</v>
      </c>
      <c r="Y42" s="832">
        <f t="shared" ref="Y42:Y50" si="0">+X42</f>
        <v>1000000</v>
      </c>
      <c r="Z42" s="875" t="s">
        <v>1211</v>
      </c>
      <c r="AA42" s="876">
        <v>20</v>
      </c>
      <c r="AB42" s="646" t="s">
        <v>387</v>
      </c>
      <c r="AC42" s="2166"/>
      <c r="AD42" s="3539"/>
      <c r="AE42" s="3570"/>
      <c r="AF42" s="3539"/>
      <c r="AG42" s="3570"/>
      <c r="AH42" s="3539"/>
      <c r="AI42" s="3570"/>
      <c r="AJ42" s="3539"/>
      <c r="AK42" s="3570"/>
      <c r="AL42" s="3539"/>
      <c r="AM42" s="3570"/>
      <c r="AN42" s="3539"/>
      <c r="AO42" s="3570"/>
      <c r="AP42" s="3539"/>
      <c r="AQ42" s="3570"/>
      <c r="AR42" s="3256"/>
      <c r="AS42" s="3577"/>
      <c r="AT42" s="3579"/>
      <c r="AU42" s="2508"/>
    </row>
    <row r="43" spans="1:47" ht="44.25" customHeight="1" x14ac:dyDescent="0.25">
      <c r="A43" s="2440"/>
      <c r="B43" s="2441"/>
      <c r="C43" s="265"/>
      <c r="D43" s="873"/>
      <c r="E43" s="2975"/>
      <c r="F43" s="2975"/>
      <c r="G43" s="3551"/>
      <c r="H43" s="2292"/>
      <c r="I43" s="3582"/>
      <c r="J43" s="2147"/>
      <c r="K43" s="3583"/>
      <c r="L43" s="2147"/>
      <c r="M43" s="3583"/>
      <c r="N43" s="2283"/>
      <c r="O43" s="2174"/>
      <c r="P43" s="2975"/>
      <c r="Q43" s="3572"/>
      <c r="R43" s="3032"/>
      <c r="S43" s="3574"/>
      <c r="T43" s="3544"/>
      <c r="U43" s="3576"/>
      <c r="V43" s="535" t="s">
        <v>1143</v>
      </c>
      <c r="W43" s="888">
        <v>8000000</v>
      </c>
      <c r="X43" s="832">
        <v>7999000</v>
      </c>
      <c r="Y43" s="832">
        <f t="shared" si="0"/>
        <v>7999000</v>
      </c>
      <c r="Z43" s="875" t="s">
        <v>1219</v>
      </c>
      <c r="AA43" s="876">
        <v>20</v>
      </c>
      <c r="AB43" s="646" t="s">
        <v>387</v>
      </c>
      <c r="AC43" s="2166"/>
      <c r="AD43" s="3539"/>
      <c r="AE43" s="3570"/>
      <c r="AF43" s="3539"/>
      <c r="AG43" s="3570"/>
      <c r="AH43" s="3539"/>
      <c r="AI43" s="3570"/>
      <c r="AJ43" s="3539"/>
      <c r="AK43" s="3570"/>
      <c r="AL43" s="3539"/>
      <c r="AM43" s="3570"/>
      <c r="AN43" s="3539"/>
      <c r="AO43" s="3570"/>
      <c r="AP43" s="3539"/>
      <c r="AQ43" s="3570"/>
      <c r="AR43" s="3256"/>
      <c r="AS43" s="3577"/>
      <c r="AT43" s="3579"/>
      <c r="AU43" s="2509"/>
    </row>
    <row r="44" spans="1:47" ht="48.75" customHeight="1" x14ac:dyDescent="0.25">
      <c r="A44" s="2440"/>
      <c r="B44" s="2441"/>
      <c r="C44" s="265"/>
      <c r="D44" s="873"/>
      <c r="E44" s="2975"/>
      <c r="F44" s="2975"/>
      <c r="G44" s="3551" t="s">
        <v>63</v>
      </c>
      <c r="H44" s="3554" t="s">
        <v>1220</v>
      </c>
      <c r="I44" s="2271">
        <v>4102038</v>
      </c>
      <c r="J44" s="3554" t="s">
        <v>1221</v>
      </c>
      <c r="K44" s="2285" t="s">
        <v>63</v>
      </c>
      <c r="L44" s="2333" t="s">
        <v>1222</v>
      </c>
      <c r="M44" s="2285">
        <v>410203800</v>
      </c>
      <c r="N44" s="2333" t="s">
        <v>1223</v>
      </c>
      <c r="O44" s="2285">
        <v>1</v>
      </c>
      <c r="P44" s="2300" t="s">
        <v>1224</v>
      </c>
      <c r="Q44" s="2466" t="s">
        <v>1225</v>
      </c>
      <c r="R44" s="3560">
        <f>SUM(W44:W50)/S44</f>
        <v>1</v>
      </c>
      <c r="S44" s="3052">
        <f>SUM(W44:W50)</f>
        <v>200000000</v>
      </c>
      <c r="T44" s="2465" t="s">
        <v>1226</v>
      </c>
      <c r="U44" s="2539" t="s">
        <v>1150</v>
      </c>
      <c r="V44" s="661" t="s">
        <v>1227</v>
      </c>
      <c r="W44" s="831">
        <v>91460000</v>
      </c>
      <c r="X44" s="832">
        <v>59247102</v>
      </c>
      <c r="Y44" s="832">
        <f t="shared" si="0"/>
        <v>59247102</v>
      </c>
      <c r="Z44" s="481" t="s">
        <v>1228</v>
      </c>
      <c r="AA44" s="3587">
        <v>20</v>
      </c>
      <c r="AB44" s="3590" t="s">
        <v>387</v>
      </c>
      <c r="AC44" s="3584">
        <v>550</v>
      </c>
      <c r="AD44" s="3585">
        <v>450</v>
      </c>
      <c r="AE44" s="3584" t="s">
        <v>129</v>
      </c>
      <c r="AF44" s="3585">
        <v>950</v>
      </c>
      <c r="AG44" s="3584">
        <v>50</v>
      </c>
      <c r="AH44" s="3585" t="s">
        <v>129</v>
      </c>
      <c r="AI44" s="3591" t="s">
        <v>129</v>
      </c>
      <c r="AJ44" s="3550"/>
      <c r="AK44" s="3591"/>
      <c r="AL44" s="3550"/>
      <c r="AM44" s="3591"/>
      <c r="AN44" s="3550"/>
      <c r="AO44" s="3591"/>
      <c r="AP44" s="3550"/>
      <c r="AQ44" s="3591"/>
      <c r="AR44" s="3408">
        <v>2841</v>
      </c>
      <c r="AS44" s="3593">
        <v>44197</v>
      </c>
      <c r="AT44" s="3547">
        <v>44561</v>
      </c>
      <c r="AU44" s="3225" t="s">
        <v>1229</v>
      </c>
    </row>
    <row r="45" spans="1:47" ht="48.75" customHeight="1" x14ac:dyDescent="0.25">
      <c r="A45" s="2440"/>
      <c r="B45" s="2441"/>
      <c r="C45" s="265"/>
      <c r="D45" s="873"/>
      <c r="E45" s="2975"/>
      <c r="F45" s="2975"/>
      <c r="G45" s="3551"/>
      <c r="H45" s="3554"/>
      <c r="I45" s="2272"/>
      <c r="J45" s="3554"/>
      <c r="K45" s="2285"/>
      <c r="L45" s="2333"/>
      <c r="M45" s="2285"/>
      <c r="N45" s="2333"/>
      <c r="O45" s="2285"/>
      <c r="P45" s="2335"/>
      <c r="Q45" s="2431"/>
      <c r="R45" s="3560"/>
      <c r="S45" s="3052"/>
      <c r="T45" s="2465"/>
      <c r="U45" s="2539"/>
      <c r="V45" s="661" t="s">
        <v>1230</v>
      </c>
      <c r="W45" s="831">
        <v>22540000</v>
      </c>
      <c r="X45" s="832">
        <v>22540000</v>
      </c>
      <c r="Y45" s="832">
        <f t="shared" si="0"/>
        <v>22540000</v>
      </c>
      <c r="Z45" s="481" t="s">
        <v>1228</v>
      </c>
      <c r="AA45" s="3588"/>
      <c r="AB45" s="3590"/>
      <c r="AC45" s="3585"/>
      <c r="AD45" s="3585"/>
      <c r="AE45" s="3585"/>
      <c r="AF45" s="3585"/>
      <c r="AG45" s="3585"/>
      <c r="AH45" s="3585"/>
      <c r="AI45" s="3550"/>
      <c r="AJ45" s="3550"/>
      <c r="AK45" s="3550"/>
      <c r="AL45" s="3550"/>
      <c r="AM45" s="3550"/>
      <c r="AN45" s="3550"/>
      <c r="AO45" s="3550"/>
      <c r="AP45" s="3550"/>
      <c r="AQ45" s="3550"/>
      <c r="AR45" s="3408"/>
      <c r="AS45" s="3547"/>
      <c r="AT45" s="3547"/>
      <c r="AU45" s="3226"/>
    </row>
    <row r="46" spans="1:47" ht="48.75" customHeight="1" x14ac:dyDescent="0.25">
      <c r="A46" s="2440"/>
      <c r="B46" s="2441"/>
      <c r="C46" s="265"/>
      <c r="D46" s="873"/>
      <c r="E46" s="2975"/>
      <c r="F46" s="2975"/>
      <c r="G46" s="3551"/>
      <c r="H46" s="3554"/>
      <c r="I46" s="2272"/>
      <c r="J46" s="3554"/>
      <c r="K46" s="2285"/>
      <c r="L46" s="2333"/>
      <c r="M46" s="2285"/>
      <c r="N46" s="2333"/>
      <c r="O46" s="2285"/>
      <c r="P46" s="2335"/>
      <c r="Q46" s="2431"/>
      <c r="R46" s="3560"/>
      <c r="S46" s="3052"/>
      <c r="T46" s="2465"/>
      <c r="U46" s="2539"/>
      <c r="V46" s="661" t="s">
        <v>1231</v>
      </c>
      <c r="W46" s="831">
        <v>23575000</v>
      </c>
      <c r="X46" s="832">
        <v>20576000</v>
      </c>
      <c r="Y46" s="832">
        <f t="shared" si="0"/>
        <v>20576000</v>
      </c>
      <c r="Z46" s="889" t="s">
        <v>1228</v>
      </c>
      <c r="AA46" s="3588"/>
      <c r="AB46" s="3590"/>
      <c r="AC46" s="3585"/>
      <c r="AD46" s="3585"/>
      <c r="AE46" s="3585"/>
      <c r="AF46" s="3585"/>
      <c r="AG46" s="3585"/>
      <c r="AH46" s="3585"/>
      <c r="AI46" s="3550"/>
      <c r="AJ46" s="3550"/>
      <c r="AK46" s="3550"/>
      <c r="AL46" s="3550"/>
      <c r="AM46" s="3550"/>
      <c r="AN46" s="3550"/>
      <c r="AO46" s="3550"/>
      <c r="AP46" s="3550"/>
      <c r="AQ46" s="3550"/>
      <c r="AR46" s="3408"/>
      <c r="AS46" s="3547"/>
      <c r="AT46" s="3547"/>
      <c r="AU46" s="3226"/>
    </row>
    <row r="47" spans="1:47" ht="48.75" customHeight="1" x14ac:dyDescent="0.25">
      <c r="A47" s="2440"/>
      <c r="B47" s="2441"/>
      <c r="C47" s="265"/>
      <c r="D47" s="873"/>
      <c r="E47" s="2975"/>
      <c r="F47" s="2975"/>
      <c r="G47" s="3551"/>
      <c r="H47" s="3554"/>
      <c r="I47" s="2272"/>
      <c r="J47" s="3554"/>
      <c r="K47" s="2285"/>
      <c r="L47" s="2333"/>
      <c r="M47" s="2285"/>
      <c r="N47" s="2333"/>
      <c r="O47" s="2285"/>
      <c r="P47" s="2335"/>
      <c r="Q47" s="2431"/>
      <c r="R47" s="3560"/>
      <c r="S47" s="3052"/>
      <c r="T47" s="2465"/>
      <c r="U47" s="2539"/>
      <c r="V47" s="661" t="s">
        <v>1232</v>
      </c>
      <c r="W47" s="831">
        <v>22425000</v>
      </c>
      <c r="X47" s="832">
        <v>22425000</v>
      </c>
      <c r="Y47" s="841">
        <f t="shared" si="0"/>
        <v>22425000</v>
      </c>
      <c r="Z47" s="261" t="s">
        <v>1228</v>
      </c>
      <c r="AA47" s="3588"/>
      <c r="AB47" s="3590"/>
      <c r="AC47" s="3585"/>
      <c r="AD47" s="3585"/>
      <c r="AE47" s="3585"/>
      <c r="AF47" s="3585"/>
      <c r="AG47" s="3585"/>
      <c r="AH47" s="3585"/>
      <c r="AI47" s="3550"/>
      <c r="AJ47" s="3550"/>
      <c r="AK47" s="3550"/>
      <c r="AL47" s="3550"/>
      <c r="AM47" s="3550"/>
      <c r="AN47" s="3550"/>
      <c r="AO47" s="3550"/>
      <c r="AP47" s="3550"/>
      <c r="AQ47" s="3550"/>
      <c r="AR47" s="3408"/>
      <c r="AS47" s="3547"/>
      <c r="AT47" s="3547"/>
      <c r="AU47" s="3226"/>
    </row>
    <row r="48" spans="1:47" ht="32.25" customHeight="1" x14ac:dyDescent="0.25">
      <c r="A48" s="2440"/>
      <c r="B48" s="2441"/>
      <c r="C48" s="265"/>
      <c r="D48" s="873"/>
      <c r="E48" s="2975"/>
      <c r="F48" s="2975"/>
      <c r="G48" s="3551"/>
      <c r="H48" s="3554"/>
      <c r="I48" s="2272"/>
      <c r="J48" s="3554"/>
      <c r="K48" s="2285"/>
      <c r="L48" s="2333"/>
      <c r="M48" s="2285"/>
      <c r="N48" s="2333"/>
      <c r="O48" s="2285"/>
      <c r="P48" s="2335"/>
      <c r="Q48" s="2431"/>
      <c r="R48" s="3560"/>
      <c r="S48" s="3052"/>
      <c r="T48" s="2465"/>
      <c r="U48" s="2539"/>
      <c r="V48" s="661" t="s">
        <v>1143</v>
      </c>
      <c r="W48" s="888">
        <v>10000000</v>
      </c>
      <c r="X48" s="832">
        <v>9995400</v>
      </c>
      <c r="Y48" s="841">
        <f t="shared" si="0"/>
        <v>9995400</v>
      </c>
      <c r="Z48" s="261" t="s">
        <v>1233</v>
      </c>
      <c r="AA48" s="3588"/>
      <c r="AB48" s="3590"/>
      <c r="AC48" s="3585"/>
      <c r="AD48" s="3585"/>
      <c r="AE48" s="3585"/>
      <c r="AF48" s="3585"/>
      <c r="AG48" s="3585"/>
      <c r="AH48" s="3585"/>
      <c r="AI48" s="3550"/>
      <c r="AJ48" s="3550"/>
      <c r="AK48" s="3550"/>
      <c r="AL48" s="3550"/>
      <c r="AM48" s="3550"/>
      <c r="AN48" s="3550"/>
      <c r="AO48" s="3550"/>
      <c r="AP48" s="3550"/>
      <c r="AQ48" s="3550"/>
      <c r="AR48" s="3408"/>
      <c r="AS48" s="3547"/>
      <c r="AT48" s="3547"/>
      <c r="AU48" s="3226"/>
    </row>
    <row r="49" spans="1:47" ht="32.25" customHeight="1" x14ac:dyDescent="0.25">
      <c r="A49" s="2440"/>
      <c r="B49" s="2441"/>
      <c r="C49" s="265"/>
      <c r="D49" s="873"/>
      <c r="E49" s="2975"/>
      <c r="F49" s="2975"/>
      <c r="G49" s="3551"/>
      <c r="H49" s="3554"/>
      <c r="I49" s="2272"/>
      <c r="J49" s="3554"/>
      <c r="K49" s="2285"/>
      <c r="L49" s="2333"/>
      <c r="M49" s="2285"/>
      <c r="N49" s="2333"/>
      <c r="O49" s="2285"/>
      <c r="P49" s="2335"/>
      <c r="Q49" s="2431"/>
      <c r="R49" s="3560"/>
      <c r="S49" s="3052"/>
      <c r="T49" s="2465"/>
      <c r="U49" s="2539"/>
      <c r="V49" s="661" t="s">
        <v>1234</v>
      </c>
      <c r="W49" s="888">
        <v>10000000</v>
      </c>
      <c r="X49" s="832">
        <f>+W49</f>
        <v>10000000</v>
      </c>
      <c r="Y49" s="832">
        <f t="shared" si="0"/>
        <v>10000000</v>
      </c>
      <c r="Z49" s="890" t="s">
        <v>1235</v>
      </c>
      <c r="AA49" s="3588"/>
      <c r="AB49" s="3590"/>
      <c r="AC49" s="3585"/>
      <c r="AD49" s="3585"/>
      <c r="AE49" s="3585"/>
      <c r="AF49" s="3585"/>
      <c r="AG49" s="3585"/>
      <c r="AH49" s="3585"/>
      <c r="AI49" s="3550"/>
      <c r="AJ49" s="3550"/>
      <c r="AK49" s="3550"/>
      <c r="AL49" s="3550"/>
      <c r="AM49" s="3550"/>
      <c r="AN49" s="3550"/>
      <c r="AO49" s="3550"/>
      <c r="AP49" s="3550"/>
      <c r="AQ49" s="3550"/>
      <c r="AR49" s="3408"/>
      <c r="AS49" s="3547"/>
      <c r="AT49" s="3547"/>
      <c r="AU49" s="3226"/>
    </row>
    <row r="50" spans="1:47" ht="32.25" customHeight="1" x14ac:dyDescent="0.25">
      <c r="A50" s="2440"/>
      <c r="B50" s="2441"/>
      <c r="C50" s="265"/>
      <c r="D50" s="873"/>
      <c r="E50" s="2975"/>
      <c r="F50" s="2975"/>
      <c r="G50" s="3551"/>
      <c r="H50" s="3581"/>
      <c r="I50" s="2272"/>
      <c r="J50" s="3581"/>
      <c r="K50" s="2286"/>
      <c r="L50" s="2334"/>
      <c r="M50" s="2286"/>
      <c r="N50" s="2334"/>
      <c r="O50" s="2286"/>
      <c r="P50" s="2335"/>
      <c r="Q50" s="2431"/>
      <c r="R50" s="3556"/>
      <c r="S50" s="3053"/>
      <c r="T50" s="2466"/>
      <c r="U50" s="2540"/>
      <c r="V50" s="661" t="s">
        <v>1236</v>
      </c>
      <c r="W50" s="831">
        <v>20000000</v>
      </c>
      <c r="X50" s="832">
        <v>6823200</v>
      </c>
      <c r="Y50" s="832">
        <f t="shared" si="0"/>
        <v>6823200</v>
      </c>
      <c r="Z50" s="481" t="s">
        <v>1237</v>
      </c>
      <c r="AA50" s="3589"/>
      <c r="AB50" s="3590"/>
      <c r="AC50" s="3586"/>
      <c r="AD50" s="3586"/>
      <c r="AE50" s="3586"/>
      <c r="AF50" s="3586"/>
      <c r="AG50" s="3586"/>
      <c r="AH50" s="3586"/>
      <c r="AI50" s="3592"/>
      <c r="AJ50" s="3592"/>
      <c r="AK50" s="3592"/>
      <c r="AL50" s="3592"/>
      <c r="AM50" s="3592"/>
      <c r="AN50" s="3592"/>
      <c r="AO50" s="3592"/>
      <c r="AP50" s="3592"/>
      <c r="AQ50" s="3592"/>
      <c r="AR50" s="3354"/>
      <c r="AS50" s="3594"/>
      <c r="AT50" s="3594"/>
      <c r="AU50" s="3227"/>
    </row>
    <row r="51" spans="1:47" ht="129" customHeight="1" x14ac:dyDescent="0.25">
      <c r="A51" s="2440"/>
      <c r="B51" s="2441"/>
      <c r="C51" s="265"/>
      <c r="D51" s="873"/>
      <c r="E51" s="2975"/>
      <c r="F51" s="2975"/>
      <c r="G51" s="3551" t="s">
        <v>63</v>
      </c>
      <c r="H51" s="3553" t="s">
        <v>1238</v>
      </c>
      <c r="I51" s="2272">
        <v>4102042</v>
      </c>
      <c r="J51" s="3553" t="s">
        <v>1239</v>
      </c>
      <c r="K51" s="2175" t="s">
        <v>63</v>
      </c>
      <c r="L51" s="2173" t="s">
        <v>1240</v>
      </c>
      <c r="M51" s="2175">
        <v>410204200</v>
      </c>
      <c r="N51" s="2173" t="s">
        <v>1241</v>
      </c>
      <c r="O51" s="2175">
        <v>12</v>
      </c>
      <c r="P51" s="2335" t="s">
        <v>1242</v>
      </c>
      <c r="Q51" s="2431" t="s">
        <v>1243</v>
      </c>
      <c r="R51" s="3559">
        <f>SUM(W51:W53)/S51</f>
        <v>1</v>
      </c>
      <c r="S51" s="3595">
        <f>SUM(W51:W53)</f>
        <v>28000000</v>
      </c>
      <c r="T51" s="2538" t="s">
        <v>1244</v>
      </c>
      <c r="U51" s="2538" t="s">
        <v>1245</v>
      </c>
      <c r="V51" s="661" t="s">
        <v>1246</v>
      </c>
      <c r="W51" s="831">
        <v>5000000</v>
      </c>
      <c r="X51" s="832">
        <v>5000000</v>
      </c>
      <c r="Y51" s="832">
        <v>5000000</v>
      </c>
      <c r="Z51" s="891" t="s">
        <v>1247</v>
      </c>
      <c r="AA51" s="3587">
        <v>20</v>
      </c>
      <c r="AB51" s="2174" t="s">
        <v>387</v>
      </c>
      <c r="AC51" s="3591">
        <v>2360</v>
      </c>
      <c r="AD51" s="3591">
        <v>2360</v>
      </c>
      <c r="AE51" s="3591">
        <v>480</v>
      </c>
      <c r="AF51" s="3591">
        <v>1500</v>
      </c>
      <c r="AG51" s="3591">
        <v>1540</v>
      </c>
      <c r="AH51" s="3591">
        <v>1000</v>
      </c>
      <c r="AI51" s="3591">
        <v>50</v>
      </c>
      <c r="AJ51" s="3591">
        <v>50</v>
      </c>
      <c r="AK51" s="3591" t="s">
        <v>129</v>
      </c>
      <c r="AL51" s="3591" t="s">
        <v>129</v>
      </c>
      <c r="AM51" s="3591" t="s">
        <v>129</v>
      </c>
      <c r="AN51" s="3591" t="s">
        <v>129</v>
      </c>
      <c r="AO51" s="3591">
        <v>50</v>
      </c>
      <c r="AP51" s="3591">
        <v>50</v>
      </c>
      <c r="AQ51" s="3591" t="s">
        <v>129</v>
      </c>
      <c r="AR51" s="3225">
        <f>SUM(AC51+AD51)</f>
        <v>4720</v>
      </c>
      <c r="AS51" s="3593">
        <v>44197</v>
      </c>
      <c r="AT51" s="3593">
        <v>44561</v>
      </c>
      <c r="AU51" s="3225" t="s">
        <v>1133</v>
      </c>
    </row>
    <row r="52" spans="1:47" ht="86.25" customHeight="1" x14ac:dyDescent="0.25">
      <c r="A52" s="2440"/>
      <c r="B52" s="2441"/>
      <c r="C52" s="265"/>
      <c r="D52" s="873"/>
      <c r="E52" s="2975"/>
      <c r="F52" s="2975"/>
      <c r="G52" s="3551"/>
      <c r="H52" s="3554"/>
      <c r="I52" s="2272"/>
      <c r="J52" s="3554"/>
      <c r="K52" s="2285"/>
      <c r="L52" s="2333"/>
      <c r="M52" s="2285"/>
      <c r="N52" s="2333"/>
      <c r="O52" s="2285"/>
      <c r="P52" s="2335"/>
      <c r="Q52" s="2431"/>
      <c r="R52" s="3560"/>
      <c r="S52" s="3052"/>
      <c r="T52" s="2539"/>
      <c r="U52" s="2539"/>
      <c r="V52" s="661" t="s">
        <v>1248</v>
      </c>
      <c r="W52" s="831">
        <v>15000000</v>
      </c>
      <c r="X52" s="832">
        <v>15000000</v>
      </c>
      <c r="Y52" s="832">
        <f>+X52</f>
        <v>15000000</v>
      </c>
      <c r="Z52" s="481" t="s">
        <v>1247</v>
      </c>
      <c r="AA52" s="3588"/>
      <c r="AB52" s="2174"/>
      <c r="AC52" s="3550"/>
      <c r="AD52" s="3550"/>
      <c r="AE52" s="3550"/>
      <c r="AF52" s="3550"/>
      <c r="AG52" s="3550"/>
      <c r="AH52" s="3550"/>
      <c r="AI52" s="3550"/>
      <c r="AJ52" s="3550"/>
      <c r="AK52" s="3550"/>
      <c r="AL52" s="3550"/>
      <c r="AM52" s="3550"/>
      <c r="AN52" s="3550"/>
      <c r="AO52" s="3550"/>
      <c r="AP52" s="3550"/>
      <c r="AQ52" s="3550"/>
      <c r="AR52" s="3226"/>
      <c r="AS52" s="3547"/>
      <c r="AT52" s="3547"/>
      <c r="AU52" s="3226"/>
    </row>
    <row r="53" spans="1:47" ht="61.5" customHeight="1" x14ac:dyDescent="0.25">
      <c r="A53" s="2440"/>
      <c r="B53" s="2441"/>
      <c r="C53" s="265"/>
      <c r="D53" s="873"/>
      <c r="E53" s="2975"/>
      <c r="F53" s="2975"/>
      <c r="G53" s="3551"/>
      <c r="H53" s="3581"/>
      <c r="I53" s="2272"/>
      <c r="J53" s="3581"/>
      <c r="K53" s="2286"/>
      <c r="L53" s="2334"/>
      <c r="M53" s="2286"/>
      <c r="N53" s="2334"/>
      <c r="O53" s="2286"/>
      <c r="P53" s="2335"/>
      <c r="Q53" s="2431"/>
      <c r="R53" s="3556"/>
      <c r="S53" s="3053"/>
      <c r="T53" s="2540"/>
      <c r="U53" s="2540"/>
      <c r="V53" s="661" t="s">
        <v>1141</v>
      </c>
      <c r="W53" s="831">
        <v>8000000</v>
      </c>
      <c r="X53" s="832">
        <f>+'[2]F-PLA-47 EJE METAS PROYECTOS'!V39</f>
        <v>3850296</v>
      </c>
      <c r="Y53" s="832">
        <f>+X53</f>
        <v>3850296</v>
      </c>
      <c r="Z53" s="481" t="s">
        <v>1249</v>
      </c>
      <c r="AA53" s="3589"/>
      <c r="AB53" s="2174"/>
      <c r="AC53" s="3592"/>
      <c r="AD53" s="3592"/>
      <c r="AE53" s="3592"/>
      <c r="AF53" s="3592"/>
      <c r="AG53" s="3592"/>
      <c r="AH53" s="3592"/>
      <c r="AI53" s="3592"/>
      <c r="AJ53" s="3592"/>
      <c r="AK53" s="3592"/>
      <c r="AL53" s="3592"/>
      <c r="AM53" s="3592"/>
      <c r="AN53" s="3592"/>
      <c r="AO53" s="3592"/>
      <c r="AP53" s="3592"/>
      <c r="AQ53" s="3592"/>
      <c r="AR53" s="3227"/>
      <c r="AS53" s="3594"/>
      <c r="AT53" s="3594"/>
      <c r="AU53" s="3227"/>
    </row>
    <row r="54" spans="1:47" ht="53.25" customHeight="1" x14ac:dyDescent="0.25">
      <c r="A54" s="2440"/>
      <c r="B54" s="2441"/>
      <c r="C54" s="265"/>
      <c r="D54" s="873"/>
      <c r="E54" s="2975"/>
      <c r="F54" s="2975"/>
      <c r="G54" s="2149" t="s">
        <v>63</v>
      </c>
      <c r="H54" s="3596" t="s">
        <v>1250</v>
      </c>
      <c r="I54" s="3532">
        <v>4102001</v>
      </c>
      <c r="J54" s="3596" t="s">
        <v>1251</v>
      </c>
      <c r="K54" s="2175" t="s">
        <v>63</v>
      </c>
      <c r="L54" s="2173" t="s">
        <v>1252</v>
      </c>
      <c r="M54" s="2175">
        <v>410200100</v>
      </c>
      <c r="N54" s="2173" t="s">
        <v>1171</v>
      </c>
      <c r="O54" s="2175">
        <v>1</v>
      </c>
      <c r="P54" s="2335" t="s">
        <v>1253</v>
      </c>
      <c r="Q54" s="2431" t="s">
        <v>1254</v>
      </c>
      <c r="R54" s="3559">
        <f>SUM(W54:W57)/S54</f>
        <v>0.64695498676081198</v>
      </c>
      <c r="S54" s="3595">
        <f>SUM(W54:W58)</f>
        <v>50985000</v>
      </c>
      <c r="T54" s="2464" t="s">
        <v>1255</v>
      </c>
      <c r="U54" s="2538" t="s">
        <v>1256</v>
      </c>
      <c r="V54" s="661" t="s">
        <v>1257</v>
      </c>
      <c r="W54" s="831">
        <f>5000000-2000000</f>
        <v>3000000</v>
      </c>
      <c r="X54" s="832">
        <v>3000000</v>
      </c>
      <c r="Y54" s="832">
        <v>3000000</v>
      </c>
      <c r="Z54" s="875" t="s">
        <v>1258</v>
      </c>
      <c r="AA54" s="892">
        <v>20</v>
      </c>
      <c r="AB54" s="877" t="s">
        <v>387</v>
      </c>
      <c r="AC54" s="3591">
        <v>260</v>
      </c>
      <c r="AD54" s="3591">
        <v>240</v>
      </c>
      <c r="AE54" s="3591">
        <v>125</v>
      </c>
      <c r="AF54" s="3591">
        <v>250</v>
      </c>
      <c r="AG54" s="3591">
        <v>125</v>
      </c>
      <c r="AH54" s="3591" t="s">
        <v>129</v>
      </c>
      <c r="AI54" s="3591" t="s">
        <v>129</v>
      </c>
      <c r="AJ54" s="3591" t="s">
        <v>129</v>
      </c>
      <c r="AK54" s="3591" t="s">
        <v>129</v>
      </c>
      <c r="AL54" s="3591" t="s">
        <v>129</v>
      </c>
      <c r="AM54" s="3591" t="s">
        <v>129</v>
      </c>
      <c r="AN54" s="3591" t="s">
        <v>129</v>
      </c>
      <c r="AO54" s="3591" t="s">
        <v>129</v>
      </c>
      <c r="AP54" s="3591" t="s">
        <v>129</v>
      </c>
      <c r="AQ54" s="3591" t="s">
        <v>129</v>
      </c>
      <c r="AR54" s="3225">
        <v>500</v>
      </c>
      <c r="AS54" s="3593">
        <v>44197</v>
      </c>
      <c r="AT54" s="3593">
        <v>44561</v>
      </c>
      <c r="AU54" s="3225" t="s">
        <v>1165</v>
      </c>
    </row>
    <row r="55" spans="1:47" ht="81" customHeight="1" x14ac:dyDescent="0.25">
      <c r="A55" s="2440"/>
      <c r="B55" s="2441"/>
      <c r="C55" s="265"/>
      <c r="D55" s="873"/>
      <c r="E55" s="2975"/>
      <c r="F55" s="2975"/>
      <c r="G55" s="2150"/>
      <c r="H55" s="3597"/>
      <c r="I55" s="3598"/>
      <c r="J55" s="3597"/>
      <c r="K55" s="2285"/>
      <c r="L55" s="2333"/>
      <c r="M55" s="2285"/>
      <c r="N55" s="2333"/>
      <c r="O55" s="2285"/>
      <c r="P55" s="2335"/>
      <c r="Q55" s="2431"/>
      <c r="R55" s="3560"/>
      <c r="S55" s="3052"/>
      <c r="T55" s="2465"/>
      <c r="U55" s="2539"/>
      <c r="V55" s="661" t="s">
        <v>1259</v>
      </c>
      <c r="W55" s="831">
        <f>5000000-2343000</f>
        <v>2657000</v>
      </c>
      <c r="X55" s="832">
        <v>2615833</v>
      </c>
      <c r="Y55" s="893">
        <f t="shared" ref="Y55:Y63" si="1">+X55</f>
        <v>2615833</v>
      </c>
      <c r="Z55" s="875" t="s">
        <v>1258</v>
      </c>
      <c r="AA55" s="892">
        <v>20</v>
      </c>
      <c r="AB55" s="877" t="s">
        <v>387</v>
      </c>
      <c r="AC55" s="3550"/>
      <c r="AD55" s="3550"/>
      <c r="AE55" s="3550"/>
      <c r="AF55" s="3550"/>
      <c r="AG55" s="3550"/>
      <c r="AH55" s="3550"/>
      <c r="AI55" s="3550"/>
      <c r="AJ55" s="3550"/>
      <c r="AK55" s="3550"/>
      <c r="AL55" s="3550"/>
      <c r="AM55" s="3550"/>
      <c r="AN55" s="3550"/>
      <c r="AO55" s="3550"/>
      <c r="AP55" s="3550"/>
      <c r="AQ55" s="3550"/>
      <c r="AR55" s="3226"/>
      <c r="AS55" s="3547"/>
      <c r="AT55" s="3547"/>
      <c r="AU55" s="3226"/>
    </row>
    <row r="56" spans="1:47" ht="63" customHeight="1" x14ac:dyDescent="0.25">
      <c r="A56" s="2440"/>
      <c r="B56" s="2441"/>
      <c r="C56" s="265"/>
      <c r="D56" s="873"/>
      <c r="E56" s="2975"/>
      <c r="F56" s="2975"/>
      <c r="G56" s="2150"/>
      <c r="H56" s="3597"/>
      <c r="I56" s="3598"/>
      <c r="J56" s="3597"/>
      <c r="K56" s="2285"/>
      <c r="L56" s="2333"/>
      <c r="M56" s="2285"/>
      <c r="N56" s="2333"/>
      <c r="O56" s="2285"/>
      <c r="P56" s="2335"/>
      <c r="Q56" s="2431"/>
      <c r="R56" s="3560"/>
      <c r="S56" s="3052"/>
      <c r="T56" s="2465"/>
      <c r="U56" s="2539"/>
      <c r="V56" s="3557" t="s">
        <v>1260</v>
      </c>
      <c r="W56" s="831">
        <f>10000000+4343000</f>
        <v>14343000</v>
      </c>
      <c r="X56" s="832">
        <v>14343000</v>
      </c>
      <c r="Y56" s="893">
        <f t="shared" si="1"/>
        <v>14343000</v>
      </c>
      <c r="Z56" s="875" t="s">
        <v>1258</v>
      </c>
      <c r="AA56" s="892">
        <v>20</v>
      </c>
      <c r="AB56" s="877" t="s">
        <v>387</v>
      </c>
      <c r="AC56" s="3550"/>
      <c r="AD56" s="3550"/>
      <c r="AE56" s="3550"/>
      <c r="AF56" s="3550"/>
      <c r="AG56" s="3550"/>
      <c r="AH56" s="3550"/>
      <c r="AI56" s="3550"/>
      <c r="AJ56" s="3550"/>
      <c r="AK56" s="3550"/>
      <c r="AL56" s="3550"/>
      <c r="AM56" s="3550"/>
      <c r="AN56" s="3550"/>
      <c r="AO56" s="3550"/>
      <c r="AP56" s="3550"/>
      <c r="AQ56" s="3550"/>
      <c r="AR56" s="3226"/>
      <c r="AS56" s="3547"/>
      <c r="AT56" s="3547"/>
      <c r="AU56" s="3226"/>
    </row>
    <row r="57" spans="1:47" ht="63" customHeight="1" x14ac:dyDescent="0.25">
      <c r="A57" s="2440"/>
      <c r="B57" s="2441"/>
      <c r="C57" s="265"/>
      <c r="D57" s="873"/>
      <c r="E57" s="2975"/>
      <c r="F57" s="2975"/>
      <c r="G57" s="2271"/>
      <c r="H57" s="3531"/>
      <c r="I57" s="3533"/>
      <c r="J57" s="3599"/>
      <c r="K57" s="2286"/>
      <c r="L57" s="2334"/>
      <c r="M57" s="2286"/>
      <c r="N57" s="3600"/>
      <c r="O57" s="2286"/>
      <c r="P57" s="2335"/>
      <c r="Q57" s="2431"/>
      <c r="R57" s="3556"/>
      <c r="S57" s="3052"/>
      <c r="T57" s="2465"/>
      <c r="U57" s="2539"/>
      <c r="V57" s="3558"/>
      <c r="W57" s="831">
        <v>12985000</v>
      </c>
      <c r="X57" s="832">
        <f>+W57</f>
        <v>12985000</v>
      </c>
      <c r="Y57" s="832">
        <f t="shared" si="1"/>
        <v>12985000</v>
      </c>
      <c r="Z57" s="875" t="s">
        <v>1261</v>
      </c>
      <c r="AA57" s="892">
        <v>88</v>
      </c>
      <c r="AB57" s="877" t="s">
        <v>1167</v>
      </c>
      <c r="AC57" s="3550"/>
      <c r="AD57" s="3550"/>
      <c r="AE57" s="3550"/>
      <c r="AF57" s="3550"/>
      <c r="AG57" s="3550"/>
      <c r="AH57" s="3550"/>
      <c r="AI57" s="3550"/>
      <c r="AJ57" s="3550"/>
      <c r="AK57" s="3550"/>
      <c r="AL57" s="3550"/>
      <c r="AM57" s="3550"/>
      <c r="AN57" s="3550"/>
      <c r="AO57" s="3550"/>
      <c r="AP57" s="3550"/>
      <c r="AQ57" s="3550"/>
      <c r="AR57" s="3226"/>
      <c r="AS57" s="3547"/>
      <c r="AT57" s="3547"/>
      <c r="AU57" s="3226"/>
    </row>
    <row r="58" spans="1:47" ht="154.5" customHeight="1" x14ac:dyDescent="0.25">
      <c r="A58" s="2440"/>
      <c r="B58" s="2441"/>
      <c r="C58" s="265"/>
      <c r="D58" s="873"/>
      <c r="E58" s="2975"/>
      <c r="F58" s="2975"/>
      <c r="G58" s="894">
        <v>4102022</v>
      </c>
      <c r="H58" s="371" t="s">
        <v>1262</v>
      </c>
      <c r="I58" s="687">
        <v>4102046</v>
      </c>
      <c r="J58" s="895" t="s">
        <v>1263</v>
      </c>
      <c r="K58" s="612">
        <v>410204600</v>
      </c>
      <c r="L58" s="610" t="s">
        <v>1264</v>
      </c>
      <c r="M58" s="612">
        <v>410204600</v>
      </c>
      <c r="N58" s="895" t="s">
        <v>1265</v>
      </c>
      <c r="O58" s="612">
        <v>16</v>
      </c>
      <c r="P58" s="2335"/>
      <c r="Q58" s="2431"/>
      <c r="R58" s="896">
        <f>SUM(W58)/S54</f>
        <v>0.35304501323918802</v>
      </c>
      <c r="S58" s="3053"/>
      <c r="T58" s="2466"/>
      <c r="U58" s="2540"/>
      <c r="V58" s="661" t="s">
        <v>1266</v>
      </c>
      <c r="W58" s="831">
        <v>18000000</v>
      </c>
      <c r="X58" s="832">
        <v>18000000</v>
      </c>
      <c r="Y58" s="832">
        <f t="shared" si="1"/>
        <v>18000000</v>
      </c>
      <c r="Z58" s="875" t="s">
        <v>1267</v>
      </c>
      <c r="AA58" s="892">
        <v>20</v>
      </c>
      <c r="AB58" s="877" t="s">
        <v>387</v>
      </c>
      <c r="AC58" s="3592"/>
      <c r="AD58" s="3592"/>
      <c r="AE58" s="3592"/>
      <c r="AF58" s="3592"/>
      <c r="AG58" s="3592"/>
      <c r="AH58" s="3592"/>
      <c r="AI58" s="3592"/>
      <c r="AJ58" s="3592"/>
      <c r="AK58" s="3592"/>
      <c r="AL58" s="3592"/>
      <c r="AM58" s="3592"/>
      <c r="AN58" s="3592"/>
      <c r="AO58" s="3592"/>
      <c r="AP58" s="3592"/>
      <c r="AQ58" s="3592"/>
      <c r="AR58" s="3227"/>
      <c r="AS58" s="3594"/>
      <c r="AT58" s="3594"/>
      <c r="AU58" s="3227"/>
    </row>
    <row r="59" spans="1:47" ht="66" customHeight="1" x14ac:dyDescent="0.25">
      <c r="A59" s="2440"/>
      <c r="B59" s="2441"/>
      <c r="C59" s="265"/>
      <c r="D59" s="873"/>
      <c r="E59" s="2975"/>
      <c r="F59" s="2975"/>
      <c r="G59" s="3551">
        <v>4102038</v>
      </c>
      <c r="H59" s="3553" t="s">
        <v>1268</v>
      </c>
      <c r="I59" s="2272">
        <v>4102038</v>
      </c>
      <c r="J59" s="3553" t="s">
        <v>1268</v>
      </c>
      <c r="K59" s="2175">
        <v>410203800</v>
      </c>
      <c r="L59" s="2173" t="s">
        <v>1223</v>
      </c>
      <c r="M59" s="2175">
        <v>410203800</v>
      </c>
      <c r="N59" s="2173" t="s">
        <v>1223</v>
      </c>
      <c r="O59" s="2175">
        <v>10</v>
      </c>
      <c r="P59" s="2298" t="s">
        <v>1269</v>
      </c>
      <c r="Q59" s="2464" t="s">
        <v>1270</v>
      </c>
      <c r="R59" s="3559">
        <f>SUM(W59:W63)/S59</f>
        <v>1</v>
      </c>
      <c r="S59" s="3595">
        <f>SUM(W59:W63)</f>
        <v>37000000</v>
      </c>
      <c r="T59" s="2538" t="s">
        <v>1271</v>
      </c>
      <c r="U59" s="2538" t="s">
        <v>1272</v>
      </c>
      <c r="V59" s="897" t="s">
        <v>1273</v>
      </c>
      <c r="W59" s="898">
        <v>18000000</v>
      </c>
      <c r="X59" s="832">
        <v>18000000</v>
      </c>
      <c r="Y59" s="832">
        <f t="shared" si="1"/>
        <v>18000000</v>
      </c>
      <c r="Z59" s="481" t="s">
        <v>1274</v>
      </c>
      <c r="AA59" s="3587">
        <v>20</v>
      </c>
      <c r="AB59" s="3590" t="s">
        <v>387</v>
      </c>
      <c r="AC59" s="3225"/>
      <c r="AD59" s="3225">
        <v>10</v>
      </c>
      <c r="AE59" s="3225"/>
      <c r="AF59" s="3225">
        <v>10</v>
      </c>
      <c r="AG59" s="3225"/>
      <c r="AH59" s="3225"/>
      <c r="AI59" s="3225"/>
      <c r="AJ59" s="3225"/>
      <c r="AK59" s="3225"/>
      <c r="AL59" s="3225"/>
      <c r="AM59" s="3225"/>
      <c r="AN59" s="3225"/>
      <c r="AO59" s="3225"/>
      <c r="AP59" s="3225"/>
      <c r="AQ59" s="3225"/>
      <c r="AR59" s="3225">
        <f>AD59</f>
        <v>10</v>
      </c>
      <c r="AS59" s="3593">
        <v>44197</v>
      </c>
      <c r="AT59" s="3593">
        <v>44561</v>
      </c>
      <c r="AU59" s="3225" t="s">
        <v>1153</v>
      </c>
    </row>
    <row r="60" spans="1:47" ht="71.25" customHeight="1" x14ac:dyDescent="0.25">
      <c r="A60" s="2440"/>
      <c r="B60" s="2441"/>
      <c r="C60" s="265"/>
      <c r="D60" s="873"/>
      <c r="E60" s="2975"/>
      <c r="F60" s="2975"/>
      <c r="G60" s="3551"/>
      <c r="H60" s="3554"/>
      <c r="I60" s="2272"/>
      <c r="J60" s="3554"/>
      <c r="K60" s="2285"/>
      <c r="L60" s="2333"/>
      <c r="M60" s="2285"/>
      <c r="N60" s="2333"/>
      <c r="O60" s="2285"/>
      <c r="P60" s="2299"/>
      <c r="Q60" s="2465"/>
      <c r="R60" s="3560"/>
      <c r="S60" s="3052"/>
      <c r="T60" s="2539"/>
      <c r="U60" s="2539"/>
      <c r="V60" s="897" t="s">
        <v>1275</v>
      </c>
      <c r="W60" s="898">
        <v>4000000</v>
      </c>
      <c r="X60" s="832">
        <v>3814500</v>
      </c>
      <c r="Y60" s="832">
        <f t="shared" si="1"/>
        <v>3814500</v>
      </c>
      <c r="Z60" s="481" t="s">
        <v>1274</v>
      </c>
      <c r="AA60" s="3588"/>
      <c r="AB60" s="3590"/>
      <c r="AC60" s="3226"/>
      <c r="AD60" s="3226"/>
      <c r="AE60" s="3226"/>
      <c r="AF60" s="3226"/>
      <c r="AG60" s="3226"/>
      <c r="AH60" s="3226"/>
      <c r="AI60" s="3226"/>
      <c r="AJ60" s="3226"/>
      <c r="AK60" s="3226"/>
      <c r="AL60" s="3226"/>
      <c r="AM60" s="3226"/>
      <c r="AN60" s="3226"/>
      <c r="AO60" s="3226"/>
      <c r="AP60" s="3226"/>
      <c r="AQ60" s="3226"/>
      <c r="AR60" s="3226"/>
      <c r="AS60" s="3547"/>
      <c r="AT60" s="3547"/>
      <c r="AU60" s="3226"/>
    </row>
    <row r="61" spans="1:47" ht="60" customHeight="1" x14ac:dyDescent="0.25">
      <c r="A61" s="2440"/>
      <c r="B61" s="2441"/>
      <c r="C61" s="265"/>
      <c r="D61" s="873"/>
      <c r="E61" s="2975"/>
      <c r="F61" s="2975"/>
      <c r="G61" s="3551"/>
      <c r="H61" s="3554"/>
      <c r="I61" s="2272"/>
      <c r="J61" s="3554"/>
      <c r="K61" s="2285"/>
      <c r="L61" s="2333"/>
      <c r="M61" s="2285"/>
      <c r="N61" s="2333"/>
      <c r="O61" s="2285"/>
      <c r="P61" s="2299"/>
      <c r="Q61" s="2465"/>
      <c r="R61" s="3560"/>
      <c r="S61" s="3052"/>
      <c r="T61" s="2539"/>
      <c r="U61" s="2539"/>
      <c r="V61" s="897" t="s">
        <v>1276</v>
      </c>
      <c r="W61" s="898">
        <v>8000000</v>
      </c>
      <c r="X61" s="832">
        <v>8000000</v>
      </c>
      <c r="Y61" s="832">
        <f t="shared" si="1"/>
        <v>8000000</v>
      </c>
      <c r="Z61" s="481" t="s">
        <v>1274</v>
      </c>
      <c r="AA61" s="3588"/>
      <c r="AB61" s="3590"/>
      <c r="AC61" s="3226"/>
      <c r="AD61" s="3226"/>
      <c r="AE61" s="3226"/>
      <c r="AF61" s="3226"/>
      <c r="AG61" s="3226"/>
      <c r="AH61" s="3226"/>
      <c r="AI61" s="3226"/>
      <c r="AJ61" s="3226"/>
      <c r="AK61" s="3226"/>
      <c r="AL61" s="3226"/>
      <c r="AM61" s="3226"/>
      <c r="AN61" s="3226"/>
      <c r="AO61" s="3226"/>
      <c r="AP61" s="3226"/>
      <c r="AQ61" s="3226"/>
      <c r="AR61" s="3226"/>
      <c r="AS61" s="3547"/>
      <c r="AT61" s="3547"/>
      <c r="AU61" s="3226"/>
    </row>
    <row r="62" spans="1:47" ht="69.75" customHeight="1" x14ac:dyDescent="0.25">
      <c r="A62" s="2440"/>
      <c r="B62" s="2441"/>
      <c r="C62" s="265"/>
      <c r="D62" s="873"/>
      <c r="E62" s="2975"/>
      <c r="F62" s="2975"/>
      <c r="G62" s="3551"/>
      <c r="H62" s="3554"/>
      <c r="I62" s="2272"/>
      <c r="J62" s="3554"/>
      <c r="K62" s="2285"/>
      <c r="L62" s="2333"/>
      <c r="M62" s="2285"/>
      <c r="N62" s="2333"/>
      <c r="O62" s="2285"/>
      <c r="P62" s="2299"/>
      <c r="Q62" s="2465"/>
      <c r="R62" s="3560"/>
      <c r="S62" s="3052"/>
      <c r="T62" s="2539"/>
      <c r="U62" s="2539"/>
      <c r="V62" s="897" t="s">
        <v>1277</v>
      </c>
      <c r="W62" s="898">
        <v>4000000</v>
      </c>
      <c r="X62" s="832">
        <v>4000000</v>
      </c>
      <c r="Y62" s="832">
        <f t="shared" si="1"/>
        <v>4000000</v>
      </c>
      <c r="Z62" s="481" t="s">
        <v>1274</v>
      </c>
      <c r="AA62" s="3588"/>
      <c r="AB62" s="3590"/>
      <c r="AC62" s="3226"/>
      <c r="AD62" s="3226"/>
      <c r="AE62" s="3226"/>
      <c r="AF62" s="3226"/>
      <c r="AG62" s="3226"/>
      <c r="AH62" s="3226"/>
      <c r="AI62" s="3226"/>
      <c r="AJ62" s="3226"/>
      <c r="AK62" s="3226"/>
      <c r="AL62" s="3226"/>
      <c r="AM62" s="3226"/>
      <c r="AN62" s="3226"/>
      <c r="AO62" s="3226"/>
      <c r="AP62" s="3226"/>
      <c r="AQ62" s="3226"/>
      <c r="AR62" s="3226"/>
      <c r="AS62" s="3547"/>
      <c r="AT62" s="3547"/>
      <c r="AU62" s="3226"/>
    </row>
    <row r="63" spans="1:47" ht="60" customHeight="1" x14ac:dyDescent="0.25">
      <c r="A63" s="2440"/>
      <c r="B63" s="2441"/>
      <c r="C63" s="265"/>
      <c r="D63" s="873"/>
      <c r="E63" s="2975"/>
      <c r="F63" s="2976"/>
      <c r="G63" s="3552"/>
      <c r="H63" s="3554"/>
      <c r="I63" s="2149"/>
      <c r="J63" s="3554"/>
      <c r="K63" s="2285"/>
      <c r="L63" s="2333"/>
      <c r="M63" s="2285"/>
      <c r="N63" s="2333"/>
      <c r="O63" s="2285"/>
      <c r="P63" s="2299"/>
      <c r="Q63" s="2465"/>
      <c r="R63" s="3560"/>
      <c r="S63" s="3052"/>
      <c r="T63" s="2539"/>
      <c r="U63" s="2539"/>
      <c r="V63" s="899" t="s">
        <v>1278</v>
      </c>
      <c r="W63" s="900">
        <v>3000000</v>
      </c>
      <c r="X63" s="901">
        <v>2903834</v>
      </c>
      <c r="Y63" s="836">
        <f t="shared" si="1"/>
        <v>2903834</v>
      </c>
      <c r="Z63" s="481" t="s">
        <v>1274</v>
      </c>
      <c r="AA63" s="3588"/>
      <c r="AB63" s="3590"/>
      <c r="AC63" s="3226"/>
      <c r="AD63" s="3226"/>
      <c r="AE63" s="3226"/>
      <c r="AF63" s="3226"/>
      <c r="AG63" s="3226"/>
      <c r="AH63" s="3226"/>
      <c r="AI63" s="3226"/>
      <c r="AJ63" s="3226"/>
      <c r="AK63" s="3226"/>
      <c r="AL63" s="3226"/>
      <c r="AM63" s="3226"/>
      <c r="AN63" s="3226"/>
      <c r="AO63" s="3226"/>
      <c r="AP63" s="3226"/>
      <c r="AQ63" s="3226"/>
      <c r="AR63" s="3226"/>
      <c r="AS63" s="3547"/>
      <c r="AT63" s="3547"/>
      <c r="AU63" s="3549"/>
    </row>
    <row r="64" spans="1:47" s="2" customFormat="1" ht="27" customHeight="1" x14ac:dyDescent="0.25">
      <c r="A64" s="2440"/>
      <c r="B64" s="2441"/>
      <c r="C64" s="639"/>
      <c r="D64" s="640"/>
      <c r="E64" s="269">
        <v>4103</v>
      </c>
      <c r="F64" s="870" t="s">
        <v>1279</v>
      </c>
      <c r="G64" s="871"/>
      <c r="H64" s="871"/>
      <c r="I64" s="871"/>
      <c r="J64" s="871"/>
      <c r="K64" s="871"/>
      <c r="L64" s="871"/>
      <c r="M64" s="872"/>
      <c r="N64" s="902"/>
      <c r="O64" s="724"/>
      <c r="P64" s="724"/>
      <c r="Q64" s="903"/>
      <c r="R64" s="853"/>
      <c r="S64" s="854"/>
      <c r="T64" s="903"/>
      <c r="U64" s="903"/>
      <c r="V64" s="903"/>
      <c r="W64" s="903"/>
      <c r="X64" s="903"/>
      <c r="Y64" s="903"/>
      <c r="Z64" s="335"/>
      <c r="AA64" s="855"/>
      <c r="AB64" s="173"/>
      <c r="AC64" s="724"/>
      <c r="AD64" s="724"/>
      <c r="AE64" s="724"/>
      <c r="AF64" s="724"/>
      <c r="AG64" s="724"/>
      <c r="AH64" s="724"/>
      <c r="AI64" s="724"/>
      <c r="AJ64" s="724"/>
      <c r="AK64" s="724"/>
      <c r="AL64" s="724"/>
      <c r="AM64" s="724"/>
      <c r="AN64" s="724"/>
      <c r="AO64" s="724"/>
      <c r="AP64" s="724"/>
      <c r="AQ64" s="724"/>
      <c r="AR64" s="724"/>
      <c r="AS64" s="856"/>
      <c r="AT64" s="856"/>
      <c r="AU64" s="721"/>
    </row>
    <row r="65" spans="1:47" ht="172.5" customHeight="1" x14ac:dyDescent="0.25">
      <c r="A65" s="2440"/>
      <c r="B65" s="2441"/>
      <c r="C65" s="265"/>
      <c r="D65" s="266"/>
      <c r="E65" s="2973"/>
      <c r="F65" s="2973"/>
      <c r="G65" s="687">
        <v>4103059</v>
      </c>
      <c r="H65" s="882" t="s">
        <v>1280</v>
      </c>
      <c r="I65" s="881">
        <v>4103059</v>
      </c>
      <c r="J65" s="882" t="s">
        <v>1280</v>
      </c>
      <c r="K65" s="665">
        <v>410305900</v>
      </c>
      <c r="L65" s="777" t="s">
        <v>1281</v>
      </c>
      <c r="M65" s="665">
        <v>410305900</v>
      </c>
      <c r="N65" s="777" t="s">
        <v>1281</v>
      </c>
      <c r="O65" s="665">
        <v>10</v>
      </c>
      <c r="P65" s="664" t="s">
        <v>1282</v>
      </c>
      <c r="Q65" s="676" t="s">
        <v>1283</v>
      </c>
      <c r="R65" s="904">
        <f>SUM(W65)/S65</f>
        <v>1</v>
      </c>
      <c r="S65" s="682">
        <f>SUM(W65)</f>
        <v>15000000</v>
      </c>
      <c r="T65" s="658" t="s">
        <v>1284</v>
      </c>
      <c r="U65" s="667" t="s">
        <v>1150</v>
      </c>
      <c r="V65" s="661" t="s">
        <v>1285</v>
      </c>
      <c r="W65" s="831">
        <v>15000000</v>
      </c>
      <c r="X65" s="874">
        <v>15000000</v>
      </c>
      <c r="Y65" s="874">
        <f>+X65</f>
        <v>15000000</v>
      </c>
      <c r="Z65" s="481" t="s">
        <v>1286</v>
      </c>
      <c r="AA65" s="905">
        <v>20</v>
      </c>
      <c r="AB65" s="611" t="s">
        <v>387</v>
      </c>
      <c r="AC65" s="906">
        <v>6</v>
      </c>
      <c r="AD65" s="907">
        <v>9</v>
      </c>
      <c r="AE65" s="907" t="s">
        <v>129</v>
      </c>
      <c r="AF65" s="907">
        <v>10</v>
      </c>
      <c r="AG65" s="673"/>
      <c r="AH65" s="673">
        <v>5</v>
      </c>
      <c r="AI65" s="673"/>
      <c r="AJ65" s="673"/>
      <c r="AK65" s="673"/>
      <c r="AL65" s="673"/>
      <c r="AM65" s="673"/>
      <c r="AN65" s="673"/>
      <c r="AO65" s="673"/>
      <c r="AP65" s="673"/>
      <c r="AQ65" s="673"/>
      <c r="AR65" s="673">
        <v>10</v>
      </c>
      <c r="AS65" s="908">
        <v>44197</v>
      </c>
      <c r="AT65" s="908">
        <v>44561</v>
      </c>
      <c r="AU65" s="727" t="s">
        <v>1153</v>
      </c>
    </row>
    <row r="66" spans="1:47" ht="127.5" customHeight="1" x14ac:dyDescent="0.25">
      <c r="A66" s="2440"/>
      <c r="B66" s="2441"/>
      <c r="C66" s="265"/>
      <c r="D66" s="266"/>
      <c r="E66" s="2973"/>
      <c r="F66" s="2973"/>
      <c r="G66" s="687">
        <v>4103052</v>
      </c>
      <c r="H66" s="371" t="s">
        <v>1287</v>
      </c>
      <c r="I66" s="881">
        <v>4103052</v>
      </c>
      <c r="J66" s="371" t="s">
        <v>1287</v>
      </c>
      <c r="K66" s="612">
        <v>410305202</v>
      </c>
      <c r="L66" s="610" t="s">
        <v>1288</v>
      </c>
      <c r="M66" s="612">
        <v>410305202</v>
      </c>
      <c r="N66" s="610" t="s">
        <v>1288</v>
      </c>
      <c r="O66" s="612">
        <v>1</v>
      </c>
      <c r="P66" s="645" t="s">
        <v>1289</v>
      </c>
      <c r="Q66" s="657" t="s">
        <v>1290</v>
      </c>
      <c r="R66" s="909">
        <f>SUM(W66)/S66</f>
        <v>1</v>
      </c>
      <c r="S66" s="910">
        <f>SUM(W66)</f>
        <v>20000000</v>
      </c>
      <c r="T66" s="657" t="s">
        <v>1291</v>
      </c>
      <c r="U66" s="666" t="s">
        <v>1292</v>
      </c>
      <c r="V66" s="657" t="s">
        <v>1293</v>
      </c>
      <c r="W66" s="911">
        <v>20000000</v>
      </c>
      <c r="X66" s="912">
        <v>20000000</v>
      </c>
      <c r="Y66" s="912">
        <f>+X66</f>
        <v>20000000</v>
      </c>
      <c r="Z66" s="481" t="s">
        <v>1294</v>
      </c>
      <c r="AA66" s="913">
        <v>20</v>
      </c>
      <c r="AB66" s="877" t="s">
        <v>387</v>
      </c>
      <c r="AC66" s="914">
        <v>300</v>
      </c>
      <c r="AD66" s="914">
        <v>300</v>
      </c>
      <c r="AE66" s="914"/>
      <c r="AF66" s="914"/>
      <c r="AG66" s="914"/>
      <c r="AH66" s="914"/>
      <c r="AI66" s="914"/>
      <c r="AJ66" s="914"/>
      <c r="AK66" s="914"/>
      <c r="AL66" s="914"/>
      <c r="AM66" s="914"/>
      <c r="AN66" s="914"/>
      <c r="AO66" s="914"/>
      <c r="AP66" s="914"/>
      <c r="AQ66" s="914"/>
      <c r="AR66" s="914">
        <v>600</v>
      </c>
      <c r="AS66" s="915">
        <v>44197</v>
      </c>
      <c r="AT66" s="915">
        <v>44561</v>
      </c>
      <c r="AU66" s="914" t="s">
        <v>1295</v>
      </c>
    </row>
    <row r="67" spans="1:47" ht="71.25" customHeight="1" x14ac:dyDescent="0.25">
      <c r="A67" s="2440"/>
      <c r="B67" s="2441"/>
      <c r="C67" s="265"/>
      <c r="D67" s="266"/>
      <c r="E67" s="2973"/>
      <c r="F67" s="2973"/>
      <c r="G67" s="2272">
        <v>4103050</v>
      </c>
      <c r="H67" s="3553" t="s">
        <v>1296</v>
      </c>
      <c r="I67" s="3551">
        <v>4103050</v>
      </c>
      <c r="J67" s="3553" t="s">
        <v>1296</v>
      </c>
      <c r="K67" s="2175">
        <v>410305001</v>
      </c>
      <c r="L67" s="2173" t="s">
        <v>1297</v>
      </c>
      <c r="M67" s="2175">
        <v>410305001</v>
      </c>
      <c r="N67" s="2173" t="s">
        <v>1297</v>
      </c>
      <c r="O67" s="2175">
        <v>12</v>
      </c>
      <c r="P67" s="2175" t="s">
        <v>1298</v>
      </c>
      <c r="Q67" s="2172" t="s">
        <v>1299</v>
      </c>
      <c r="R67" s="3559">
        <f>SUM(W67:W69)/S67</f>
        <v>1</v>
      </c>
      <c r="S67" s="3595">
        <f>SUM(W67:W69)</f>
        <v>25000000</v>
      </c>
      <c r="T67" s="2464" t="s">
        <v>1300</v>
      </c>
      <c r="U67" s="2538" t="s">
        <v>1245</v>
      </c>
      <c r="V67" s="2464" t="s">
        <v>1301</v>
      </c>
      <c r="W67" s="916">
        <v>0</v>
      </c>
      <c r="X67" s="917"/>
      <c r="Y67" s="917"/>
      <c r="Z67" s="889" t="s">
        <v>1302</v>
      </c>
      <c r="AA67" s="918">
        <v>20</v>
      </c>
      <c r="AB67" s="914" t="s">
        <v>387</v>
      </c>
      <c r="AC67" s="2314">
        <v>20</v>
      </c>
      <c r="AD67" s="3591">
        <v>10</v>
      </c>
      <c r="AE67" s="3591">
        <v>10</v>
      </c>
      <c r="AF67" s="3591" t="s">
        <v>129</v>
      </c>
      <c r="AG67" s="3591">
        <v>0</v>
      </c>
      <c r="AH67" s="3225"/>
      <c r="AI67" s="3225"/>
      <c r="AJ67" s="3225"/>
      <c r="AK67" s="3225"/>
      <c r="AL67" s="3225"/>
      <c r="AM67" s="3225"/>
      <c r="AN67" s="3225"/>
      <c r="AO67" s="3225"/>
      <c r="AP67" s="3225"/>
      <c r="AQ67" s="3225"/>
      <c r="AR67" s="3225">
        <f>AC67+AD67</f>
        <v>30</v>
      </c>
      <c r="AS67" s="3593">
        <v>44197</v>
      </c>
      <c r="AT67" s="3593">
        <v>44561</v>
      </c>
      <c r="AU67" s="3225" t="s">
        <v>1133</v>
      </c>
    </row>
    <row r="68" spans="1:47" ht="60.75" customHeight="1" x14ac:dyDescent="0.25">
      <c r="A68" s="2440"/>
      <c r="B68" s="2441"/>
      <c r="C68" s="265"/>
      <c r="D68" s="266"/>
      <c r="E68" s="2973"/>
      <c r="F68" s="2973"/>
      <c r="G68" s="2272"/>
      <c r="H68" s="3554"/>
      <c r="I68" s="3551"/>
      <c r="J68" s="3554"/>
      <c r="K68" s="2285"/>
      <c r="L68" s="2333"/>
      <c r="M68" s="2285"/>
      <c r="N68" s="2333"/>
      <c r="O68" s="2285"/>
      <c r="P68" s="2285"/>
      <c r="Q68" s="2172"/>
      <c r="R68" s="3560"/>
      <c r="S68" s="3052"/>
      <c r="T68" s="2465"/>
      <c r="U68" s="2539"/>
      <c r="V68" s="2466"/>
      <c r="W68" s="919">
        <v>10000000</v>
      </c>
      <c r="X68" s="920">
        <v>10000000</v>
      </c>
      <c r="Y68" s="920">
        <f>+X68</f>
        <v>10000000</v>
      </c>
      <c r="Z68" s="889" t="s">
        <v>1303</v>
      </c>
      <c r="AA68" s="918">
        <v>20</v>
      </c>
      <c r="AB68" s="914" t="s">
        <v>387</v>
      </c>
      <c r="AC68" s="2136"/>
      <c r="AD68" s="3550"/>
      <c r="AE68" s="3550"/>
      <c r="AF68" s="3550"/>
      <c r="AG68" s="3550"/>
      <c r="AH68" s="3226"/>
      <c r="AI68" s="3226"/>
      <c r="AJ68" s="3226"/>
      <c r="AK68" s="3226"/>
      <c r="AL68" s="3226"/>
      <c r="AM68" s="3226"/>
      <c r="AN68" s="3226"/>
      <c r="AO68" s="3226"/>
      <c r="AP68" s="3226"/>
      <c r="AQ68" s="3226"/>
      <c r="AR68" s="3226"/>
      <c r="AS68" s="3547"/>
      <c r="AT68" s="3547"/>
      <c r="AU68" s="3226"/>
    </row>
    <row r="69" spans="1:47" ht="107.25" customHeight="1" x14ac:dyDescent="0.25">
      <c r="A69" s="2440"/>
      <c r="B69" s="2441"/>
      <c r="C69" s="265"/>
      <c r="D69" s="266"/>
      <c r="E69" s="2973"/>
      <c r="F69" s="2973"/>
      <c r="G69" s="2272"/>
      <c r="H69" s="3581"/>
      <c r="I69" s="3551"/>
      <c r="J69" s="3581"/>
      <c r="K69" s="2286"/>
      <c r="L69" s="2334"/>
      <c r="M69" s="2286"/>
      <c r="N69" s="2334"/>
      <c r="O69" s="2286"/>
      <c r="P69" s="2286"/>
      <c r="Q69" s="2172"/>
      <c r="R69" s="3556"/>
      <c r="S69" s="3053"/>
      <c r="T69" s="2466"/>
      <c r="U69" s="2540"/>
      <c r="V69" s="661" t="s">
        <v>1304</v>
      </c>
      <c r="W69" s="831">
        <v>15000000</v>
      </c>
      <c r="X69" s="832">
        <v>14000000</v>
      </c>
      <c r="Y69" s="832">
        <f>+X69</f>
        <v>14000000</v>
      </c>
      <c r="Z69" s="481" t="s">
        <v>1303</v>
      </c>
      <c r="AA69" s="913">
        <v>20</v>
      </c>
      <c r="AB69" s="877" t="s">
        <v>387</v>
      </c>
      <c r="AC69" s="3604"/>
      <c r="AD69" s="3592"/>
      <c r="AE69" s="3592"/>
      <c r="AF69" s="3592"/>
      <c r="AG69" s="3592"/>
      <c r="AH69" s="3227"/>
      <c r="AI69" s="3227"/>
      <c r="AJ69" s="3227"/>
      <c r="AK69" s="3227"/>
      <c r="AL69" s="3227"/>
      <c r="AM69" s="3227"/>
      <c r="AN69" s="3227"/>
      <c r="AO69" s="3227"/>
      <c r="AP69" s="3227"/>
      <c r="AQ69" s="3227"/>
      <c r="AR69" s="3227"/>
      <c r="AS69" s="3594"/>
      <c r="AT69" s="3594"/>
      <c r="AU69" s="3227"/>
    </row>
    <row r="70" spans="1:47" ht="69" customHeight="1" x14ac:dyDescent="0.25">
      <c r="A70" s="2440"/>
      <c r="B70" s="2441"/>
      <c r="C70" s="265"/>
      <c r="D70" s="266"/>
      <c r="E70" s="2973"/>
      <c r="F70" s="2973"/>
      <c r="G70" s="2272">
        <v>4103058</v>
      </c>
      <c r="H70" s="3553" t="s">
        <v>1305</v>
      </c>
      <c r="I70" s="2149">
        <v>4103058</v>
      </c>
      <c r="J70" s="3596" t="s">
        <v>1305</v>
      </c>
      <c r="K70" s="2175">
        <v>410305800</v>
      </c>
      <c r="L70" s="2173" t="s">
        <v>1306</v>
      </c>
      <c r="M70" s="2175">
        <v>410305800</v>
      </c>
      <c r="N70" s="2173" t="s">
        <v>1306</v>
      </c>
      <c r="O70" s="2175">
        <v>2</v>
      </c>
      <c r="P70" s="2298" t="s">
        <v>1307</v>
      </c>
      <c r="Q70" s="2464" t="s">
        <v>1308</v>
      </c>
      <c r="R70" s="3195">
        <f>SUM(W70:W73)/S70</f>
        <v>1</v>
      </c>
      <c r="S70" s="3595">
        <f>SUM(W70:W73)</f>
        <v>75112368</v>
      </c>
      <c r="T70" s="2464" t="s">
        <v>1309</v>
      </c>
      <c r="U70" s="2538" t="s">
        <v>1245</v>
      </c>
      <c r="V70" s="661" t="s">
        <v>1310</v>
      </c>
      <c r="W70" s="888">
        <f>18000000-3150000</f>
        <v>14850000</v>
      </c>
      <c r="X70" s="832">
        <v>14850000</v>
      </c>
      <c r="Y70" s="893">
        <f>+X70</f>
        <v>14850000</v>
      </c>
      <c r="Z70" s="261" t="s">
        <v>1311</v>
      </c>
      <c r="AA70" s="892">
        <v>20</v>
      </c>
      <c r="AB70" s="877" t="s">
        <v>387</v>
      </c>
      <c r="AC70" s="3605">
        <v>225</v>
      </c>
      <c r="AD70" s="3605">
        <v>225</v>
      </c>
      <c r="AE70" s="3605" t="s">
        <v>129</v>
      </c>
      <c r="AF70" s="3605">
        <v>70</v>
      </c>
      <c r="AG70" s="3605">
        <v>100</v>
      </c>
      <c r="AH70" s="3591">
        <v>50</v>
      </c>
      <c r="AI70" s="3591">
        <v>10</v>
      </c>
      <c r="AJ70" s="3591">
        <v>10</v>
      </c>
      <c r="AK70" s="3591" t="s">
        <v>129</v>
      </c>
      <c r="AL70" s="3591" t="s">
        <v>129</v>
      </c>
      <c r="AM70" s="3591" t="s">
        <v>129</v>
      </c>
      <c r="AN70" s="3591" t="s">
        <v>129</v>
      </c>
      <c r="AO70" s="3591" t="s">
        <v>129</v>
      </c>
      <c r="AP70" s="3591">
        <v>200</v>
      </c>
      <c r="AQ70" s="3591">
        <v>10</v>
      </c>
      <c r="AR70" s="3225">
        <v>450</v>
      </c>
      <c r="AS70" s="3593">
        <v>44197</v>
      </c>
      <c r="AT70" s="3593">
        <v>44561</v>
      </c>
      <c r="AU70" s="3225" t="s">
        <v>1312</v>
      </c>
    </row>
    <row r="71" spans="1:47" ht="68.25" customHeight="1" x14ac:dyDescent="0.25">
      <c r="A71" s="2440"/>
      <c r="B71" s="2441"/>
      <c r="C71" s="265"/>
      <c r="D71" s="266"/>
      <c r="E71" s="2973"/>
      <c r="F71" s="2973"/>
      <c r="G71" s="2272"/>
      <c r="H71" s="3554"/>
      <c r="I71" s="2150"/>
      <c r="J71" s="3597"/>
      <c r="K71" s="2285"/>
      <c r="L71" s="2333"/>
      <c r="M71" s="2285"/>
      <c r="N71" s="2333"/>
      <c r="O71" s="2285"/>
      <c r="P71" s="2299"/>
      <c r="Q71" s="2465"/>
      <c r="R71" s="3223"/>
      <c r="S71" s="3052"/>
      <c r="T71" s="2465"/>
      <c r="U71" s="2539"/>
      <c r="V71" s="3557" t="s">
        <v>1313</v>
      </c>
      <c r="W71" s="888">
        <f>10000000-6000000</f>
        <v>4000000</v>
      </c>
      <c r="X71" s="832">
        <v>3630774</v>
      </c>
      <c r="Y71" s="832">
        <v>3630774</v>
      </c>
      <c r="Z71" s="261" t="s">
        <v>1311</v>
      </c>
      <c r="AA71" s="892">
        <v>20</v>
      </c>
      <c r="AB71" s="877" t="s">
        <v>387</v>
      </c>
      <c r="AC71" s="3550"/>
      <c r="AD71" s="3550"/>
      <c r="AE71" s="3550"/>
      <c r="AF71" s="3550"/>
      <c r="AG71" s="3550"/>
      <c r="AH71" s="3550"/>
      <c r="AI71" s="3550"/>
      <c r="AJ71" s="3550"/>
      <c r="AK71" s="3550"/>
      <c r="AL71" s="3550"/>
      <c r="AM71" s="3550"/>
      <c r="AN71" s="3550"/>
      <c r="AO71" s="3550"/>
      <c r="AP71" s="3550"/>
      <c r="AQ71" s="3550"/>
      <c r="AR71" s="3226"/>
      <c r="AS71" s="3547"/>
      <c r="AT71" s="3547"/>
      <c r="AU71" s="3226"/>
    </row>
    <row r="72" spans="1:47" ht="65.25" customHeight="1" x14ac:dyDescent="0.25">
      <c r="A72" s="2440"/>
      <c r="B72" s="2441"/>
      <c r="C72" s="265"/>
      <c r="D72" s="266"/>
      <c r="E72" s="2973"/>
      <c r="F72" s="2973"/>
      <c r="G72" s="2272"/>
      <c r="H72" s="3554"/>
      <c r="I72" s="2150"/>
      <c r="J72" s="3597"/>
      <c r="K72" s="2285"/>
      <c r="L72" s="2333"/>
      <c r="M72" s="2285"/>
      <c r="N72" s="2333"/>
      <c r="O72" s="2285"/>
      <c r="P72" s="2299"/>
      <c r="Q72" s="2465"/>
      <c r="R72" s="3223"/>
      <c r="S72" s="3052"/>
      <c r="T72" s="2465"/>
      <c r="U72" s="2539"/>
      <c r="V72" s="3558"/>
      <c r="W72" s="888">
        <v>47112368</v>
      </c>
      <c r="X72" s="832">
        <f>+'[2]F-PLA-47 EJE METAS PROYECTOS'!V51</f>
        <v>43747500</v>
      </c>
      <c r="Y72" s="832">
        <f>+X72</f>
        <v>43747500</v>
      </c>
      <c r="Z72" s="261" t="s">
        <v>1314</v>
      </c>
      <c r="AA72" s="892">
        <v>88</v>
      </c>
      <c r="AB72" s="877" t="s">
        <v>1167</v>
      </c>
      <c r="AC72" s="3550"/>
      <c r="AD72" s="3550"/>
      <c r="AE72" s="3550"/>
      <c r="AF72" s="3550"/>
      <c r="AG72" s="3550"/>
      <c r="AH72" s="3550"/>
      <c r="AI72" s="3550"/>
      <c r="AJ72" s="3550"/>
      <c r="AK72" s="3550"/>
      <c r="AL72" s="3550"/>
      <c r="AM72" s="3550"/>
      <c r="AN72" s="3550"/>
      <c r="AO72" s="3550"/>
      <c r="AP72" s="3550"/>
      <c r="AQ72" s="3550"/>
      <c r="AR72" s="3226"/>
      <c r="AS72" s="3547"/>
      <c r="AT72" s="3547"/>
      <c r="AU72" s="3226"/>
    </row>
    <row r="73" spans="1:47" ht="104.25" customHeight="1" x14ac:dyDescent="0.25">
      <c r="A73" s="2440"/>
      <c r="B73" s="2441"/>
      <c r="C73" s="265"/>
      <c r="D73" s="266"/>
      <c r="E73" s="2973"/>
      <c r="F73" s="2973"/>
      <c r="G73" s="2272"/>
      <c r="H73" s="3554"/>
      <c r="I73" s="2150"/>
      <c r="J73" s="3597"/>
      <c r="K73" s="2285"/>
      <c r="L73" s="2333"/>
      <c r="M73" s="2285"/>
      <c r="N73" s="2333"/>
      <c r="O73" s="2285"/>
      <c r="P73" s="2299"/>
      <c r="Q73" s="2465"/>
      <c r="R73" s="3223"/>
      <c r="S73" s="3052"/>
      <c r="T73" s="2465"/>
      <c r="U73" s="2539"/>
      <c r="V73" s="661" t="s">
        <v>1234</v>
      </c>
      <c r="W73" s="888">
        <v>9150000</v>
      </c>
      <c r="X73" s="832">
        <v>9145776.3900000006</v>
      </c>
      <c r="Y73" s="832">
        <f>+X73</f>
        <v>9145776.3900000006</v>
      </c>
      <c r="Z73" s="261" t="s">
        <v>1315</v>
      </c>
      <c r="AA73" s="892">
        <v>20</v>
      </c>
      <c r="AB73" s="877" t="s">
        <v>387</v>
      </c>
      <c r="AC73" s="3550"/>
      <c r="AD73" s="3550"/>
      <c r="AE73" s="3550"/>
      <c r="AF73" s="3550"/>
      <c r="AG73" s="3550"/>
      <c r="AH73" s="3550"/>
      <c r="AI73" s="3550"/>
      <c r="AJ73" s="3550"/>
      <c r="AK73" s="3550"/>
      <c r="AL73" s="3550"/>
      <c r="AM73" s="3550"/>
      <c r="AN73" s="3550"/>
      <c r="AO73" s="3550"/>
      <c r="AP73" s="3550"/>
      <c r="AQ73" s="3550"/>
      <c r="AR73" s="3226"/>
      <c r="AS73" s="3547"/>
      <c r="AT73" s="3547"/>
      <c r="AU73" s="3549"/>
    </row>
    <row r="74" spans="1:47" ht="49.5" customHeight="1" x14ac:dyDescent="0.25">
      <c r="A74" s="2440"/>
      <c r="B74" s="2441"/>
      <c r="C74" s="265"/>
      <c r="D74" s="266"/>
      <c r="E74" s="2973"/>
      <c r="F74" s="2973"/>
      <c r="G74" s="2272" t="s">
        <v>63</v>
      </c>
      <c r="H74" s="2292" t="s">
        <v>1316</v>
      </c>
      <c r="I74" s="2272">
        <v>4103060</v>
      </c>
      <c r="J74" s="2147" t="s">
        <v>1317</v>
      </c>
      <c r="K74" s="2272" t="s">
        <v>63</v>
      </c>
      <c r="L74" s="2147" t="s">
        <v>1318</v>
      </c>
      <c r="M74" s="2272">
        <v>410306000</v>
      </c>
      <c r="N74" s="2147" t="s">
        <v>1319</v>
      </c>
      <c r="O74" s="2272">
        <v>5</v>
      </c>
      <c r="P74" s="2976" t="s">
        <v>1320</v>
      </c>
      <c r="Q74" s="2995" t="s">
        <v>1321</v>
      </c>
      <c r="R74" s="3606">
        <f>SUM(W74:W76)/S74</f>
        <v>0.57446808510638303</v>
      </c>
      <c r="S74" s="3001">
        <f>SUM(W74:W79)</f>
        <v>47000000</v>
      </c>
      <c r="T74" s="2990" t="s">
        <v>1322</v>
      </c>
      <c r="U74" s="3544" t="s">
        <v>1323</v>
      </c>
      <c r="V74" s="755" t="s">
        <v>1324</v>
      </c>
      <c r="W74" s="898">
        <f>10000000-1000000</f>
        <v>9000000</v>
      </c>
      <c r="X74" s="898">
        <f t="shared" ref="X74:Y74" si="2">10000000-1000000</f>
        <v>9000000</v>
      </c>
      <c r="Y74" s="898">
        <f t="shared" si="2"/>
        <v>9000000</v>
      </c>
      <c r="Z74" s="891" t="s">
        <v>1325</v>
      </c>
      <c r="AA74" s="3588">
        <v>20</v>
      </c>
      <c r="AB74" s="3590" t="s">
        <v>387</v>
      </c>
      <c r="AC74" s="3621">
        <v>1471</v>
      </c>
      <c r="AD74" s="3539">
        <v>1412</v>
      </c>
      <c r="AE74" s="3616" t="s">
        <v>129</v>
      </c>
      <c r="AF74" s="3539" t="s">
        <v>129</v>
      </c>
      <c r="AG74" s="3616" t="s">
        <v>129</v>
      </c>
      <c r="AH74" s="3539" t="s">
        <v>129</v>
      </c>
      <c r="AI74" s="3616">
        <v>2883</v>
      </c>
      <c r="AJ74" s="3539" t="s">
        <v>129</v>
      </c>
      <c r="AK74" s="3616" t="s">
        <v>129</v>
      </c>
      <c r="AL74" s="3539" t="s">
        <v>129</v>
      </c>
      <c r="AM74" s="3616" t="s">
        <v>129</v>
      </c>
      <c r="AN74" s="3539" t="s">
        <v>129</v>
      </c>
      <c r="AO74" s="3616" t="s">
        <v>129</v>
      </c>
      <c r="AP74" s="3539" t="s">
        <v>129</v>
      </c>
      <c r="AQ74" s="3616" t="s">
        <v>129</v>
      </c>
      <c r="AR74" s="3256">
        <v>2883</v>
      </c>
      <c r="AS74" s="3609">
        <v>44197</v>
      </c>
      <c r="AT74" s="3612">
        <v>44561</v>
      </c>
      <c r="AU74" s="3613" t="s">
        <v>1326</v>
      </c>
    </row>
    <row r="75" spans="1:47" ht="46.5" customHeight="1" x14ac:dyDescent="0.25">
      <c r="A75" s="2440"/>
      <c r="B75" s="2441"/>
      <c r="C75" s="265"/>
      <c r="D75" s="266"/>
      <c r="E75" s="2973"/>
      <c r="F75" s="2973"/>
      <c r="G75" s="2272"/>
      <c r="H75" s="2292"/>
      <c r="I75" s="2272"/>
      <c r="J75" s="2147"/>
      <c r="K75" s="2272"/>
      <c r="L75" s="2147"/>
      <c r="M75" s="2272"/>
      <c r="N75" s="2147"/>
      <c r="O75" s="2272"/>
      <c r="P75" s="2979"/>
      <c r="Q75" s="2995"/>
      <c r="R75" s="3607"/>
      <c r="S75" s="3001"/>
      <c r="T75" s="2991"/>
      <c r="U75" s="3544"/>
      <c r="V75" s="755" t="s">
        <v>1327</v>
      </c>
      <c r="W75" s="898">
        <f>17000000-1000000</f>
        <v>16000000</v>
      </c>
      <c r="X75" s="898">
        <f t="shared" ref="X75:Y75" si="3">17000000-1000000</f>
        <v>16000000</v>
      </c>
      <c r="Y75" s="898">
        <f t="shared" si="3"/>
        <v>16000000</v>
      </c>
      <c r="Z75" s="481" t="s">
        <v>1325</v>
      </c>
      <c r="AA75" s="3588"/>
      <c r="AB75" s="3590"/>
      <c r="AC75" s="3621"/>
      <c r="AD75" s="3539"/>
      <c r="AE75" s="3570"/>
      <c r="AF75" s="3539"/>
      <c r="AG75" s="3570"/>
      <c r="AH75" s="3539"/>
      <c r="AI75" s="3570"/>
      <c r="AJ75" s="3539"/>
      <c r="AK75" s="3570"/>
      <c r="AL75" s="3539"/>
      <c r="AM75" s="3570"/>
      <c r="AN75" s="3539"/>
      <c r="AO75" s="3570"/>
      <c r="AP75" s="3539"/>
      <c r="AQ75" s="3570"/>
      <c r="AR75" s="3256"/>
      <c r="AS75" s="3610"/>
      <c r="AT75" s="3612"/>
      <c r="AU75" s="3614"/>
    </row>
    <row r="76" spans="1:47" ht="46.5" customHeight="1" x14ac:dyDescent="0.25">
      <c r="A76" s="2440"/>
      <c r="B76" s="2441"/>
      <c r="C76" s="265"/>
      <c r="D76" s="266"/>
      <c r="E76" s="2973"/>
      <c r="F76" s="2973"/>
      <c r="G76" s="2272"/>
      <c r="H76" s="2292"/>
      <c r="I76" s="2272"/>
      <c r="J76" s="2147"/>
      <c r="K76" s="2272"/>
      <c r="L76" s="2147"/>
      <c r="M76" s="2272"/>
      <c r="N76" s="2147"/>
      <c r="O76" s="2272"/>
      <c r="P76" s="2979"/>
      <c r="Q76" s="2995"/>
      <c r="R76" s="3608"/>
      <c r="S76" s="3001"/>
      <c r="T76" s="2991"/>
      <c r="U76" s="3544"/>
      <c r="V76" s="755" t="s">
        <v>1328</v>
      </c>
      <c r="W76" s="898">
        <v>2000000</v>
      </c>
      <c r="X76" s="832">
        <v>2000000</v>
      </c>
      <c r="Y76" s="832">
        <v>2000000</v>
      </c>
      <c r="Z76" s="481" t="s">
        <v>1329</v>
      </c>
      <c r="AA76" s="3588"/>
      <c r="AB76" s="3590"/>
      <c r="AC76" s="3621"/>
      <c r="AD76" s="3539"/>
      <c r="AE76" s="3570"/>
      <c r="AF76" s="3539"/>
      <c r="AG76" s="3570"/>
      <c r="AH76" s="3539"/>
      <c r="AI76" s="3570"/>
      <c r="AJ76" s="3539"/>
      <c r="AK76" s="3570"/>
      <c r="AL76" s="3539"/>
      <c r="AM76" s="3570"/>
      <c r="AN76" s="3539"/>
      <c r="AO76" s="3570"/>
      <c r="AP76" s="3539"/>
      <c r="AQ76" s="3570"/>
      <c r="AR76" s="3256"/>
      <c r="AS76" s="3610"/>
      <c r="AT76" s="3612"/>
      <c r="AU76" s="3614"/>
    </row>
    <row r="77" spans="1:47" ht="54.75" customHeight="1" x14ac:dyDescent="0.25">
      <c r="A77" s="2440"/>
      <c r="B77" s="2441"/>
      <c r="C77" s="265"/>
      <c r="D77" s="266"/>
      <c r="E77" s="2973"/>
      <c r="F77" s="2973"/>
      <c r="G77" s="2272" t="s">
        <v>63</v>
      </c>
      <c r="H77" s="2977" t="s">
        <v>1330</v>
      </c>
      <c r="I77" s="2272">
        <v>4103060</v>
      </c>
      <c r="J77" s="2147" t="s">
        <v>1317</v>
      </c>
      <c r="K77" s="2272" t="s">
        <v>63</v>
      </c>
      <c r="L77" s="2148" t="s">
        <v>1331</v>
      </c>
      <c r="M77" s="2272">
        <v>410306000</v>
      </c>
      <c r="N77" s="2147" t="s">
        <v>1319</v>
      </c>
      <c r="O77" s="2272">
        <v>2</v>
      </c>
      <c r="P77" s="2979"/>
      <c r="Q77" s="2995"/>
      <c r="R77" s="3606">
        <f>SUM(W77:W79)/S74</f>
        <v>0.42553191489361702</v>
      </c>
      <c r="S77" s="3001"/>
      <c r="T77" s="2991"/>
      <c r="U77" s="3544"/>
      <c r="V77" s="755" t="s">
        <v>1332</v>
      </c>
      <c r="W77" s="898">
        <f>10000000-1000000</f>
        <v>9000000</v>
      </c>
      <c r="X77" s="832">
        <v>9000000</v>
      </c>
      <c r="Y77" s="832">
        <v>9000000</v>
      </c>
      <c r="Z77" s="481" t="s">
        <v>1333</v>
      </c>
      <c r="AA77" s="3588"/>
      <c r="AB77" s="3590"/>
      <c r="AC77" s="3621"/>
      <c r="AD77" s="3539"/>
      <c r="AE77" s="3570"/>
      <c r="AF77" s="3539"/>
      <c r="AG77" s="3570"/>
      <c r="AH77" s="3539"/>
      <c r="AI77" s="3570"/>
      <c r="AJ77" s="3539"/>
      <c r="AK77" s="3570"/>
      <c r="AL77" s="3539"/>
      <c r="AM77" s="3570"/>
      <c r="AN77" s="3539"/>
      <c r="AO77" s="3570"/>
      <c r="AP77" s="3539"/>
      <c r="AQ77" s="3570"/>
      <c r="AR77" s="3256"/>
      <c r="AS77" s="3610"/>
      <c r="AT77" s="3612"/>
      <c r="AU77" s="3614"/>
    </row>
    <row r="78" spans="1:47" ht="54.75" customHeight="1" x14ac:dyDescent="0.25">
      <c r="A78" s="2440"/>
      <c r="B78" s="2441"/>
      <c r="C78" s="265"/>
      <c r="D78" s="266"/>
      <c r="E78" s="2973"/>
      <c r="F78" s="2973"/>
      <c r="G78" s="2272"/>
      <c r="H78" s="2978"/>
      <c r="I78" s="2272"/>
      <c r="J78" s="2147"/>
      <c r="K78" s="2272"/>
      <c r="L78" s="2155"/>
      <c r="M78" s="2272"/>
      <c r="N78" s="2147"/>
      <c r="O78" s="2272"/>
      <c r="P78" s="2979"/>
      <c r="Q78" s="2995"/>
      <c r="R78" s="3607"/>
      <c r="S78" s="3001"/>
      <c r="T78" s="2991"/>
      <c r="U78" s="3544"/>
      <c r="V78" s="755" t="s">
        <v>1334</v>
      </c>
      <c r="W78" s="898">
        <f>10000000-1000000</f>
        <v>9000000</v>
      </c>
      <c r="X78" s="832">
        <v>9000000</v>
      </c>
      <c r="Y78" s="832">
        <v>9000000</v>
      </c>
      <c r="Z78" s="481" t="s">
        <v>1333</v>
      </c>
      <c r="AA78" s="3588"/>
      <c r="AB78" s="3590"/>
      <c r="AC78" s="3621"/>
      <c r="AD78" s="3539"/>
      <c r="AE78" s="3570"/>
      <c r="AF78" s="3539"/>
      <c r="AG78" s="3570"/>
      <c r="AH78" s="3539"/>
      <c r="AI78" s="3570"/>
      <c r="AJ78" s="3539"/>
      <c r="AK78" s="3570"/>
      <c r="AL78" s="3539"/>
      <c r="AM78" s="3570"/>
      <c r="AN78" s="3539"/>
      <c r="AO78" s="3570"/>
      <c r="AP78" s="3539"/>
      <c r="AQ78" s="3570"/>
      <c r="AR78" s="3256"/>
      <c r="AS78" s="3610"/>
      <c r="AT78" s="3612"/>
      <c r="AU78" s="3614"/>
    </row>
    <row r="79" spans="1:47" ht="54.75" customHeight="1" x14ac:dyDescent="0.25">
      <c r="A79" s="2440"/>
      <c r="B79" s="2441"/>
      <c r="C79" s="265"/>
      <c r="D79" s="266"/>
      <c r="E79" s="2973"/>
      <c r="F79" s="2973"/>
      <c r="G79" s="2272"/>
      <c r="H79" s="3601"/>
      <c r="I79" s="2272"/>
      <c r="J79" s="2147"/>
      <c r="K79" s="2272"/>
      <c r="L79" s="2146"/>
      <c r="M79" s="2272"/>
      <c r="N79" s="2147"/>
      <c r="O79" s="2272"/>
      <c r="P79" s="3045"/>
      <c r="Q79" s="2995"/>
      <c r="R79" s="3608"/>
      <c r="S79" s="3001"/>
      <c r="T79" s="3046"/>
      <c r="U79" s="3544"/>
      <c r="V79" s="755" t="s">
        <v>1328</v>
      </c>
      <c r="W79" s="888">
        <v>2000000</v>
      </c>
      <c r="X79" s="832">
        <v>333347</v>
      </c>
      <c r="Y79" s="832">
        <v>333347</v>
      </c>
      <c r="Z79" s="889" t="s">
        <v>1335</v>
      </c>
      <c r="AA79" s="3588"/>
      <c r="AB79" s="3590"/>
      <c r="AC79" s="3621"/>
      <c r="AD79" s="3539"/>
      <c r="AE79" s="3617"/>
      <c r="AF79" s="3539"/>
      <c r="AG79" s="3617"/>
      <c r="AH79" s="3539"/>
      <c r="AI79" s="3617"/>
      <c r="AJ79" s="3539"/>
      <c r="AK79" s="3617"/>
      <c r="AL79" s="3539"/>
      <c r="AM79" s="3617"/>
      <c r="AN79" s="3539"/>
      <c r="AO79" s="3617"/>
      <c r="AP79" s="3539"/>
      <c r="AQ79" s="3617"/>
      <c r="AR79" s="3256"/>
      <c r="AS79" s="3611"/>
      <c r="AT79" s="3612"/>
      <c r="AU79" s="3615"/>
    </row>
    <row r="80" spans="1:47" ht="74.25" customHeight="1" x14ac:dyDescent="0.25">
      <c r="A80" s="2440"/>
      <c r="B80" s="2441"/>
      <c r="C80" s="265"/>
      <c r="D80" s="266"/>
      <c r="E80" s="2973"/>
      <c r="F80" s="2973"/>
      <c r="G80" s="2272" t="s">
        <v>63</v>
      </c>
      <c r="H80" s="3601" t="s">
        <v>1336</v>
      </c>
      <c r="I80" s="3602">
        <v>4103052</v>
      </c>
      <c r="J80" s="2146" t="s">
        <v>1287</v>
      </c>
      <c r="K80" s="3603" t="s">
        <v>63</v>
      </c>
      <c r="L80" s="2146" t="s">
        <v>1337</v>
      </c>
      <c r="M80" s="3603">
        <v>410305202</v>
      </c>
      <c r="N80" s="2146" t="s">
        <v>1288</v>
      </c>
      <c r="O80" s="3626">
        <v>1</v>
      </c>
      <c r="P80" s="3045" t="s">
        <v>1338</v>
      </c>
      <c r="Q80" s="3627" t="s">
        <v>1339</v>
      </c>
      <c r="R80" s="3608">
        <f>SUM(W80:W84)/S80</f>
        <v>1</v>
      </c>
      <c r="S80" s="3637">
        <f>SUM(W80:W84)</f>
        <v>51681346</v>
      </c>
      <c r="T80" s="3046" t="s">
        <v>1340</v>
      </c>
      <c r="U80" s="3571" t="s">
        <v>1341</v>
      </c>
      <c r="V80" s="3619" t="s">
        <v>1342</v>
      </c>
      <c r="W80" s="831">
        <v>35500000</v>
      </c>
      <c r="X80" s="832">
        <v>34824000</v>
      </c>
      <c r="Y80" s="832">
        <f>+X80</f>
        <v>34824000</v>
      </c>
      <c r="Z80" s="261" t="s">
        <v>1343</v>
      </c>
      <c r="AA80" s="892">
        <v>20</v>
      </c>
      <c r="AB80" s="877" t="s">
        <v>387</v>
      </c>
      <c r="AC80" s="3622">
        <v>3152</v>
      </c>
      <c r="AD80" s="3624">
        <v>2908</v>
      </c>
      <c r="AE80" s="3622" t="s">
        <v>129</v>
      </c>
      <c r="AF80" s="3635" t="s">
        <v>129</v>
      </c>
      <c r="AG80" s="3622" t="s">
        <v>129</v>
      </c>
      <c r="AH80" s="3635" t="s">
        <v>129</v>
      </c>
      <c r="AI80" s="3622" t="s">
        <v>129</v>
      </c>
      <c r="AJ80" s="3635">
        <v>6060</v>
      </c>
      <c r="AK80" s="3288"/>
      <c r="AL80" s="3629"/>
      <c r="AM80" s="3288"/>
      <c r="AN80" s="3629"/>
      <c r="AO80" s="3288"/>
      <c r="AP80" s="3629"/>
      <c r="AQ80" s="3288"/>
      <c r="AR80" s="3629">
        <v>6060</v>
      </c>
      <c r="AS80" s="3611">
        <v>44197</v>
      </c>
      <c r="AT80" s="3611">
        <v>44561</v>
      </c>
      <c r="AU80" s="3613" t="s">
        <v>1326</v>
      </c>
    </row>
    <row r="81" spans="1:47" ht="74.25" customHeight="1" x14ac:dyDescent="0.25">
      <c r="A81" s="2440"/>
      <c r="B81" s="2441"/>
      <c r="C81" s="265"/>
      <c r="D81" s="266"/>
      <c r="E81" s="2973"/>
      <c r="F81" s="2973"/>
      <c r="G81" s="2272"/>
      <c r="H81" s="3601"/>
      <c r="I81" s="3602"/>
      <c r="J81" s="2146"/>
      <c r="K81" s="3603"/>
      <c r="L81" s="2146"/>
      <c r="M81" s="3603"/>
      <c r="N81" s="2146"/>
      <c r="O81" s="3626"/>
      <c r="P81" s="3045"/>
      <c r="Q81" s="3627"/>
      <c r="R81" s="3608"/>
      <c r="S81" s="3637"/>
      <c r="T81" s="3046"/>
      <c r="U81" s="3571"/>
      <c r="V81" s="3620"/>
      <c r="W81" s="831">
        <v>11681000</v>
      </c>
      <c r="X81" s="831">
        <v>11681000</v>
      </c>
      <c r="Y81" s="831">
        <f>+X81</f>
        <v>11681000</v>
      </c>
      <c r="Z81" s="261" t="s">
        <v>1344</v>
      </c>
      <c r="AA81" s="892">
        <v>88</v>
      </c>
      <c r="AB81" s="877" t="s">
        <v>1167</v>
      </c>
      <c r="AC81" s="3622"/>
      <c r="AD81" s="3624"/>
      <c r="AE81" s="3622"/>
      <c r="AF81" s="3635"/>
      <c r="AG81" s="3622"/>
      <c r="AH81" s="3635"/>
      <c r="AI81" s="3622"/>
      <c r="AJ81" s="3635"/>
      <c r="AK81" s="3288"/>
      <c r="AL81" s="3629"/>
      <c r="AM81" s="3288"/>
      <c r="AN81" s="3629"/>
      <c r="AO81" s="3288"/>
      <c r="AP81" s="3629"/>
      <c r="AQ81" s="3288"/>
      <c r="AR81" s="3629"/>
      <c r="AS81" s="3611"/>
      <c r="AT81" s="3611"/>
      <c r="AU81" s="3614"/>
    </row>
    <row r="82" spans="1:47" ht="46.5" customHeight="1" x14ac:dyDescent="0.25">
      <c r="A82" s="2440"/>
      <c r="B82" s="2441"/>
      <c r="C82" s="265"/>
      <c r="D82" s="266"/>
      <c r="E82" s="2973"/>
      <c r="F82" s="2973"/>
      <c r="G82" s="2272"/>
      <c r="H82" s="2292"/>
      <c r="I82" s="3582"/>
      <c r="J82" s="2147"/>
      <c r="K82" s="3583"/>
      <c r="L82" s="2147"/>
      <c r="M82" s="3583"/>
      <c r="N82" s="2147"/>
      <c r="O82" s="3626"/>
      <c r="P82" s="2975"/>
      <c r="Q82" s="3572"/>
      <c r="R82" s="3628"/>
      <c r="S82" s="3574"/>
      <c r="T82" s="2995"/>
      <c r="U82" s="3618"/>
      <c r="V82" s="643" t="s">
        <v>1218</v>
      </c>
      <c r="W82" s="911">
        <v>1000000</v>
      </c>
      <c r="X82" s="921">
        <v>1000000</v>
      </c>
      <c r="Y82" s="921">
        <v>1000000</v>
      </c>
      <c r="Z82" s="261" t="s">
        <v>1343</v>
      </c>
      <c r="AA82" s="892">
        <v>20</v>
      </c>
      <c r="AB82" s="877" t="s">
        <v>387</v>
      </c>
      <c r="AC82" s="3623"/>
      <c r="AD82" s="3625"/>
      <c r="AE82" s="3623"/>
      <c r="AF82" s="3636"/>
      <c r="AG82" s="3623"/>
      <c r="AH82" s="3636"/>
      <c r="AI82" s="3623"/>
      <c r="AJ82" s="3636"/>
      <c r="AK82" s="3287"/>
      <c r="AL82" s="3630"/>
      <c r="AM82" s="3287"/>
      <c r="AN82" s="3630"/>
      <c r="AO82" s="3287"/>
      <c r="AP82" s="3630"/>
      <c r="AQ82" s="3287"/>
      <c r="AR82" s="3630"/>
      <c r="AS82" s="3612"/>
      <c r="AT82" s="3612"/>
      <c r="AU82" s="3614"/>
    </row>
    <row r="83" spans="1:47" ht="46.5" customHeight="1" x14ac:dyDescent="0.25">
      <c r="A83" s="2440"/>
      <c r="B83" s="2441"/>
      <c r="C83" s="265"/>
      <c r="D83" s="266"/>
      <c r="E83" s="691"/>
      <c r="F83" s="691"/>
      <c r="G83" s="2272"/>
      <c r="H83" s="2292"/>
      <c r="I83" s="3582"/>
      <c r="J83" s="2147"/>
      <c r="K83" s="3583"/>
      <c r="L83" s="2147"/>
      <c r="M83" s="3583"/>
      <c r="N83" s="2147"/>
      <c r="O83" s="3626"/>
      <c r="P83" s="2975"/>
      <c r="Q83" s="3572"/>
      <c r="R83" s="3628"/>
      <c r="S83" s="3574"/>
      <c r="T83" s="2995"/>
      <c r="U83" s="3572"/>
      <c r="V83" s="683" t="s">
        <v>1143</v>
      </c>
      <c r="W83" s="922">
        <v>3500000</v>
      </c>
      <c r="X83" s="922">
        <v>3496400</v>
      </c>
      <c r="Y83" s="893">
        <f>+X83</f>
        <v>3496400</v>
      </c>
      <c r="Z83" s="261" t="s">
        <v>1345</v>
      </c>
      <c r="AA83" s="892">
        <v>20</v>
      </c>
      <c r="AB83" s="877" t="s">
        <v>387</v>
      </c>
      <c r="AC83" s="3623"/>
      <c r="AD83" s="3625"/>
      <c r="AE83" s="3623"/>
      <c r="AF83" s="3636"/>
      <c r="AG83" s="3623"/>
      <c r="AH83" s="3636"/>
      <c r="AI83" s="3623"/>
      <c r="AJ83" s="3636"/>
      <c r="AK83" s="3287"/>
      <c r="AL83" s="3630"/>
      <c r="AM83" s="3287"/>
      <c r="AN83" s="3630"/>
      <c r="AO83" s="3287"/>
      <c r="AP83" s="3630"/>
      <c r="AQ83" s="3287"/>
      <c r="AR83" s="3630"/>
      <c r="AS83" s="3612"/>
      <c r="AT83" s="3612"/>
      <c r="AU83" s="3614"/>
    </row>
    <row r="84" spans="1:47" ht="51" customHeight="1" x14ac:dyDescent="0.25">
      <c r="A84" s="2440"/>
      <c r="B84" s="2441"/>
      <c r="C84" s="265"/>
      <c r="D84" s="266"/>
      <c r="E84" s="499"/>
      <c r="F84" s="499"/>
      <c r="G84" s="2272"/>
      <c r="H84" s="2292"/>
      <c r="I84" s="3582"/>
      <c r="J84" s="2147"/>
      <c r="K84" s="3583"/>
      <c r="L84" s="2147"/>
      <c r="M84" s="3583"/>
      <c r="N84" s="2147"/>
      <c r="O84" s="3626"/>
      <c r="P84" s="2975"/>
      <c r="Q84" s="3572"/>
      <c r="R84" s="3628"/>
      <c r="S84" s="3574"/>
      <c r="T84" s="2995"/>
      <c r="U84" s="3572"/>
      <c r="V84" s="683" t="s">
        <v>1346</v>
      </c>
      <c r="W84" s="923">
        <v>346</v>
      </c>
      <c r="X84" s="922">
        <v>0</v>
      </c>
      <c r="Y84" s="922">
        <v>0</v>
      </c>
      <c r="Z84" s="261" t="s">
        <v>1347</v>
      </c>
      <c r="AA84" s="892">
        <v>88</v>
      </c>
      <c r="AB84" s="877" t="s">
        <v>1167</v>
      </c>
      <c r="AC84" s="3623"/>
      <c r="AD84" s="3625"/>
      <c r="AE84" s="3623"/>
      <c r="AF84" s="3636"/>
      <c r="AG84" s="3623"/>
      <c r="AH84" s="3636"/>
      <c r="AI84" s="3623"/>
      <c r="AJ84" s="3636"/>
      <c r="AK84" s="3287"/>
      <c r="AL84" s="3630"/>
      <c r="AM84" s="3287"/>
      <c r="AN84" s="3630"/>
      <c r="AO84" s="3287"/>
      <c r="AP84" s="3630"/>
      <c r="AQ84" s="3287"/>
      <c r="AR84" s="3630"/>
      <c r="AS84" s="3612"/>
      <c r="AT84" s="3612"/>
      <c r="AU84" s="3614"/>
    </row>
    <row r="85" spans="1:47" s="2" customFormat="1" ht="27" customHeight="1" x14ac:dyDescent="0.25">
      <c r="A85" s="2440"/>
      <c r="B85" s="2441"/>
      <c r="C85" s="639"/>
      <c r="D85" s="640"/>
      <c r="E85" s="248">
        <v>4104</v>
      </c>
      <c r="F85" s="693" t="s">
        <v>1348</v>
      </c>
      <c r="G85" s="694"/>
      <c r="H85" s="924"/>
      <c r="I85" s="694"/>
      <c r="J85" s="924"/>
      <c r="K85" s="694"/>
      <c r="L85" s="924"/>
      <c r="M85" s="925"/>
      <c r="N85" s="926"/>
      <c r="O85" s="869"/>
      <c r="P85" s="869"/>
      <c r="Q85" s="927"/>
      <c r="R85" s="336"/>
      <c r="S85" s="928"/>
      <c r="T85" s="929"/>
      <c r="U85" s="929"/>
      <c r="V85" s="929"/>
      <c r="W85" s="929"/>
      <c r="X85" s="929"/>
      <c r="Y85" s="929"/>
      <c r="Z85" s="930" t="s">
        <v>1349</v>
      </c>
      <c r="AA85" s="827"/>
      <c r="AB85" s="173"/>
      <c r="AC85" s="931"/>
      <c r="AD85" s="931"/>
      <c r="AE85" s="931"/>
      <c r="AF85" s="931"/>
      <c r="AG85" s="931"/>
      <c r="AH85" s="931"/>
      <c r="AI85" s="931"/>
      <c r="AJ85" s="931"/>
      <c r="AK85" s="931"/>
      <c r="AL85" s="931"/>
      <c r="AM85" s="931"/>
      <c r="AN85" s="931"/>
      <c r="AO85" s="931"/>
      <c r="AP85" s="931"/>
      <c r="AQ85" s="931"/>
      <c r="AR85" s="931"/>
      <c r="AS85" s="932"/>
      <c r="AT85" s="932"/>
      <c r="AU85" s="933"/>
    </row>
    <row r="86" spans="1:47" ht="96" customHeight="1" x14ac:dyDescent="0.25">
      <c r="A86" s="2440"/>
      <c r="B86" s="2441"/>
      <c r="C86" s="265"/>
      <c r="D86" s="266"/>
      <c r="E86" s="3657"/>
      <c r="F86" s="3657"/>
      <c r="G86" s="687">
        <v>4104035</v>
      </c>
      <c r="H86" s="622" t="s">
        <v>1350</v>
      </c>
      <c r="I86" s="934">
        <v>4104020</v>
      </c>
      <c r="J86" s="622" t="s">
        <v>1350</v>
      </c>
      <c r="K86" s="687">
        <v>410403500</v>
      </c>
      <c r="L86" s="622" t="s">
        <v>1351</v>
      </c>
      <c r="M86" s="687">
        <v>410402000</v>
      </c>
      <c r="N86" s="685" t="s">
        <v>1352</v>
      </c>
      <c r="O86" s="620">
        <f>50+20</f>
        <v>70</v>
      </c>
      <c r="P86" s="2975" t="s">
        <v>1353</v>
      </c>
      <c r="Q86" s="2995" t="s">
        <v>1354</v>
      </c>
      <c r="R86" s="935">
        <f>W86/S86</f>
        <v>0.66085423197492166</v>
      </c>
      <c r="S86" s="3633">
        <f>SUM(W86:W93)</f>
        <v>102080000</v>
      </c>
      <c r="T86" s="3067" t="s">
        <v>1355</v>
      </c>
      <c r="U86" s="2465" t="s">
        <v>1356</v>
      </c>
      <c r="V86" s="661" t="s">
        <v>1357</v>
      </c>
      <c r="W86" s="831">
        <v>67460000</v>
      </c>
      <c r="X86" s="922">
        <v>67429000</v>
      </c>
      <c r="Y86" s="922">
        <f>+X86</f>
        <v>67429000</v>
      </c>
      <c r="Z86" s="261" t="s">
        <v>1358</v>
      </c>
      <c r="AA86" s="876">
        <v>20</v>
      </c>
      <c r="AB86" s="877" t="s">
        <v>387</v>
      </c>
      <c r="AC86" s="2508">
        <v>500</v>
      </c>
      <c r="AD86" s="3226">
        <v>500</v>
      </c>
      <c r="AE86" s="3226"/>
      <c r="AF86" s="3226"/>
      <c r="AG86" s="3226"/>
      <c r="AH86" s="3226"/>
      <c r="AI86" s="3226"/>
      <c r="AJ86" s="3226"/>
      <c r="AK86" s="3226"/>
      <c r="AL86" s="3226"/>
      <c r="AM86" s="3226"/>
      <c r="AN86" s="3226"/>
      <c r="AO86" s="3226"/>
      <c r="AP86" s="3226"/>
      <c r="AQ86" s="3226"/>
      <c r="AR86" s="3226">
        <v>1000</v>
      </c>
      <c r="AS86" s="3219">
        <v>44197</v>
      </c>
      <c r="AT86" s="3219">
        <v>44561</v>
      </c>
      <c r="AU86" s="3580" t="s">
        <v>1359</v>
      </c>
    </row>
    <row r="87" spans="1:47" s="2" customFormat="1" ht="52.5" customHeight="1" x14ac:dyDescent="0.25">
      <c r="A87" s="2440"/>
      <c r="B87" s="2441"/>
      <c r="C87" s="639"/>
      <c r="D87" s="640"/>
      <c r="E87" s="2973"/>
      <c r="F87" s="2973"/>
      <c r="G87" s="2976">
        <v>4104035</v>
      </c>
      <c r="H87" s="3036" t="s">
        <v>1350</v>
      </c>
      <c r="I87" s="2975">
        <v>4104020</v>
      </c>
      <c r="J87" s="3618" t="s">
        <v>1350</v>
      </c>
      <c r="K87" s="2272" t="s">
        <v>63</v>
      </c>
      <c r="L87" s="2995" t="s">
        <v>1360</v>
      </c>
      <c r="M87" s="2975">
        <v>410402000</v>
      </c>
      <c r="N87" s="2995" t="s">
        <v>1352</v>
      </c>
      <c r="O87" s="2976">
        <v>12</v>
      </c>
      <c r="P87" s="2975"/>
      <c r="Q87" s="2995"/>
      <c r="R87" s="3606">
        <f>SUM(W87:W93)/S86</f>
        <v>0.33914576802507834</v>
      </c>
      <c r="S87" s="3633"/>
      <c r="T87" s="3067"/>
      <c r="U87" s="2527"/>
      <c r="V87" s="2464" t="s">
        <v>1361</v>
      </c>
      <c r="W87" s="831">
        <v>2000000</v>
      </c>
      <c r="X87" s="923">
        <v>2000000</v>
      </c>
      <c r="Y87" s="923">
        <v>2000000</v>
      </c>
      <c r="Z87" s="261" t="s">
        <v>1362</v>
      </c>
      <c r="AA87" s="876">
        <v>88</v>
      </c>
      <c r="AB87" s="646" t="s">
        <v>1167</v>
      </c>
      <c r="AC87" s="2508"/>
      <c r="AD87" s="3226"/>
      <c r="AE87" s="3226"/>
      <c r="AF87" s="3226"/>
      <c r="AG87" s="3226"/>
      <c r="AH87" s="3226"/>
      <c r="AI87" s="3226"/>
      <c r="AJ87" s="3226"/>
      <c r="AK87" s="3226"/>
      <c r="AL87" s="3226"/>
      <c r="AM87" s="3226"/>
      <c r="AN87" s="3226"/>
      <c r="AO87" s="3226"/>
      <c r="AP87" s="3226"/>
      <c r="AQ87" s="3226"/>
      <c r="AR87" s="3226"/>
      <c r="AS87" s="3219"/>
      <c r="AT87" s="3219"/>
      <c r="AU87" s="2508"/>
    </row>
    <row r="88" spans="1:47" s="2" customFormat="1" ht="52.5" customHeight="1" x14ac:dyDescent="0.25">
      <c r="A88" s="2440"/>
      <c r="B88" s="2441"/>
      <c r="C88" s="639"/>
      <c r="D88" s="640"/>
      <c r="E88" s="2973"/>
      <c r="F88" s="2973"/>
      <c r="G88" s="2979"/>
      <c r="H88" s="3013"/>
      <c r="I88" s="2975"/>
      <c r="J88" s="3618"/>
      <c r="K88" s="2272"/>
      <c r="L88" s="2995"/>
      <c r="M88" s="2975"/>
      <c r="N88" s="2995"/>
      <c r="O88" s="2979"/>
      <c r="P88" s="2975"/>
      <c r="Q88" s="2995"/>
      <c r="R88" s="3607"/>
      <c r="S88" s="3633"/>
      <c r="T88" s="3067"/>
      <c r="U88" s="2527"/>
      <c r="V88" s="2466"/>
      <c r="W88" s="831">
        <v>12000000</v>
      </c>
      <c r="X88" s="923">
        <v>8614667</v>
      </c>
      <c r="Y88" s="923">
        <f t="shared" ref="Y88:Y96" si="4">+X88</f>
        <v>8614667</v>
      </c>
      <c r="Z88" s="261" t="s">
        <v>1358</v>
      </c>
      <c r="AA88" s="876">
        <v>20</v>
      </c>
      <c r="AB88" s="646" t="s">
        <v>387</v>
      </c>
      <c r="AC88" s="2508"/>
      <c r="AD88" s="3226"/>
      <c r="AE88" s="3226"/>
      <c r="AF88" s="3226"/>
      <c r="AG88" s="3226"/>
      <c r="AH88" s="3226"/>
      <c r="AI88" s="3226"/>
      <c r="AJ88" s="3226"/>
      <c r="AK88" s="3226"/>
      <c r="AL88" s="3226"/>
      <c r="AM88" s="3226"/>
      <c r="AN88" s="3226"/>
      <c r="AO88" s="3226"/>
      <c r="AP88" s="3226"/>
      <c r="AQ88" s="3226"/>
      <c r="AR88" s="3226"/>
      <c r="AS88" s="3219"/>
      <c r="AT88" s="3219"/>
      <c r="AU88" s="2508"/>
    </row>
    <row r="89" spans="1:47" s="2" customFormat="1" ht="69" customHeight="1" x14ac:dyDescent="0.25">
      <c r="A89" s="2440"/>
      <c r="B89" s="2441"/>
      <c r="C89" s="639"/>
      <c r="D89" s="640"/>
      <c r="E89" s="2973"/>
      <c r="F89" s="2973"/>
      <c r="G89" s="2979"/>
      <c r="H89" s="3013"/>
      <c r="I89" s="2975"/>
      <c r="J89" s="3618"/>
      <c r="K89" s="2272"/>
      <c r="L89" s="2995"/>
      <c r="M89" s="2975"/>
      <c r="N89" s="2995"/>
      <c r="O89" s="2979"/>
      <c r="P89" s="2975"/>
      <c r="Q89" s="2995"/>
      <c r="R89" s="3607"/>
      <c r="S89" s="3633"/>
      <c r="T89" s="3067"/>
      <c r="U89" s="2527"/>
      <c r="V89" s="2464" t="s">
        <v>1363</v>
      </c>
      <c r="W89" s="831">
        <v>2000000</v>
      </c>
      <c r="X89" s="923">
        <v>2000000</v>
      </c>
      <c r="Y89" s="923">
        <f t="shared" si="4"/>
        <v>2000000</v>
      </c>
      <c r="Z89" s="261" t="s">
        <v>1362</v>
      </c>
      <c r="AA89" s="876">
        <v>88</v>
      </c>
      <c r="AB89" s="646" t="s">
        <v>1167</v>
      </c>
      <c r="AC89" s="2508"/>
      <c r="AD89" s="3226"/>
      <c r="AE89" s="3226"/>
      <c r="AF89" s="3226"/>
      <c r="AG89" s="3226"/>
      <c r="AH89" s="3226"/>
      <c r="AI89" s="3226"/>
      <c r="AJ89" s="3226"/>
      <c r="AK89" s="3226"/>
      <c r="AL89" s="3226"/>
      <c r="AM89" s="3226"/>
      <c r="AN89" s="3226"/>
      <c r="AO89" s="3226"/>
      <c r="AP89" s="3226"/>
      <c r="AQ89" s="3226"/>
      <c r="AR89" s="3226"/>
      <c r="AS89" s="3219"/>
      <c r="AT89" s="3219"/>
      <c r="AU89" s="2508"/>
    </row>
    <row r="90" spans="1:47" s="2" customFormat="1" ht="69" customHeight="1" x14ac:dyDescent="0.25">
      <c r="A90" s="2440"/>
      <c r="B90" s="2441"/>
      <c r="C90" s="639"/>
      <c r="D90" s="640"/>
      <c r="E90" s="2973"/>
      <c r="F90" s="2973"/>
      <c r="G90" s="2979"/>
      <c r="H90" s="3013"/>
      <c r="I90" s="2975"/>
      <c r="J90" s="3618"/>
      <c r="K90" s="2272"/>
      <c r="L90" s="2995"/>
      <c r="M90" s="2975"/>
      <c r="N90" s="2995"/>
      <c r="O90" s="2979"/>
      <c r="P90" s="2975"/>
      <c r="Q90" s="2995"/>
      <c r="R90" s="3607"/>
      <c r="S90" s="3633"/>
      <c r="T90" s="3067"/>
      <c r="U90" s="2527"/>
      <c r="V90" s="2466"/>
      <c r="W90" s="831">
        <v>12000000</v>
      </c>
      <c r="X90" s="923">
        <v>8427833</v>
      </c>
      <c r="Y90" s="923">
        <f t="shared" si="4"/>
        <v>8427833</v>
      </c>
      <c r="Z90" s="261" t="s">
        <v>1358</v>
      </c>
      <c r="AA90" s="876">
        <v>20</v>
      </c>
      <c r="AB90" s="646" t="s">
        <v>387</v>
      </c>
      <c r="AC90" s="2508"/>
      <c r="AD90" s="3226"/>
      <c r="AE90" s="3226"/>
      <c r="AF90" s="3226"/>
      <c r="AG90" s="3226"/>
      <c r="AH90" s="3226"/>
      <c r="AI90" s="3226"/>
      <c r="AJ90" s="3226"/>
      <c r="AK90" s="3226"/>
      <c r="AL90" s="3226"/>
      <c r="AM90" s="3226"/>
      <c r="AN90" s="3226"/>
      <c r="AO90" s="3226"/>
      <c r="AP90" s="3226"/>
      <c r="AQ90" s="3226"/>
      <c r="AR90" s="3226"/>
      <c r="AS90" s="3219"/>
      <c r="AT90" s="3219"/>
      <c r="AU90" s="2508"/>
    </row>
    <row r="91" spans="1:47" s="2" customFormat="1" ht="69" customHeight="1" x14ac:dyDescent="0.25">
      <c r="A91" s="2440"/>
      <c r="B91" s="2441"/>
      <c r="C91" s="639"/>
      <c r="D91" s="640"/>
      <c r="E91" s="2973"/>
      <c r="F91" s="2973"/>
      <c r="G91" s="2979"/>
      <c r="H91" s="3013"/>
      <c r="I91" s="2975"/>
      <c r="J91" s="3618"/>
      <c r="K91" s="2272"/>
      <c r="L91" s="2995"/>
      <c r="M91" s="2975"/>
      <c r="N91" s="2995"/>
      <c r="O91" s="2979"/>
      <c r="P91" s="2975"/>
      <c r="Q91" s="2995"/>
      <c r="R91" s="3607"/>
      <c r="S91" s="3633"/>
      <c r="T91" s="3067"/>
      <c r="U91" s="2527"/>
      <c r="V91" s="659" t="s">
        <v>1218</v>
      </c>
      <c r="W91" s="831">
        <v>2000000</v>
      </c>
      <c r="X91" s="923">
        <v>2000000</v>
      </c>
      <c r="Y91" s="923">
        <f t="shared" si="4"/>
        <v>2000000</v>
      </c>
      <c r="Z91" s="261" t="s">
        <v>1358</v>
      </c>
      <c r="AA91" s="876">
        <v>20</v>
      </c>
      <c r="AB91" s="646" t="s">
        <v>387</v>
      </c>
      <c r="AC91" s="2508"/>
      <c r="AD91" s="3226"/>
      <c r="AE91" s="3226"/>
      <c r="AF91" s="3226"/>
      <c r="AG91" s="3226"/>
      <c r="AH91" s="3226"/>
      <c r="AI91" s="3226"/>
      <c r="AJ91" s="3226"/>
      <c r="AK91" s="3226"/>
      <c r="AL91" s="3226"/>
      <c r="AM91" s="3226"/>
      <c r="AN91" s="3226"/>
      <c r="AO91" s="3226"/>
      <c r="AP91" s="3226"/>
      <c r="AQ91" s="3226"/>
      <c r="AR91" s="3226"/>
      <c r="AS91" s="3219"/>
      <c r="AT91" s="3219"/>
      <c r="AU91" s="2508"/>
    </row>
    <row r="92" spans="1:47" s="2" customFormat="1" ht="69" customHeight="1" x14ac:dyDescent="0.25">
      <c r="A92" s="2440"/>
      <c r="B92" s="2441"/>
      <c r="C92" s="639"/>
      <c r="D92" s="640"/>
      <c r="E92" s="2973"/>
      <c r="F92" s="2973"/>
      <c r="G92" s="2979"/>
      <c r="H92" s="3013"/>
      <c r="I92" s="2975"/>
      <c r="J92" s="3618"/>
      <c r="K92" s="2272"/>
      <c r="L92" s="2995"/>
      <c r="M92" s="2975"/>
      <c r="N92" s="2995"/>
      <c r="O92" s="2979"/>
      <c r="P92" s="2975"/>
      <c r="Q92" s="2995"/>
      <c r="R92" s="3607"/>
      <c r="S92" s="3633"/>
      <c r="T92" s="3067"/>
      <c r="U92" s="2527"/>
      <c r="V92" s="2464" t="s">
        <v>1364</v>
      </c>
      <c r="W92" s="831">
        <v>80000</v>
      </c>
      <c r="X92" s="923">
        <v>80000</v>
      </c>
      <c r="Y92" s="923">
        <f t="shared" si="4"/>
        <v>80000</v>
      </c>
      <c r="Z92" s="261" t="s">
        <v>1362</v>
      </c>
      <c r="AA92" s="876">
        <v>88</v>
      </c>
      <c r="AB92" s="646" t="s">
        <v>1167</v>
      </c>
      <c r="AC92" s="2508"/>
      <c r="AD92" s="3226"/>
      <c r="AE92" s="3226"/>
      <c r="AF92" s="3226"/>
      <c r="AG92" s="3226"/>
      <c r="AH92" s="3226"/>
      <c r="AI92" s="3226"/>
      <c r="AJ92" s="3226"/>
      <c r="AK92" s="3226"/>
      <c r="AL92" s="3226"/>
      <c r="AM92" s="3226"/>
      <c r="AN92" s="3226"/>
      <c r="AO92" s="3226"/>
      <c r="AP92" s="3226"/>
      <c r="AQ92" s="3226"/>
      <c r="AR92" s="3226"/>
      <c r="AS92" s="3219"/>
      <c r="AT92" s="3219"/>
      <c r="AU92" s="2508"/>
    </row>
    <row r="93" spans="1:47" s="2" customFormat="1" ht="42.75" customHeight="1" x14ac:dyDescent="0.25">
      <c r="A93" s="2440"/>
      <c r="B93" s="2441"/>
      <c r="C93" s="639"/>
      <c r="D93" s="640"/>
      <c r="E93" s="2973"/>
      <c r="F93" s="2973"/>
      <c r="G93" s="2979"/>
      <c r="H93" s="3013"/>
      <c r="I93" s="2975"/>
      <c r="J93" s="3618"/>
      <c r="K93" s="2272"/>
      <c r="L93" s="2995"/>
      <c r="M93" s="2975"/>
      <c r="N93" s="2995"/>
      <c r="O93" s="3646"/>
      <c r="P93" s="2975"/>
      <c r="Q93" s="2995"/>
      <c r="R93" s="3647"/>
      <c r="S93" s="3634"/>
      <c r="T93" s="3067"/>
      <c r="U93" s="2527"/>
      <c r="V93" s="2466"/>
      <c r="W93" s="831">
        <v>4540000</v>
      </c>
      <c r="X93" s="923">
        <v>3400000</v>
      </c>
      <c r="Y93" s="923">
        <f t="shared" si="4"/>
        <v>3400000</v>
      </c>
      <c r="Z93" s="261" t="s">
        <v>1358</v>
      </c>
      <c r="AA93" s="876">
        <v>20</v>
      </c>
      <c r="AB93" s="646" t="s">
        <v>387</v>
      </c>
      <c r="AC93" s="2508"/>
      <c r="AD93" s="3226"/>
      <c r="AE93" s="3226"/>
      <c r="AF93" s="3226"/>
      <c r="AG93" s="3226"/>
      <c r="AH93" s="3226"/>
      <c r="AI93" s="3226"/>
      <c r="AJ93" s="3226"/>
      <c r="AK93" s="3226"/>
      <c r="AL93" s="3226"/>
      <c r="AM93" s="3226"/>
      <c r="AN93" s="3226"/>
      <c r="AO93" s="3226"/>
      <c r="AP93" s="3226"/>
      <c r="AQ93" s="3226"/>
      <c r="AR93" s="3226"/>
      <c r="AS93" s="3219"/>
      <c r="AT93" s="3219"/>
      <c r="AU93" s="3645"/>
    </row>
    <row r="94" spans="1:47" ht="69" customHeight="1" x14ac:dyDescent="0.25">
      <c r="A94" s="2440"/>
      <c r="B94" s="2441"/>
      <c r="C94" s="265"/>
      <c r="D94" s="266"/>
      <c r="E94" s="2973"/>
      <c r="F94" s="2973"/>
      <c r="G94" s="2272">
        <v>4104026</v>
      </c>
      <c r="H94" s="2292" t="s">
        <v>1365</v>
      </c>
      <c r="I94" s="3602">
        <v>4104027</v>
      </c>
      <c r="J94" s="2146" t="s">
        <v>1366</v>
      </c>
      <c r="K94" s="3603" t="s">
        <v>63</v>
      </c>
      <c r="L94" s="2146" t="s">
        <v>1367</v>
      </c>
      <c r="M94" s="3603">
        <v>410402700</v>
      </c>
      <c r="N94" s="3029" t="s">
        <v>1368</v>
      </c>
      <c r="O94" s="3638">
        <v>12</v>
      </c>
      <c r="P94" s="3641" t="s">
        <v>1369</v>
      </c>
      <c r="Q94" s="3627" t="s">
        <v>1370</v>
      </c>
      <c r="R94" s="3047">
        <v>1</v>
      </c>
      <c r="S94" s="3574">
        <f>SUM(W94:W96)</f>
        <v>35000000</v>
      </c>
      <c r="T94" s="2995" t="s">
        <v>1371</v>
      </c>
      <c r="U94" s="3576" t="s">
        <v>1372</v>
      </c>
      <c r="V94" s="936" t="s">
        <v>1373</v>
      </c>
      <c r="W94" s="831">
        <v>28762098</v>
      </c>
      <c r="X94" s="832">
        <v>28762098</v>
      </c>
      <c r="Y94" s="832">
        <f t="shared" si="4"/>
        <v>28762098</v>
      </c>
      <c r="Z94" s="261" t="s">
        <v>1374</v>
      </c>
      <c r="AA94" s="3288">
        <v>20</v>
      </c>
      <c r="AB94" s="3590" t="s">
        <v>387</v>
      </c>
      <c r="AC94" s="3636">
        <v>120</v>
      </c>
      <c r="AD94" s="3636">
        <v>180</v>
      </c>
      <c r="AE94" s="3630"/>
      <c r="AF94" s="3630"/>
      <c r="AG94" s="3630"/>
      <c r="AH94" s="3630"/>
      <c r="AI94" s="3630"/>
      <c r="AJ94" s="3630"/>
      <c r="AK94" s="3630"/>
      <c r="AL94" s="3630"/>
      <c r="AM94" s="3630"/>
      <c r="AN94" s="3630"/>
      <c r="AO94" s="3630"/>
      <c r="AP94" s="3630"/>
      <c r="AQ94" s="3630"/>
      <c r="AR94" s="3630">
        <v>300</v>
      </c>
      <c r="AS94" s="3565">
        <v>44197</v>
      </c>
      <c r="AT94" s="3565">
        <v>44561</v>
      </c>
      <c r="AU94" s="3566" t="s">
        <v>1295</v>
      </c>
    </row>
    <row r="95" spans="1:47" ht="69" customHeight="1" x14ac:dyDescent="0.25">
      <c r="A95" s="2440"/>
      <c r="B95" s="2441"/>
      <c r="C95" s="265"/>
      <c r="D95" s="266"/>
      <c r="E95" s="2973"/>
      <c r="F95" s="2973"/>
      <c r="G95" s="2272"/>
      <c r="H95" s="2292"/>
      <c r="I95" s="3602"/>
      <c r="J95" s="2146"/>
      <c r="K95" s="3603"/>
      <c r="L95" s="2146"/>
      <c r="M95" s="3603"/>
      <c r="N95" s="3029"/>
      <c r="O95" s="3639"/>
      <c r="P95" s="3641"/>
      <c r="Q95" s="3627"/>
      <c r="R95" s="3047"/>
      <c r="S95" s="3574"/>
      <c r="T95" s="2995"/>
      <c r="U95" s="3576"/>
      <c r="V95" s="643" t="s">
        <v>1218</v>
      </c>
      <c r="W95" s="831">
        <v>87902</v>
      </c>
      <c r="X95" s="832">
        <v>87902</v>
      </c>
      <c r="Y95" s="832">
        <f t="shared" si="4"/>
        <v>87902</v>
      </c>
      <c r="Z95" s="261" t="s">
        <v>1374</v>
      </c>
      <c r="AA95" s="3288"/>
      <c r="AB95" s="3590"/>
      <c r="AC95" s="3636"/>
      <c r="AD95" s="3636"/>
      <c r="AE95" s="3630"/>
      <c r="AF95" s="3630"/>
      <c r="AG95" s="3630"/>
      <c r="AH95" s="3630"/>
      <c r="AI95" s="3630"/>
      <c r="AJ95" s="3630"/>
      <c r="AK95" s="3630"/>
      <c r="AL95" s="3630"/>
      <c r="AM95" s="3630"/>
      <c r="AN95" s="3630"/>
      <c r="AO95" s="3630"/>
      <c r="AP95" s="3630"/>
      <c r="AQ95" s="3630"/>
      <c r="AR95" s="3630"/>
      <c r="AS95" s="3565"/>
      <c r="AT95" s="3565"/>
      <c r="AU95" s="3567"/>
    </row>
    <row r="96" spans="1:47" ht="52.5" customHeight="1" x14ac:dyDescent="0.25">
      <c r="A96" s="2440"/>
      <c r="B96" s="2441"/>
      <c r="C96" s="265"/>
      <c r="D96" s="266"/>
      <c r="E96" s="2973"/>
      <c r="F96" s="2973"/>
      <c r="G96" s="2272"/>
      <c r="H96" s="2292"/>
      <c r="I96" s="3582"/>
      <c r="J96" s="2147"/>
      <c r="K96" s="3583"/>
      <c r="L96" s="2147"/>
      <c r="M96" s="3583"/>
      <c r="N96" s="2283"/>
      <c r="O96" s="3640"/>
      <c r="P96" s="3642"/>
      <c r="Q96" s="3643"/>
      <c r="R96" s="3644"/>
      <c r="S96" s="3631"/>
      <c r="T96" s="2990"/>
      <c r="U96" s="3632"/>
      <c r="V96" s="657" t="s">
        <v>1143</v>
      </c>
      <c r="W96" s="835">
        <v>6150000</v>
      </c>
      <c r="X96" s="836">
        <v>6144000</v>
      </c>
      <c r="Y96" s="836">
        <f t="shared" si="4"/>
        <v>6144000</v>
      </c>
      <c r="Z96" s="261" t="s">
        <v>1375</v>
      </c>
      <c r="AA96" s="3287"/>
      <c r="AB96" s="3590"/>
      <c r="AC96" s="3636"/>
      <c r="AD96" s="3636"/>
      <c r="AE96" s="3630"/>
      <c r="AF96" s="3630"/>
      <c r="AG96" s="3630"/>
      <c r="AH96" s="3630"/>
      <c r="AI96" s="3630"/>
      <c r="AJ96" s="3630"/>
      <c r="AK96" s="3630"/>
      <c r="AL96" s="3630"/>
      <c r="AM96" s="3630"/>
      <c r="AN96" s="3630"/>
      <c r="AO96" s="3630"/>
      <c r="AP96" s="3630"/>
      <c r="AQ96" s="3630"/>
      <c r="AR96" s="3630"/>
      <c r="AS96" s="3653"/>
      <c r="AT96" s="3653"/>
      <c r="AU96" s="3652"/>
    </row>
    <row r="97" spans="1:47" ht="68.25" customHeight="1" x14ac:dyDescent="0.25">
      <c r="A97" s="2440"/>
      <c r="B97" s="2441"/>
      <c r="C97" s="265"/>
      <c r="D97" s="266"/>
      <c r="E97" s="2973"/>
      <c r="F97" s="2973"/>
      <c r="G97" s="2272">
        <v>4104015</v>
      </c>
      <c r="H97" s="3601" t="s">
        <v>1376</v>
      </c>
      <c r="I97" s="2271">
        <v>4104015</v>
      </c>
      <c r="J97" s="3601" t="s">
        <v>1377</v>
      </c>
      <c r="K97" s="2271">
        <v>410401500</v>
      </c>
      <c r="L97" s="3029" t="s">
        <v>1378</v>
      </c>
      <c r="M97" s="2271">
        <v>410401500</v>
      </c>
      <c r="N97" s="3029" t="s">
        <v>1379</v>
      </c>
      <c r="O97" s="2174">
        <v>7500</v>
      </c>
      <c r="P97" s="2174" t="s">
        <v>1380</v>
      </c>
      <c r="Q97" s="2172" t="s">
        <v>1381</v>
      </c>
      <c r="R97" s="3654">
        <f>SUM(W97:W100)/S97</f>
        <v>6.620395199903136E-3</v>
      </c>
      <c r="S97" s="3648">
        <f>SUM(W97:W157)</f>
        <v>4652290244.0100012</v>
      </c>
      <c r="T97" s="2431" t="s">
        <v>1382</v>
      </c>
      <c r="U97" s="2566" t="s">
        <v>1383</v>
      </c>
      <c r="V97" s="644" t="s">
        <v>1384</v>
      </c>
      <c r="W97" s="911">
        <v>4000000</v>
      </c>
      <c r="X97" s="911">
        <v>4000000</v>
      </c>
      <c r="Y97" s="911">
        <v>4000000</v>
      </c>
      <c r="Z97" s="438" t="s">
        <v>1385</v>
      </c>
      <c r="AA97" s="3651">
        <v>20</v>
      </c>
      <c r="AB97" s="2174" t="s">
        <v>387</v>
      </c>
      <c r="AC97" s="3649">
        <v>3500</v>
      </c>
      <c r="AD97" s="3649">
        <v>4000</v>
      </c>
      <c r="AE97" s="3649" t="s">
        <v>129</v>
      </c>
      <c r="AF97" s="3649" t="s">
        <v>129</v>
      </c>
      <c r="AG97" s="3649" t="s">
        <v>129</v>
      </c>
      <c r="AH97" s="3649">
        <v>7500</v>
      </c>
      <c r="AI97" s="3649"/>
      <c r="AJ97" s="3649"/>
      <c r="AK97" s="3649"/>
      <c r="AL97" s="3649"/>
      <c r="AM97" s="3649"/>
      <c r="AN97" s="3649"/>
      <c r="AO97" s="3649"/>
      <c r="AP97" s="3649"/>
      <c r="AQ97" s="3649"/>
      <c r="AR97" s="3649">
        <v>7500</v>
      </c>
      <c r="AS97" s="2491">
        <v>44197</v>
      </c>
      <c r="AT97" s="2491">
        <v>44561</v>
      </c>
      <c r="AU97" s="3225" t="s">
        <v>1359</v>
      </c>
    </row>
    <row r="98" spans="1:47" ht="38.25" customHeight="1" x14ac:dyDescent="0.25">
      <c r="A98" s="2440"/>
      <c r="B98" s="2441"/>
      <c r="C98" s="265"/>
      <c r="D98" s="266"/>
      <c r="E98" s="2973"/>
      <c r="F98" s="2973"/>
      <c r="G98" s="2272"/>
      <c r="H98" s="2292"/>
      <c r="I98" s="2272"/>
      <c r="J98" s="2292"/>
      <c r="K98" s="2272"/>
      <c r="L98" s="2283"/>
      <c r="M98" s="2272"/>
      <c r="N98" s="2283"/>
      <c r="O98" s="2174"/>
      <c r="P98" s="2174"/>
      <c r="Q98" s="2172"/>
      <c r="R98" s="3654"/>
      <c r="S98" s="3648"/>
      <c r="T98" s="2431"/>
      <c r="U98" s="2566"/>
      <c r="V98" s="644" t="s">
        <v>1386</v>
      </c>
      <c r="W98" s="911">
        <v>1000000</v>
      </c>
      <c r="X98" s="911">
        <v>1000000</v>
      </c>
      <c r="Y98" s="911">
        <v>1000000</v>
      </c>
      <c r="Z98" s="438" t="s">
        <v>1385</v>
      </c>
      <c r="AA98" s="3563"/>
      <c r="AB98" s="2174"/>
      <c r="AC98" s="3650"/>
      <c r="AD98" s="3650"/>
      <c r="AE98" s="3650"/>
      <c r="AF98" s="3650"/>
      <c r="AG98" s="3650"/>
      <c r="AH98" s="3650"/>
      <c r="AI98" s="3650"/>
      <c r="AJ98" s="3650"/>
      <c r="AK98" s="3650"/>
      <c r="AL98" s="3650"/>
      <c r="AM98" s="3650"/>
      <c r="AN98" s="3650"/>
      <c r="AO98" s="3650"/>
      <c r="AP98" s="3650"/>
      <c r="AQ98" s="3650"/>
      <c r="AR98" s="3650"/>
      <c r="AS98" s="2491"/>
      <c r="AT98" s="2491"/>
      <c r="AU98" s="3226"/>
    </row>
    <row r="99" spans="1:47" ht="58.5" customHeight="1" x14ac:dyDescent="0.25">
      <c r="A99" s="2440"/>
      <c r="B99" s="2441"/>
      <c r="C99" s="265"/>
      <c r="D99" s="266"/>
      <c r="E99" s="2973"/>
      <c r="F99" s="2973"/>
      <c r="G99" s="2272"/>
      <c r="H99" s="2292"/>
      <c r="I99" s="2272"/>
      <c r="J99" s="2292"/>
      <c r="K99" s="2272"/>
      <c r="L99" s="2283"/>
      <c r="M99" s="2272"/>
      <c r="N99" s="2283"/>
      <c r="O99" s="2174"/>
      <c r="P99" s="2174"/>
      <c r="Q99" s="2172"/>
      <c r="R99" s="3654"/>
      <c r="S99" s="3648"/>
      <c r="T99" s="2431"/>
      <c r="U99" s="2566"/>
      <c r="V99" s="644" t="s">
        <v>1387</v>
      </c>
      <c r="W99" s="911">
        <v>18000000</v>
      </c>
      <c r="X99" s="911">
        <v>18000000</v>
      </c>
      <c r="Y99" s="911">
        <v>18000000</v>
      </c>
      <c r="Z99" s="438" t="s">
        <v>1385</v>
      </c>
      <c r="AA99" s="3563"/>
      <c r="AB99" s="2174"/>
      <c r="AC99" s="3650"/>
      <c r="AD99" s="3650"/>
      <c r="AE99" s="3650"/>
      <c r="AF99" s="3650"/>
      <c r="AG99" s="3650"/>
      <c r="AH99" s="3650"/>
      <c r="AI99" s="3650"/>
      <c r="AJ99" s="3650"/>
      <c r="AK99" s="3650"/>
      <c r="AL99" s="3650"/>
      <c r="AM99" s="3650"/>
      <c r="AN99" s="3650"/>
      <c r="AO99" s="3650"/>
      <c r="AP99" s="3650"/>
      <c r="AQ99" s="3650"/>
      <c r="AR99" s="3650"/>
      <c r="AS99" s="2491"/>
      <c r="AT99" s="2491"/>
      <c r="AU99" s="3226"/>
    </row>
    <row r="100" spans="1:47" ht="69.75" customHeight="1" x14ac:dyDescent="0.25">
      <c r="A100" s="2440"/>
      <c r="B100" s="2441"/>
      <c r="C100" s="265"/>
      <c r="D100" s="266"/>
      <c r="E100" s="2973"/>
      <c r="F100" s="2973"/>
      <c r="G100" s="2149"/>
      <c r="H100" s="2977"/>
      <c r="I100" s="2149"/>
      <c r="J100" s="2977"/>
      <c r="K100" s="2149"/>
      <c r="L100" s="3028"/>
      <c r="M100" s="2149"/>
      <c r="N100" s="3028"/>
      <c r="O100" s="2174"/>
      <c r="P100" s="2174"/>
      <c r="Q100" s="2172"/>
      <c r="R100" s="3654"/>
      <c r="S100" s="3648"/>
      <c r="T100" s="2431"/>
      <c r="U100" s="2566"/>
      <c r="V100" s="644" t="s">
        <v>1388</v>
      </c>
      <c r="W100" s="911">
        <v>7800000</v>
      </c>
      <c r="X100" s="911">
        <v>3960000</v>
      </c>
      <c r="Y100" s="911">
        <v>3960000</v>
      </c>
      <c r="Z100" s="438" t="s">
        <v>1385</v>
      </c>
      <c r="AA100" s="3563"/>
      <c r="AB100" s="2174"/>
      <c r="AC100" s="3650"/>
      <c r="AD100" s="3650"/>
      <c r="AE100" s="3650"/>
      <c r="AF100" s="3650"/>
      <c r="AG100" s="3650"/>
      <c r="AH100" s="3650"/>
      <c r="AI100" s="3650"/>
      <c r="AJ100" s="3650"/>
      <c r="AK100" s="3650"/>
      <c r="AL100" s="3650"/>
      <c r="AM100" s="3650"/>
      <c r="AN100" s="3650"/>
      <c r="AO100" s="3650"/>
      <c r="AP100" s="3650"/>
      <c r="AQ100" s="3650"/>
      <c r="AR100" s="3650"/>
      <c r="AS100" s="2491"/>
      <c r="AT100" s="2491"/>
      <c r="AU100" s="3226"/>
    </row>
    <row r="101" spans="1:47" ht="36" customHeight="1" x14ac:dyDescent="0.25">
      <c r="A101" s="2440"/>
      <c r="B101" s="2441"/>
      <c r="C101" s="265"/>
      <c r="D101" s="266"/>
      <c r="E101" s="2973"/>
      <c r="F101" s="2973"/>
      <c r="G101" s="2175" t="s">
        <v>63</v>
      </c>
      <c r="H101" s="2172" t="s">
        <v>1389</v>
      </c>
      <c r="I101" s="2174">
        <v>4104008</v>
      </c>
      <c r="J101" s="2172" t="s">
        <v>1390</v>
      </c>
      <c r="K101" s="2174" t="s">
        <v>63</v>
      </c>
      <c r="L101" s="2172" t="s">
        <v>1391</v>
      </c>
      <c r="M101" s="2174">
        <v>410400800</v>
      </c>
      <c r="N101" s="2172" t="s">
        <v>1392</v>
      </c>
      <c r="O101" s="2174">
        <v>12</v>
      </c>
      <c r="P101" s="2174"/>
      <c r="Q101" s="2172"/>
      <c r="R101" s="3654">
        <f>SUM(W101:W156)/S97</f>
        <v>0.96631713317720014</v>
      </c>
      <c r="S101" s="3648"/>
      <c r="T101" s="2431"/>
      <c r="U101" s="2566"/>
      <c r="V101" s="2431" t="s">
        <v>1393</v>
      </c>
      <c r="W101" s="937">
        <v>56207020.869999997</v>
      </c>
      <c r="X101" s="938">
        <v>37091172.640000001</v>
      </c>
      <c r="Y101" s="911">
        <v>37091172.640000001</v>
      </c>
      <c r="Z101" s="256" t="s">
        <v>1394</v>
      </c>
      <c r="AA101" s="939">
        <v>6</v>
      </c>
      <c r="AB101" s="940" t="s">
        <v>1395</v>
      </c>
      <c r="AC101" s="3650"/>
      <c r="AD101" s="3650"/>
      <c r="AE101" s="3650"/>
      <c r="AF101" s="3650"/>
      <c r="AG101" s="3650"/>
      <c r="AH101" s="3650"/>
      <c r="AI101" s="3650"/>
      <c r="AJ101" s="3650"/>
      <c r="AK101" s="3650"/>
      <c r="AL101" s="3650"/>
      <c r="AM101" s="3650"/>
      <c r="AN101" s="3650"/>
      <c r="AO101" s="3650"/>
      <c r="AP101" s="3650"/>
      <c r="AQ101" s="3650"/>
      <c r="AR101" s="3650"/>
      <c r="AS101" s="2491"/>
      <c r="AT101" s="2491"/>
      <c r="AU101" s="3226"/>
    </row>
    <row r="102" spans="1:47" ht="36" customHeight="1" x14ac:dyDescent="0.25">
      <c r="A102" s="2440"/>
      <c r="B102" s="2441"/>
      <c r="C102" s="265"/>
      <c r="D102" s="266"/>
      <c r="E102" s="2973"/>
      <c r="F102" s="2973"/>
      <c r="G102" s="2285"/>
      <c r="H102" s="2172"/>
      <c r="I102" s="2174"/>
      <c r="J102" s="2172"/>
      <c r="K102" s="2174"/>
      <c r="L102" s="2172"/>
      <c r="M102" s="2174"/>
      <c r="N102" s="2172"/>
      <c r="O102" s="2174"/>
      <c r="P102" s="2174"/>
      <c r="Q102" s="2172"/>
      <c r="R102" s="3654"/>
      <c r="S102" s="3648"/>
      <c r="T102" s="2431"/>
      <c r="U102" s="2566"/>
      <c r="V102" s="2431"/>
      <c r="W102" s="937">
        <v>8567750.0500000045</v>
      </c>
      <c r="X102" s="938">
        <v>8567750.0500000007</v>
      </c>
      <c r="Y102" s="911">
        <v>8567750.0500000007</v>
      </c>
      <c r="Z102" s="256" t="s">
        <v>1396</v>
      </c>
      <c r="AA102" s="941">
        <v>84</v>
      </c>
      <c r="AB102" s="940" t="s">
        <v>1397</v>
      </c>
      <c r="AC102" s="3650"/>
      <c r="AD102" s="3650"/>
      <c r="AE102" s="3650"/>
      <c r="AF102" s="3650"/>
      <c r="AG102" s="3650"/>
      <c r="AH102" s="3650"/>
      <c r="AI102" s="3650"/>
      <c r="AJ102" s="3650"/>
      <c r="AK102" s="3650"/>
      <c r="AL102" s="3650"/>
      <c r="AM102" s="3650"/>
      <c r="AN102" s="3650"/>
      <c r="AO102" s="3650"/>
      <c r="AP102" s="3650"/>
      <c r="AQ102" s="3650"/>
      <c r="AR102" s="3650"/>
      <c r="AS102" s="2491"/>
      <c r="AT102" s="2491"/>
      <c r="AU102" s="3226"/>
    </row>
    <row r="103" spans="1:47" ht="36" customHeight="1" x14ac:dyDescent="0.25">
      <c r="A103" s="2440"/>
      <c r="B103" s="2441"/>
      <c r="C103" s="265"/>
      <c r="D103" s="266"/>
      <c r="E103" s="2973"/>
      <c r="F103" s="2973"/>
      <c r="G103" s="2285"/>
      <c r="H103" s="2172"/>
      <c r="I103" s="2174"/>
      <c r="J103" s="2172"/>
      <c r="K103" s="2174"/>
      <c r="L103" s="2172"/>
      <c r="M103" s="2174"/>
      <c r="N103" s="2172"/>
      <c r="O103" s="2174"/>
      <c r="P103" s="2174"/>
      <c r="Q103" s="2172"/>
      <c r="R103" s="3654"/>
      <c r="S103" s="3648"/>
      <c r="T103" s="2431"/>
      <c r="U103" s="2566"/>
      <c r="V103" s="2431"/>
      <c r="W103" s="937">
        <v>138449.37</v>
      </c>
      <c r="X103" s="942">
        <f>+W103</f>
        <v>138449.37</v>
      </c>
      <c r="Y103" s="893">
        <v>138449.37</v>
      </c>
      <c r="Z103" s="256" t="s">
        <v>1398</v>
      </c>
      <c r="AA103" s="941">
        <v>202</v>
      </c>
      <c r="AB103" s="940" t="s">
        <v>1399</v>
      </c>
      <c r="AC103" s="3650"/>
      <c r="AD103" s="3650"/>
      <c r="AE103" s="3650"/>
      <c r="AF103" s="3650"/>
      <c r="AG103" s="3650"/>
      <c r="AH103" s="3650"/>
      <c r="AI103" s="3650"/>
      <c r="AJ103" s="3650"/>
      <c r="AK103" s="3650"/>
      <c r="AL103" s="3650"/>
      <c r="AM103" s="3650"/>
      <c r="AN103" s="3650"/>
      <c r="AO103" s="3650"/>
      <c r="AP103" s="3650"/>
      <c r="AQ103" s="3650"/>
      <c r="AR103" s="3650"/>
      <c r="AS103" s="2491"/>
      <c r="AT103" s="2491"/>
      <c r="AU103" s="3226"/>
    </row>
    <row r="104" spans="1:47" ht="36" customHeight="1" x14ac:dyDescent="0.25">
      <c r="A104" s="2440"/>
      <c r="B104" s="2441"/>
      <c r="C104" s="265"/>
      <c r="D104" s="266"/>
      <c r="E104" s="2973"/>
      <c r="F104" s="2973"/>
      <c r="G104" s="2285"/>
      <c r="H104" s="2172"/>
      <c r="I104" s="2174"/>
      <c r="J104" s="2172"/>
      <c r="K104" s="2174"/>
      <c r="L104" s="2172"/>
      <c r="M104" s="2174"/>
      <c r="N104" s="2172"/>
      <c r="O104" s="2174"/>
      <c r="P104" s="2174"/>
      <c r="Q104" s="2172"/>
      <c r="R104" s="3654"/>
      <c r="S104" s="3648"/>
      <c r="T104" s="2431"/>
      <c r="U104" s="2566"/>
      <c r="V104" s="2431"/>
      <c r="W104" s="937">
        <v>352625342.08999997</v>
      </c>
      <c r="X104" s="938">
        <v>223382158.83999997</v>
      </c>
      <c r="Y104" s="911">
        <v>223382158.83999997</v>
      </c>
      <c r="Z104" s="256" t="s">
        <v>1400</v>
      </c>
      <c r="AA104" s="939">
        <v>6</v>
      </c>
      <c r="AB104" s="940" t="s">
        <v>1395</v>
      </c>
      <c r="AC104" s="3650"/>
      <c r="AD104" s="3650"/>
      <c r="AE104" s="3650"/>
      <c r="AF104" s="3650"/>
      <c r="AG104" s="3650"/>
      <c r="AH104" s="3650"/>
      <c r="AI104" s="3650"/>
      <c r="AJ104" s="3650"/>
      <c r="AK104" s="3650"/>
      <c r="AL104" s="3650"/>
      <c r="AM104" s="3650"/>
      <c r="AN104" s="3650"/>
      <c r="AO104" s="3650"/>
      <c r="AP104" s="3650"/>
      <c r="AQ104" s="3650"/>
      <c r="AR104" s="3650"/>
      <c r="AS104" s="2491"/>
      <c r="AT104" s="2491"/>
      <c r="AU104" s="3226"/>
    </row>
    <row r="105" spans="1:47" ht="36" customHeight="1" x14ac:dyDescent="0.25">
      <c r="A105" s="2440"/>
      <c r="B105" s="2441"/>
      <c r="C105" s="265"/>
      <c r="D105" s="266"/>
      <c r="E105" s="2973"/>
      <c r="F105" s="2973"/>
      <c r="G105" s="2285"/>
      <c r="H105" s="2172"/>
      <c r="I105" s="2174"/>
      <c r="J105" s="2172"/>
      <c r="K105" s="2174"/>
      <c r="L105" s="2172"/>
      <c r="M105" s="2174"/>
      <c r="N105" s="2172"/>
      <c r="O105" s="2174"/>
      <c r="P105" s="2174"/>
      <c r="Q105" s="2172"/>
      <c r="R105" s="3654"/>
      <c r="S105" s="3648"/>
      <c r="T105" s="2431"/>
      <c r="U105" s="2566"/>
      <c r="V105" s="2431"/>
      <c r="W105" s="937">
        <v>55552185.780000031</v>
      </c>
      <c r="X105" s="938">
        <v>55552185.780000001</v>
      </c>
      <c r="Y105" s="911">
        <v>55552185.780000001</v>
      </c>
      <c r="Z105" s="256" t="s">
        <v>1401</v>
      </c>
      <c r="AA105" s="941">
        <v>84</v>
      </c>
      <c r="AB105" s="940" t="s">
        <v>1397</v>
      </c>
      <c r="AC105" s="3650"/>
      <c r="AD105" s="3650"/>
      <c r="AE105" s="3650"/>
      <c r="AF105" s="3650"/>
      <c r="AG105" s="3650"/>
      <c r="AH105" s="3650"/>
      <c r="AI105" s="3650"/>
      <c r="AJ105" s="3650"/>
      <c r="AK105" s="3650"/>
      <c r="AL105" s="3650"/>
      <c r="AM105" s="3650"/>
      <c r="AN105" s="3650"/>
      <c r="AO105" s="3650"/>
      <c r="AP105" s="3650"/>
      <c r="AQ105" s="3650"/>
      <c r="AR105" s="3650"/>
      <c r="AS105" s="2491"/>
      <c r="AT105" s="2491"/>
      <c r="AU105" s="3226"/>
    </row>
    <row r="106" spans="1:47" ht="36" customHeight="1" x14ac:dyDescent="0.25">
      <c r="A106" s="2440"/>
      <c r="B106" s="2441"/>
      <c r="C106" s="265"/>
      <c r="D106" s="266"/>
      <c r="E106" s="2973"/>
      <c r="F106" s="2973"/>
      <c r="G106" s="2285"/>
      <c r="H106" s="2172"/>
      <c r="I106" s="2174"/>
      <c r="J106" s="2172"/>
      <c r="K106" s="2174"/>
      <c r="L106" s="2172"/>
      <c r="M106" s="2174"/>
      <c r="N106" s="2172"/>
      <c r="O106" s="2174"/>
      <c r="P106" s="2174"/>
      <c r="Q106" s="2172"/>
      <c r="R106" s="3654"/>
      <c r="S106" s="3648"/>
      <c r="T106" s="2431"/>
      <c r="U106" s="2566"/>
      <c r="V106" s="2431"/>
      <c r="W106" s="937">
        <v>813390.06</v>
      </c>
      <c r="X106" s="942">
        <f>+W106</f>
        <v>813390.06</v>
      </c>
      <c r="Y106" s="893">
        <v>813390.06</v>
      </c>
      <c r="Z106" s="256" t="s">
        <v>1402</v>
      </c>
      <c r="AA106" s="941">
        <v>202</v>
      </c>
      <c r="AB106" s="940" t="s">
        <v>1399</v>
      </c>
      <c r="AC106" s="3650"/>
      <c r="AD106" s="3650"/>
      <c r="AE106" s="3650"/>
      <c r="AF106" s="3650"/>
      <c r="AG106" s="3650"/>
      <c r="AH106" s="3650"/>
      <c r="AI106" s="3650"/>
      <c r="AJ106" s="3650"/>
      <c r="AK106" s="3650"/>
      <c r="AL106" s="3650"/>
      <c r="AM106" s="3650"/>
      <c r="AN106" s="3650"/>
      <c r="AO106" s="3650"/>
      <c r="AP106" s="3650"/>
      <c r="AQ106" s="3650"/>
      <c r="AR106" s="3650"/>
      <c r="AS106" s="2491"/>
      <c r="AT106" s="2491"/>
      <c r="AU106" s="3226"/>
    </row>
    <row r="107" spans="1:47" ht="36" customHeight="1" x14ac:dyDescent="0.25">
      <c r="A107" s="2440"/>
      <c r="B107" s="2441"/>
      <c r="C107" s="265"/>
      <c r="D107" s="266"/>
      <c r="E107" s="2973"/>
      <c r="F107" s="2973"/>
      <c r="G107" s="2285"/>
      <c r="H107" s="2172"/>
      <c r="I107" s="2174"/>
      <c r="J107" s="2172"/>
      <c r="K107" s="2174"/>
      <c r="L107" s="2172"/>
      <c r="M107" s="2174"/>
      <c r="N107" s="2172"/>
      <c r="O107" s="2174"/>
      <c r="P107" s="2174"/>
      <c r="Q107" s="2172"/>
      <c r="R107" s="3654"/>
      <c r="S107" s="3648"/>
      <c r="T107" s="2431"/>
      <c r="U107" s="2566"/>
      <c r="V107" s="2431"/>
      <c r="W107" s="937">
        <v>28690491.449999999</v>
      </c>
      <c r="X107" s="938">
        <v>18783852.940000001</v>
      </c>
      <c r="Y107" s="911">
        <v>18783852.940000001</v>
      </c>
      <c r="Z107" s="256" t="s">
        <v>1403</v>
      </c>
      <c r="AA107" s="939">
        <v>6</v>
      </c>
      <c r="AB107" s="940" t="s">
        <v>1395</v>
      </c>
      <c r="AC107" s="3650"/>
      <c r="AD107" s="3650"/>
      <c r="AE107" s="3650"/>
      <c r="AF107" s="3650"/>
      <c r="AG107" s="3650"/>
      <c r="AH107" s="3650"/>
      <c r="AI107" s="3650"/>
      <c r="AJ107" s="3650"/>
      <c r="AK107" s="3650"/>
      <c r="AL107" s="3650"/>
      <c r="AM107" s="3650"/>
      <c r="AN107" s="3650"/>
      <c r="AO107" s="3650"/>
      <c r="AP107" s="3650"/>
      <c r="AQ107" s="3650"/>
      <c r="AR107" s="3650"/>
      <c r="AS107" s="2491"/>
      <c r="AT107" s="2491"/>
      <c r="AU107" s="3226"/>
    </row>
    <row r="108" spans="1:47" ht="36" customHeight="1" x14ac:dyDescent="0.25">
      <c r="A108" s="2440"/>
      <c r="B108" s="2441"/>
      <c r="C108" s="265"/>
      <c r="D108" s="266"/>
      <c r="E108" s="2973"/>
      <c r="F108" s="2973"/>
      <c r="G108" s="2285"/>
      <c r="H108" s="2172"/>
      <c r="I108" s="2174"/>
      <c r="J108" s="2172"/>
      <c r="K108" s="2174"/>
      <c r="L108" s="2172"/>
      <c r="M108" s="2174"/>
      <c r="N108" s="2172"/>
      <c r="O108" s="2174"/>
      <c r="P108" s="2174"/>
      <c r="Q108" s="2172"/>
      <c r="R108" s="3654"/>
      <c r="S108" s="3648"/>
      <c r="T108" s="2431"/>
      <c r="U108" s="2566"/>
      <c r="V108" s="2431"/>
      <c r="W108" s="937">
        <v>4422064.5399999991</v>
      </c>
      <c r="X108" s="938">
        <v>4422064.54</v>
      </c>
      <c r="Y108" s="911">
        <v>4422064.54</v>
      </c>
      <c r="Z108" s="256" t="s">
        <v>1404</v>
      </c>
      <c r="AA108" s="941">
        <v>84</v>
      </c>
      <c r="AB108" s="940" t="s">
        <v>1397</v>
      </c>
      <c r="AC108" s="3650"/>
      <c r="AD108" s="3650"/>
      <c r="AE108" s="3650"/>
      <c r="AF108" s="3650"/>
      <c r="AG108" s="3650"/>
      <c r="AH108" s="3650"/>
      <c r="AI108" s="3650"/>
      <c r="AJ108" s="3650"/>
      <c r="AK108" s="3650"/>
      <c r="AL108" s="3650"/>
      <c r="AM108" s="3650"/>
      <c r="AN108" s="3650"/>
      <c r="AO108" s="3650"/>
      <c r="AP108" s="3650"/>
      <c r="AQ108" s="3650"/>
      <c r="AR108" s="3650"/>
      <c r="AS108" s="2491"/>
      <c r="AT108" s="2491"/>
      <c r="AU108" s="3226"/>
    </row>
    <row r="109" spans="1:47" ht="36" customHeight="1" x14ac:dyDescent="0.25">
      <c r="A109" s="2440"/>
      <c r="B109" s="2441"/>
      <c r="C109" s="265"/>
      <c r="D109" s="266"/>
      <c r="E109" s="2973"/>
      <c r="F109" s="2973"/>
      <c r="G109" s="2285"/>
      <c r="H109" s="2172"/>
      <c r="I109" s="2174"/>
      <c r="J109" s="2172"/>
      <c r="K109" s="2174"/>
      <c r="L109" s="2172"/>
      <c r="M109" s="2174"/>
      <c r="N109" s="2172"/>
      <c r="O109" s="2174"/>
      <c r="P109" s="2174"/>
      <c r="Q109" s="2172"/>
      <c r="R109" s="3654"/>
      <c r="S109" s="3648"/>
      <c r="T109" s="2431"/>
      <c r="U109" s="2566"/>
      <c r="V109" s="2431"/>
      <c r="W109" s="937">
        <v>69224.69</v>
      </c>
      <c r="X109" s="942">
        <f>+W109</f>
        <v>69224.69</v>
      </c>
      <c r="Y109" s="893">
        <v>69224.69</v>
      </c>
      <c r="Z109" s="256" t="s">
        <v>1405</v>
      </c>
      <c r="AA109" s="941">
        <v>202</v>
      </c>
      <c r="AB109" s="940" t="s">
        <v>1399</v>
      </c>
      <c r="AC109" s="3650"/>
      <c r="AD109" s="3650"/>
      <c r="AE109" s="3650"/>
      <c r="AF109" s="3650"/>
      <c r="AG109" s="3650"/>
      <c r="AH109" s="3650"/>
      <c r="AI109" s="3650"/>
      <c r="AJ109" s="3650"/>
      <c r="AK109" s="3650"/>
      <c r="AL109" s="3650"/>
      <c r="AM109" s="3650"/>
      <c r="AN109" s="3650"/>
      <c r="AO109" s="3650"/>
      <c r="AP109" s="3650"/>
      <c r="AQ109" s="3650"/>
      <c r="AR109" s="3650"/>
      <c r="AS109" s="2491"/>
      <c r="AT109" s="2491"/>
      <c r="AU109" s="3226"/>
    </row>
    <row r="110" spans="1:47" ht="36" customHeight="1" x14ac:dyDescent="0.25">
      <c r="A110" s="2440"/>
      <c r="B110" s="2441"/>
      <c r="C110" s="265"/>
      <c r="D110" s="266"/>
      <c r="E110" s="2973"/>
      <c r="F110" s="2973"/>
      <c r="G110" s="2285"/>
      <c r="H110" s="2172"/>
      <c r="I110" s="2174"/>
      <c r="J110" s="2172"/>
      <c r="K110" s="2174"/>
      <c r="L110" s="2172"/>
      <c r="M110" s="2174"/>
      <c r="N110" s="2172"/>
      <c r="O110" s="2174"/>
      <c r="P110" s="2174"/>
      <c r="Q110" s="2172"/>
      <c r="R110" s="3654"/>
      <c r="S110" s="3648"/>
      <c r="T110" s="2431"/>
      <c r="U110" s="2566"/>
      <c r="V110" s="2431"/>
      <c r="W110" s="937">
        <v>75779173.569999993</v>
      </c>
      <c r="X110" s="938">
        <v>44879403.209999993</v>
      </c>
      <c r="Y110" s="911">
        <v>44879403.209999993</v>
      </c>
      <c r="Z110" s="256" t="s">
        <v>1406</v>
      </c>
      <c r="AA110" s="939">
        <v>6</v>
      </c>
      <c r="AB110" s="940" t="s">
        <v>1395</v>
      </c>
      <c r="AC110" s="3650"/>
      <c r="AD110" s="3650"/>
      <c r="AE110" s="3650"/>
      <c r="AF110" s="3650"/>
      <c r="AG110" s="3650"/>
      <c r="AH110" s="3650"/>
      <c r="AI110" s="3650"/>
      <c r="AJ110" s="3650"/>
      <c r="AK110" s="3650"/>
      <c r="AL110" s="3650"/>
      <c r="AM110" s="3650"/>
      <c r="AN110" s="3650"/>
      <c r="AO110" s="3650"/>
      <c r="AP110" s="3650"/>
      <c r="AQ110" s="3650"/>
      <c r="AR110" s="3650"/>
      <c r="AS110" s="2491"/>
      <c r="AT110" s="2491"/>
      <c r="AU110" s="3226"/>
    </row>
    <row r="111" spans="1:47" ht="36" customHeight="1" x14ac:dyDescent="0.25">
      <c r="A111" s="2440"/>
      <c r="B111" s="2441"/>
      <c r="C111" s="265"/>
      <c r="D111" s="266"/>
      <c r="E111" s="2973"/>
      <c r="F111" s="2973"/>
      <c r="G111" s="2285"/>
      <c r="H111" s="2172"/>
      <c r="I111" s="2174"/>
      <c r="J111" s="2172"/>
      <c r="K111" s="2174"/>
      <c r="L111" s="2172"/>
      <c r="M111" s="2174"/>
      <c r="N111" s="2172"/>
      <c r="O111" s="2174"/>
      <c r="P111" s="2174"/>
      <c r="Q111" s="2172"/>
      <c r="R111" s="3654"/>
      <c r="S111" s="3648"/>
      <c r="T111" s="2431"/>
      <c r="U111" s="2566"/>
      <c r="V111" s="2431"/>
      <c r="W111" s="937">
        <v>11607919.420000002</v>
      </c>
      <c r="X111" s="938">
        <v>11607919.42</v>
      </c>
      <c r="Y111" s="911">
        <v>11607919.42</v>
      </c>
      <c r="Z111" s="256" t="s">
        <v>1407</v>
      </c>
      <c r="AA111" s="941">
        <v>84</v>
      </c>
      <c r="AB111" s="940" t="s">
        <v>1397</v>
      </c>
      <c r="AC111" s="3650"/>
      <c r="AD111" s="3650"/>
      <c r="AE111" s="3650"/>
      <c r="AF111" s="3650"/>
      <c r="AG111" s="3650"/>
      <c r="AH111" s="3650"/>
      <c r="AI111" s="3650"/>
      <c r="AJ111" s="3650"/>
      <c r="AK111" s="3650"/>
      <c r="AL111" s="3650"/>
      <c r="AM111" s="3650"/>
      <c r="AN111" s="3650"/>
      <c r="AO111" s="3650"/>
      <c r="AP111" s="3650"/>
      <c r="AQ111" s="3650"/>
      <c r="AR111" s="3650"/>
      <c r="AS111" s="2491"/>
      <c r="AT111" s="2491"/>
      <c r="AU111" s="3226"/>
    </row>
    <row r="112" spans="1:47" ht="36" customHeight="1" x14ac:dyDescent="0.25">
      <c r="A112" s="2440"/>
      <c r="B112" s="2441"/>
      <c r="C112" s="265"/>
      <c r="D112" s="266"/>
      <c r="E112" s="2973"/>
      <c r="F112" s="2973"/>
      <c r="G112" s="2285"/>
      <c r="H112" s="2172"/>
      <c r="I112" s="2174"/>
      <c r="J112" s="2172"/>
      <c r="K112" s="2174"/>
      <c r="L112" s="2172"/>
      <c r="M112" s="2174"/>
      <c r="N112" s="2172"/>
      <c r="O112" s="2174"/>
      <c r="P112" s="2174"/>
      <c r="Q112" s="2172"/>
      <c r="R112" s="3654"/>
      <c r="S112" s="3648"/>
      <c r="T112" s="2431"/>
      <c r="U112" s="2566"/>
      <c r="V112" s="2431"/>
      <c r="W112" s="937">
        <v>168735.17</v>
      </c>
      <c r="X112" s="942">
        <f>+W112</f>
        <v>168735.17</v>
      </c>
      <c r="Y112" s="893">
        <v>168735.17</v>
      </c>
      <c r="Z112" s="256" t="s">
        <v>1408</v>
      </c>
      <c r="AA112" s="941">
        <v>202</v>
      </c>
      <c r="AB112" s="940" t="s">
        <v>1399</v>
      </c>
      <c r="AC112" s="3650"/>
      <c r="AD112" s="3650"/>
      <c r="AE112" s="3650"/>
      <c r="AF112" s="3650"/>
      <c r="AG112" s="3650"/>
      <c r="AH112" s="3650"/>
      <c r="AI112" s="3650"/>
      <c r="AJ112" s="3650"/>
      <c r="AK112" s="3650"/>
      <c r="AL112" s="3650"/>
      <c r="AM112" s="3650"/>
      <c r="AN112" s="3650"/>
      <c r="AO112" s="3650"/>
      <c r="AP112" s="3650"/>
      <c r="AQ112" s="3650"/>
      <c r="AR112" s="3650"/>
      <c r="AS112" s="2491"/>
      <c r="AT112" s="2491"/>
      <c r="AU112" s="3226"/>
    </row>
    <row r="113" spans="1:47" ht="36" customHeight="1" x14ac:dyDescent="0.25">
      <c r="A113" s="2440"/>
      <c r="B113" s="2441"/>
      <c r="C113" s="265"/>
      <c r="D113" s="266"/>
      <c r="E113" s="2973"/>
      <c r="F113" s="2973"/>
      <c r="G113" s="2285"/>
      <c r="H113" s="2172"/>
      <c r="I113" s="2174"/>
      <c r="J113" s="2172"/>
      <c r="K113" s="2174"/>
      <c r="L113" s="2172"/>
      <c r="M113" s="2174"/>
      <c r="N113" s="2172"/>
      <c r="O113" s="2174"/>
      <c r="P113" s="2174"/>
      <c r="Q113" s="2172"/>
      <c r="R113" s="3654"/>
      <c r="S113" s="3648"/>
      <c r="T113" s="2431"/>
      <c r="U113" s="2566"/>
      <c r="V113" s="2431"/>
      <c r="W113" s="937">
        <v>23311024.300000001</v>
      </c>
      <c r="X113" s="938">
        <v>18783852.940000001</v>
      </c>
      <c r="Y113" s="911">
        <v>18783852.940000001</v>
      </c>
      <c r="Z113" s="256" t="s">
        <v>1409</v>
      </c>
      <c r="AA113" s="939">
        <v>6</v>
      </c>
      <c r="AB113" s="940" t="s">
        <v>1395</v>
      </c>
      <c r="AC113" s="3650"/>
      <c r="AD113" s="3650"/>
      <c r="AE113" s="3650"/>
      <c r="AF113" s="3650"/>
      <c r="AG113" s="3650"/>
      <c r="AH113" s="3650"/>
      <c r="AI113" s="3650"/>
      <c r="AJ113" s="3650"/>
      <c r="AK113" s="3650"/>
      <c r="AL113" s="3650"/>
      <c r="AM113" s="3650"/>
      <c r="AN113" s="3650"/>
      <c r="AO113" s="3650"/>
      <c r="AP113" s="3650"/>
      <c r="AQ113" s="3650"/>
      <c r="AR113" s="3650"/>
      <c r="AS113" s="2491"/>
      <c r="AT113" s="2491"/>
      <c r="AU113" s="3226"/>
    </row>
    <row r="114" spans="1:47" ht="36" customHeight="1" x14ac:dyDescent="0.25">
      <c r="A114" s="2440"/>
      <c r="B114" s="2441"/>
      <c r="C114" s="265"/>
      <c r="D114" s="266"/>
      <c r="E114" s="2973"/>
      <c r="F114" s="2973"/>
      <c r="G114" s="2285"/>
      <c r="H114" s="2172"/>
      <c r="I114" s="2174"/>
      <c r="J114" s="2172"/>
      <c r="K114" s="2174"/>
      <c r="L114" s="2172"/>
      <c r="M114" s="2174"/>
      <c r="N114" s="2172"/>
      <c r="O114" s="2174"/>
      <c r="P114" s="2174"/>
      <c r="Q114" s="2172"/>
      <c r="R114" s="3654"/>
      <c r="S114" s="3648"/>
      <c r="T114" s="2431"/>
      <c r="U114" s="2566"/>
      <c r="V114" s="2431"/>
      <c r="W114" s="937">
        <v>3592927.4400000013</v>
      </c>
      <c r="X114" s="938">
        <v>3592927.44</v>
      </c>
      <c r="Y114" s="911">
        <v>3592927.44</v>
      </c>
      <c r="Z114" s="256" t="s">
        <v>1410</v>
      </c>
      <c r="AA114" s="941">
        <v>84</v>
      </c>
      <c r="AB114" s="940" t="s">
        <v>1397</v>
      </c>
      <c r="AC114" s="3650"/>
      <c r="AD114" s="3650"/>
      <c r="AE114" s="3650"/>
      <c r="AF114" s="3650"/>
      <c r="AG114" s="3650"/>
      <c r="AH114" s="3650"/>
      <c r="AI114" s="3650"/>
      <c r="AJ114" s="3650"/>
      <c r="AK114" s="3650"/>
      <c r="AL114" s="3650"/>
      <c r="AM114" s="3650"/>
      <c r="AN114" s="3650"/>
      <c r="AO114" s="3650"/>
      <c r="AP114" s="3650"/>
      <c r="AQ114" s="3650"/>
      <c r="AR114" s="3650"/>
      <c r="AS114" s="2491"/>
      <c r="AT114" s="2491"/>
      <c r="AU114" s="3226"/>
    </row>
    <row r="115" spans="1:47" ht="36" customHeight="1" x14ac:dyDescent="0.25">
      <c r="A115" s="2440"/>
      <c r="B115" s="2441"/>
      <c r="C115" s="265"/>
      <c r="D115" s="266"/>
      <c r="E115" s="2973"/>
      <c r="F115" s="2973"/>
      <c r="G115" s="2285"/>
      <c r="H115" s="2172"/>
      <c r="I115" s="2174"/>
      <c r="J115" s="2172"/>
      <c r="K115" s="2174"/>
      <c r="L115" s="2172"/>
      <c r="M115" s="2174"/>
      <c r="N115" s="2172"/>
      <c r="O115" s="2174"/>
      <c r="P115" s="2174"/>
      <c r="Q115" s="2172"/>
      <c r="R115" s="3654"/>
      <c r="S115" s="3648"/>
      <c r="T115" s="2431"/>
      <c r="U115" s="2566"/>
      <c r="V115" s="2431"/>
      <c r="W115" s="937">
        <v>69224.69</v>
      </c>
      <c r="X115" s="942">
        <f>+W115</f>
        <v>69224.69</v>
      </c>
      <c r="Y115" s="893">
        <v>69224.69</v>
      </c>
      <c r="Z115" s="256" t="s">
        <v>1411</v>
      </c>
      <c r="AA115" s="941">
        <v>202</v>
      </c>
      <c r="AB115" s="940" t="s">
        <v>1399</v>
      </c>
      <c r="AC115" s="3650"/>
      <c r="AD115" s="3650"/>
      <c r="AE115" s="3650"/>
      <c r="AF115" s="3650"/>
      <c r="AG115" s="3650"/>
      <c r="AH115" s="3650"/>
      <c r="AI115" s="3650"/>
      <c r="AJ115" s="3650"/>
      <c r="AK115" s="3650"/>
      <c r="AL115" s="3650"/>
      <c r="AM115" s="3650"/>
      <c r="AN115" s="3650"/>
      <c r="AO115" s="3650"/>
      <c r="AP115" s="3650"/>
      <c r="AQ115" s="3650"/>
      <c r="AR115" s="3650"/>
      <c r="AS115" s="2491"/>
      <c r="AT115" s="2491"/>
      <c r="AU115" s="3226"/>
    </row>
    <row r="116" spans="1:47" ht="36" customHeight="1" x14ac:dyDescent="0.25">
      <c r="A116" s="2440"/>
      <c r="B116" s="2441"/>
      <c r="C116" s="265"/>
      <c r="D116" s="266"/>
      <c r="E116" s="2973"/>
      <c r="F116" s="2973"/>
      <c r="G116" s="2285"/>
      <c r="H116" s="2172"/>
      <c r="I116" s="2174"/>
      <c r="J116" s="2172"/>
      <c r="K116" s="2174"/>
      <c r="L116" s="2172"/>
      <c r="M116" s="2174"/>
      <c r="N116" s="2172"/>
      <c r="O116" s="2174"/>
      <c r="P116" s="2174"/>
      <c r="Q116" s="2172"/>
      <c r="R116" s="3654"/>
      <c r="S116" s="3648"/>
      <c r="T116" s="2431"/>
      <c r="U116" s="2566"/>
      <c r="V116" s="2431"/>
      <c r="W116" s="937">
        <v>162290857.18000001</v>
      </c>
      <c r="X116" s="938">
        <v>108007154.39</v>
      </c>
      <c r="Y116" s="911">
        <v>108007154.39</v>
      </c>
      <c r="Z116" s="256" t="s">
        <v>1412</v>
      </c>
      <c r="AA116" s="939">
        <v>6</v>
      </c>
      <c r="AB116" s="940" t="s">
        <v>1395</v>
      </c>
      <c r="AC116" s="3650"/>
      <c r="AD116" s="3650"/>
      <c r="AE116" s="3650"/>
      <c r="AF116" s="3650"/>
      <c r="AG116" s="3650"/>
      <c r="AH116" s="3650"/>
      <c r="AI116" s="3650"/>
      <c r="AJ116" s="3650"/>
      <c r="AK116" s="3650"/>
      <c r="AL116" s="3650"/>
      <c r="AM116" s="3650"/>
      <c r="AN116" s="3650"/>
      <c r="AO116" s="3650"/>
      <c r="AP116" s="3650"/>
      <c r="AQ116" s="3650"/>
      <c r="AR116" s="3650"/>
      <c r="AS116" s="2491"/>
      <c r="AT116" s="2491"/>
      <c r="AU116" s="3226"/>
    </row>
    <row r="117" spans="1:47" ht="36" customHeight="1" x14ac:dyDescent="0.25">
      <c r="A117" s="2440"/>
      <c r="B117" s="2441"/>
      <c r="C117" s="265"/>
      <c r="D117" s="266"/>
      <c r="E117" s="2973"/>
      <c r="F117" s="2973"/>
      <c r="G117" s="2285"/>
      <c r="H117" s="2172"/>
      <c r="I117" s="2174"/>
      <c r="J117" s="2172"/>
      <c r="K117" s="2174"/>
      <c r="L117" s="2172"/>
      <c r="M117" s="2174"/>
      <c r="N117" s="2172"/>
      <c r="O117" s="2174"/>
      <c r="P117" s="2174"/>
      <c r="Q117" s="2172"/>
      <c r="R117" s="3654"/>
      <c r="S117" s="3648"/>
      <c r="T117" s="2431"/>
      <c r="U117" s="2566"/>
      <c r="V117" s="2431"/>
      <c r="W117" s="937">
        <v>24874113.039999992</v>
      </c>
      <c r="X117" s="938">
        <v>24874113.039999999</v>
      </c>
      <c r="Y117" s="911">
        <v>24874113.039999999</v>
      </c>
      <c r="Z117" s="256" t="s">
        <v>1413</v>
      </c>
      <c r="AA117" s="941">
        <v>84</v>
      </c>
      <c r="AB117" s="940" t="s">
        <v>1397</v>
      </c>
      <c r="AC117" s="3650"/>
      <c r="AD117" s="3650"/>
      <c r="AE117" s="3650"/>
      <c r="AF117" s="3650"/>
      <c r="AG117" s="3650"/>
      <c r="AH117" s="3650"/>
      <c r="AI117" s="3650"/>
      <c r="AJ117" s="3650"/>
      <c r="AK117" s="3650"/>
      <c r="AL117" s="3650"/>
      <c r="AM117" s="3650"/>
      <c r="AN117" s="3650"/>
      <c r="AO117" s="3650"/>
      <c r="AP117" s="3650"/>
      <c r="AQ117" s="3650"/>
      <c r="AR117" s="3650"/>
      <c r="AS117" s="2491"/>
      <c r="AT117" s="2491"/>
      <c r="AU117" s="3226"/>
    </row>
    <row r="118" spans="1:47" ht="36" customHeight="1" x14ac:dyDescent="0.25">
      <c r="A118" s="2440"/>
      <c r="B118" s="2441"/>
      <c r="C118" s="265"/>
      <c r="D118" s="266"/>
      <c r="E118" s="2973"/>
      <c r="F118" s="2973"/>
      <c r="G118" s="2285"/>
      <c r="H118" s="2172"/>
      <c r="I118" s="2174"/>
      <c r="J118" s="2172"/>
      <c r="K118" s="2174"/>
      <c r="L118" s="2172"/>
      <c r="M118" s="2174"/>
      <c r="N118" s="2172"/>
      <c r="O118" s="2174"/>
      <c r="P118" s="2174"/>
      <c r="Q118" s="2172"/>
      <c r="R118" s="3654"/>
      <c r="S118" s="3648"/>
      <c r="T118" s="2431"/>
      <c r="U118" s="2566"/>
      <c r="V118" s="2431"/>
      <c r="W118" s="937">
        <v>398041.95</v>
      </c>
      <c r="X118" s="942">
        <f>+W118</f>
        <v>398041.95</v>
      </c>
      <c r="Y118" s="893">
        <v>398041.95</v>
      </c>
      <c r="Z118" s="256" t="s">
        <v>1414</v>
      </c>
      <c r="AA118" s="941">
        <v>202</v>
      </c>
      <c r="AB118" s="940" t="s">
        <v>1399</v>
      </c>
      <c r="AC118" s="3650"/>
      <c r="AD118" s="3650"/>
      <c r="AE118" s="3650"/>
      <c r="AF118" s="3650"/>
      <c r="AG118" s="3650"/>
      <c r="AH118" s="3650"/>
      <c r="AI118" s="3650"/>
      <c r="AJ118" s="3650"/>
      <c r="AK118" s="3650"/>
      <c r="AL118" s="3650"/>
      <c r="AM118" s="3650"/>
      <c r="AN118" s="3650"/>
      <c r="AO118" s="3650"/>
      <c r="AP118" s="3650"/>
      <c r="AQ118" s="3650"/>
      <c r="AR118" s="3650"/>
      <c r="AS118" s="2491"/>
      <c r="AT118" s="2491"/>
      <c r="AU118" s="3226"/>
    </row>
    <row r="119" spans="1:47" ht="36" customHeight="1" x14ac:dyDescent="0.25">
      <c r="A119" s="2440"/>
      <c r="B119" s="2441"/>
      <c r="C119" s="265"/>
      <c r="D119" s="266"/>
      <c r="E119" s="2973"/>
      <c r="F119" s="2973"/>
      <c r="G119" s="2285"/>
      <c r="H119" s="2172"/>
      <c r="I119" s="2174"/>
      <c r="J119" s="2172"/>
      <c r="K119" s="2174"/>
      <c r="L119" s="2172"/>
      <c r="M119" s="2174"/>
      <c r="N119" s="2172"/>
      <c r="O119" s="2174"/>
      <c r="P119" s="2174"/>
      <c r="Q119" s="2172"/>
      <c r="R119" s="3654"/>
      <c r="S119" s="3648"/>
      <c r="T119" s="2431"/>
      <c r="U119" s="2566"/>
      <c r="V119" s="2431"/>
      <c r="W119" s="937">
        <v>117569276.84999999</v>
      </c>
      <c r="X119" s="938">
        <v>75773897.569999993</v>
      </c>
      <c r="Y119" s="911">
        <v>75773897.569999993</v>
      </c>
      <c r="Z119" s="256" t="s">
        <v>1415</v>
      </c>
      <c r="AA119" s="939">
        <v>6</v>
      </c>
      <c r="AB119" s="940" t="s">
        <v>1395</v>
      </c>
      <c r="AC119" s="3650"/>
      <c r="AD119" s="3650"/>
      <c r="AE119" s="3650"/>
      <c r="AF119" s="3650"/>
      <c r="AG119" s="3650"/>
      <c r="AH119" s="3650"/>
      <c r="AI119" s="3650"/>
      <c r="AJ119" s="3650"/>
      <c r="AK119" s="3650"/>
      <c r="AL119" s="3650"/>
      <c r="AM119" s="3650"/>
      <c r="AN119" s="3650"/>
      <c r="AO119" s="3650"/>
      <c r="AP119" s="3650"/>
      <c r="AQ119" s="3650"/>
      <c r="AR119" s="3650"/>
      <c r="AS119" s="2491"/>
      <c r="AT119" s="2491"/>
      <c r="AU119" s="3226"/>
    </row>
    <row r="120" spans="1:47" ht="36" customHeight="1" x14ac:dyDescent="0.25">
      <c r="A120" s="2440"/>
      <c r="B120" s="2441"/>
      <c r="C120" s="265"/>
      <c r="D120" s="266"/>
      <c r="E120" s="2973"/>
      <c r="F120" s="2973"/>
      <c r="G120" s="2285"/>
      <c r="H120" s="2172"/>
      <c r="I120" s="2174"/>
      <c r="J120" s="2172"/>
      <c r="K120" s="2174"/>
      <c r="L120" s="2172"/>
      <c r="M120" s="2174"/>
      <c r="N120" s="2172"/>
      <c r="O120" s="2174"/>
      <c r="P120" s="2174"/>
      <c r="Q120" s="2172"/>
      <c r="R120" s="3654"/>
      <c r="S120" s="3648"/>
      <c r="T120" s="2431"/>
      <c r="U120" s="2566"/>
      <c r="V120" s="2431"/>
      <c r="W120" s="937">
        <v>17964637.189999998</v>
      </c>
      <c r="X120" s="938">
        <v>17964637.190000001</v>
      </c>
      <c r="Y120" s="911">
        <v>17964637.190000001</v>
      </c>
      <c r="Z120" s="256" t="s">
        <v>1416</v>
      </c>
      <c r="AA120" s="941">
        <v>84</v>
      </c>
      <c r="AB120" s="940" t="s">
        <v>1397</v>
      </c>
      <c r="AC120" s="3650"/>
      <c r="AD120" s="3650"/>
      <c r="AE120" s="3650"/>
      <c r="AF120" s="3650"/>
      <c r="AG120" s="3650"/>
      <c r="AH120" s="3650"/>
      <c r="AI120" s="3650"/>
      <c r="AJ120" s="3650"/>
      <c r="AK120" s="3650"/>
      <c r="AL120" s="3650"/>
      <c r="AM120" s="3650"/>
      <c r="AN120" s="3650"/>
      <c r="AO120" s="3650"/>
      <c r="AP120" s="3650"/>
      <c r="AQ120" s="3650"/>
      <c r="AR120" s="3650"/>
      <c r="AS120" s="2491"/>
      <c r="AT120" s="2491"/>
      <c r="AU120" s="3226"/>
    </row>
    <row r="121" spans="1:47" ht="36" customHeight="1" x14ac:dyDescent="0.25">
      <c r="A121" s="2440"/>
      <c r="B121" s="2441"/>
      <c r="C121" s="265"/>
      <c r="D121" s="266"/>
      <c r="E121" s="2973"/>
      <c r="F121" s="2973"/>
      <c r="G121" s="2285"/>
      <c r="H121" s="2172"/>
      <c r="I121" s="2174"/>
      <c r="J121" s="2172"/>
      <c r="K121" s="2174"/>
      <c r="L121" s="2172"/>
      <c r="M121" s="2174"/>
      <c r="N121" s="2172"/>
      <c r="O121" s="2174"/>
      <c r="P121" s="2174"/>
      <c r="Q121" s="2172"/>
      <c r="R121" s="3654"/>
      <c r="S121" s="3648"/>
      <c r="T121" s="2431"/>
      <c r="U121" s="2566"/>
      <c r="V121" s="2431"/>
      <c r="W121" s="937">
        <v>272572.2</v>
      </c>
      <c r="X121" s="942">
        <f>+W121</f>
        <v>272572.2</v>
      </c>
      <c r="Y121" s="893">
        <v>272572.2</v>
      </c>
      <c r="Z121" s="256" t="s">
        <v>1417</v>
      </c>
      <c r="AA121" s="941">
        <v>202</v>
      </c>
      <c r="AB121" s="940" t="s">
        <v>1399</v>
      </c>
      <c r="AC121" s="3650"/>
      <c r="AD121" s="3650"/>
      <c r="AE121" s="3650"/>
      <c r="AF121" s="3650"/>
      <c r="AG121" s="3650"/>
      <c r="AH121" s="3650"/>
      <c r="AI121" s="3650"/>
      <c r="AJ121" s="3650"/>
      <c r="AK121" s="3650"/>
      <c r="AL121" s="3650"/>
      <c r="AM121" s="3650"/>
      <c r="AN121" s="3650"/>
      <c r="AO121" s="3650"/>
      <c r="AP121" s="3650"/>
      <c r="AQ121" s="3650"/>
      <c r="AR121" s="3650"/>
      <c r="AS121" s="2491"/>
      <c r="AT121" s="2491"/>
      <c r="AU121" s="3226"/>
    </row>
    <row r="122" spans="1:47" ht="36" customHeight="1" x14ac:dyDescent="0.25">
      <c r="A122" s="2440"/>
      <c r="B122" s="2441"/>
      <c r="C122" s="265"/>
      <c r="D122" s="266"/>
      <c r="E122" s="2973"/>
      <c r="F122" s="2973"/>
      <c r="G122" s="2285"/>
      <c r="H122" s="2172"/>
      <c r="I122" s="2174"/>
      <c r="J122" s="2172"/>
      <c r="K122" s="2174"/>
      <c r="L122" s="2172"/>
      <c r="M122" s="2174"/>
      <c r="N122" s="2172"/>
      <c r="O122" s="2174"/>
      <c r="P122" s="2174"/>
      <c r="Q122" s="2172"/>
      <c r="R122" s="3654"/>
      <c r="S122" s="3648"/>
      <c r="T122" s="2431"/>
      <c r="U122" s="2566"/>
      <c r="V122" s="2431"/>
      <c r="W122" s="937">
        <v>62760450.049999997</v>
      </c>
      <c r="X122" s="938">
        <v>41787135.900000006</v>
      </c>
      <c r="Y122" s="911">
        <v>41787135.900000006</v>
      </c>
      <c r="Z122" s="256" t="s">
        <v>1418</v>
      </c>
      <c r="AA122" s="939">
        <v>6</v>
      </c>
      <c r="AB122" s="940" t="s">
        <v>1395</v>
      </c>
      <c r="AC122" s="3650"/>
      <c r="AD122" s="3650"/>
      <c r="AE122" s="3650"/>
      <c r="AF122" s="3650"/>
      <c r="AG122" s="3650"/>
      <c r="AH122" s="3650"/>
      <c r="AI122" s="3650"/>
      <c r="AJ122" s="3650"/>
      <c r="AK122" s="3650"/>
      <c r="AL122" s="3650"/>
      <c r="AM122" s="3650"/>
      <c r="AN122" s="3650"/>
      <c r="AO122" s="3650"/>
      <c r="AP122" s="3650"/>
      <c r="AQ122" s="3650"/>
      <c r="AR122" s="3650"/>
      <c r="AS122" s="2491"/>
      <c r="AT122" s="2491"/>
      <c r="AU122" s="3226"/>
    </row>
    <row r="123" spans="1:47" ht="36" customHeight="1" x14ac:dyDescent="0.25">
      <c r="A123" s="2440"/>
      <c r="B123" s="2441"/>
      <c r="C123" s="265"/>
      <c r="D123" s="266"/>
      <c r="E123" s="2973"/>
      <c r="F123" s="2973"/>
      <c r="G123" s="2285"/>
      <c r="H123" s="2172"/>
      <c r="I123" s="2174"/>
      <c r="J123" s="2172"/>
      <c r="K123" s="2174"/>
      <c r="L123" s="2172"/>
      <c r="M123" s="2174"/>
      <c r="N123" s="2172"/>
      <c r="O123" s="2174"/>
      <c r="P123" s="2174"/>
      <c r="Q123" s="2172"/>
      <c r="R123" s="3654"/>
      <c r="S123" s="3648"/>
      <c r="T123" s="2431"/>
      <c r="U123" s="2566"/>
      <c r="V123" s="2431"/>
      <c r="W123" s="937">
        <v>9396887.1400000006</v>
      </c>
      <c r="X123" s="938">
        <v>9396887.1400000006</v>
      </c>
      <c r="Y123" s="911">
        <v>9396887.1400000006</v>
      </c>
      <c r="Z123" s="256" t="s">
        <v>1419</v>
      </c>
      <c r="AA123" s="941">
        <v>84</v>
      </c>
      <c r="AB123" s="940" t="s">
        <v>1397</v>
      </c>
      <c r="AC123" s="3650"/>
      <c r="AD123" s="3650"/>
      <c r="AE123" s="3650"/>
      <c r="AF123" s="3650"/>
      <c r="AG123" s="3650"/>
      <c r="AH123" s="3650"/>
      <c r="AI123" s="3650"/>
      <c r="AJ123" s="3650"/>
      <c r="AK123" s="3650"/>
      <c r="AL123" s="3650"/>
      <c r="AM123" s="3650"/>
      <c r="AN123" s="3650"/>
      <c r="AO123" s="3650"/>
      <c r="AP123" s="3650"/>
      <c r="AQ123" s="3650"/>
      <c r="AR123" s="3650"/>
      <c r="AS123" s="2491"/>
      <c r="AT123" s="2491"/>
      <c r="AU123" s="3226"/>
    </row>
    <row r="124" spans="1:47" ht="36" customHeight="1" x14ac:dyDescent="0.25">
      <c r="A124" s="2440"/>
      <c r="B124" s="2441"/>
      <c r="C124" s="265"/>
      <c r="D124" s="266"/>
      <c r="E124" s="2973"/>
      <c r="F124" s="2973"/>
      <c r="G124" s="2285"/>
      <c r="H124" s="2172"/>
      <c r="I124" s="2174"/>
      <c r="J124" s="2172"/>
      <c r="K124" s="2174"/>
      <c r="L124" s="2172"/>
      <c r="M124" s="2174"/>
      <c r="N124" s="2172"/>
      <c r="O124" s="2174"/>
      <c r="P124" s="2174"/>
      <c r="Q124" s="2172"/>
      <c r="R124" s="3654"/>
      <c r="S124" s="3648"/>
      <c r="T124" s="2431"/>
      <c r="U124" s="2566"/>
      <c r="V124" s="2431"/>
      <c r="W124" s="937">
        <v>155755.54999999999</v>
      </c>
      <c r="X124" s="942">
        <f>+W124</f>
        <v>155755.54999999999</v>
      </c>
      <c r="Y124" s="893">
        <v>155755.54999999999</v>
      </c>
      <c r="Z124" s="256" t="s">
        <v>1420</v>
      </c>
      <c r="AA124" s="941">
        <v>202</v>
      </c>
      <c r="AB124" s="940" t="s">
        <v>1399</v>
      </c>
      <c r="AC124" s="3650"/>
      <c r="AD124" s="3650"/>
      <c r="AE124" s="3650"/>
      <c r="AF124" s="3650"/>
      <c r="AG124" s="3650"/>
      <c r="AH124" s="3650"/>
      <c r="AI124" s="3650"/>
      <c r="AJ124" s="3650"/>
      <c r="AK124" s="3650"/>
      <c r="AL124" s="3650"/>
      <c r="AM124" s="3650"/>
      <c r="AN124" s="3650"/>
      <c r="AO124" s="3650"/>
      <c r="AP124" s="3650"/>
      <c r="AQ124" s="3650"/>
      <c r="AR124" s="3650"/>
      <c r="AS124" s="2491"/>
      <c r="AT124" s="2491"/>
      <c r="AU124" s="3226"/>
    </row>
    <row r="125" spans="1:47" ht="36" customHeight="1" x14ac:dyDescent="0.25">
      <c r="A125" s="2440"/>
      <c r="B125" s="2441"/>
      <c r="C125" s="265"/>
      <c r="D125" s="266"/>
      <c r="E125" s="2973"/>
      <c r="F125" s="2973"/>
      <c r="G125" s="2285"/>
      <c r="H125" s="2172"/>
      <c r="I125" s="2174"/>
      <c r="J125" s="2172"/>
      <c r="K125" s="2174"/>
      <c r="L125" s="2172"/>
      <c r="M125" s="2174"/>
      <c r="N125" s="2172"/>
      <c r="O125" s="2174"/>
      <c r="P125" s="2174"/>
      <c r="Q125" s="2172"/>
      <c r="R125" s="3654"/>
      <c r="S125" s="3648"/>
      <c r="T125" s="2431"/>
      <c r="U125" s="2566"/>
      <c r="V125" s="2431"/>
      <c r="W125" s="937">
        <v>28690491.449999999</v>
      </c>
      <c r="X125" s="938">
        <v>19528138.640000001</v>
      </c>
      <c r="Y125" s="911">
        <v>19528138.640000001</v>
      </c>
      <c r="Z125" s="256" t="s">
        <v>1421</v>
      </c>
      <c r="AA125" s="939">
        <v>6</v>
      </c>
      <c r="AB125" s="940" t="s">
        <v>1395</v>
      </c>
      <c r="AC125" s="3650"/>
      <c r="AD125" s="3650"/>
      <c r="AE125" s="3650"/>
      <c r="AF125" s="3650"/>
      <c r="AG125" s="3650"/>
      <c r="AH125" s="3650"/>
      <c r="AI125" s="3650"/>
      <c r="AJ125" s="3650"/>
      <c r="AK125" s="3650"/>
      <c r="AL125" s="3650"/>
      <c r="AM125" s="3650"/>
      <c r="AN125" s="3650"/>
      <c r="AO125" s="3650"/>
      <c r="AP125" s="3650"/>
      <c r="AQ125" s="3650"/>
      <c r="AR125" s="3650"/>
      <c r="AS125" s="2491"/>
      <c r="AT125" s="2491"/>
      <c r="AU125" s="3226"/>
    </row>
    <row r="126" spans="1:47" ht="36" customHeight="1" x14ac:dyDescent="0.25">
      <c r="A126" s="2440"/>
      <c r="B126" s="2441"/>
      <c r="C126" s="265"/>
      <c r="D126" s="266"/>
      <c r="E126" s="2973"/>
      <c r="F126" s="2973"/>
      <c r="G126" s="2285"/>
      <c r="H126" s="2172"/>
      <c r="I126" s="2174"/>
      <c r="J126" s="2172"/>
      <c r="K126" s="2174"/>
      <c r="L126" s="2172"/>
      <c r="M126" s="2174"/>
      <c r="N126" s="2172"/>
      <c r="O126" s="2174"/>
      <c r="P126" s="2174"/>
      <c r="Q126" s="2172"/>
      <c r="R126" s="3654"/>
      <c r="S126" s="3648"/>
      <c r="T126" s="2431"/>
      <c r="U126" s="2566"/>
      <c r="V126" s="2431"/>
      <c r="W126" s="937">
        <v>4698443.57</v>
      </c>
      <c r="X126" s="938">
        <v>4698443.57</v>
      </c>
      <c r="Y126" s="911">
        <v>4698443.57</v>
      </c>
      <c r="Z126" s="256" t="s">
        <v>1422</v>
      </c>
      <c r="AA126" s="941">
        <v>84</v>
      </c>
      <c r="AB126" s="940" t="s">
        <v>1397</v>
      </c>
      <c r="AC126" s="3650"/>
      <c r="AD126" s="3650"/>
      <c r="AE126" s="3650"/>
      <c r="AF126" s="3650"/>
      <c r="AG126" s="3650"/>
      <c r="AH126" s="3650"/>
      <c r="AI126" s="3650"/>
      <c r="AJ126" s="3650"/>
      <c r="AK126" s="3650"/>
      <c r="AL126" s="3650"/>
      <c r="AM126" s="3650"/>
      <c r="AN126" s="3650"/>
      <c r="AO126" s="3650"/>
      <c r="AP126" s="3650"/>
      <c r="AQ126" s="3650"/>
      <c r="AR126" s="3650"/>
      <c r="AS126" s="2491"/>
      <c r="AT126" s="2491"/>
      <c r="AU126" s="3226"/>
    </row>
    <row r="127" spans="1:47" ht="36" customHeight="1" x14ac:dyDescent="0.25">
      <c r="A127" s="2440"/>
      <c r="B127" s="2441"/>
      <c r="C127" s="265"/>
      <c r="D127" s="266"/>
      <c r="E127" s="2973"/>
      <c r="F127" s="2973"/>
      <c r="G127" s="2285"/>
      <c r="H127" s="2172"/>
      <c r="I127" s="2174"/>
      <c r="J127" s="2172"/>
      <c r="K127" s="2174"/>
      <c r="L127" s="2172"/>
      <c r="M127" s="2174"/>
      <c r="N127" s="2172"/>
      <c r="O127" s="2174"/>
      <c r="P127" s="2174"/>
      <c r="Q127" s="2172"/>
      <c r="R127" s="3654"/>
      <c r="S127" s="3648"/>
      <c r="T127" s="2431"/>
      <c r="U127" s="2566"/>
      <c r="V127" s="2431"/>
      <c r="W127" s="937">
        <v>73551.23</v>
      </c>
      <c r="X127" s="942">
        <f>+W127</f>
        <v>73551.23</v>
      </c>
      <c r="Y127" s="893">
        <v>73551.23</v>
      </c>
      <c r="Z127" s="256" t="s">
        <v>1423</v>
      </c>
      <c r="AA127" s="941">
        <v>202</v>
      </c>
      <c r="AB127" s="940" t="s">
        <v>1399</v>
      </c>
      <c r="AC127" s="3650"/>
      <c r="AD127" s="3650"/>
      <c r="AE127" s="3650"/>
      <c r="AF127" s="3650"/>
      <c r="AG127" s="3650"/>
      <c r="AH127" s="3650"/>
      <c r="AI127" s="3650"/>
      <c r="AJ127" s="3650"/>
      <c r="AK127" s="3650"/>
      <c r="AL127" s="3650"/>
      <c r="AM127" s="3650"/>
      <c r="AN127" s="3650"/>
      <c r="AO127" s="3650"/>
      <c r="AP127" s="3650"/>
      <c r="AQ127" s="3650"/>
      <c r="AR127" s="3650"/>
      <c r="AS127" s="2491"/>
      <c r="AT127" s="2491"/>
      <c r="AU127" s="3226"/>
    </row>
    <row r="128" spans="1:47" ht="36" customHeight="1" x14ac:dyDescent="0.25">
      <c r="A128" s="2440"/>
      <c r="B128" s="2441"/>
      <c r="C128" s="265"/>
      <c r="D128" s="266"/>
      <c r="E128" s="2973"/>
      <c r="F128" s="2973"/>
      <c r="G128" s="2285"/>
      <c r="H128" s="2172"/>
      <c r="I128" s="2174"/>
      <c r="J128" s="2172"/>
      <c r="K128" s="2174"/>
      <c r="L128" s="2172"/>
      <c r="M128" s="2174"/>
      <c r="N128" s="2172"/>
      <c r="O128" s="2174"/>
      <c r="P128" s="2174"/>
      <c r="Q128" s="2172"/>
      <c r="R128" s="3654"/>
      <c r="S128" s="3648"/>
      <c r="T128" s="2431"/>
      <c r="U128" s="2566"/>
      <c r="V128" s="2431"/>
      <c r="W128" s="937">
        <v>48841979.460000001</v>
      </c>
      <c r="X128" s="938">
        <v>30091236.91</v>
      </c>
      <c r="Y128" s="911">
        <v>30091236.91</v>
      </c>
      <c r="Z128" s="256" t="s">
        <v>1424</v>
      </c>
      <c r="AA128" s="939">
        <v>6</v>
      </c>
      <c r="AB128" s="940" t="s">
        <v>1395</v>
      </c>
      <c r="AC128" s="3650"/>
      <c r="AD128" s="3650"/>
      <c r="AE128" s="3650"/>
      <c r="AF128" s="3650"/>
      <c r="AG128" s="3650"/>
      <c r="AH128" s="3650"/>
      <c r="AI128" s="3650"/>
      <c r="AJ128" s="3650"/>
      <c r="AK128" s="3650"/>
      <c r="AL128" s="3650"/>
      <c r="AM128" s="3650"/>
      <c r="AN128" s="3650"/>
      <c r="AO128" s="3650"/>
      <c r="AP128" s="3650"/>
      <c r="AQ128" s="3650"/>
      <c r="AR128" s="3650"/>
      <c r="AS128" s="2491"/>
      <c r="AT128" s="2491"/>
      <c r="AU128" s="3226"/>
    </row>
    <row r="129" spans="1:47" ht="36" customHeight="1" x14ac:dyDescent="0.25">
      <c r="A129" s="2440"/>
      <c r="B129" s="2441"/>
      <c r="C129" s="265"/>
      <c r="D129" s="266"/>
      <c r="E129" s="2973"/>
      <c r="F129" s="2973"/>
      <c r="G129" s="2285"/>
      <c r="H129" s="2172"/>
      <c r="I129" s="2174"/>
      <c r="J129" s="2172"/>
      <c r="K129" s="2174"/>
      <c r="L129" s="2172"/>
      <c r="M129" s="2174"/>
      <c r="N129" s="2172"/>
      <c r="O129" s="2174"/>
      <c r="P129" s="2174"/>
      <c r="Q129" s="2172"/>
      <c r="R129" s="3654"/>
      <c r="S129" s="3648"/>
      <c r="T129" s="2431"/>
      <c r="U129" s="2566"/>
      <c r="V129" s="2431"/>
      <c r="W129" s="937">
        <v>7462233.9100000039</v>
      </c>
      <c r="X129" s="938">
        <v>7462233.9100000001</v>
      </c>
      <c r="Y129" s="911">
        <v>7462233.9100000001</v>
      </c>
      <c r="Z129" s="256" t="s">
        <v>1425</v>
      </c>
      <c r="AA129" s="941">
        <v>84</v>
      </c>
      <c r="AB129" s="940" t="s">
        <v>1397</v>
      </c>
      <c r="AC129" s="3650"/>
      <c r="AD129" s="3650"/>
      <c r="AE129" s="3650"/>
      <c r="AF129" s="3650"/>
      <c r="AG129" s="3650"/>
      <c r="AH129" s="3650"/>
      <c r="AI129" s="3650"/>
      <c r="AJ129" s="3650"/>
      <c r="AK129" s="3650"/>
      <c r="AL129" s="3650"/>
      <c r="AM129" s="3650"/>
      <c r="AN129" s="3650"/>
      <c r="AO129" s="3650"/>
      <c r="AP129" s="3650"/>
      <c r="AQ129" s="3650"/>
      <c r="AR129" s="3650"/>
      <c r="AS129" s="2491"/>
      <c r="AT129" s="2491"/>
      <c r="AU129" s="3226"/>
    </row>
    <row r="130" spans="1:47" ht="36" customHeight="1" x14ac:dyDescent="0.25">
      <c r="A130" s="2440"/>
      <c r="B130" s="2441"/>
      <c r="C130" s="265"/>
      <c r="D130" s="266"/>
      <c r="E130" s="2973"/>
      <c r="F130" s="2973"/>
      <c r="G130" s="2285"/>
      <c r="H130" s="2172"/>
      <c r="I130" s="2174"/>
      <c r="J130" s="2172"/>
      <c r="K130" s="2174"/>
      <c r="L130" s="2172"/>
      <c r="M130" s="2174"/>
      <c r="N130" s="2172"/>
      <c r="O130" s="2174"/>
      <c r="P130" s="2174"/>
      <c r="Q130" s="2172"/>
      <c r="R130" s="3654"/>
      <c r="S130" s="3648"/>
      <c r="T130" s="2431"/>
      <c r="U130" s="2566"/>
      <c r="V130" s="2431"/>
      <c r="W130" s="937">
        <v>90857.4</v>
      </c>
      <c r="X130" s="942">
        <f>+W130</f>
        <v>90857.4</v>
      </c>
      <c r="Y130" s="893">
        <v>90857.4</v>
      </c>
      <c r="Z130" s="256" t="s">
        <v>1426</v>
      </c>
      <c r="AA130" s="941">
        <v>202</v>
      </c>
      <c r="AB130" s="940" t="s">
        <v>1399</v>
      </c>
      <c r="AC130" s="3650"/>
      <c r="AD130" s="3650"/>
      <c r="AE130" s="3650"/>
      <c r="AF130" s="3650"/>
      <c r="AG130" s="3650"/>
      <c r="AH130" s="3650"/>
      <c r="AI130" s="3650"/>
      <c r="AJ130" s="3650"/>
      <c r="AK130" s="3650"/>
      <c r="AL130" s="3650"/>
      <c r="AM130" s="3650"/>
      <c r="AN130" s="3650"/>
      <c r="AO130" s="3650"/>
      <c r="AP130" s="3650"/>
      <c r="AQ130" s="3650"/>
      <c r="AR130" s="3650"/>
      <c r="AS130" s="2491"/>
      <c r="AT130" s="2491"/>
      <c r="AU130" s="3226"/>
    </row>
    <row r="131" spans="1:47" ht="36" customHeight="1" x14ac:dyDescent="0.25">
      <c r="A131" s="2440"/>
      <c r="B131" s="2441"/>
      <c r="C131" s="265"/>
      <c r="D131" s="266"/>
      <c r="E131" s="2973"/>
      <c r="F131" s="2973"/>
      <c r="G131" s="2285"/>
      <c r="H131" s="2172"/>
      <c r="I131" s="2174"/>
      <c r="J131" s="2172"/>
      <c r="K131" s="2174"/>
      <c r="L131" s="2172"/>
      <c r="M131" s="2174"/>
      <c r="N131" s="2172"/>
      <c r="O131" s="2174"/>
      <c r="P131" s="2174"/>
      <c r="Q131" s="2172"/>
      <c r="R131" s="3654"/>
      <c r="S131" s="3648"/>
      <c r="T131" s="2431"/>
      <c r="U131" s="2566"/>
      <c r="V131" s="2431"/>
      <c r="W131" s="937">
        <v>28690491.449999999</v>
      </c>
      <c r="X131" s="938">
        <v>17121185.270000003</v>
      </c>
      <c r="Y131" s="911">
        <v>17121185.270000003</v>
      </c>
      <c r="Z131" s="256" t="s">
        <v>1427</v>
      </c>
      <c r="AA131" s="939">
        <v>6</v>
      </c>
      <c r="AB131" s="940" t="s">
        <v>1395</v>
      </c>
      <c r="AC131" s="3650"/>
      <c r="AD131" s="3650"/>
      <c r="AE131" s="3650"/>
      <c r="AF131" s="3650"/>
      <c r="AG131" s="3650"/>
      <c r="AH131" s="3650"/>
      <c r="AI131" s="3650"/>
      <c r="AJ131" s="3650"/>
      <c r="AK131" s="3650"/>
      <c r="AL131" s="3650"/>
      <c r="AM131" s="3650"/>
      <c r="AN131" s="3650"/>
      <c r="AO131" s="3650"/>
      <c r="AP131" s="3650"/>
      <c r="AQ131" s="3650"/>
      <c r="AR131" s="3650"/>
      <c r="AS131" s="2491"/>
      <c r="AT131" s="2491"/>
      <c r="AU131" s="3226"/>
    </row>
    <row r="132" spans="1:47" ht="36" customHeight="1" x14ac:dyDescent="0.25">
      <c r="A132" s="2440"/>
      <c r="B132" s="2441"/>
      <c r="C132" s="265"/>
      <c r="D132" s="266"/>
      <c r="E132" s="2973"/>
      <c r="F132" s="2973"/>
      <c r="G132" s="2285"/>
      <c r="H132" s="2172"/>
      <c r="I132" s="2174"/>
      <c r="J132" s="2172"/>
      <c r="K132" s="2174"/>
      <c r="L132" s="2172"/>
      <c r="M132" s="2174"/>
      <c r="N132" s="2172"/>
      <c r="O132" s="2174"/>
      <c r="P132" s="2174"/>
      <c r="Q132" s="2172"/>
      <c r="R132" s="3654"/>
      <c r="S132" s="3648"/>
      <c r="T132" s="2431"/>
      <c r="U132" s="2566"/>
      <c r="V132" s="2431"/>
      <c r="W132" s="937">
        <v>4422064.5399999991</v>
      </c>
      <c r="X132" s="938">
        <v>4422064.54</v>
      </c>
      <c r="Y132" s="911">
        <v>4422064.54</v>
      </c>
      <c r="Z132" s="256" t="s">
        <v>1428</v>
      </c>
      <c r="AA132" s="941">
        <v>84</v>
      </c>
      <c r="AB132" s="940" t="s">
        <v>1397</v>
      </c>
      <c r="AC132" s="3650"/>
      <c r="AD132" s="3650"/>
      <c r="AE132" s="3650"/>
      <c r="AF132" s="3650"/>
      <c r="AG132" s="3650"/>
      <c r="AH132" s="3650"/>
      <c r="AI132" s="3650"/>
      <c r="AJ132" s="3650"/>
      <c r="AK132" s="3650"/>
      <c r="AL132" s="3650"/>
      <c r="AM132" s="3650"/>
      <c r="AN132" s="3650"/>
      <c r="AO132" s="3650"/>
      <c r="AP132" s="3650"/>
      <c r="AQ132" s="3650"/>
      <c r="AR132" s="3650"/>
      <c r="AS132" s="2491"/>
      <c r="AT132" s="2491"/>
      <c r="AU132" s="3226"/>
    </row>
    <row r="133" spans="1:47" ht="36" customHeight="1" x14ac:dyDescent="0.25">
      <c r="A133" s="2440"/>
      <c r="B133" s="2441"/>
      <c r="C133" s="265"/>
      <c r="D133" s="266"/>
      <c r="E133" s="2973"/>
      <c r="F133" s="2973"/>
      <c r="G133" s="2285"/>
      <c r="H133" s="2172"/>
      <c r="I133" s="2174"/>
      <c r="J133" s="2172"/>
      <c r="K133" s="2174"/>
      <c r="L133" s="2172"/>
      <c r="M133" s="2174"/>
      <c r="N133" s="2172"/>
      <c r="O133" s="2174"/>
      <c r="P133" s="2174"/>
      <c r="Q133" s="2172"/>
      <c r="R133" s="3654"/>
      <c r="S133" s="3648"/>
      <c r="T133" s="2431"/>
      <c r="U133" s="2566"/>
      <c r="V133" s="2431"/>
      <c r="W133" s="937">
        <v>56245.06</v>
      </c>
      <c r="X133" s="942">
        <f>+W133</f>
        <v>56245.06</v>
      </c>
      <c r="Y133" s="893">
        <v>56245.06</v>
      </c>
      <c r="Z133" s="256" t="s">
        <v>1429</v>
      </c>
      <c r="AA133" s="941">
        <v>202</v>
      </c>
      <c r="AB133" s="940" t="s">
        <v>1399</v>
      </c>
      <c r="AC133" s="3650"/>
      <c r="AD133" s="3650"/>
      <c r="AE133" s="3650"/>
      <c r="AF133" s="3650"/>
      <c r="AG133" s="3650"/>
      <c r="AH133" s="3650"/>
      <c r="AI133" s="3650"/>
      <c r="AJ133" s="3650"/>
      <c r="AK133" s="3650"/>
      <c r="AL133" s="3650"/>
      <c r="AM133" s="3650"/>
      <c r="AN133" s="3650"/>
      <c r="AO133" s="3650"/>
      <c r="AP133" s="3650"/>
      <c r="AQ133" s="3650"/>
      <c r="AR133" s="3650"/>
      <c r="AS133" s="2491"/>
      <c r="AT133" s="2491"/>
      <c r="AU133" s="3226"/>
    </row>
    <row r="134" spans="1:47" ht="36" customHeight="1" x14ac:dyDescent="0.25">
      <c r="A134" s="2440"/>
      <c r="B134" s="2441"/>
      <c r="C134" s="265"/>
      <c r="D134" s="266"/>
      <c r="E134" s="2973"/>
      <c r="F134" s="2973"/>
      <c r="G134" s="2285"/>
      <c r="H134" s="2172"/>
      <c r="I134" s="2174"/>
      <c r="J134" s="2172"/>
      <c r="K134" s="2174"/>
      <c r="L134" s="2172"/>
      <c r="M134" s="2174"/>
      <c r="N134" s="2172"/>
      <c r="O134" s="2174"/>
      <c r="P134" s="2174"/>
      <c r="Q134" s="2172"/>
      <c r="R134" s="3654"/>
      <c r="S134" s="3648"/>
      <c r="T134" s="2431"/>
      <c r="U134" s="2566"/>
      <c r="V134" s="2431"/>
      <c r="W134" s="937">
        <v>68891918.120000005</v>
      </c>
      <c r="X134" s="938">
        <v>44611650.719999999</v>
      </c>
      <c r="Y134" s="911">
        <v>44611650.719999999</v>
      </c>
      <c r="Z134" s="256" t="s">
        <v>1430</v>
      </c>
      <c r="AA134" s="939">
        <v>6</v>
      </c>
      <c r="AB134" s="940" t="s">
        <v>1395</v>
      </c>
      <c r="AC134" s="3650"/>
      <c r="AD134" s="3650"/>
      <c r="AE134" s="3650"/>
      <c r="AF134" s="3650"/>
      <c r="AG134" s="3650"/>
      <c r="AH134" s="3650"/>
      <c r="AI134" s="3650"/>
      <c r="AJ134" s="3650"/>
      <c r="AK134" s="3650"/>
      <c r="AL134" s="3650"/>
      <c r="AM134" s="3650"/>
      <c r="AN134" s="3650"/>
      <c r="AO134" s="3650"/>
      <c r="AP134" s="3650"/>
      <c r="AQ134" s="3650"/>
      <c r="AR134" s="3650"/>
      <c r="AS134" s="2491"/>
      <c r="AT134" s="2491"/>
      <c r="AU134" s="3226"/>
    </row>
    <row r="135" spans="1:47" ht="45" customHeight="1" x14ac:dyDescent="0.25">
      <c r="A135" s="2440"/>
      <c r="B135" s="2441"/>
      <c r="C135" s="265"/>
      <c r="D135" s="266"/>
      <c r="E135" s="2973"/>
      <c r="F135" s="2973"/>
      <c r="G135" s="2285"/>
      <c r="H135" s="2172"/>
      <c r="I135" s="2174"/>
      <c r="J135" s="2172"/>
      <c r="K135" s="2174"/>
      <c r="L135" s="2172"/>
      <c r="M135" s="2174"/>
      <c r="N135" s="2172"/>
      <c r="O135" s="2174"/>
      <c r="P135" s="2174"/>
      <c r="Q135" s="2172"/>
      <c r="R135" s="3654"/>
      <c r="S135" s="3648"/>
      <c r="T135" s="2431"/>
      <c r="U135" s="2566"/>
      <c r="V135" s="2431"/>
      <c r="W135" s="937">
        <v>10502403.280000001</v>
      </c>
      <c r="X135" s="938">
        <v>10502403.279999999</v>
      </c>
      <c r="Y135" s="911">
        <v>10502403.279999999</v>
      </c>
      <c r="Z135" s="256" t="s">
        <v>1431</v>
      </c>
      <c r="AA135" s="941">
        <v>84</v>
      </c>
      <c r="AB135" s="940" t="s">
        <v>1397</v>
      </c>
      <c r="AC135" s="3650"/>
      <c r="AD135" s="3650"/>
      <c r="AE135" s="3650"/>
      <c r="AF135" s="3650"/>
      <c r="AG135" s="3650"/>
      <c r="AH135" s="3650"/>
      <c r="AI135" s="3650"/>
      <c r="AJ135" s="3650"/>
      <c r="AK135" s="3650"/>
      <c r="AL135" s="3650"/>
      <c r="AM135" s="3650"/>
      <c r="AN135" s="3650"/>
      <c r="AO135" s="3650"/>
      <c r="AP135" s="3650"/>
      <c r="AQ135" s="3650"/>
      <c r="AR135" s="3650"/>
      <c r="AS135" s="2491"/>
      <c r="AT135" s="2491"/>
      <c r="AU135" s="3226"/>
    </row>
    <row r="136" spans="1:47" ht="45" customHeight="1" x14ac:dyDescent="0.25">
      <c r="A136" s="2440"/>
      <c r="B136" s="2441"/>
      <c r="C136" s="265"/>
      <c r="D136" s="266"/>
      <c r="E136" s="2973"/>
      <c r="F136" s="2973"/>
      <c r="G136" s="2285"/>
      <c r="H136" s="2172"/>
      <c r="I136" s="2174"/>
      <c r="J136" s="2172"/>
      <c r="K136" s="2174"/>
      <c r="L136" s="2172"/>
      <c r="M136" s="2174"/>
      <c r="N136" s="2172"/>
      <c r="O136" s="2174"/>
      <c r="P136" s="2174"/>
      <c r="Q136" s="2172"/>
      <c r="R136" s="3654"/>
      <c r="S136" s="3648"/>
      <c r="T136" s="2431"/>
      <c r="U136" s="2566"/>
      <c r="V136" s="2431"/>
      <c r="W136" s="937">
        <v>164408.63</v>
      </c>
      <c r="X136" s="942">
        <f>+W136</f>
        <v>164408.63</v>
      </c>
      <c r="Y136" s="893">
        <v>164408.63</v>
      </c>
      <c r="Z136" s="256" t="s">
        <v>1432</v>
      </c>
      <c r="AA136" s="941">
        <v>202</v>
      </c>
      <c r="AB136" s="940" t="s">
        <v>1399</v>
      </c>
      <c r="AC136" s="3650"/>
      <c r="AD136" s="3650"/>
      <c r="AE136" s="3650"/>
      <c r="AF136" s="3650"/>
      <c r="AG136" s="3650"/>
      <c r="AH136" s="3650"/>
      <c r="AI136" s="3650"/>
      <c r="AJ136" s="3650"/>
      <c r="AK136" s="3650"/>
      <c r="AL136" s="3650"/>
      <c r="AM136" s="3650"/>
      <c r="AN136" s="3650"/>
      <c r="AO136" s="3650"/>
      <c r="AP136" s="3650"/>
      <c r="AQ136" s="3650"/>
      <c r="AR136" s="3650"/>
      <c r="AS136" s="2491"/>
      <c r="AT136" s="2491"/>
      <c r="AU136" s="3226"/>
    </row>
    <row r="137" spans="1:47" ht="45" customHeight="1" x14ac:dyDescent="0.25">
      <c r="A137" s="2440"/>
      <c r="B137" s="2441"/>
      <c r="C137" s="265"/>
      <c r="D137" s="266"/>
      <c r="E137" s="2973"/>
      <c r="F137" s="2973"/>
      <c r="G137" s="2285"/>
      <c r="H137" s="2172"/>
      <c r="I137" s="2174"/>
      <c r="J137" s="2172"/>
      <c r="K137" s="2174"/>
      <c r="L137" s="2172"/>
      <c r="M137" s="2174"/>
      <c r="N137" s="2172"/>
      <c r="O137" s="2174"/>
      <c r="P137" s="2174"/>
      <c r="Q137" s="2172"/>
      <c r="R137" s="3654"/>
      <c r="S137" s="3648"/>
      <c r="T137" s="2431"/>
      <c r="U137" s="2566"/>
      <c r="V137" s="2431" t="s">
        <v>1433</v>
      </c>
      <c r="W137" s="937">
        <v>566146094.99000001</v>
      </c>
      <c r="X137" s="938">
        <v>346454134.44</v>
      </c>
      <c r="Y137" s="911">
        <v>346454134.44</v>
      </c>
      <c r="Z137" s="256" t="s">
        <v>1394</v>
      </c>
      <c r="AA137" s="939">
        <v>6</v>
      </c>
      <c r="AB137" s="940" t="s">
        <v>1395</v>
      </c>
      <c r="AC137" s="3650"/>
      <c r="AD137" s="3650"/>
      <c r="AE137" s="3650"/>
      <c r="AF137" s="3650"/>
      <c r="AG137" s="3650"/>
      <c r="AH137" s="3650"/>
      <c r="AI137" s="3650"/>
      <c r="AJ137" s="3650"/>
      <c r="AK137" s="3650"/>
      <c r="AL137" s="3650"/>
      <c r="AM137" s="3650"/>
      <c r="AN137" s="3650"/>
      <c r="AO137" s="3650"/>
      <c r="AP137" s="3650"/>
      <c r="AQ137" s="3650"/>
      <c r="AR137" s="3650"/>
      <c r="AS137" s="2491"/>
      <c r="AT137" s="2491"/>
      <c r="AU137" s="3226"/>
    </row>
    <row r="138" spans="1:47" ht="45" customHeight="1" x14ac:dyDescent="0.25">
      <c r="A138" s="2440"/>
      <c r="B138" s="2441"/>
      <c r="C138" s="265"/>
      <c r="D138" s="266"/>
      <c r="E138" s="2973"/>
      <c r="F138" s="2973"/>
      <c r="G138" s="2285"/>
      <c r="H138" s="2172"/>
      <c r="I138" s="2174"/>
      <c r="J138" s="2172"/>
      <c r="K138" s="2174"/>
      <c r="L138" s="2172"/>
      <c r="M138" s="2174"/>
      <c r="N138" s="2172"/>
      <c r="O138" s="2174"/>
      <c r="P138" s="2174"/>
      <c r="Q138" s="2172"/>
      <c r="R138" s="3654"/>
      <c r="S138" s="3648"/>
      <c r="T138" s="2431"/>
      <c r="U138" s="2566"/>
      <c r="V138" s="2431"/>
      <c r="W138" s="937">
        <v>86298796.059999943</v>
      </c>
      <c r="X138" s="943">
        <v>86298796.060000002</v>
      </c>
      <c r="Y138" s="898">
        <v>86298796.060000002</v>
      </c>
      <c r="Z138" s="256" t="s">
        <v>1396</v>
      </c>
      <c r="AA138" s="941">
        <v>84</v>
      </c>
      <c r="AB138" s="940" t="s">
        <v>1397</v>
      </c>
      <c r="AC138" s="3650"/>
      <c r="AD138" s="3650"/>
      <c r="AE138" s="3650"/>
      <c r="AF138" s="3650"/>
      <c r="AG138" s="3650"/>
      <c r="AH138" s="3650"/>
      <c r="AI138" s="3650"/>
      <c r="AJ138" s="3650"/>
      <c r="AK138" s="3650"/>
      <c r="AL138" s="3650"/>
      <c r="AM138" s="3650"/>
      <c r="AN138" s="3650"/>
      <c r="AO138" s="3650"/>
      <c r="AP138" s="3650"/>
      <c r="AQ138" s="3650"/>
      <c r="AR138" s="3650"/>
      <c r="AS138" s="2491"/>
      <c r="AT138" s="2491"/>
      <c r="AU138" s="3226"/>
    </row>
    <row r="139" spans="1:47" ht="45" customHeight="1" x14ac:dyDescent="0.25">
      <c r="A139" s="2440"/>
      <c r="B139" s="2441"/>
      <c r="C139" s="265"/>
      <c r="D139" s="266"/>
      <c r="E139" s="2973"/>
      <c r="F139" s="2973"/>
      <c r="G139" s="2285"/>
      <c r="H139" s="2172"/>
      <c r="I139" s="2174"/>
      <c r="J139" s="2172"/>
      <c r="K139" s="2174"/>
      <c r="L139" s="2172"/>
      <c r="M139" s="2174"/>
      <c r="N139" s="2172"/>
      <c r="O139" s="2174"/>
      <c r="P139" s="2174"/>
      <c r="Q139" s="2172"/>
      <c r="R139" s="3654"/>
      <c r="S139" s="3648"/>
      <c r="T139" s="2431"/>
      <c r="U139" s="2566"/>
      <c r="V139" s="2431"/>
      <c r="W139" s="937">
        <v>115326665</v>
      </c>
      <c r="X139" s="944">
        <v>115326655</v>
      </c>
      <c r="Y139" s="937">
        <v>115326655</v>
      </c>
      <c r="Z139" s="256" t="s">
        <v>1398</v>
      </c>
      <c r="AA139" s="941">
        <v>202</v>
      </c>
      <c r="AB139" s="940" t="s">
        <v>1399</v>
      </c>
      <c r="AC139" s="3650"/>
      <c r="AD139" s="3650"/>
      <c r="AE139" s="3650"/>
      <c r="AF139" s="3650"/>
      <c r="AG139" s="3650"/>
      <c r="AH139" s="3650"/>
      <c r="AI139" s="3650"/>
      <c r="AJ139" s="3650"/>
      <c r="AK139" s="3650"/>
      <c r="AL139" s="3650"/>
      <c r="AM139" s="3650"/>
      <c r="AN139" s="3650"/>
      <c r="AO139" s="3650"/>
      <c r="AP139" s="3650"/>
      <c r="AQ139" s="3650"/>
      <c r="AR139" s="3650"/>
      <c r="AS139" s="2491"/>
      <c r="AT139" s="2491"/>
      <c r="AU139" s="3226"/>
    </row>
    <row r="140" spans="1:47" ht="45" customHeight="1" x14ac:dyDescent="0.25">
      <c r="A140" s="2440"/>
      <c r="B140" s="2441"/>
      <c r="C140" s="265"/>
      <c r="D140" s="266"/>
      <c r="E140" s="2973"/>
      <c r="F140" s="2973"/>
      <c r="G140" s="2285"/>
      <c r="H140" s="2172"/>
      <c r="I140" s="2174"/>
      <c r="J140" s="2172"/>
      <c r="K140" s="2174"/>
      <c r="L140" s="2172"/>
      <c r="M140" s="2174"/>
      <c r="N140" s="2172"/>
      <c r="O140" s="2174"/>
      <c r="P140" s="2174"/>
      <c r="Q140" s="2172"/>
      <c r="R140" s="3654"/>
      <c r="S140" s="3648"/>
      <c r="T140" s="2431"/>
      <c r="U140" s="2566"/>
      <c r="V140" s="2431"/>
      <c r="W140" s="937">
        <v>647613993.74000001</v>
      </c>
      <c r="X140" s="938">
        <v>507729699.55999994</v>
      </c>
      <c r="Y140" s="911">
        <v>507729699.55999994</v>
      </c>
      <c r="Z140" s="256" t="s">
        <v>1400</v>
      </c>
      <c r="AA140" s="939">
        <v>6</v>
      </c>
      <c r="AB140" s="940" t="s">
        <v>1395</v>
      </c>
      <c r="AC140" s="3650"/>
      <c r="AD140" s="3650"/>
      <c r="AE140" s="3650"/>
      <c r="AF140" s="3650"/>
      <c r="AG140" s="3650"/>
      <c r="AH140" s="3650"/>
      <c r="AI140" s="3650"/>
      <c r="AJ140" s="3650"/>
      <c r="AK140" s="3650"/>
      <c r="AL140" s="3650"/>
      <c r="AM140" s="3650"/>
      <c r="AN140" s="3650"/>
      <c r="AO140" s="3650"/>
      <c r="AP140" s="3650"/>
      <c r="AQ140" s="3650"/>
      <c r="AR140" s="3650"/>
      <c r="AS140" s="2491"/>
      <c r="AT140" s="2491"/>
      <c r="AU140" s="3226"/>
    </row>
    <row r="141" spans="1:47" ht="45" customHeight="1" x14ac:dyDescent="0.25">
      <c r="A141" s="2440"/>
      <c r="B141" s="2441"/>
      <c r="C141" s="265"/>
      <c r="D141" s="266"/>
      <c r="E141" s="2973"/>
      <c r="F141" s="2973"/>
      <c r="G141" s="2285"/>
      <c r="H141" s="2172"/>
      <c r="I141" s="2174"/>
      <c r="J141" s="2172"/>
      <c r="K141" s="2174"/>
      <c r="L141" s="2172"/>
      <c r="M141" s="2174"/>
      <c r="N141" s="2172"/>
      <c r="O141" s="2174"/>
      <c r="P141" s="2174"/>
      <c r="Q141" s="2172"/>
      <c r="R141" s="3654"/>
      <c r="S141" s="3648"/>
      <c r="T141" s="2431"/>
      <c r="U141" s="2566"/>
      <c r="V141" s="2431"/>
      <c r="W141" s="937">
        <v>102024354.47000003</v>
      </c>
      <c r="X141" s="938">
        <v>102024354.47</v>
      </c>
      <c r="Y141" s="911">
        <v>102024354.47</v>
      </c>
      <c r="Z141" s="256" t="s">
        <v>1401</v>
      </c>
      <c r="AA141" s="941">
        <v>84</v>
      </c>
      <c r="AB141" s="940" t="s">
        <v>1397</v>
      </c>
      <c r="AC141" s="3650"/>
      <c r="AD141" s="3650"/>
      <c r="AE141" s="3650"/>
      <c r="AF141" s="3650"/>
      <c r="AG141" s="3650"/>
      <c r="AH141" s="3650"/>
      <c r="AI141" s="3650"/>
      <c r="AJ141" s="3650"/>
      <c r="AK141" s="3650"/>
      <c r="AL141" s="3650"/>
      <c r="AM141" s="3650"/>
      <c r="AN141" s="3650"/>
      <c r="AO141" s="3650"/>
      <c r="AP141" s="3650"/>
      <c r="AQ141" s="3650"/>
      <c r="AR141" s="3650"/>
      <c r="AS141" s="2491"/>
      <c r="AT141" s="2491"/>
      <c r="AU141" s="3226"/>
    </row>
    <row r="142" spans="1:47" ht="45" customHeight="1" x14ac:dyDescent="0.25">
      <c r="A142" s="2440"/>
      <c r="B142" s="2441"/>
      <c r="C142" s="265"/>
      <c r="D142" s="266"/>
      <c r="E142" s="2973"/>
      <c r="F142" s="2973"/>
      <c r="G142" s="2285"/>
      <c r="H142" s="2172"/>
      <c r="I142" s="2174"/>
      <c r="J142" s="2172"/>
      <c r="K142" s="2174"/>
      <c r="L142" s="2172"/>
      <c r="M142" s="2174"/>
      <c r="N142" s="2172"/>
      <c r="O142" s="2174"/>
      <c r="P142" s="2174"/>
      <c r="Q142" s="2172"/>
      <c r="R142" s="3654"/>
      <c r="S142" s="3648"/>
      <c r="T142" s="2431"/>
      <c r="U142" s="2566"/>
      <c r="V142" s="2431"/>
      <c r="W142" s="937">
        <v>208494494.78999999</v>
      </c>
      <c r="X142" s="944">
        <f>+W142</f>
        <v>208494494.78999999</v>
      </c>
      <c r="Y142" s="937">
        <v>208494494.78999999</v>
      </c>
      <c r="Z142" s="256" t="s">
        <v>1402</v>
      </c>
      <c r="AA142" s="941">
        <v>202</v>
      </c>
      <c r="AB142" s="940" t="s">
        <v>1399</v>
      </c>
      <c r="AC142" s="3650"/>
      <c r="AD142" s="3650"/>
      <c r="AE142" s="3650"/>
      <c r="AF142" s="3650"/>
      <c r="AG142" s="3650"/>
      <c r="AH142" s="3650"/>
      <c r="AI142" s="3650"/>
      <c r="AJ142" s="3650"/>
      <c r="AK142" s="3650"/>
      <c r="AL142" s="3650"/>
      <c r="AM142" s="3650"/>
      <c r="AN142" s="3650"/>
      <c r="AO142" s="3650"/>
      <c r="AP142" s="3650"/>
      <c r="AQ142" s="3650"/>
      <c r="AR142" s="3650"/>
      <c r="AS142" s="2491"/>
      <c r="AT142" s="2491"/>
      <c r="AU142" s="3226"/>
    </row>
    <row r="143" spans="1:47" ht="45" customHeight="1" x14ac:dyDescent="0.25">
      <c r="A143" s="2440"/>
      <c r="B143" s="2441"/>
      <c r="C143" s="265"/>
      <c r="D143" s="266"/>
      <c r="E143" s="2973"/>
      <c r="F143" s="2973"/>
      <c r="G143" s="2285"/>
      <c r="H143" s="2172"/>
      <c r="I143" s="2174"/>
      <c r="J143" s="2172"/>
      <c r="K143" s="2174"/>
      <c r="L143" s="2172"/>
      <c r="M143" s="2174"/>
      <c r="N143" s="2172"/>
      <c r="O143" s="2174"/>
      <c r="P143" s="2174"/>
      <c r="Q143" s="2172"/>
      <c r="R143" s="3654"/>
      <c r="S143" s="3648"/>
      <c r="T143" s="2431"/>
      <c r="U143" s="2566"/>
      <c r="V143" s="2431"/>
      <c r="W143" s="937">
        <v>77621028.480000004</v>
      </c>
      <c r="X143" s="938">
        <v>35797803.109999999</v>
      </c>
      <c r="Y143" s="911">
        <v>35797803.109999999</v>
      </c>
      <c r="Z143" s="256" t="s">
        <v>1406</v>
      </c>
      <c r="AA143" s="939">
        <v>6</v>
      </c>
      <c r="AB143" s="940" t="s">
        <v>1395</v>
      </c>
      <c r="AC143" s="3650"/>
      <c r="AD143" s="3650"/>
      <c r="AE143" s="3650"/>
      <c r="AF143" s="3650"/>
      <c r="AG143" s="3650"/>
      <c r="AH143" s="3650"/>
      <c r="AI143" s="3650"/>
      <c r="AJ143" s="3650"/>
      <c r="AK143" s="3650"/>
      <c r="AL143" s="3650"/>
      <c r="AM143" s="3650"/>
      <c r="AN143" s="3650"/>
      <c r="AO143" s="3650"/>
      <c r="AP143" s="3650"/>
      <c r="AQ143" s="3650"/>
      <c r="AR143" s="3650"/>
      <c r="AS143" s="2491"/>
      <c r="AT143" s="2491"/>
      <c r="AU143" s="3226"/>
    </row>
    <row r="144" spans="1:47" ht="45" customHeight="1" x14ac:dyDescent="0.25">
      <c r="A144" s="2440"/>
      <c r="B144" s="2441"/>
      <c r="C144" s="265"/>
      <c r="D144" s="266"/>
      <c r="E144" s="2973"/>
      <c r="F144" s="2973"/>
      <c r="G144" s="2285"/>
      <c r="H144" s="2172"/>
      <c r="I144" s="2174"/>
      <c r="J144" s="2172"/>
      <c r="K144" s="2174"/>
      <c r="L144" s="2172"/>
      <c r="M144" s="2174"/>
      <c r="N144" s="2172"/>
      <c r="O144" s="2174"/>
      <c r="P144" s="2174"/>
      <c r="Q144" s="2172"/>
      <c r="R144" s="3654"/>
      <c r="S144" s="3648"/>
      <c r="T144" s="2431"/>
      <c r="U144" s="2566"/>
      <c r="V144" s="2431"/>
      <c r="W144" s="937">
        <v>11890056.349999994</v>
      </c>
      <c r="X144" s="938">
        <v>11890056.35</v>
      </c>
      <c r="Y144" s="911">
        <v>11890056.35</v>
      </c>
      <c r="Z144" s="256" t="s">
        <v>1407</v>
      </c>
      <c r="AA144" s="941">
        <v>84</v>
      </c>
      <c r="AB144" s="940" t="s">
        <v>1397</v>
      </c>
      <c r="AC144" s="3650"/>
      <c r="AD144" s="3650"/>
      <c r="AE144" s="3650"/>
      <c r="AF144" s="3650"/>
      <c r="AG144" s="3650"/>
      <c r="AH144" s="3650"/>
      <c r="AI144" s="3650"/>
      <c r="AJ144" s="3650"/>
      <c r="AK144" s="3650"/>
      <c r="AL144" s="3650"/>
      <c r="AM144" s="3650"/>
      <c r="AN144" s="3650"/>
      <c r="AO144" s="3650"/>
      <c r="AP144" s="3650"/>
      <c r="AQ144" s="3650"/>
      <c r="AR144" s="3650"/>
      <c r="AS144" s="2491"/>
      <c r="AT144" s="2491"/>
      <c r="AU144" s="3226"/>
    </row>
    <row r="145" spans="1:67" ht="45" customHeight="1" x14ac:dyDescent="0.25">
      <c r="A145" s="2440"/>
      <c r="B145" s="2441"/>
      <c r="C145" s="265"/>
      <c r="D145" s="266"/>
      <c r="E145" s="2973"/>
      <c r="F145" s="2973"/>
      <c r="G145" s="2285"/>
      <c r="H145" s="2172"/>
      <c r="I145" s="2174"/>
      <c r="J145" s="2172"/>
      <c r="K145" s="2174"/>
      <c r="L145" s="2172"/>
      <c r="M145" s="2174"/>
      <c r="N145" s="2172"/>
      <c r="O145" s="2174"/>
      <c r="P145" s="2174"/>
      <c r="Q145" s="2172"/>
      <c r="R145" s="3654"/>
      <c r="S145" s="3648"/>
      <c r="T145" s="2431"/>
      <c r="U145" s="2566"/>
      <c r="V145" s="2431"/>
      <c r="W145" s="937">
        <v>13597467.050000001</v>
      </c>
      <c r="X145" s="944">
        <f>+W145</f>
        <v>13597467.050000001</v>
      </c>
      <c r="Y145" s="937">
        <v>13597467.050000001</v>
      </c>
      <c r="Z145" s="256" t="s">
        <v>1408</v>
      </c>
      <c r="AA145" s="941">
        <v>202</v>
      </c>
      <c r="AB145" s="940" t="s">
        <v>1399</v>
      </c>
      <c r="AC145" s="3650"/>
      <c r="AD145" s="3650"/>
      <c r="AE145" s="3650"/>
      <c r="AF145" s="3650"/>
      <c r="AG145" s="3650"/>
      <c r="AH145" s="3650"/>
      <c r="AI145" s="3650"/>
      <c r="AJ145" s="3650"/>
      <c r="AK145" s="3650"/>
      <c r="AL145" s="3650"/>
      <c r="AM145" s="3650"/>
      <c r="AN145" s="3650"/>
      <c r="AO145" s="3650"/>
      <c r="AP145" s="3650"/>
      <c r="AQ145" s="3650"/>
      <c r="AR145" s="3650"/>
      <c r="AS145" s="2491"/>
      <c r="AT145" s="2491"/>
      <c r="AU145" s="3226"/>
    </row>
    <row r="146" spans="1:67" ht="45" customHeight="1" x14ac:dyDescent="0.25">
      <c r="A146" s="2440"/>
      <c r="B146" s="2441"/>
      <c r="C146" s="265"/>
      <c r="D146" s="266"/>
      <c r="E146" s="2973"/>
      <c r="F146" s="2973"/>
      <c r="G146" s="2285"/>
      <c r="H146" s="2172"/>
      <c r="I146" s="2174"/>
      <c r="J146" s="2172"/>
      <c r="K146" s="2174"/>
      <c r="L146" s="2172"/>
      <c r="M146" s="2174"/>
      <c r="N146" s="2172"/>
      <c r="O146" s="2174"/>
      <c r="P146" s="2174"/>
      <c r="Q146" s="2172"/>
      <c r="R146" s="3654"/>
      <c r="S146" s="3648"/>
      <c r="T146" s="2431"/>
      <c r="U146" s="2566"/>
      <c r="V146" s="2431"/>
      <c r="W146" s="937">
        <v>137635783.34</v>
      </c>
      <c r="X146" s="938">
        <v>83818566.920000002</v>
      </c>
      <c r="Y146" s="911">
        <v>83818566.920000002</v>
      </c>
      <c r="Z146" s="256" t="s">
        <v>1412</v>
      </c>
      <c r="AA146" s="939">
        <v>6</v>
      </c>
      <c r="AB146" s="940" t="s">
        <v>1395</v>
      </c>
      <c r="AC146" s="3650"/>
      <c r="AD146" s="3650"/>
      <c r="AE146" s="3650"/>
      <c r="AF146" s="3650"/>
      <c r="AG146" s="3650"/>
      <c r="AH146" s="3650"/>
      <c r="AI146" s="3650"/>
      <c r="AJ146" s="3650"/>
      <c r="AK146" s="3650"/>
      <c r="AL146" s="3650"/>
      <c r="AM146" s="3650"/>
      <c r="AN146" s="3650"/>
      <c r="AO146" s="3650"/>
      <c r="AP146" s="3650"/>
      <c r="AQ146" s="3650"/>
      <c r="AR146" s="3650"/>
      <c r="AS146" s="2491"/>
      <c r="AT146" s="2491"/>
      <c r="AU146" s="3226"/>
    </row>
    <row r="147" spans="1:67" ht="45" customHeight="1" x14ac:dyDescent="0.25">
      <c r="A147" s="2440"/>
      <c r="B147" s="2441"/>
      <c r="C147" s="265"/>
      <c r="D147" s="266"/>
      <c r="E147" s="2973"/>
      <c r="F147" s="2973"/>
      <c r="G147" s="2285"/>
      <c r="H147" s="2172"/>
      <c r="I147" s="2174"/>
      <c r="J147" s="2172"/>
      <c r="K147" s="2174"/>
      <c r="L147" s="2172"/>
      <c r="M147" s="2174"/>
      <c r="N147" s="2172"/>
      <c r="O147" s="2174"/>
      <c r="P147" s="2174"/>
      <c r="Q147" s="2172"/>
      <c r="R147" s="3654"/>
      <c r="S147" s="3648"/>
      <c r="T147" s="2431"/>
      <c r="U147" s="2566"/>
      <c r="V147" s="2431"/>
      <c r="W147" s="937">
        <v>21095261.25999999</v>
      </c>
      <c r="X147" s="938">
        <v>21095261.260000002</v>
      </c>
      <c r="Y147" s="911">
        <v>21095261.260000002</v>
      </c>
      <c r="Z147" s="256" t="s">
        <v>1413</v>
      </c>
      <c r="AA147" s="941">
        <v>84</v>
      </c>
      <c r="AB147" s="940" t="s">
        <v>1397</v>
      </c>
      <c r="AC147" s="3650"/>
      <c r="AD147" s="3650"/>
      <c r="AE147" s="3650"/>
      <c r="AF147" s="3650"/>
      <c r="AG147" s="3650"/>
      <c r="AH147" s="3650"/>
      <c r="AI147" s="3650"/>
      <c r="AJ147" s="3650"/>
      <c r="AK147" s="3650"/>
      <c r="AL147" s="3650"/>
      <c r="AM147" s="3650"/>
      <c r="AN147" s="3650"/>
      <c r="AO147" s="3650"/>
      <c r="AP147" s="3650"/>
      <c r="AQ147" s="3650"/>
      <c r="AR147" s="3650"/>
      <c r="AS147" s="2491"/>
      <c r="AT147" s="2491"/>
      <c r="AU147" s="3226"/>
    </row>
    <row r="148" spans="1:67" ht="45" customHeight="1" x14ac:dyDescent="0.25">
      <c r="A148" s="2440"/>
      <c r="B148" s="2441"/>
      <c r="C148" s="265"/>
      <c r="D148" s="266"/>
      <c r="E148" s="2973"/>
      <c r="F148" s="2973"/>
      <c r="G148" s="2285"/>
      <c r="H148" s="2172"/>
      <c r="I148" s="2174"/>
      <c r="J148" s="2172"/>
      <c r="K148" s="2174"/>
      <c r="L148" s="2172"/>
      <c r="M148" s="2174"/>
      <c r="N148" s="2172"/>
      <c r="O148" s="2174"/>
      <c r="P148" s="2174"/>
      <c r="Q148" s="2172"/>
      <c r="R148" s="3654"/>
      <c r="S148" s="3648"/>
      <c r="T148" s="2431"/>
      <c r="U148" s="2566"/>
      <c r="V148" s="2431"/>
      <c r="W148" s="937">
        <v>27698544</v>
      </c>
      <c r="X148" s="944">
        <f>+W148</f>
        <v>27698544</v>
      </c>
      <c r="Y148" s="937">
        <v>27698544</v>
      </c>
      <c r="Z148" s="256" t="s">
        <v>1414</v>
      </c>
      <c r="AA148" s="941">
        <v>202</v>
      </c>
      <c r="AB148" s="940" t="s">
        <v>1399</v>
      </c>
      <c r="AC148" s="3650"/>
      <c r="AD148" s="3650"/>
      <c r="AE148" s="3650"/>
      <c r="AF148" s="3650"/>
      <c r="AG148" s="3650"/>
      <c r="AH148" s="3650"/>
      <c r="AI148" s="3650"/>
      <c r="AJ148" s="3650"/>
      <c r="AK148" s="3650"/>
      <c r="AL148" s="3650"/>
      <c r="AM148" s="3650"/>
      <c r="AN148" s="3650"/>
      <c r="AO148" s="3650"/>
      <c r="AP148" s="3650"/>
      <c r="AQ148" s="3650"/>
      <c r="AR148" s="3650"/>
      <c r="AS148" s="2491"/>
      <c r="AT148" s="2491"/>
      <c r="AU148" s="3226"/>
    </row>
    <row r="149" spans="1:67" ht="45" customHeight="1" x14ac:dyDescent="0.25">
      <c r="A149" s="2440"/>
      <c r="B149" s="2441"/>
      <c r="C149" s="265"/>
      <c r="D149" s="266"/>
      <c r="E149" s="2973"/>
      <c r="F149" s="2973"/>
      <c r="G149" s="2285"/>
      <c r="H149" s="2172"/>
      <c r="I149" s="2174"/>
      <c r="J149" s="2172"/>
      <c r="K149" s="2174"/>
      <c r="L149" s="2172"/>
      <c r="M149" s="2174"/>
      <c r="N149" s="2172"/>
      <c r="O149" s="2174"/>
      <c r="P149" s="2174"/>
      <c r="Q149" s="2172"/>
      <c r="R149" s="3654"/>
      <c r="S149" s="3648"/>
      <c r="T149" s="2431"/>
      <c r="U149" s="2566"/>
      <c r="V149" s="2431"/>
      <c r="W149" s="937">
        <v>288665881.10000002</v>
      </c>
      <c r="X149" s="938">
        <v>160529388.56</v>
      </c>
      <c r="Y149" s="911">
        <v>160529388.56</v>
      </c>
      <c r="Z149" s="256" t="s">
        <v>1415</v>
      </c>
      <c r="AA149" s="939">
        <v>6</v>
      </c>
      <c r="AB149" s="940" t="s">
        <v>1395</v>
      </c>
      <c r="AC149" s="3650"/>
      <c r="AD149" s="3650"/>
      <c r="AE149" s="3650"/>
      <c r="AF149" s="3650"/>
      <c r="AG149" s="3650"/>
      <c r="AH149" s="3650"/>
      <c r="AI149" s="3650"/>
      <c r="AJ149" s="3650"/>
      <c r="AK149" s="3650"/>
      <c r="AL149" s="3650"/>
      <c r="AM149" s="3650"/>
      <c r="AN149" s="3650"/>
      <c r="AO149" s="3650"/>
      <c r="AP149" s="3650"/>
      <c r="AQ149" s="3650"/>
      <c r="AR149" s="3650"/>
      <c r="AS149" s="2491"/>
      <c r="AT149" s="2491"/>
      <c r="AU149" s="3226"/>
    </row>
    <row r="150" spans="1:67" ht="45" customHeight="1" x14ac:dyDescent="0.25">
      <c r="A150" s="2440"/>
      <c r="B150" s="2441"/>
      <c r="C150" s="265"/>
      <c r="D150" s="266"/>
      <c r="E150" s="2973"/>
      <c r="F150" s="2973"/>
      <c r="G150" s="2285"/>
      <c r="H150" s="2172"/>
      <c r="I150" s="2174"/>
      <c r="J150" s="2172"/>
      <c r="K150" s="2174"/>
      <c r="L150" s="2172"/>
      <c r="M150" s="2174"/>
      <c r="N150" s="2172"/>
      <c r="O150" s="2174"/>
      <c r="P150" s="2174"/>
      <c r="Q150" s="2172"/>
      <c r="R150" s="3654"/>
      <c r="S150" s="3648"/>
      <c r="T150" s="2431"/>
      <c r="U150" s="2566"/>
      <c r="V150" s="2431"/>
      <c r="W150" s="937">
        <v>44108273.540000021</v>
      </c>
      <c r="X150" s="938">
        <v>44108273.539999999</v>
      </c>
      <c r="Y150" s="911">
        <v>44108273.539999999</v>
      </c>
      <c r="Z150" s="256" t="s">
        <v>1416</v>
      </c>
      <c r="AA150" s="941">
        <v>84</v>
      </c>
      <c r="AB150" s="940" t="s">
        <v>1397</v>
      </c>
      <c r="AC150" s="3650"/>
      <c r="AD150" s="3650"/>
      <c r="AE150" s="3650"/>
      <c r="AF150" s="3650"/>
      <c r="AG150" s="3650"/>
      <c r="AH150" s="3650"/>
      <c r="AI150" s="3650"/>
      <c r="AJ150" s="3650"/>
      <c r="AK150" s="3650"/>
      <c r="AL150" s="3650"/>
      <c r="AM150" s="3650"/>
      <c r="AN150" s="3650"/>
      <c r="AO150" s="3650"/>
      <c r="AP150" s="3650"/>
      <c r="AQ150" s="3650"/>
      <c r="AR150" s="3650"/>
      <c r="AS150" s="2491"/>
      <c r="AT150" s="2491"/>
      <c r="AU150" s="3226"/>
    </row>
    <row r="151" spans="1:67" ht="45" customHeight="1" x14ac:dyDescent="0.25">
      <c r="A151" s="2440"/>
      <c r="B151" s="2441"/>
      <c r="C151" s="265"/>
      <c r="D151" s="266"/>
      <c r="E151" s="2973"/>
      <c r="F151" s="2973"/>
      <c r="G151" s="2285"/>
      <c r="H151" s="2172"/>
      <c r="I151" s="2174"/>
      <c r="J151" s="2172"/>
      <c r="K151" s="2174"/>
      <c r="L151" s="2172"/>
      <c r="M151" s="2174"/>
      <c r="N151" s="2172"/>
      <c r="O151" s="2174"/>
      <c r="P151" s="2174"/>
      <c r="Q151" s="2172"/>
      <c r="R151" s="3654"/>
      <c r="S151" s="3648"/>
      <c r="T151" s="2431"/>
      <c r="U151" s="2566"/>
      <c r="V151" s="2431"/>
      <c r="W151" s="937">
        <v>35252692.359999999</v>
      </c>
      <c r="X151" s="944">
        <f>+W151</f>
        <v>35252692.359999999</v>
      </c>
      <c r="Y151" s="937">
        <v>35252692.359999999</v>
      </c>
      <c r="Z151" s="256" t="s">
        <v>1417</v>
      </c>
      <c r="AA151" s="941">
        <v>202</v>
      </c>
      <c r="AB151" s="940" t="s">
        <v>1399</v>
      </c>
      <c r="AC151" s="3650"/>
      <c r="AD151" s="3650"/>
      <c r="AE151" s="3650"/>
      <c r="AF151" s="3650"/>
      <c r="AG151" s="3650"/>
      <c r="AH151" s="3650"/>
      <c r="AI151" s="3650"/>
      <c r="AJ151" s="3650"/>
      <c r="AK151" s="3650"/>
      <c r="AL151" s="3650"/>
      <c r="AM151" s="3650"/>
      <c r="AN151" s="3650"/>
      <c r="AO151" s="3650"/>
      <c r="AP151" s="3650"/>
      <c r="AQ151" s="3650"/>
      <c r="AR151" s="3650"/>
      <c r="AS151" s="2491"/>
      <c r="AT151" s="2491"/>
      <c r="AU151" s="3226"/>
    </row>
    <row r="152" spans="1:67" ht="45" customHeight="1" x14ac:dyDescent="0.25">
      <c r="A152" s="2440"/>
      <c r="B152" s="2441"/>
      <c r="C152" s="265"/>
      <c r="D152" s="266"/>
      <c r="E152" s="2973"/>
      <c r="F152" s="2973"/>
      <c r="G152" s="2285"/>
      <c r="H152" s="2172"/>
      <c r="I152" s="2174"/>
      <c r="J152" s="2172"/>
      <c r="K152" s="2174"/>
      <c r="L152" s="2172"/>
      <c r="M152" s="2174"/>
      <c r="N152" s="2172"/>
      <c r="O152" s="2174"/>
      <c r="P152" s="2174"/>
      <c r="Q152" s="2172"/>
      <c r="R152" s="3654"/>
      <c r="S152" s="3648"/>
      <c r="T152" s="2431"/>
      <c r="U152" s="2566"/>
      <c r="V152" s="2431"/>
      <c r="W152" s="937">
        <v>125521066.79000001</v>
      </c>
      <c r="X152" s="938">
        <v>70972214.699999988</v>
      </c>
      <c r="Y152" s="911">
        <v>70972214.699999988</v>
      </c>
      <c r="Z152" s="256" t="s">
        <v>1424</v>
      </c>
      <c r="AA152" s="939">
        <v>6</v>
      </c>
      <c r="AB152" s="940" t="s">
        <v>1395</v>
      </c>
      <c r="AC152" s="3650"/>
      <c r="AD152" s="3650"/>
      <c r="AE152" s="3650"/>
      <c r="AF152" s="3650"/>
      <c r="AG152" s="3650"/>
      <c r="AH152" s="3650"/>
      <c r="AI152" s="3650"/>
      <c r="AJ152" s="3650"/>
      <c r="AK152" s="3650"/>
      <c r="AL152" s="3650"/>
      <c r="AM152" s="3650"/>
      <c r="AN152" s="3650"/>
      <c r="AO152" s="3650"/>
      <c r="AP152" s="3650"/>
      <c r="AQ152" s="3650"/>
      <c r="AR152" s="3650"/>
      <c r="AS152" s="2491"/>
      <c r="AT152" s="2491"/>
      <c r="AU152" s="3226"/>
    </row>
    <row r="153" spans="1:67" ht="45" customHeight="1" x14ac:dyDescent="0.25">
      <c r="A153" s="2440"/>
      <c r="B153" s="2441"/>
      <c r="C153" s="265"/>
      <c r="D153" s="266"/>
      <c r="E153" s="2973"/>
      <c r="F153" s="2973"/>
      <c r="G153" s="2285"/>
      <c r="H153" s="2172"/>
      <c r="I153" s="2174"/>
      <c r="J153" s="2172"/>
      <c r="K153" s="2174"/>
      <c r="L153" s="2172"/>
      <c r="M153" s="2174"/>
      <c r="N153" s="2172"/>
      <c r="O153" s="2174"/>
      <c r="P153" s="2174"/>
      <c r="Q153" s="2172"/>
      <c r="R153" s="3654"/>
      <c r="S153" s="3648"/>
      <c r="T153" s="2431"/>
      <c r="U153" s="2566"/>
      <c r="V153" s="2431"/>
      <c r="W153" s="937">
        <v>19177510.239999995</v>
      </c>
      <c r="X153" s="938">
        <v>19177510.239999998</v>
      </c>
      <c r="Y153" s="911">
        <v>19177510.239999998</v>
      </c>
      <c r="Z153" s="256" t="s">
        <v>1425</v>
      </c>
      <c r="AA153" s="941">
        <v>84</v>
      </c>
      <c r="AB153" s="940" t="s">
        <v>1397</v>
      </c>
      <c r="AC153" s="3650"/>
      <c r="AD153" s="3650"/>
      <c r="AE153" s="3650"/>
      <c r="AF153" s="3650"/>
      <c r="AG153" s="3650"/>
      <c r="AH153" s="3650"/>
      <c r="AI153" s="3650"/>
      <c r="AJ153" s="3650"/>
      <c r="AK153" s="3650"/>
      <c r="AL153" s="3650"/>
      <c r="AM153" s="3650"/>
      <c r="AN153" s="3650"/>
      <c r="AO153" s="3650"/>
      <c r="AP153" s="3650"/>
      <c r="AQ153" s="3650"/>
      <c r="AR153" s="3650"/>
      <c r="AS153" s="2491"/>
      <c r="AT153" s="2491"/>
      <c r="AU153" s="3226"/>
    </row>
    <row r="154" spans="1:67" ht="45" customHeight="1" x14ac:dyDescent="0.25">
      <c r="A154" s="2440"/>
      <c r="B154" s="2441"/>
      <c r="C154" s="265"/>
      <c r="D154" s="266"/>
      <c r="E154" s="2973"/>
      <c r="F154" s="2973"/>
      <c r="G154" s="2285"/>
      <c r="H154" s="2172"/>
      <c r="I154" s="2174"/>
      <c r="J154" s="2172"/>
      <c r="K154" s="2174"/>
      <c r="L154" s="2172"/>
      <c r="M154" s="2174"/>
      <c r="N154" s="2172"/>
      <c r="O154" s="2174"/>
      <c r="P154" s="2174"/>
      <c r="Q154" s="2172"/>
      <c r="R154" s="3654"/>
      <c r="S154" s="3648"/>
      <c r="T154" s="2431"/>
      <c r="U154" s="2566"/>
      <c r="V154" s="2431"/>
      <c r="W154" s="937">
        <v>22662445.09</v>
      </c>
      <c r="X154" s="944">
        <f>+W154</f>
        <v>22662445.09</v>
      </c>
      <c r="Y154" s="937">
        <v>22662445.09</v>
      </c>
      <c r="Z154" s="256" t="s">
        <v>1426</v>
      </c>
      <c r="AA154" s="941">
        <v>202</v>
      </c>
      <c r="AB154" s="940" t="s">
        <v>1399</v>
      </c>
      <c r="AC154" s="3650"/>
      <c r="AD154" s="3650"/>
      <c r="AE154" s="3650"/>
      <c r="AF154" s="3650"/>
      <c r="AG154" s="3650"/>
      <c r="AH154" s="3650"/>
      <c r="AI154" s="3650"/>
      <c r="AJ154" s="3650"/>
      <c r="AK154" s="3650"/>
      <c r="AL154" s="3650"/>
      <c r="AM154" s="3650"/>
      <c r="AN154" s="3650"/>
      <c r="AO154" s="3650"/>
      <c r="AP154" s="3650"/>
      <c r="AQ154" s="3650"/>
      <c r="AR154" s="3650"/>
      <c r="AS154" s="2491"/>
      <c r="AT154" s="2491"/>
      <c r="AU154" s="3226"/>
    </row>
    <row r="155" spans="1:67" ht="45" customHeight="1" x14ac:dyDescent="0.25">
      <c r="A155" s="2440"/>
      <c r="B155" s="2441"/>
      <c r="C155" s="265"/>
      <c r="D155" s="266"/>
      <c r="E155" s="2973"/>
      <c r="F155" s="2973"/>
      <c r="G155" s="2285"/>
      <c r="H155" s="2172"/>
      <c r="I155" s="2174"/>
      <c r="J155" s="2172"/>
      <c r="K155" s="2174"/>
      <c r="L155" s="2172"/>
      <c r="M155" s="2174"/>
      <c r="N155" s="2172"/>
      <c r="O155" s="2174"/>
      <c r="P155" s="2174"/>
      <c r="Q155" s="2172"/>
      <c r="R155" s="3654"/>
      <c r="S155" s="3648"/>
      <c r="T155" s="2431"/>
      <c r="U155" s="2566"/>
      <c r="V155" s="2431"/>
      <c r="W155" s="937">
        <v>628987208.72000003</v>
      </c>
      <c r="X155" s="938">
        <v>380993485.98000002</v>
      </c>
      <c r="Y155" s="911">
        <v>380993485.98000002</v>
      </c>
      <c r="Z155" s="258" t="s">
        <v>1430</v>
      </c>
      <c r="AA155" s="945">
        <v>6</v>
      </c>
      <c r="AB155" s="946" t="s">
        <v>1395</v>
      </c>
      <c r="AC155" s="3650"/>
      <c r="AD155" s="3650"/>
      <c r="AE155" s="3650"/>
      <c r="AF155" s="3650"/>
      <c r="AG155" s="3650"/>
      <c r="AH155" s="3650"/>
      <c r="AI155" s="3650"/>
      <c r="AJ155" s="3650"/>
      <c r="AK155" s="3650"/>
      <c r="AL155" s="3650"/>
      <c r="AM155" s="3650"/>
      <c r="AN155" s="3650"/>
      <c r="AO155" s="3650"/>
      <c r="AP155" s="3650"/>
      <c r="AQ155" s="3650"/>
      <c r="AR155" s="3650"/>
      <c r="AS155" s="2491"/>
      <c r="AT155" s="2491"/>
      <c r="AU155" s="3226"/>
    </row>
    <row r="156" spans="1:67" ht="57" customHeight="1" x14ac:dyDescent="0.25">
      <c r="A156" s="2442"/>
      <c r="B156" s="2441"/>
      <c r="C156" s="265"/>
      <c r="D156" s="266"/>
      <c r="E156" s="2973"/>
      <c r="F156" s="2973"/>
      <c r="G156" s="2285"/>
      <c r="H156" s="2172"/>
      <c r="I156" s="2174"/>
      <c r="J156" s="2172"/>
      <c r="K156" s="2174"/>
      <c r="L156" s="2172"/>
      <c r="M156" s="2174"/>
      <c r="N156" s="2172"/>
      <c r="O156" s="2174"/>
      <c r="P156" s="2174"/>
      <c r="Q156" s="2172"/>
      <c r="R156" s="3654"/>
      <c r="S156" s="3648"/>
      <c r="T156" s="2431"/>
      <c r="U156" s="2566"/>
      <c r="V156" s="2431"/>
      <c r="W156" s="937">
        <v>95887551.190000057</v>
      </c>
      <c r="X156" s="938">
        <v>95887551.189999998</v>
      </c>
      <c r="Y156" s="911">
        <v>95887551.189999998</v>
      </c>
      <c r="Z156" s="947" t="s">
        <v>1431</v>
      </c>
      <c r="AA156" s="646">
        <v>84</v>
      </c>
      <c r="AB156" s="940" t="s">
        <v>1397</v>
      </c>
      <c r="AC156" s="3650"/>
      <c r="AD156" s="3650"/>
      <c r="AE156" s="3650"/>
      <c r="AF156" s="3650"/>
      <c r="AG156" s="3650"/>
      <c r="AH156" s="3650"/>
      <c r="AI156" s="3650"/>
      <c r="AJ156" s="3650"/>
      <c r="AK156" s="3650"/>
      <c r="AL156" s="3650"/>
      <c r="AM156" s="3650"/>
      <c r="AN156" s="3650"/>
      <c r="AO156" s="3650"/>
      <c r="AP156" s="3650"/>
      <c r="AQ156" s="3650"/>
      <c r="AR156" s="3650"/>
      <c r="AS156" s="2491"/>
      <c r="AT156" s="2491"/>
      <c r="AU156" s="3226"/>
    </row>
    <row r="157" spans="1:67" ht="57" customHeight="1" x14ac:dyDescent="0.25">
      <c r="A157" s="639"/>
      <c r="B157" s="642"/>
      <c r="C157" s="873"/>
      <c r="D157" s="839"/>
      <c r="E157" s="3658"/>
      <c r="F157" s="3658"/>
      <c r="G157" s="2286"/>
      <c r="H157" s="2172"/>
      <c r="I157" s="2174"/>
      <c r="J157" s="2172"/>
      <c r="K157" s="2174"/>
      <c r="L157" s="2172"/>
      <c r="M157" s="2174"/>
      <c r="N157" s="2172"/>
      <c r="O157" s="2174"/>
      <c r="P157" s="2174"/>
      <c r="Q157" s="2172"/>
      <c r="R157" s="3654"/>
      <c r="S157" s="3648"/>
      <c r="T157" s="2431"/>
      <c r="U157" s="2566"/>
      <c r="V157" s="2431"/>
      <c r="W157" s="937">
        <v>125902472.70999999</v>
      </c>
      <c r="X157" s="944">
        <f>+W157</f>
        <v>125902472.70999999</v>
      </c>
      <c r="Y157" s="937">
        <v>125902472.70999999</v>
      </c>
      <c r="Z157" s="261" t="s">
        <v>1432</v>
      </c>
      <c r="AA157" s="646">
        <v>202</v>
      </c>
      <c r="AB157" s="940" t="s">
        <v>1399</v>
      </c>
      <c r="AC157" s="3650"/>
      <c r="AD157" s="3650"/>
      <c r="AE157" s="3650"/>
      <c r="AF157" s="3650"/>
      <c r="AG157" s="3650"/>
      <c r="AH157" s="3650"/>
      <c r="AI157" s="3650"/>
      <c r="AJ157" s="3650"/>
      <c r="AK157" s="3650"/>
      <c r="AL157" s="3650"/>
      <c r="AM157" s="3650"/>
      <c r="AN157" s="3650"/>
      <c r="AO157" s="3650"/>
      <c r="AP157" s="3650"/>
      <c r="AQ157" s="3650"/>
      <c r="AR157" s="3650"/>
      <c r="AS157" s="2491"/>
      <c r="AT157" s="2491"/>
      <c r="AU157" s="3227"/>
    </row>
    <row r="158" spans="1:67" ht="27" customHeight="1" x14ac:dyDescent="0.25">
      <c r="A158" s="948">
        <v>2</v>
      </c>
      <c r="B158" s="3655" t="s">
        <v>676</v>
      </c>
      <c r="C158" s="3176"/>
      <c r="D158" s="3176"/>
      <c r="E158" s="3176"/>
      <c r="F158" s="3176"/>
      <c r="G158" s="3656"/>
      <c r="H158" s="709"/>
      <c r="I158" s="709"/>
      <c r="J158" s="709"/>
      <c r="K158" s="949"/>
      <c r="L158" s="949"/>
      <c r="M158" s="949"/>
      <c r="N158" s="950"/>
      <c r="O158" s="949"/>
      <c r="P158" s="949"/>
      <c r="Q158" s="950"/>
      <c r="R158" s="951"/>
      <c r="S158" s="951"/>
      <c r="T158" s="951"/>
      <c r="U158" s="951"/>
      <c r="V158" s="951"/>
      <c r="W158" s="951"/>
      <c r="X158" s="951"/>
      <c r="Y158" s="951"/>
      <c r="Z158" s="951"/>
      <c r="AA158" s="951"/>
      <c r="AB158" s="951"/>
      <c r="AC158" s="951"/>
      <c r="AD158" s="951"/>
      <c r="AE158" s="952"/>
      <c r="AF158" s="952"/>
      <c r="AG158" s="952"/>
      <c r="AH158" s="952"/>
      <c r="AI158" s="952"/>
      <c r="AJ158" s="952"/>
      <c r="AK158" s="952"/>
      <c r="AL158" s="952"/>
      <c r="AM158" s="952"/>
      <c r="AN158" s="952"/>
      <c r="AO158" s="952"/>
      <c r="AP158" s="952"/>
      <c r="AQ158" s="952"/>
      <c r="AR158" s="952"/>
      <c r="AS158" s="953"/>
      <c r="AT158" s="953"/>
      <c r="AU158" s="954"/>
      <c r="AV158" s="2"/>
      <c r="AW158" s="2"/>
      <c r="AX158" s="2"/>
      <c r="AY158" s="2"/>
      <c r="AZ158" s="2"/>
      <c r="BA158" s="2"/>
      <c r="BB158" s="2"/>
      <c r="BC158" s="2"/>
      <c r="BD158" s="2"/>
      <c r="BE158" s="2"/>
      <c r="BF158" s="2"/>
      <c r="BG158" s="2"/>
      <c r="BH158" s="2"/>
      <c r="BI158" s="2"/>
      <c r="BJ158" s="2"/>
      <c r="BK158" s="2"/>
      <c r="BL158" s="2"/>
      <c r="BM158" s="2"/>
      <c r="BN158" s="2"/>
      <c r="BO158" s="2"/>
    </row>
    <row r="159" spans="1:67" ht="27" customHeight="1" x14ac:dyDescent="0.25">
      <c r="A159" s="325"/>
      <c r="B159" s="635"/>
      <c r="C159" s="955">
        <v>17</v>
      </c>
      <c r="D159" s="3345" t="s">
        <v>1434</v>
      </c>
      <c r="E159" s="3346"/>
      <c r="F159" s="3346"/>
      <c r="G159" s="3346"/>
      <c r="H159" s="3346"/>
      <c r="I159" s="3346"/>
      <c r="J159" s="3346"/>
      <c r="K159" s="956"/>
      <c r="L159" s="956"/>
      <c r="M159" s="956"/>
      <c r="N159" s="957"/>
      <c r="O159" s="956"/>
      <c r="P159" s="956"/>
      <c r="Q159" s="957"/>
      <c r="R159" s="958"/>
      <c r="S159" s="958"/>
      <c r="T159" s="958"/>
      <c r="U159" s="958"/>
      <c r="V159" s="958"/>
      <c r="W159" s="958"/>
      <c r="X159" s="958"/>
      <c r="Y159" s="958"/>
      <c r="Z159" s="958"/>
      <c r="AA159" s="958"/>
      <c r="AB159" s="958"/>
      <c r="AC159" s="958"/>
      <c r="AD159" s="958"/>
      <c r="AE159" s="956"/>
      <c r="AF159" s="956"/>
      <c r="AG159" s="956"/>
      <c r="AH159" s="956"/>
      <c r="AI159" s="956"/>
      <c r="AJ159" s="956"/>
      <c r="AK159" s="956"/>
      <c r="AL159" s="956"/>
      <c r="AM159" s="956"/>
      <c r="AN159" s="956"/>
      <c r="AO159" s="956"/>
      <c r="AP159" s="956"/>
      <c r="AQ159" s="956"/>
      <c r="AR159" s="959"/>
      <c r="AS159" s="960"/>
      <c r="AT159" s="960"/>
      <c r="AU159" s="961"/>
    </row>
    <row r="160" spans="1:67" s="2" customFormat="1" ht="27" customHeight="1" x14ac:dyDescent="0.25">
      <c r="A160" s="265"/>
      <c r="B160" s="873"/>
      <c r="C160" s="325"/>
      <c r="D160" s="962"/>
      <c r="E160" s="269">
        <v>1702</v>
      </c>
      <c r="F160" s="693" t="s">
        <v>1435</v>
      </c>
      <c r="G160" s="694"/>
      <c r="H160" s="694"/>
      <c r="I160" s="694"/>
      <c r="J160" s="694"/>
      <c r="K160" s="694"/>
      <c r="L160" s="694"/>
      <c r="M160" s="925"/>
      <c r="N160" s="926"/>
      <c r="O160" s="248"/>
      <c r="P160" s="248"/>
      <c r="Q160" s="250"/>
      <c r="R160" s="853"/>
      <c r="S160" s="853"/>
      <c r="T160" s="853"/>
      <c r="U160" s="853"/>
      <c r="V160" s="853"/>
      <c r="W160" s="853"/>
      <c r="X160" s="853"/>
      <c r="Y160" s="853"/>
      <c r="Z160" s="853"/>
      <c r="AA160" s="853"/>
      <c r="AB160" s="853"/>
      <c r="AC160" s="853"/>
      <c r="AD160" s="853"/>
      <c r="AE160" s="724"/>
      <c r="AF160" s="724"/>
      <c r="AG160" s="724"/>
      <c r="AH160" s="724"/>
      <c r="AI160" s="724"/>
      <c r="AJ160" s="724"/>
      <c r="AK160" s="724"/>
      <c r="AL160" s="724"/>
      <c r="AM160" s="724"/>
      <c r="AN160" s="724"/>
      <c r="AO160" s="724"/>
      <c r="AP160" s="724"/>
      <c r="AQ160" s="724"/>
      <c r="AR160" s="724"/>
      <c r="AS160" s="856"/>
      <c r="AT160" s="856"/>
      <c r="AU160" s="721"/>
    </row>
    <row r="161" spans="1:67" s="2" customFormat="1" ht="105.75" customHeight="1" x14ac:dyDescent="0.25">
      <c r="A161" s="265"/>
      <c r="B161" s="873"/>
      <c r="C161" s="265"/>
      <c r="D161" s="266"/>
      <c r="E161" s="2973"/>
      <c r="F161" s="2973"/>
      <c r="G161" s="2975">
        <v>1702011</v>
      </c>
      <c r="H161" s="3067" t="s">
        <v>1436</v>
      </c>
      <c r="I161" s="2975">
        <v>1702011</v>
      </c>
      <c r="J161" s="3067" t="s">
        <v>1436</v>
      </c>
      <c r="K161" s="2299" t="s">
        <v>1437</v>
      </c>
      <c r="L161" s="2465" t="s">
        <v>1438</v>
      </c>
      <c r="M161" s="2299" t="s">
        <v>1437</v>
      </c>
      <c r="N161" s="2465" t="s">
        <v>1438</v>
      </c>
      <c r="O161" s="2299">
        <v>4</v>
      </c>
      <c r="P161" s="2299" t="s">
        <v>1439</v>
      </c>
      <c r="Q161" s="2465" t="s">
        <v>1440</v>
      </c>
      <c r="R161" s="3223">
        <f>SUM(W161:W162)/S161</f>
        <v>1</v>
      </c>
      <c r="S161" s="3052">
        <f>SUM(W161:W162)</f>
        <v>18000000</v>
      </c>
      <c r="T161" s="2465" t="s">
        <v>1441</v>
      </c>
      <c r="U161" s="2539" t="s">
        <v>1442</v>
      </c>
      <c r="V161" s="661" t="s">
        <v>1443</v>
      </c>
      <c r="W161" s="831">
        <v>10000000</v>
      </c>
      <c r="X161" s="874">
        <v>10000000</v>
      </c>
      <c r="Y161" s="874">
        <v>10000000</v>
      </c>
      <c r="Z161" s="481" t="s">
        <v>1444</v>
      </c>
      <c r="AA161" s="3659">
        <v>20</v>
      </c>
      <c r="AB161" s="2430" t="s">
        <v>387</v>
      </c>
      <c r="AC161" s="3660">
        <v>1000</v>
      </c>
      <c r="AD161" s="3585" t="s">
        <v>129</v>
      </c>
      <c r="AE161" s="3585" t="s">
        <v>129</v>
      </c>
      <c r="AF161" s="3585" t="s">
        <v>129</v>
      </c>
      <c r="AG161" s="3585">
        <v>1000</v>
      </c>
      <c r="AH161" s="2508"/>
      <c r="AI161" s="2508"/>
      <c r="AJ161" s="2508"/>
      <c r="AK161" s="2508"/>
      <c r="AL161" s="2508"/>
      <c r="AM161" s="2508"/>
      <c r="AN161" s="2508"/>
      <c r="AO161" s="2508"/>
      <c r="AP161" s="2508"/>
      <c r="AQ161" s="2508"/>
      <c r="AR161" s="2508">
        <v>1000</v>
      </c>
      <c r="AS161" s="3219">
        <v>44197</v>
      </c>
      <c r="AT161" s="3219">
        <v>44561</v>
      </c>
      <c r="AU161" s="3580" t="s">
        <v>1445</v>
      </c>
    </row>
    <row r="162" spans="1:67" s="2" customFormat="1" ht="108.75" customHeight="1" x14ac:dyDescent="0.25">
      <c r="A162" s="265"/>
      <c r="B162" s="873"/>
      <c r="C162" s="838"/>
      <c r="D162" s="266"/>
      <c r="E162" s="2973"/>
      <c r="F162" s="2973"/>
      <c r="G162" s="2976"/>
      <c r="H162" s="3067"/>
      <c r="I162" s="2976"/>
      <c r="J162" s="3067"/>
      <c r="K162" s="2299"/>
      <c r="L162" s="2465"/>
      <c r="M162" s="2299"/>
      <c r="N162" s="2465"/>
      <c r="O162" s="2299"/>
      <c r="P162" s="2299"/>
      <c r="Q162" s="2465"/>
      <c r="R162" s="3223"/>
      <c r="S162" s="3052"/>
      <c r="T162" s="2465"/>
      <c r="U162" s="2539"/>
      <c r="V162" s="660" t="s">
        <v>1446</v>
      </c>
      <c r="W162" s="835">
        <v>8000000</v>
      </c>
      <c r="X162" s="836">
        <v>7310000</v>
      </c>
      <c r="Y162" s="874">
        <v>7310000</v>
      </c>
      <c r="Z162" s="481" t="s">
        <v>1444</v>
      </c>
      <c r="AA162" s="3659"/>
      <c r="AB162" s="2430"/>
      <c r="AC162" s="3660"/>
      <c r="AD162" s="3585"/>
      <c r="AE162" s="3585"/>
      <c r="AF162" s="3585"/>
      <c r="AG162" s="3585"/>
      <c r="AH162" s="2508"/>
      <c r="AI162" s="2508"/>
      <c r="AJ162" s="2508"/>
      <c r="AK162" s="2508"/>
      <c r="AL162" s="2508"/>
      <c r="AM162" s="2508"/>
      <c r="AN162" s="2508"/>
      <c r="AO162" s="2508"/>
      <c r="AP162" s="2508"/>
      <c r="AQ162" s="2508"/>
      <c r="AR162" s="2508"/>
      <c r="AS162" s="3219"/>
      <c r="AT162" s="3219"/>
      <c r="AU162" s="3645"/>
    </row>
    <row r="163" spans="1:67" s="2" customFormat="1" ht="27.75" customHeight="1" x14ac:dyDescent="0.25">
      <c r="A163" s="265"/>
      <c r="B163" s="873"/>
      <c r="C163" s="963">
        <v>36</v>
      </c>
      <c r="D163" s="964" t="s">
        <v>1447</v>
      </c>
      <c r="E163" s="965"/>
      <c r="F163" s="965"/>
      <c r="G163" s="965"/>
      <c r="H163" s="966"/>
      <c r="I163" s="965"/>
      <c r="J163" s="967"/>
      <c r="K163" s="524"/>
      <c r="L163" s="967"/>
      <c r="M163" s="524"/>
      <c r="N163" s="967"/>
      <c r="O163" s="524"/>
      <c r="P163" s="524"/>
      <c r="Q163" s="967"/>
      <c r="R163" s="863"/>
      <c r="S163" s="864"/>
      <c r="T163" s="967"/>
      <c r="U163" s="968"/>
      <c r="V163" s="967"/>
      <c r="W163" s="967"/>
      <c r="X163" s="967"/>
      <c r="Y163" s="967"/>
      <c r="Z163" s="849"/>
      <c r="AA163" s="796"/>
      <c r="AB163" s="452"/>
      <c r="AC163" s="866"/>
      <c r="AD163" s="866"/>
      <c r="AE163" s="866"/>
      <c r="AF163" s="866"/>
      <c r="AG163" s="866"/>
      <c r="AH163" s="796"/>
      <c r="AI163" s="796"/>
      <c r="AJ163" s="796"/>
      <c r="AK163" s="796"/>
      <c r="AL163" s="796"/>
      <c r="AM163" s="796"/>
      <c r="AN163" s="796"/>
      <c r="AO163" s="796"/>
      <c r="AP163" s="796"/>
      <c r="AQ163" s="796"/>
      <c r="AR163" s="796"/>
      <c r="AS163" s="969"/>
      <c r="AT163" s="969"/>
      <c r="AU163" s="797"/>
    </row>
    <row r="164" spans="1:67" s="2" customFormat="1" ht="27" customHeight="1" x14ac:dyDescent="0.25">
      <c r="A164" s="265"/>
      <c r="B164" s="873"/>
      <c r="C164" s="325"/>
      <c r="D164" s="962"/>
      <c r="E164" s="970">
        <v>3604</v>
      </c>
      <c r="F164" s="870" t="s">
        <v>1448</v>
      </c>
      <c r="G164" s="871"/>
      <c r="H164" s="924"/>
      <c r="I164" s="871"/>
      <c r="J164" s="924"/>
      <c r="K164" s="871"/>
      <c r="L164" s="924"/>
      <c r="M164" s="871"/>
      <c r="N164" s="924"/>
      <c r="O164" s="248"/>
      <c r="P164" s="248"/>
      <c r="Q164" s="250"/>
      <c r="R164" s="853"/>
      <c r="S164" s="854"/>
      <c r="T164" s="903"/>
      <c r="U164" s="903"/>
      <c r="V164" s="903"/>
      <c r="W164" s="903"/>
      <c r="X164" s="903"/>
      <c r="Y164" s="903"/>
      <c r="Z164" s="971"/>
      <c r="AA164" s="59"/>
      <c r="AB164" s="173"/>
      <c r="AC164" s="724"/>
      <c r="AD164" s="724"/>
      <c r="AE164" s="724"/>
      <c r="AF164" s="724"/>
      <c r="AG164" s="724"/>
      <c r="AH164" s="724"/>
      <c r="AI164" s="724"/>
      <c r="AJ164" s="724"/>
      <c r="AK164" s="724"/>
      <c r="AL164" s="724"/>
      <c r="AM164" s="724"/>
      <c r="AN164" s="724"/>
      <c r="AO164" s="724"/>
      <c r="AP164" s="724"/>
      <c r="AQ164" s="724"/>
      <c r="AR164" s="724"/>
      <c r="AS164" s="856"/>
      <c r="AT164" s="856"/>
      <c r="AU164" s="721"/>
    </row>
    <row r="165" spans="1:67" s="2" customFormat="1" ht="66.75" customHeight="1" x14ac:dyDescent="0.25">
      <c r="A165" s="265"/>
      <c r="B165" s="873"/>
      <c r="C165" s="265"/>
      <c r="D165" s="266"/>
      <c r="E165" s="2973"/>
      <c r="F165" s="2973"/>
      <c r="G165" s="2975">
        <v>3604006</v>
      </c>
      <c r="H165" s="3571" t="s">
        <v>1449</v>
      </c>
      <c r="I165" s="2975">
        <v>3604006</v>
      </c>
      <c r="J165" s="3571" t="s">
        <v>1449</v>
      </c>
      <c r="K165" s="3180" t="s">
        <v>1450</v>
      </c>
      <c r="L165" s="2465" t="s">
        <v>245</v>
      </c>
      <c r="M165" s="3180" t="s">
        <v>1450</v>
      </c>
      <c r="N165" s="2465" t="s">
        <v>245</v>
      </c>
      <c r="O165" s="2299">
        <v>200</v>
      </c>
      <c r="P165" s="2299" t="s">
        <v>1451</v>
      </c>
      <c r="Q165" s="2465" t="s">
        <v>1452</v>
      </c>
      <c r="R165" s="3223">
        <f>SUM(W165:W169)/S165</f>
        <v>1</v>
      </c>
      <c r="S165" s="3052">
        <f>SUM(W165:W169)</f>
        <v>38195000</v>
      </c>
      <c r="T165" s="2465" t="s">
        <v>1453</v>
      </c>
      <c r="U165" s="2465" t="s">
        <v>1202</v>
      </c>
      <c r="V165" s="3663" t="s">
        <v>1454</v>
      </c>
      <c r="W165" s="831">
        <v>1000000</v>
      </c>
      <c r="X165" s="874">
        <v>1000000</v>
      </c>
      <c r="Y165" s="874">
        <v>1000000</v>
      </c>
      <c r="Z165" s="875" t="s">
        <v>1455</v>
      </c>
      <c r="AA165" s="876">
        <v>20</v>
      </c>
      <c r="AB165" s="646" t="s">
        <v>387</v>
      </c>
      <c r="AC165" s="2391">
        <v>104</v>
      </c>
      <c r="AD165" s="3550">
        <v>96</v>
      </c>
      <c r="AE165" s="3550">
        <v>25</v>
      </c>
      <c r="AF165" s="3550">
        <v>50</v>
      </c>
      <c r="AG165" s="3550">
        <v>125</v>
      </c>
      <c r="AH165" s="3226"/>
      <c r="AI165" s="3226"/>
      <c r="AJ165" s="3226"/>
      <c r="AK165" s="3226"/>
      <c r="AL165" s="3226"/>
      <c r="AM165" s="3226"/>
      <c r="AN165" s="3226"/>
      <c r="AO165" s="3226"/>
      <c r="AP165" s="3226"/>
      <c r="AQ165" s="3226"/>
      <c r="AR165" s="3226">
        <v>200</v>
      </c>
      <c r="AS165" s="3219">
        <v>44197</v>
      </c>
      <c r="AT165" s="3219">
        <v>44561</v>
      </c>
      <c r="AU165" s="3580" t="s">
        <v>1165</v>
      </c>
    </row>
    <row r="166" spans="1:67" s="2" customFormat="1" ht="66.75" customHeight="1" x14ac:dyDescent="0.25">
      <c r="A166" s="265"/>
      <c r="B166" s="873"/>
      <c r="C166" s="265"/>
      <c r="D166" s="266"/>
      <c r="E166" s="2973"/>
      <c r="F166" s="2973"/>
      <c r="G166" s="2975"/>
      <c r="H166" s="3571"/>
      <c r="I166" s="2975"/>
      <c r="J166" s="3571"/>
      <c r="K166" s="3180"/>
      <c r="L166" s="2465"/>
      <c r="M166" s="3180"/>
      <c r="N166" s="2465"/>
      <c r="O166" s="2299"/>
      <c r="P166" s="2299"/>
      <c r="Q166" s="2465"/>
      <c r="R166" s="3223"/>
      <c r="S166" s="3052"/>
      <c r="T166" s="2465"/>
      <c r="U166" s="2465"/>
      <c r="V166" s="3558"/>
      <c r="W166" s="831">
        <v>20195000</v>
      </c>
      <c r="X166" s="874">
        <f>+W166</f>
        <v>20195000</v>
      </c>
      <c r="Y166" s="874">
        <f>+X166</f>
        <v>20195000</v>
      </c>
      <c r="Z166" s="875" t="s">
        <v>1456</v>
      </c>
      <c r="AA166" s="876">
        <v>88</v>
      </c>
      <c r="AB166" s="646" t="s">
        <v>1167</v>
      </c>
      <c r="AC166" s="2391"/>
      <c r="AD166" s="3550"/>
      <c r="AE166" s="3550"/>
      <c r="AF166" s="3550"/>
      <c r="AG166" s="3550"/>
      <c r="AH166" s="3226"/>
      <c r="AI166" s="3226"/>
      <c r="AJ166" s="3226"/>
      <c r="AK166" s="3226"/>
      <c r="AL166" s="3226"/>
      <c r="AM166" s="3226"/>
      <c r="AN166" s="3226"/>
      <c r="AO166" s="3226"/>
      <c r="AP166" s="3226"/>
      <c r="AQ166" s="3226"/>
      <c r="AR166" s="3226"/>
      <c r="AS166" s="3219"/>
      <c r="AT166" s="3219"/>
      <c r="AU166" s="2508"/>
    </row>
    <row r="167" spans="1:67" s="2" customFormat="1" ht="100.5" customHeight="1" x14ac:dyDescent="0.25">
      <c r="A167" s="265"/>
      <c r="B167" s="873"/>
      <c r="C167" s="265"/>
      <c r="D167" s="266"/>
      <c r="E167" s="2973"/>
      <c r="F167" s="2973"/>
      <c r="G167" s="2975"/>
      <c r="H167" s="3618"/>
      <c r="I167" s="2975"/>
      <c r="J167" s="3618"/>
      <c r="K167" s="3180"/>
      <c r="L167" s="2465"/>
      <c r="M167" s="3180"/>
      <c r="N167" s="2465"/>
      <c r="O167" s="2299"/>
      <c r="P167" s="2299"/>
      <c r="Q167" s="2465"/>
      <c r="R167" s="3223"/>
      <c r="S167" s="3052"/>
      <c r="T167" s="2465"/>
      <c r="U167" s="2465"/>
      <c r="V167" s="661" t="s">
        <v>1457</v>
      </c>
      <c r="W167" s="831">
        <v>6000000</v>
      </c>
      <c r="X167" s="832">
        <f>+W167</f>
        <v>6000000</v>
      </c>
      <c r="Y167" s="832">
        <f>+X167</f>
        <v>6000000</v>
      </c>
      <c r="Z167" s="875" t="s">
        <v>1455</v>
      </c>
      <c r="AA167" s="876">
        <v>20</v>
      </c>
      <c r="AB167" s="646" t="s">
        <v>387</v>
      </c>
      <c r="AC167" s="2391"/>
      <c r="AD167" s="3550"/>
      <c r="AE167" s="3550"/>
      <c r="AF167" s="3550"/>
      <c r="AG167" s="3550"/>
      <c r="AH167" s="3226"/>
      <c r="AI167" s="3226"/>
      <c r="AJ167" s="3226"/>
      <c r="AK167" s="3226"/>
      <c r="AL167" s="3226"/>
      <c r="AM167" s="3226"/>
      <c r="AN167" s="3226"/>
      <c r="AO167" s="3226"/>
      <c r="AP167" s="3226"/>
      <c r="AQ167" s="3226"/>
      <c r="AR167" s="3226"/>
      <c r="AS167" s="3219"/>
      <c r="AT167" s="3219"/>
      <c r="AU167" s="2508"/>
    </row>
    <row r="168" spans="1:67" s="2" customFormat="1" ht="77.25" customHeight="1" x14ac:dyDescent="0.25">
      <c r="A168" s="265"/>
      <c r="B168" s="873"/>
      <c r="C168" s="265"/>
      <c r="D168" s="266"/>
      <c r="E168" s="2973"/>
      <c r="F168" s="2973"/>
      <c r="G168" s="2975"/>
      <c r="H168" s="3618"/>
      <c r="I168" s="2975"/>
      <c r="J168" s="3618"/>
      <c r="K168" s="3180"/>
      <c r="L168" s="2465"/>
      <c r="M168" s="3180"/>
      <c r="N168" s="2465"/>
      <c r="O168" s="2299"/>
      <c r="P168" s="2299"/>
      <c r="Q168" s="2465"/>
      <c r="R168" s="3223"/>
      <c r="S168" s="3052"/>
      <c r="T168" s="2465"/>
      <c r="U168" s="2465"/>
      <c r="V168" s="661" t="s">
        <v>1458</v>
      </c>
      <c r="W168" s="831">
        <v>2000000</v>
      </c>
      <c r="X168" s="832">
        <v>1500000</v>
      </c>
      <c r="Y168" s="832">
        <v>1500000</v>
      </c>
      <c r="Z168" s="875" t="s">
        <v>1455</v>
      </c>
      <c r="AA168" s="876">
        <v>20</v>
      </c>
      <c r="AB168" s="646" t="s">
        <v>387</v>
      </c>
      <c r="AC168" s="2391"/>
      <c r="AD168" s="3550"/>
      <c r="AE168" s="3550"/>
      <c r="AF168" s="3550"/>
      <c r="AG168" s="3550"/>
      <c r="AH168" s="3226"/>
      <c r="AI168" s="3226"/>
      <c r="AJ168" s="3226"/>
      <c r="AK168" s="3226"/>
      <c r="AL168" s="3226"/>
      <c r="AM168" s="3226"/>
      <c r="AN168" s="3226"/>
      <c r="AO168" s="3226"/>
      <c r="AP168" s="3226"/>
      <c r="AQ168" s="3226"/>
      <c r="AR168" s="3226"/>
      <c r="AS168" s="3219"/>
      <c r="AT168" s="3219"/>
      <c r="AU168" s="2508"/>
    </row>
    <row r="169" spans="1:67" s="2" customFormat="1" ht="45.75" customHeight="1" x14ac:dyDescent="0.25">
      <c r="A169" s="838"/>
      <c r="B169" s="873"/>
      <c r="C169" s="265"/>
      <c r="D169" s="266"/>
      <c r="E169" s="2973"/>
      <c r="F169" s="2973"/>
      <c r="G169" s="2976"/>
      <c r="H169" s="3661"/>
      <c r="I169" s="2976"/>
      <c r="J169" s="3661"/>
      <c r="K169" s="3180"/>
      <c r="L169" s="2465"/>
      <c r="M169" s="3180"/>
      <c r="N169" s="2465"/>
      <c r="O169" s="2299"/>
      <c r="P169" s="2299"/>
      <c r="Q169" s="2465"/>
      <c r="R169" s="3223"/>
      <c r="S169" s="3052"/>
      <c r="T169" s="2465"/>
      <c r="U169" s="2465"/>
      <c r="V169" s="660" t="s">
        <v>1459</v>
      </c>
      <c r="W169" s="835">
        <v>9000000</v>
      </c>
      <c r="X169" s="836">
        <f>+W169</f>
        <v>9000000</v>
      </c>
      <c r="Y169" s="836">
        <f>+X169</f>
        <v>9000000</v>
      </c>
      <c r="Z169" s="875" t="s">
        <v>1455</v>
      </c>
      <c r="AA169" s="876">
        <v>20</v>
      </c>
      <c r="AB169" s="646" t="s">
        <v>387</v>
      </c>
      <c r="AC169" s="2391"/>
      <c r="AD169" s="3550"/>
      <c r="AE169" s="3550"/>
      <c r="AF169" s="3550"/>
      <c r="AG169" s="3550"/>
      <c r="AH169" s="3226"/>
      <c r="AI169" s="3226"/>
      <c r="AJ169" s="3226"/>
      <c r="AK169" s="3226"/>
      <c r="AL169" s="3226"/>
      <c r="AM169" s="3226"/>
      <c r="AN169" s="3226"/>
      <c r="AO169" s="3226"/>
      <c r="AP169" s="3226"/>
      <c r="AQ169" s="3226"/>
      <c r="AR169" s="3226"/>
      <c r="AS169" s="3219"/>
      <c r="AT169" s="3219"/>
      <c r="AU169" s="3645"/>
    </row>
    <row r="170" spans="1:67" ht="24.75" customHeight="1" x14ac:dyDescent="0.25">
      <c r="A170" s="972">
        <v>4</v>
      </c>
      <c r="B170" s="3655" t="s">
        <v>1460</v>
      </c>
      <c r="C170" s="3176"/>
      <c r="D170" s="3176"/>
      <c r="E170" s="3176"/>
      <c r="F170" s="3176"/>
      <c r="G170" s="3176"/>
      <c r="H170" s="233"/>
      <c r="I170" s="952"/>
      <c r="J170" s="973"/>
      <c r="K170" s="952"/>
      <c r="L170" s="973"/>
      <c r="M170" s="952"/>
      <c r="N170" s="973"/>
      <c r="O170" s="952"/>
      <c r="P170" s="952"/>
      <c r="Q170" s="973"/>
      <c r="R170" s="974"/>
      <c r="S170" s="975"/>
      <c r="T170" s="973"/>
      <c r="U170" s="973"/>
      <c r="V170" s="973"/>
      <c r="W170" s="973"/>
      <c r="X170" s="973"/>
      <c r="Y170" s="973"/>
      <c r="Z170" s="949"/>
      <c r="AA170" s="976"/>
      <c r="AB170" s="197"/>
      <c r="AC170" s="952"/>
      <c r="AD170" s="952"/>
      <c r="AE170" s="952"/>
      <c r="AF170" s="952"/>
      <c r="AG170" s="952"/>
      <c r="AH170" s="952"/>
      <c r="AI170" s="952"/>
      <c r="AJ170" s="952"/>
      <c r="AK170" s="952"/>
      <c r="AL170" s="952"/>
      <c r="AM170" s="952"/>
      <c r="AN170" s="952"/>
      <c r="AO170" s="952"/>
      <c r="AP170" s="952"/>
      <c r="AQ170" s="952"/>
      <c r="AR170" s="952"/>
      <c r="AS170" s="977"/>
      <c r="AT170" s="977"/>
      <c r="AU170" s="978"/>
      <c r="AV170" s="2"/>
      <c r="AW170" s="2"/>
      <c r="AX170" s="2"/>
      <c r="AY170" s="2"/>
      <c r="AZ170" s="2"/>
      <c r="BA170" s="2"/>
      <c r="BB170" s="2"/>
      <c r="BC170" s="2"/>
      <c r="BD170" s="2"/>
      <c r="BE170" s="2"/>
      <c r="BF170" s="2"/>
      <c r="BG170" s="2"/>
      <c r="BH170" s="2"/>
      <c r="BI170" s="2"/>
      <c r="BJ170" s="2"/>
      <c r="BK170" s="2"/>
      <c r="BL170" s="2"/>
      <c r="BM170" s="2"/>
      <c r="BN170" s="2"/>
      <c r="BO170" s="2"/>
    </row>
    <row r="171" spans="1:67" ht="24.75" customHeight="1" x14ac:dyDescent="0.25">
      <c r="A171" s="325"/>
      <c r="B171" s="635"/>
      <c r="C171" s="193">
        <v>45</v>
      </c>
      <c r="D171" s="3345" t="s">
        <v>1461</v>
      </c>
      <c r="E171" s="3662"/>
      <c r="F171" s="3346"/>
      <c r="G171" s="3346"/>
      <c r="H171" s="979"/>
      <c r="I171" s="956"/>
      <c r="J171" s="957"/>
      <c r="K171" s="956"/>
      <c r="L171" s="957"/>
      <c r="M171" s="956"/>
      <c r="N171" s="957"/>
      <c r="O171" s="956"/>
      <c r="P171" s="956"/>
      <c r="Q171" s="957"/>
      <c r="R171" s="958"/>
      <c r="S171" s="980"/>
      <c r="T171" s="957"/>
      <c r="U171" s="957"/>
      <c r="V171" s="957"/>
      <c r="W171" s="957"/>
      <c r="X171" s="957"/>
      <c r="Y171" s="957"/>
      <c r="Z171" s="956"/>
      <c r="AA171" s="981"/>
      <c r="AB171" s="184"/>
      <c r="AC171" s="956"/>
      <c r="AD171" s="956"/>
      <c r="AE171" s="956"/>
      <c r="AF171" s="956"/>
      <c r="AG171" s="956"/>
      <c r="AH171" s="956"/>
      <c r="AI171" s="956"/>
      <c r="AJ171" s="956"/>
      <c r="AK171" s="956"/>
      <c r="AL171" s="956"/>
      <c r="AM171" s="956"/>
      <c r="AN171" s="956"/>
      <c r="AO171" s="956"/>
      <c r="AP171" s="956"/>
      <c r="AQ171" s="956"/>
      <c r="AR171" s="956"/>
      <c r="AS171" s="960"/>
      <c r="AT171" s="960"/>
      <c r="AU171" s="961"/>
    </row>
    <row r="172" spans="1:67" s="2" customFormat="1" ht="27" customHeight="1" x14ac:dyDescent="0.25">
      <c r="A172" s="265"/>
      <c r="B172" s="873"/>
      <c r="C172" s="325"/>
      <c r="D172" s="962"/>
      <c r="E172" s="982">
        <v>4502</v>
      </c>
      <c r="F172" s="693" t="s">
        <v>222</v>
      </c>
      <c r="G172" s="694"/>
      <c r="H172" s="983"/>
      <c r="I172" s="984"/>
      <c r="J172" s="983"/>
      <c r="K172" s="925"/>
      <c r="L172" s="926"/>
      <c r="M172" s="248"/>
      <c r="N172" s="985"/>
      <c r="O172" s="248"/>
      <c r="P172" s="248"/>
      <c r="Q172" s="250"/>
      <c r="R172" s="248"/>
      <c r="S172" s="986"/>
      <c r="T172" s="903"/>
      <c r="U172" s="903"/>
      <c r="V172" s="903"/>
      <c r="W172" s="903"/>
      <c r="X172" s="903"/>
      <c r="Y172" s="903"/>
      <c r="Z172" s="971"/>
      <c r="AA172" s="855"/>
      <c r="AB172" s="173"/>
      <c r="AC172" s="724"/>
      <c r="AD172" s="724"/>
      <c r="AE172" s="724"/>
      <c r="AF172" s="724"/>
      <c r="AG172" s="724"/>
      <c r="AH172" s="724"/>
      <c r="AI172" s="724"/>
      <c r="AJ172" s="724"/>
      <c r="AK172" s="724"/>
      <c r="AL172" s="724"/>
      <c r="AM172" s="724"/>
      <c r="AN172" s="724"/>
      <c r="AO172" s="724"/>
      <c r="AP172" s="724"/>
      <c r="AQ172" s="724"/>
      <c r="AR172" s="724"/>
      <c r="AS172" s="856"/>
      <c r="AT172" s="856"/>
      <c r="AU172" s="721"/>
    </row>
    <row r="173" spans="1:67" s="2" customFormat="1" ht="239.25" customHeight="1" x14ac:dyDescent="0.25">
      <c r="A173" s="265"/>
      <c r="B173" s="873"/>
      <c r="C173" s="265"/>
      <c r="D173" s="266"/>
      <c r="E173" s="691"/>
      <c r="F173" s="346"/>
      <c r="G173" s="663">
        <v>4502001</v>
      </c>
      <c r="H173" s="658" t="s">
        <v>224</v>
      </c>
      <c r="I173" s="663">
        <v>4502001</v>
      </c>
      <c r="J173" s="658" t="s">
        <v>224</v>
      </c>
      <c r="K173" s="663" t="s">
        <v>1462</v>
      </c>
      <c r="L173" s="658" t="s">
        <v>1463</v>
      </c>
      <c r="M173" s="663">
        <v>450200108</v>
      </c>
      <c r="N173" s="658" t="s">
        <v>1464</v>
      </c>
      <c r="O173" s="663">
        <v>1</v>
      </c>
      <c r="P173" s="663" t="s">
        <v>1465</v>
      </c>
      <c r="Q173" s="658" t="s">
        <v>1466</v>
      </c>
      <c r="R173" s="857">
        <f>W173/S173</f>
        <v>1</v>
      </c>
      <c r="S173" s="682">
        <f>SUM(W173)</f>
        <v>18000000</v>
      </c>
      <c r="T173" s="658" t="s">
        <v>1467</v>
      </c>
      <c r="U173" s="667" t="s">
        <v>1202</v>
      </c>
      <c r="V173" s="661" t="s">
        <v>1468</v>
      </c>
      <c r="W173" s="831">
        <v>18000000</v>
      </c>
      <c r="X173" s="874">
        <v>16863999</v>
      </c>
      <c r="Y173" s="874">
        <f>+X173</f>
        <v>16863999</v>
      </c>
      <c r="Z173" s="481" t="s">
        <v>1469</v>
      </c>
      <c r="AA173" s="859">
        <v>20</v>
      </c>
      <c r="AB173" s="645" t="s">
        <v>387</v>
      </c>
      <c r="AC173" s="673">
        <v>400</v>
      </c>
      <c r="AD173" s="673"/>
      <c r="AE173" s="673"/>
      <c r="AF173" s="673"/>
      <c r="AG173" s="673">
        <v>400</v>
      </c>
      <c r="AH173" s="673"/>
      <c r="AI173" s="673"/>
      <c r="AJ173" s="673"/>
      <c r="AK173" s="673"/>
      <c r="AL173" s="673"/>
      <c r="AM173" s="673"/>
      <c r="AN173" s="673"/>
      <c r="AO173" s="673"/>
      <c r="AP173" s="673"/>
      <c r="AQ173" s="673"/>
      <c r="AR173" s="673">
        <v>400</v>
      </c>
      <c r="AS173" s="679">
        <v>44197</v>
      </c>
      <c r="AT173" s="679">
        <v>44561</v>
      </c>
      <c r="AU173" s="680" t="s">
        <v>1470</v>
      </c>
    </row>
    <row r="174" spans="1:67" s="2" customFormat="1" ht="57.75" customHeight="1" x14ac:dyDescent="0.25">
      <c r="A174" s="265"/>
      <c r="B174" s="873"/>
      <c r="C174" s="265"/>
      <c r="D174" s="266"/>
      <c r="E174" s="691"/>
      <c r="F174" s="691"/>
      <c r="G174" s="2975" t="s">
        <v>63</v>
      </c>
      <c r="H174" s="2995" t="s">
        <v>1471</v>
      </c>
      <c r="I174" s="2975">
        <v>4502038</v>
      </c>
      <c r="J174" s="2995" t="s">
        <v>1472</v>
      </c>
      <c r="K174" s="2975" t="s">
        <v>63</v>
      </c>
      <c r="L174" s="2995" t="s">
        <v>1473</v>
      </c>
      <c r="M174" s="2975">
        <v>450203800</v>
      </c>
      <c r="N174" s="2995" t="s">
        <v>1474</v>
      </c>
      <c r="O174" s="2975">
        <v>1</v>
      </c>
      <c r="P174" s="2975" t="s">
        <v>1475</v>
      </c>
      <c r="Q174" s="2995" t="s">
        <v>1476</v>
      </c>
      <c r="R174" s="3628">
        <f>SUM(W174:W179)/S174</f>
        <v>1</v>
      </c>
      <c r="S174" s="3001">
        <f>SUM(W174:W179)</f>
        <v>77000000</v>
      </c>
      <c r="T174" s="2995" t="s">
        <v>1477</v>
      </c>
      <c r="U174" s="2995" t="s">
        <v>1478</v>
      </c>
      <c r="V174" s="987" t="s">
        <v>1479</v>
      </c>
      <c r="W174" s="898">
        <v>29690000</v>
      </c>
      <c r="X174" s="923">
        <v>29690000</v>
      </c>
      <c r="Y174" s="923">
        <f>+X174</f>
        <v>29690000</v>
      </c>
      <c r="Z174" s="481" t="s">
        <v>1480</v>
      </c>
      <c r="AA174" s="3287">
        <v>20</v>
      </c>
      <c r="AB174" s="2430" t="s">
        <v>387</v>
      </c>
      <c r="AC174" s="3664">
        <v>3200</v>
      </c>
      <c r="AD174" s="3636" t="s">
        <v>129</v>
      </c>
      <c r="AE174" s="3623">
        <v>500</v>
      </c>
      <c r="AF174" s="3636">
        <v>1500</v>
      </c>
      <c r="AG174" s="3623">
        <v>900</v>
      </c>
      <c r="AH174" s="3636">
        <v>235</v>
      </c>
      <c r="AI174" s="3623">
        <v>15</v>
      </c>
      <c r="AJ174" s="3636">
        <v>15</v>
      </c>
      <c r="AK174" s="3623" t="s">
        <v>129</v>
      </c>
      <c r="AL174" s="3636" t="s">
        <v>129</v>
      </c>
      <c r="AM174" s="3623" t="s">
        <v>129</v>
      </c>
      <c r="AN174" s="3636" t="s">
        <v>129</v>
      </c>
      <c r="AO174" s="3623">
        <v>10</v>
      </c>
      <c r="AP174" s="3636">
        <v>15</v>
      </c>
      <c r="AQ174" s="3623">
        <v>10</v>
      </c>
      <c r="AR174" s="3630">
        <v>3200</v>
      </c>
      <c r="AS174" s="3665">
        <v>44197</v>
      </c>
      <c r="AT174" s="3666">
        <v>44561</v>
      </c>
      <c r="AU174" s="3667" t="s">
        <v>1470</v>
      </c>
    </row>
    <row r="175" spans="1:67" s="2" customFormat="1" ht="73.5" customHeight="1" x14ac:dyDescent="0.25">
      <c r="A175" s="265"/>
      <c r="B175" s="873"/>
      <c r="C175" s="265"/>
      <c r="D175" s="266"/>
      <c r="E175" s="691"/>
      <c r="F175" s="691"/>
      <c r="G175" s="2975"/>
      <c r="H175" s="2995"/>
      <c r="I175" s="2975"/>
      <c r="J175" s="2995"/>
      <c r="K175" s="2975"/>
      <c r="L175" s="2995"/>
      <c r="M175" s="2975"/>
      <c r="N175" s="2995"/>
      <c r="O175" s="2975"/>
      <c r="P175" s="2975"/>
      <c r="Q175" s="2995"/>
      <c r="R175" s="3628"/>
      <c r="S175" s="3001"/>
      <c r="T175" s="2995"/>
      <c r="U175" s="2995"/>
      <c r="V175" s="987" t="s">
        <v>1481</v>
      </c>
      <c r="W175" s="898">
        <v>15400000</v>
      </c>
      <c r="X175" s="923">
        <v>15260000</v>
      </c>
      <c r="Y175" s="923">
        <v>15260000</v>
      </c>
      <c r="Z175" s="481" t="s">
        <v>1480</v>
      </c>
      <c r="AA175" s="3287"/>
      <c r="AB175" s="2430"/>
      <c r="AC175" s="3664"/>
      <c r="AD175" s="3636"/>
      <c r="AE175" s="3623"/>
      <c r="AF175" s="3636"/>
      <c r="AG175" s="3623"/>
      <c r="AH175" s="3636"/>
      <c r="AI175" s="3623"/>
      <c r="AJ175" s="3636"/>
      <c r="AK175" s="3623"/>
      <c r="AL175" s="3636"/>
      <c r="AM175" s="3623"/>
      <c r="AN175" s="3636"/>
      <c r="AO175" s="3623"/>
      <c r="AP175" s="3636"/>
      <c r="AQ175" s="3623"/>
      <c r="AR175" s="3630"/>
      <c r="AS175" s="3665"/>
      <c r="AT175" s="3666"/>
      <c r="AU175" s="3668"/>
    </row>
    <row r="176" spans="1:67" s="2" customFormat="1" ht="42" customHeight="1" x14ac:dyDescent="0.25">
      <c r="A176" s="265"/>
      <c r="B176" s="873"/>
      <c r="C176" s="265"/>
      <c r="D176" s="266"/>
      <c r="E176" s="691"/>
      <c r="F176" s="691"/>
      <c r="G176" s="2975"/>
      <c r="H176" s="2995"/>
      <c r="I176" s="2975"/>
      <c r="J176" s="2995"/>
      <c r="K176" s="2975"/>
      <c r="L176" s="2995"/>
      <c r="M176" s="2975"/>
      <c r="N176" s="2995"/>
      <c r="O176" s="2975"/>
      <c r="P176" s="2975"/>
      <c r="Q176" s="2995"/>
      <c r="R176" s="3628"/>
      <c r="S176" s="3001"/>
      <c r="T176" s="2995"/>
      <c r="U176" s="2995"/>
      <c r="V176" s="987" t="s">
        <v>1141</v>
      </c>
      <c r="W176" s="898">
        <v>2400000</v>
      </c>
      <c r="X176" s="893">
        <v>1598346</v>
      </c>
      <c r="Y176" s="923">
        <f>+X176</f>
        <v>1598346</v>
      </c>
      <c r="Z176" s="481" t="s">
        <v>1482</v>
      </c>
      <c r="AA176" s="3287"/>
      <c r="AB176" s="2430"/>
      <c r="AC176" s="3664"/>
      <c r="AD176" s="3636"/>
      <c r="AE176" s="3623"/>
      <c r="AF176" s="3636"/>
      <c r="AG176" s="3623"/>
      <c r="AH176" s="3636"/>
      <c r="AI176" s="3623"/>
      <c r="AJ176" s="3636"/>
      <c r="AK176" s="3623"/>
      <c r="AL176" s="3636"/>
      <c r="AM176" s="3623"/>
      <c r="AN176" s="3636"/>
      <c r="AO176" s="3623"/>
      <c r="AP176" s="3636"/>
      <c r="AQ176" s="3623"/>
      <c r="AR176" s="3630"/>
      <c r="AS176" s="3665"/>
      <c r="AT176" s="3666"/>
      <c r="AU176" s="3668"/>
    </row>
    <row r="177" spans="1:47" s="2" customFormat="1" ht="55.5" customHeight="1" x14ac:dyDescent="0.25">
      <c r="A177" s="265"/>
      <c r="B177" s="873"/>
      <c r="C177" s="265"/>
      <c r="D177" s="266"/>
      <c r="E177" s="691"/>
      <c r="F177" s="691"/>
      <c r="G177" s="2975"/>
      <c r="H177" s="2995"/>
      <c r="I177" s="2975"/>
      <c r="J177" s="2995"/>
      <c r="K177" s="2975"/>
      <c r="L177" s="2995"/>
      <c r="M177" s="2975"/>
      <c r="N177" s="2995"/>
      <c r="O177" s="2975"/>
      <c r="P177" s="2975"/>
      <c r="Q177" s="2995"/>
      <c r="R177" s="3628"/>
      <c r="S177" s="3001"/>
      <c r="T177" s="2995"/>
      <c r="U177" s="2995"/>
      <c r="V177" s="987" t="s">
        <v>1483</v>
      </c>
      <c r="W177" s="898">
        <v>24510000</v>
      </c>
      <c r="X177" s="923">
        <v>22000000</v>
      </c>
      <c r="Y177" s="923">
        <v>22000000</v>
      </c>
      <c r="Z177" s="481" t="s">
        <v>1480</v>
      </c>
      <c r="AA177" s="3287"/>
      <c r="AB177" s="2430"/>
      <c r="AC177" s="3664"/>
      <c r="AD177" s="3636"/>
      <c r="AE177" s="3623"/>
      <c r="AF177" s="3636"/>
      <c r="AG177" s="3623"/>
      <c r="AH177" s="3636"/>
      <c r="AI177" s="3623"/>
      <c r="AJ177" s="3636"/>
      <c r="AK177" s="3623"/>
      <c r="AL177" s="3636"/>
      <c r="AM177" s="3623"/>
      <c r="AN177" s="3636"/>
      <c r="AO177" s="3623"/>
      <c r="AP177" s="3636"/>
      <c r="AQ177" s="3623"/>
      <c r="AR177" s="3630"/>
      <c r="AS177" s="3665"/>
      <c r="AT177" s="3666"/>
      <c r="AU177" s="3668"/>
    </row>
    <row r="178" spans="1:47" s="2" customFormat="1" ht="61.5" customHeight="1" x14ac:dyDescent="0.25">
      <c r="A178" s="265"/>
      <c r="B178" s="873"/>
      <c r="C178" s="265"/>
      <c r="D178" s="266"/>
      <c r="E178" s="691"/>
      <c r="F178" s="691"/>
      <c r="G178" s="2975"/>
      <c r="H178" s="2995"/>
      <c r="I178" s="2975"/>
      <c r="J178" s="2995"/>
      <c r="K178" s="2975"/>
      <c r="L178" s="2995"/>
      <c r="M178" s="2975"/>
      <c r="N178" s="2995"/>
      <c r="O178" s="2975"/>
      <c r="P178" s="2975"/>
      <c r="Q178" s="2995"/>
      <c r="R178" s="3628"/>
      <c r="S178" s="3001"/>
      <c r="T178" s="2995"/>
      <c r="U178" s="2995"/>
      <c r="V178" s="987" t="s">
        <v>1484</v>
      </c>
      <c r="W178" s="898">
        <v>0</v>
      </c>
      <c r="X178" s="923"/>
      <c r="Y178" s="923"/>
      <c r="Z178" s="481" t="s">
        <v>1480</v>
      </c>
      <c r="AA178" s="3287"/>
      <c r="AB178" s="2430"/>
      <c r="AC178" s="3664"/>
      <c r="AD178" s="3636"/>
      <c r="AE178" s="3623"/>
      <c r="AF178" s="3636"/>
      <c r="AG178" s="3623"/>
      <c r="AH178" s="3636"/>
      <c r="AI178" s="3623"/>
      <c r="AJ178" s="3636"/>
      <c r="AK178" s="3623"/>
      <c r="AL178" s="3636"/>
      <c r="AM178" s="3623"/>
      <c r="AN178" s="3636"/>
      <c r="AO178" s="3623"/>
      <c r="AP178" s="3636"/>
      <c r="AQ178" s="3623"/>
      <c r="AR178" s="3630"/>
      <c r="AS178" s="3665"/>
      <c r="AT178" s="3666"/>
      <c r="AU178" s="3668"/>
    </row>
    <row r="179" spans="1:47" s="2" customFormat="1" ht="47.25" customHeight="1" x14ac:dyDescent="0.25">
      <c r="A179" s="265"/>
      <c r="B179" s="873"/>
      <c r="C179" s="265"/>
      <c r="D179" s="266"/>
      <c r="E179" s="691"/>
      <c r="F179" s="691"/>
      <c r="G179" s="2975"/>
      <c r="H179" s="2995"/>
      <c r="I179" s="2975"/>
      <c r="J179" s="2995"/>
      <c r="K179" s="2975"/>
      <c r="L179" s="2995"/>
      <c r="M179" s="2975"/>
      <c r="N179" s="2995"/>
      <c r="O179" s="2975"/>
      <c r="P179" s="2975"/>
      <c r="Q179" s="2995"/>
      <c r="R179" s="3628"/>
      <c r="S179" s="3001"/>
      <c r="T179" s="2995"/>
      <c r="U179" s="2995"/>
      <c r="V179" s="988" t="s">
        <v>1143</v>
      </c>
      <c r="W179" s="888">
        <v>5000000</v>
      </c>
      <c r="X179" s="923">
        <v>4753200</v>
      </c>
      <c r="Y179" s="923">
        <f>+X179</f>
        <v>4753200</v>
      </c>
      <c r="Z179" s="481" t="s">
        <v>1485</v>
      </c>
      <c r="AA179" s="3287"/>
      <c r="AB179" s="2430"/>
      <c r="AC179" s="3664"/>
      <c r="AD179" s="3636"/>
      <c r="AE179" s="3623"/>
      <c r="AF179" s="3636"/>
      <c r="AG179" s="3623"/>
      <c r="AH179" s="3636"/>
      <c r="AI179" s="3623"/>
      <c r="AJ179" s="3636"/>
      <c r="AK179" s="3623"/>
      <c r="AL179" s="3636"/>
      <c r="AM179" s="3623"/>
      <c r="AN179" s="3636"/>
      <c r="AO179" s="3623"/>
      <c r="AP179" s="3636"/>
      <c r="AQ179" s="3623"/>
      <c r="AR179" s="3630"/>
      <c r="AS179" s="3665"/>
      <c r="AT179" s="3666"/>
      <c r="AU179" s="3629"/>
    </row>
    <row r="180" spans="1:47" ht="61.5" customHeight="1" x14ac:dyDescent="0.25">
      <c r="A180" s="265"/>
      <c r="B180" s="873"/>
      <c r="C180" s="265"/>
      <c r="D180" s="266"/>
      <c r="E180" s="499"/>
      <c r="F180" s="499"/>
      <c r="G180" s="2271" t="s">
        <v>63</v>
      </c>
      <c r="H180" s="2146" t="s">
        <v>1486</v>
      </c>
      <c r="I180" s="2271">
        <v>4502038</v>
      </c>
      <c r="J180" s="2146" t="s">
        <v>1472</v>
      </c>
      <c r="K180" s="2271" t="s">
        <v>63</v>
      </c>
      <c r="L180" s="2146" t="s">
        <v>1487</v>
      </c>
      <c r="M180" s="2271">
        <v>450203800</v>
      </c>
      <c r="N180" s="2146" t="s">
        <v>1488</v>
      </c>
      <c r="O180" s="2271">
        <v>1</v>
      </c>
      <c r="P180" s="3045" t="s">
        <v>1489</v>
      </c>
      <c r="Q180" s="3046" t="s">
        <v>1490</v>
      </c>
      <c r="R180" s="3608">
        <f>SUM(W180:W186)/S180</f>
        <v>1</v>
      </c>
      <c r="S180" s="3059">
        <f>SUM(W180:W186)</f>
        <v>90000000</v>
      </c>
      <c r="T180" s="3670" t="s">
        <v>1491</v>
      </c>
      <c r="U180" s="3011" t="s">
        <v>1492</v>
      </c>
      <c r="V180" s="755" t="s">
        <v>1493</v>
      </c>
      <c r="W180" s="831">
        <v>22270000</v>
      </c>
      <c r="X180" s="923">
        <v>22270000</v>
      </c>
      <c r="Y180" s="923">
        <f>+X180</f>
        <v>22270000</v>
      </c>
      <c r="Z180" s="481" t="s">
        <v>1494</v>
      </c>
      <c r="AA180" s="3288">
        <v>20</v>
      </c>
      <c r="AB180" s="3590" t="s">
        <v>387</v>
      </c>
      <c r="AC180" s="3635">
        <v>121</v>
      </c>
      <c r="AD180" s="3635">
        <v>176</v>
      </c>
      <c r="AE180" s="3635" t="s">
        <v>129</v>
      </c>
      <c r="AF180" s="3635">
        <v>171</v>
      </c>
      <c r="AG180" s="3635">
        <v>121</v>
      </c>
      <c r="AH180" s="3635">
        <v>5</v>
      </c>
      <c r="AI180" s="3635" t="s">
        <v>129</v>
      </c>
      <c r="AJ180" s="3629"/>
      <c r="AK180" s="3629"/>
      <c r="AL180" s="3629"/>
      <c r="AM180" s="3629"/>
      <c r="AN180" s="3629"/>
      <c r="AO180" s="3629"/>
      <c r="AP180" s="3629"/>
      <c r="AQ180" s="3629"/>
      <c r="AR180" s="3629">
        <v>297</v>
      </c>
      <c r="AS180" s="3671">
        <v>44197</v>
      </c>
      <c r="AT180" s="3671">
        <v>44561</v>
      </c>
      <c r="AU180" s="3566" t="s">
        <v>1470</v>
      </c>
    </row>
    <row r="181" spans="1:47" ht="61.5" customHeight="1" x14ac:dyDescent="0.25">
      <c r="A181" s="265"/>
      <c r="B181" s="873"/>
      <c r="C181" s="265"/>
      <c r="D181" s="266"/>
      <c r="E181" s="499"/>
      <c r="F181" s="499"/>
      <c r="G181" s="2272"/>
      <c r="H181" s="2147"/>
      <c r="I181" s="2272"/>
      <c r="J181" s="2147"/>
      <c r="K181" s="2272"/>
      <c r="L181" s="2147"/>
      <c r="M181" s="2272"/>
      <c r="N181" s="2147"/>
      <c r="O181" s="2272"/>
      <c r="P181" s="2975"/>
      <c r="Q181" s="2995"/>
      <c r="R181" s="3628"/>
      <c r="S181" s="3001"/>
      <c r="T181" s="3670"/>
      <c r="U181" s="3544"/>
      <c r="V181" s="755" t="s">
        <v>1495</v>
      </c>
      <c r="W181" s="831">
        <v>15000000</v>
      </c>
      <c r="X181" s="923">
        <v>15000000</v>
      </c>
      <c r="Y181" s="923">
        <f>+X181</f>
        <v>15000000</v>
      </c>
      <c r="Z181" s="481" t="s">
        <v>1494</v>
      </c>
      <c r="AA181" s="3287"/>
      <c r="AB181" s="3590"/>
      <c r="AC181" s="3636"/>
      <c r="AD181" s="3636"/>
      <c r="AE181" s="3636"/>
      <c r="AF181" s="3636"/>
      <c r="AG181" s="3636"/>
      <c r="AH181" s="3636"/>
      <c r="AI181" s="3636"/>
      <c r="AJ181" s="3630"/>
      <c r="AK181" s="3630"/>
      <c r="AL181" s="3630"/>
      <c r="AM181" s="3630"/>
      <c r="AN181" s="3630"/>
      <c r="AO181" s="3630"/>
      <c r="AP181" s="3630"/>
      <c r="AQ181" s="3630"/>
      <c r="AR181" s="3630"/>
      <c r="AS181" s="3565"/>
      <c r="AT181" s="3565"/>
      <c r="AU181" s="3567"/>
    </row>
    <row r="182" spans="1:47" ht="61.5" customHeight="1" x14ac:dyDescent="0.25">
      <c r="A182" s="265"/>
      <c r="B182" s="873"/>
      <c r="C182" s="265"/>
      <c r="D182" s="266"/>
      <c r="E182" s="499"/>
      <c r="F182" s="499"/>
      <c r="G182" s="2272"/>
      <c r="H182" s="2147"/>
      <c r="I182" s="2272"/>
      <c r="J182" s="2147"/>
      <c r="K182" s="2272"/>
      <c r="L182" s="2147"/>
      <c r="M182" s="2272"/>
      <c r="N182" s="2147"/>
      <c r="O182" s="2272"/>
      <c r="P182" s="2975"/>
      <c r="Q182" s="2995"/>
      <c r="R182" s="3628"/>
      <c r="S182" s="3001"/>
      <c r="T182" s="3670"/>
      <c r="U182" s="3544"/>
      <c r="V182" s="755" t="s">
        <v>1496</v>
      </c>
      <c r="W182" s="831">
        <v>18730000</v>
      </c>
      <c r="X182" s="923">
        <v>18730000</v>
      </c>
      <c r="Y182" s="923">
        <f>+X182</f>
        <v>18730000</v>
      </c>
      <c r="Z182" s="481" t="s">
        <v>1494</v>
      </c>
      <c r="AA182" s="3287"/>
      <c r="AB182" s="3590"/>
      <c r="AC182" s="3636"/>
      <c r="AD182" s="3636"/>
      <c r="AE182" s="3636"/>
      <c r="AF182" s="3636"/>
      <c r="AG182" s="3636"/>
      <c r="AH182" s="3636"/>
      <c r="AI182" s="3636"/>
      <c r="AJ182" s="3630"/>
      <c r="AK182" s="3630"/>
      <c r="AL182" s="3630"/>
      <c r="AM182" s="3630"/>
      <c r="AN182" s="3630"/>
      <c r="AO182" s="3630"/>
      <c r="AP182" s="3630"/>
      <c r="AQ182" s="3630"/>
      <c r="AR182" s="3630"/>
      <c r="AS182" s="3565"/>
      <c r="AT182" s="3565"/>
      <c r="AU182" s="3567"/>
    </row>
    <row r="183" spans="1:47" ht="81.75" customHeight="1" x14ac:dyDescent="0.25">
      <c r="A183" s="265"/>
      <c r="B183" s="873"/>
      <c r="C183" s="265"/>
      <c r="D183" s="266"/>
      <c r="E183" s="499"/>
      <c r="F183" s="499"/>
      <c r="G183" s="2272"/>
      <c r="H183" s="2147"/>
      <c r="I183" s="2272"/>
      <c r="J183" s="2147"/>
      <c r="K183" s="2272"/>
      <c r="L183" s="2147"/>
      <c r="M183" s="2272"/>
      <c r="N183" s="2147"/>
      <c r="O183" s="2272"/>
      <c r="P183" s="2975"/>
      <c r="Q183" s="2995"/>
      <c r="R183" s="3628"/>
      <c r="S183" s="3001"/>
      <c r="T183" s="3670"/>
      <c r="U183" s="3544"/>
      <c r="V183" s="755" t="s">
        <v>1497</v>
      </c>
      <c r="W183" s="831">
        <v>17000000</v>
      </c>
      <c r="X183" s="923">
        <v>16500000</v>
      </c>
      <c r="Y183" s="923">
        <v>16500000</v>
      </c>
      <c r="Z183" s="481" t="s">
        <v>1494</v>
      </c>
      <c r="AA183" s="3287"/>
      <c r="AB183" s="3590"/>
      <c r="AC183" s="3636"/>
      <c r="AD183" s="3636"/>
      <c r="AE183" s="3636"/>
      <c r="AF183" s="3636"/>
      <c r="AG183" s="3636"/>
      <c r="AH183" s="3636"/>
      <c r="AI183" s="3636"/>
      <c r="AJ183" s="3630"/>
      <c r="AK183" s="3630"/>
      <c r="AL183" s="3630"/>
      <c r="AM183" s="3630"/>
      <c r="AN183" s="3630"/>
      <c r="AO183" s="3630"/>
      <c r="AP183" s="3630"/>
      <c r="AQ183" s="3630"/>
      <c r="AR183" s="3630"/>
      <c r="AS183" s="3565"/>
      <c r="AT183" s="3565"/>
      <c r="AU183" s="3567"/>
    </row>
    <row r="184" spans="1:47" ht="93.75" customHeight="1" x14ac:dyDescent="0.25">
      <c r="A184" s="265"/>
      <c r="B184" s="873"/>
      <c r="C184" s="265"/>
      <c r="D184" s="266"/>
      <c r="E184" s="499"/>
      <c r="F184" s="499"/>
      <c r="G184" s="2272"/>
      <c r="H184" s="2147"/>
      <c r="I184" s="2272"/>
      <c r="J184" s="2147"/>
      <c r="K184" s="2272"/>
      <c r="L184" s="2147"/>
      <c r="M184" s="2272"/>
      <c r="N184" s="2147"/>
      <c r="O184" s="2272"/>
      <c r="P184" s="2975"/>
      <c r="Q184" s="2995"/>
      <c r="R184" s="3628"/>
      <c r="S184" s="3001"/>
      <c r="T184" s="3670"/>
      <c r="U184" s="3544"/>
      <c r="V184" s="755" t="s">
        <v>1498</v>
      </c>
      <c r="W184" s="831">
        <v>12000000</v>
      </c>
      <c r="X184" s="923">
        <v>11137000</v>
      </c>
      <c r="Y184" s="923">
        <v>11137000</v>
      </c>
      <c r="Z184" s="481" t="s">
        <v>1494</v>
      </c>
      <c r="AA184" s="3287"/>
      <c r="AB184" s="3590"/>
      <c r="AC184" s="3636"/>
      <c r="AD184" s="3636"/>
      <c r="AE184" s="3636"/>
      <c r="AF184" s="3636"/>
      <c r="AG184" s="3636"/>
      <c r="AH184" s="3636"/>
      <c r="AI184" s="3636"/>
      <c r="AJ184" s="3630"/>
      <c r="AK184" s="3630"/>
      <c r="AL184" s="3630"/>
      <c r="AM184" s="3630"/>
      <c r="AN184" s="3630"/>
      <c r="AO184" s="3630"/>
      <c r="AP184" s="3630"/>
      <c r="AQ184" s="3630"/>
      <c r="AR184" s="3630"/>
      <c r="AS184" s="3565"/>
      <c r="AT184" s="3565"/>
      <c r="AU184" s="3567"/>
    </row>
    <row r="185" spans="1:47" ht="41.25" customHeight="1" x14ac:dyDescent="0.25">
      <c r="A185" s="265"/>
      <c r="B185" s="873"/>
      <c r="C185" s="265"/>
      <c r="D185" s="266"/>
      <c r="E185" s="499"/>
      <c r="F185" s="499"/>
      <c r="G185" s="2272"/>
      <c r="H185" s="2147"/>
      <c r="I185" s="2272"/>
      <c r="J185" s="2147"/>
      <c r="K185" s="2272"/>
      <c r="L185" s="2147"/>
      <c r="M185" s="2272"/>
      <c r="N185" s="2147"/>
      <c r="O185" s="2272"/>
      <c r="P185" s="2975"/>
      <c r="Q185" s="2995"/>
      <c r="R185" s="3628"/>
      <c r="S185" s="3001"/>
      <c r="T185" s="3670"/>
      <c r="U185" s="3544"/>
      <c r="V185" s="755" t="s">
        <v>1499</v>
      </c>
      <c r="W185" s="831">
        <v>3000000</v>
      </c>
      <c r="X185" s="832">
        <v>2140800</v>
      </c>
      <c r="Y185" s="832">
        <f>+X185</f>
        <v>2140800</v>
      </c>
      <c r="Z185" s="481" t="s">
        <v>1500</v>
      </c>
      <c r="AA185" s="3287"/>
      <c r="AB185" s="3590"/>
      <c r="AC185" s="3636"/>
      <c r="AD185" s="3636"/>
      <c r="AE185" s="3636"/>
      <c r="AF185" s="3636"/>
      <c r="AG185" s="3636"/>
      <c r="AH185" s="3636"/>
      <c r="AI185" s="3636"/>
      <c r="AJ185" s="3630"/>
      <c r="AK185" s="3630"/>
      <c r="AL185" s="3630"/>
      <c r="AM185" s="3630"/>
      <c r="AN185" s="3630"/>
      <c r="AO185" s="3630"/>
      <c r="AP185" s="3630"/>
      <c r="AQ185" s="3630"/>
      <c r="AR185" s="3630"/>
      <c r="AS185" s="3565"/>
      <c r="AT185" s="3565"/>
      <c r="AU185" s="3567"/>
    </row>
    <row r="186" spans="1:47" ht="41.25" customHeight="1" x14ac:dyDescent="0.25">
      <c r="A186" s="265"/>
      <c r="B186" s="873"/>
      <c r="C186" s="265"/>
      <c r="D186" s="266"/>
      <c r="E186" s="499"/>
      <c r="F186" s="499"/>
      <c r="G186" s="2272"/>
      <c r="H186" s="2147"/>
      <c r="I186" s="2272"/>
      <c r="J186" s="2147"/>
      <c r="K186" s="2272"/>
      <c r="L186" s="2147"/>
      <c r="M186" s="2272"/>
      <c r="N186" s="2147"/>
      <c r="O186" s="2272"/>
      <c r="P186" s="2975"/>
      <c r="Q186" s="2995"/>
      <c r="R186" s="3628"/>
      <c r="S186" s="3001"/>
      <c r="T186" s="3670"/>
      <c r="U186" s="3544"/>
      <c r="V186" s="755" t="s">
        <v>1143</v>
      </c>
      <c r="W186" s="831">
        <v>2000000</v>
      </c>
      <c r="X186" s="832">
        <v>1763200</v>
      </c>
      <c r="Y186" s="893">
        <f>+X186</f>
        <v>1763200</v>
      </c>
      <c r="Z186" s="481" t="s">
        <v>1501</v>
      </c>
      <c r="AA186" s="3287"/>
      <c r="AB186" s="3590"/>
      <c r="AC186" s="3636"/>
      <c r="AD186" s="3669"/>
      <c r="AE186" s="3669"/>
      <c r="AF186" s="3669"/>
      <c r="AG186" s="3669"/>
      <c r="AH186" s="3669"/>
      <c r="AI186" s="3669"/>
      <c r="AJ186" s="3667"/>
      <c r="AK186" s="3667"/>
      <c r="AL186" s="3667"/>
      <c r="AM186" s="3667"/>
      <c r="AN186" s="3667"/>
      <c r="AO186" s="3667"/>
      <c r="AP186" s="3667"/>
      <c r="AQ186" s="3667"/>
      <c r="AR186" s="3667"/>
      <c r="AS186" s="3565"/>
      <c r="AT186" s="3565"/>
      <c r="AU186" s="3568"/>
    </row>
    <row r="187" spans="1:47" ht="79.5" customHeight="1" x14ac:dyDescent="0.25">
      <c r="A187" s="265"/>
      <c r="B187" s="873"/>
      <c r="C187" s="265"/>
      <c r="D187" s="266"/>
      <c r="E187" s="499"/>
      <c r="F187" s="654"/>
      <c r="G187" s="2285">
        <v>4502024</v>
      </c>
      <c r="H187" s="2333" t="s">
        <v>1502</v>
      </c>
      <c r="I187" s="2285">
        <v>4502024</v>
      </c>
      <c r="J187" s="2333" t="s">
        <v>1502</v>
      </c>
      <c r="K187" s="2285" t="s">
        <v>63</v>
      </c>
      <c r="L187" s="2333" t="s">
        <v>1503</v>
      </c>
      <c r="M187" s="2285">
        <v>450202401</v>
      </c>
      <c r="N187" s="2333" t="s">
        <v>1504</v>
      </c>
      <c r="O187" s="2285">
        <v>1</v>
      </c>
      <c r="P187" s="2299" t="s">
        <v>1505</v>
      </c>
      <c r="Q187" s="2465" t="s">
        <v>1506</v>
      </c>
      <c r="R187" s="3223">
        <f>SUM(W187:W189)/S187</f>
        <v>1</v>
      </c>
      <c r="S187" s="3052">
        <f>SUM(W187:W189)</f>
        <v>33000000</v>
      </c>
      <c r="T187" s="2464" t="s">
        <v>1507</v>
      </c>
      <c r="U187" s="2539" t="s">
        <v>1442</v>
      </c>
      <c r="V187" s="661" t="s">
        <v>1508</v>
      </c>
      <c r="W187" s="989">
        <v>20000000</v>
      </c>
      <c r="X187" s="989">
        <v>20000000</v>
      </c>
      <c r="Y187" s="923">
        <f>+X187</f>
        <v>20000000</v>
      </c>
      <c r="Z187" s="481" t="s">
        <v>1509</v>
      </c>
      <c r="AA187" s="3659">
        <v>20</v>
      </c>
      <c r="AB187" s="3590" t="s">
        <v>387</v>
      </c>
      <c r="AC187" s="3585">
        <v>1667</v>
      </c>
      <c r="AD187" s="3584" t="s">
        <v>129</v>
      </c>
      <c r="AE187" s="3584" t="s">
        <v>129</v>
      </c>
      <c r="AF187" s="3584">
        <v>327</v>
      </c>
      <c r="AG187" s="3584">
        <v>920</v>
      </c>
      <c r="AH187" s="3584">
        <v>420</v>
      </c>
      <c r="AI187" s="2507"/>
      <c r="AJ187" s="2507"/>
      <c r="AK187" s="2507"/>
      <c r="AL187" s="2507"/>
      <c r="AM187" s="2507"/>
      <c r="AN187" s="2507"/>
      <c r="AO187" s="2507"/>
      <c r="AP187" s="2507"/>
      <c r="AQ187" s="2507"/>
      <c r="AR187" s="2507">
        <v>1667</v>
      </c>
      <c r="AS187" s="3547">
        <v>44197</v>
      </c>
      <c r="AT187" s="3547">
        <v>44561</v>
      </c>
      <c r="AU187" s="3548" t="s">
        <v>1470</v>
      </c>
    </row>
    <row r="188" spans="1:47" ht="86.25" customHeight="1" x14ac:dyDescent="0.25">
      <c r="A188" s="265"/>
      <c r="B188" s="873"/>
      <c r="C188" s="265"/>
      <c r="D188" s="266"/>
      <c r="E188" s="499"/>
      <c r="F188" s="654"/>
      <c r="G188" s="2285"/>
      <c r="H188" s="2333"/>
      <c r="I188" s="2285"/>
      <c r="J188" s="2333"/>
      <c r="K188" s="2285"/>
      <c r="L188" s="2333"/>
      <c r="M188" s="2285"/>
      <c r="N188" s="2333"/>
      <c r="O188" s="2285"/>
      <c r="P188" s="2299"/>
      <c r="Q188" s="2465"/>
      <c r="R188" s="3223"/>
      <c r="S188" s="3052"/>
      <c r="T188" s="2465"/>
      <c r="U188" s="2539"/>
      <c r="V188" s="661" t="s">
        <v>1510</v>
      </c>
      <c r="W188" s="989">
        <v>6500000</v>
      </c>
      <c r="X188" s="989">
        <f>2623000+195000</f>
        <v>2818000</v>
      </c>
      <c r="Y188" s="923">
        <f>+X188</f>
        <v>2818000</v>
      </c>
      <c r="Z188" s="481" t="s">
        <v>1509</v>
      </c>
      <c r="AA188" s="3659"/>
      <c r="AB188" s="3590"/>
      <c r="AC188" s="3585"/>
      <c r="AD188" s="3585"/>
      <c r="AE188" s="3585"/>
      <c r="AF188" s="3585"/>
      <c r="AG188" s="3585"/>
      <c r="AH188" s="3585"/>
      <c r="AI188" s="2508"/>
      <c r="AJ188" s="2508"/>
      <c r="AK188" s="2508"/>
      <c r="AL188" s="2508"/>
      <c r="AM188" s="2508"/>
      <c r="AN188" s="2508"/>
      <c r="AO188" s="2508"/>
      <c r="AP188" s="2508"/>
      <c r="AQ188" s="2508"/>
      <c r="AR188" s="2508"/>
      <c r="AS188" s="3547"/>
      <c r="AT188" s="3547"/>
      <c r="AU188" s="3226"/>
    </row>
    <row r="189" spans="1:47" ht="102" customHeight="1" x14ac:dyDescent="0.25">
      <c r="A189" s="265"/>
      <c r="B189" s="873"/>
      <c r="C189" s="265"/>
      <c r="D189" s="266"/>
      <c r="E189" s="499"/>
      <c r="F189" s="654"/>
      <c r="G189" s="2286"/>
      <c r="H189" s="2334"/>
      <c r="I189" s="2286"/>
      <c r="J189" s="2334"/>
      <c r="K189" s="2286"/>
      <c r="L189" s="2334"/>
      <c r="M189" s="2286"/>
      <c r="N189" s="2334"/>
      <c r="O189" s="2286"/>
      <c r="P189" s="2300"/>
      <c r="Q189" s="2466"/>
      <c r="R189" s="3196"/>
      <c r="S189" s="3053"/>
      <c r="T189" s="2466"/>
      <c r="U189" s="2540"/>
      <c r="V189" s="661" t="s">
        <v>1511</v>
      </c>
      <c r="W189" s="989">
        <v>6500000</v>
      </c>
      <c r="X189" s="989">
        <v>3462000</v>
      </c>
      <c r="Y189" s="923">
        <f>+X189</f>
        <v>3462000</v>
      </c>
      <c r="Z189" s="481" t="s">
        <v>1509</v>
      </c>
      <c r="AA189" s="3673"/>
      <c r="AB189" s="3590"/>
      <c r="AC189" s="3586"/>
      <c r="AD189" s="3672"/>
      <c r="AE189" s="3672"/>
      <c r="AF189" s="3672"/>
      <c r="AG189" s="3672"/>
      <c r="AH189" s="3672"/>
      <c r="AI189" s="2509"/>
      <c r="AJ189" s="2509"/>
      <c r="AK189" s="2509"/>
      <c r="AL189" s="2509"/>
      <c r="AM189" s="2509"/>
      <c r="AN189" s="2509"/>
      <c r="AO189" s="2509"/>
      <c r="AP189" s="2509"/>
      <c r="AQ189" s="2509"/>
      <c r="AR189" s="2509"/>
      <c r="AS189" s="3594"/>
      <c r="AT189" s="3594"/>
      <c r="AU189" s="3227"/>
    </row>
    <row r="190" spans="1:47" s="2" customFormat="1" ht="107.25" customHeight="1" x14ac:dyDescent="0.25">
      <c r="A190" s="265"/>
      <c r="B190" s="873"/>
      <c r="C190" s="265"/>
      <c r="D190" s="266"/>
      <c r="E190" s="691"/>
      <c r="F190" s="346"/>
      <c r="G190" s="2298">
        <v>4502024</v>
      </c>
      <c r="H190" s="2464" t="s">
        <v>1502</v>
      </c>
      <c r="I190" s="2298">
        <v>4502024</v>
      </c>
      <c r="J190" s="2464" t="s">
        <v>1502</v>
      </c>
      <c r="K190" s="2298" t="s">
        <v>63</v>
      </c>
      <c r="L190" s="2464" t="s">
        <v>1512</v>
      </c>
      <c r="M190" s="2298">
        <v>450202401</v>
      </c>
      <c r="N190" s="2464" t="s">
        <v>1504</v>
      </c>
      <c r="O190" s="2298">
        <v>1</v>
      </c>
      <c r="P190" s="2298" t="s">
        <v>1513</v>
      </c>
      <c r="Q190" s="2464" t="s">
        <v>1512</v>
      </c>
      <c r="R190" s="3195">
        <f>SUM(W190:W193)/S190</f>
        <v>1</v>
      </c>
      <c r="S190" s="3595">
        <f>SUM(W190:W193)</f>
        <v>48000000</v>
      </c>
      <c r="T190" s="2538" t="s">
        <v>1514</v>
      </c>
      <c r="U190" s="2538" t="s">
        <v>1515</v>
      </c>
      <c r="V190" s="661" t="s">
        <v>1516</v>
      </c>
      <c r="W190" s="989">
        <v>13000000</v>
      </c>
      <c r="X190" s="989">
        <v>13000000</v>
      </c>
      <c r="Y190" s="989">
        <v>13000000</v>
      </c>
      <c r="Z190" s="481" t="s">
        <v>1517</v>
      </c>
      <c r="AA190" s="3674">
        <v>20</v>
      </c>
      <c r="AB190" s="2430" t="s">
        <v>387</v>
      </c>
      <c r="AC190" s="3584">
        <v>856</v>
      </c>
      <c r="AD190" s="3584" t="s">
        <v>129</v>
      </c>
      <c r="AE190" s="3584" t="s">
        <v>129</v>
      </c>
      <c r="AF190" s="3584">
        <v>50</v>
      </c>
      <c r="AG190" s="3584">
        <v>560</v>
      </c>
      <c r="AH190" s="3584">
        <v>246</v>
      </c>
      <c r="AI190" s="2507"/>
      <c r="AJ190" s="2507"/>
      <c r="AK190" s="2507"/>
      <c r="AL190" s="2507"/>
      <c r="AM190" s="2507"/>
      <c r="AN190" s="2507"/>
      <c r="AO190" s="2507"/>
      <c r="AP190" s="2507"/>
      <c r="AQ190" s="2507"/>
      <c r="AR190" s="2507">
        <v>856</v>
      </c>
      <c r="AS190" s="3218">
        <v>44197</v>
      </c>
      <c r="AT190" s="3218">
        <v>44561</v>
      </c>
      <c r="AU190" s="2507" t="s">
        <v>1470</v>
      </c>
    </row>
    <row r="191" spans="1:47" s="2" customFormat="1" ht="76.5" customHeight="1" x14ac:dyDescent="0.25">
      <c r="A191" s="265"/>
      <c r="B191" s="873"/>
      <c r="C191" s="265"/>
      <c r="D191" s="266"/>
      <c r="E191" s="691"/>
      <c r="F191" s="346"/>
      <c r="G191" s="2299"/>
      <c r="H191" s="2465"/>
      <c r="I191" s="2299"/>
      <c r="J191" s="2465"/>
      <c r="K191" s="2299"/>
      <c r="L191" s="2465"/>
      <c r="M191" s="2299"/>
      <c r="N191" s="2465"/>
      <c r="O191" s="2299"/>
      <c r="P191" s="2299"/>
      <c r="Q191" s="2465"/>
      <c r="R191" s="3223"/>
      <c r="S191" s="3052"/>
      <c r="T191" s="2539"/>
      <c r="U191" s="2539"/>
      <c r="V191" s="660" t="s">
        <v>1518</v>
      </c>
      <c r="W191" s="831">
        <v>10000000</v>
      </c>
      <c r="X191" s="831">
        <v>10000000</v>
      </c>
      <c r="Y191" s="831">
        <v>10000000</v>
      </c>
      <c r="Z191" s="481" t="s">
        <v>1517</v>
      </c>
      <c r="AA191" s="3659"/>
      <c r="AB191" s="2430"/>
      <c r="AC191" s="3585"/>
      <c r="AD191" s="3585"/>
      <c r="AE191" s="3585"/>
      <c r="AF191" s="3585"/>
      <c r="AG191" s="3585"/>
      <c r="AH191" s="3585"/>
      <c r="AI191" s="2508"/>
      <c r="AJ191" s="2508"/>
      <c r="AK191" s="2508"/>
      <c r="AL191" s="2508"/>
      <c r="AM191" s="2508"/>
      <c r="AN191" s="2508"/>
      <c r="AO191" s="2508"/>
      <c r="AP191" s="2508"/>
      <c r="AQ191" s="2508"/>
      <c r="AR191" s="2508"/>
      <c r="AS191" s="3219"/>
      <c r="AT191" s="3219"/>
      <c r="AU191" s="2508"/>
    </row>
    <row r="192" spans="1:47" s="2" customFormat="1" ht="76.5" customHeight="1" x14ac:dyDescent="0.25">
      <c r="A192" s="265"/>
      <c r="B192" s="873"/>
      <c r="C192" s="265"/>
      <c r="D192" s="266"/>
      <c r="E192" s="691"/>
      <c r="F192" s="346"/>
      <c r="G192" s="2299"/>
      <c r="H192" s="2465"/>
      <c r="I192" s="2299"/>
      <c r="J192" s="2465"/>
      <c r="K192" s="2299"/>
      <c r="L192" s="2465"/>
      <c r="M192" s="2299"/>
      <c r="N192" s="2465"/>
      <c r="O192" s="2299"/>
      <c r="P192" s="2299"/>
      <c r="Q192" s="2465"/>
      <c r="R192" s="3223"/>
      <c r="S192" s="3052"/>
      <c r="T192" s="2539"/>
      <c r="U192" s="2539"/>
      <c r="V192" s="643" t="s">
        <v>1519</v>
      </c>
      <c r="W192" s="911">
        <v>10000000</v>
      </c>
      <c r="X192" s="911">
        <v>9331167</v>
      </c>
      <c r="Y192" s="911">
        <f>+X192</f>
        <v>9331167</v>
      </c>
      <c r="Z192" s="438" t="s">
        <v>1517</v>
      </c>
      <c r="AA192" s="3659"/>
      <c r="AB192" s="2430"/>
      <c r="AC192" s="3585"/>
      <c r="AD192" s="3585"/>
      <c r="AE192" s="3585"/>
      <c r="AF192" s="3585"/>
      <c r="AG192" s="3585"/>
      <c r="AH192" s="3585"/>
      <c r="AI192" s="2508"/>
      <c r="AJ192" s="2508"/>
      <c r="AK192" s="2508"/>
      <c r="AL192" s="2508"/>
      <c r="AM192" s="2508"/>
      <c r="AN192" s="2508"/>
      <c r="AO192" s="2508"/>
      <c r="AP192" s="2508"/>
      <c r="AQ192" s="2508"/>
      <c r="AR192" s="2508"/>
      <c r="AS192" s="3219"/>
      <c r="AT192" s="3219"/>
      <c r="AU192" s="2508"/>
    </row>
    <row r="193" spans="1:47" s="2" customFormat="1" ht="56.25" customHeight="1" x14ac:dyDescent="0.25">
      <c r="A193" s="265"/>
      <c r="B193" s="873"/>
      <c r="C193" s="265"/>
      <c r="D193" s="266"/>
      <c r="E193" s="691"/>
      <c r="F193" s="346"/>
      <c r="G193" s="2299"/>
      <c r="H193" s="2465"/>
      <c r="I193" s="2299"/>
      <c r="J193" s="2465"/>
      <c r="K193" s="2299"/>
      <c r="L193" s="2465"/>
      <c r="M193" s="2299"/>
      <c r="N193" s="2465"/>
      <c r="O193" s="2299"/>
      <c r="P193" s="2299"/>
      <c r="Q193" s="2465"/>
      <c r="R193" s="3223"/>
      <c r="S193" s="3052"/>
      <c r="T193" s="2539"/>
      <c r="U193" s="2539"/>
      <c r="V193" s="643" t="s">
        <v>1520</v>
      </c>
      <c r="W193" s="911">
        <v>15000000</v>
      </c>
      <c r="X193" s="990">
        <v>1817052</v>
      </c>
      <c r="Y193" s="990">
        <f>+X193</f>
        <v>1817052</v>
      </c>
      <c r="Z193" s="438" t="s">
        <v>1521</v>
      </c>
      <c r="AA193" s="3659"/>
      <c r="AB193" s="2430"/>
      <c r="AC193" s="3585"/>
      <c r="AD193" s="3585"/>
      <c r="AE193" s="3585"/>
      <c r="AF193" s="3585"/>
      <c r="AG193" s="3585"/>
      <c r="AH193" s="3585"/>
      <c r="AI193" s="2508"/>
      <c r="AJ193" s="2508"/>
      <c r="AK193" s="2508"/>
      <c r="AL193" s="2508"/>
      <c r="AM193" s="2508"/>
      <c r="AN193" s="2508"/>
      <c r="AO193" s="2508"/>
      <c r="AP193" s="2508"/>
      <c r="AQ193" s="2508"/>
      <c r="AR193" s="2508"/>
      <c r="AS193" s="3219"/>
      <c r="AT193" s="3219"/>
      <c r="AU193" s="3645"/>
    </row>
    <row r="194" spans="1:47" s="2" customFormat="1" ht="25.5" customHeight="1" x14ac:dyDescent="0.25">
      <c r="A194" s="265"/>
      <c r="B194" s="873"/>
      <c r="C194" s="265"/>
      <c r="D194" s="266"/>
      <c r="E194" s="982">
        <v>4599</v>
      </c>
      <c r="F194" s="3347" t="s">
        <v>1522</v>
      </c>
      <c r="G194" s="2626"/>
      <c r="H194" s="2626"/>
      <c r="I194" s="2626"/>
      <c r="J194" s="2626"/>
      <c r="K194" s="2626"/>
      <c r="L194" s="2626"/>
      <c r="M194" s="2626"/>
      <c r="N194" s="2626"/>
      <c r="O194" s="248"/>
      <c r="P194" s="248"/>
      <c r="Q194" s="251"/>
      <c r="R194" s="248"/>
      <c r="S194" s="991"/>
      <c r="T194" s="985"/>
      <c r="U194" s="985"/>
      <c r="V194" s="992"/>
      <c r="W194" s="992"/>
      <c r="X194" s="992"/>
      <c r="Y194" s="992"/>
      <c r="Z194" s="869"/>
      <c r="AA194" s="993"/>
      <c r="AB194" s="96"/>
      <c r="AC194" s="994"/>
      <c r="AD194" s="994"/>
      <c r="AE194" s="994"/>
      <c r="AF194" s="994"/>
      <c r="AG194" s="994"/>
      <c r="AH194" s="994"/>
      <c r="AI194" s="994"/>
      <c r="AJ194" s="994"/>
      <c r="AK194" s="994"/>
      <c r="AL194" s="994"/>
      <c r="AM194" s="994"/>
      <c r="AN194" s="994"/>
      <c r="AO194" s="994"/>
      <c r="AP194" s="994"/>
      <c r="AQ194" s="994"/>
      <c r="AR194" s="994"/>
      <c r="AS194" s="995"/>
      <c r="AT194" s="995"/>
      <c r="AU194" s="996"/>
    </row>
    <row r="195" spans="1:47" ht="117.75" customHeight="1" x14ac:dyDescent="0.25">
      <c r="A195" s="265"/>
      <c r="B195" s="873"/>
      <c r="C195" s="265"/>
      <c r="D195" s="266"/>
      <c r="E195" s="499"/>
      <c r="F195" s="654"/>
      <c r="G195" s="2285" t="s">
        <v>63</v>
      </c>
      <c r="H195" s="2333" t="s">
        <v>1523</v>
      </c>
      <c r="I195" s="2285" t="s">
        <v>1524</v>
      </c>
      <c r="J195" s="3562" t="s">
        <v>1525</v>
      </c>
      <c r="K195" s="2285" t="s">
        <v>63</v>
      </c>
      <c r="L195" s="2333" t="s">
        <v>1526</v>
      </c>
      <c r="M195" s="2285" t="s">
        <v>1527</v>
      </c>
      <c r="N195" s="3562" t="s">
        <v>1528</v>
      </c>
      <c r="O195" s="2285">
        <v>1</v>
      </c>
      <c r="P195" s="2299" t="s">
        <v>1529</v>
      </c>
      <c r="Q195" s="2333" t="s">
        <v>1530</v>
      </c>
      <c r="R195" s="3560">
        <f>SUM(W195:W196)/S195</f>
        <v>1</v>
      </c>
      <c r="S195" s="3675">
        <f>SUM(W195:W196)</f>
        <v>50000000</v>
      </c>
      <c r="T195" s="2539" t="s">
        <v>1531</v>
      </c>
      <c r="U195" s="2539" t="s">
        <v>1532</v>
      </c>
      <c r="V195" s="661" t="s">
        <v>1533</v>
      </c>
      <c r="W195" s="831">
        <v>31941022</v>
      </c>
      <c r="X195" s="874">
        <f>31941022-15970511</f>
        <v>15970511</v>
      </c>
      <c r="Y195" s="874">
        <f>+X195</f>
        <v>15970511</v>
      </c>
      <c r="Z195" s="875" t="s">
        <v>1534</v>
      </c>
      <c r="AA195" s="3676">
        <v>20</v>
      </c>
      <c r="AB195" s="3590" t="s">
        <v>387</v>
      </c>
      <c r="AC195" s="3226">
        <v>3500</v>
      </c>
      <c r="AD195" s="3226">
        <v>4000</v>
      </c>
      <c r="AE195" s="3226"/>
      <c r="AF195" s="3226"/>
      <c r="AG195" s="3226"/>
      <c r="AH195" s="3226">
        <v>7500</v>
      </c>
      <c r="AI195" s="3226"/>
      <c r="AJ195" s="3226"/>
      <c r="AK195" s="3226"/>
      <c r="AL195" s="3226"/>
      <c r="AM195" s="3226"/>
      <c r="AN195" s="3226"/>
      <c r="AO195" s="3226"/>
      <c r="AP195" s="3226"/>
      <c r="AQ195" s="3226"/>
      <c r="AR195" s="3226">
        <v>7500</v>
      </c>
      <c r="AS195" s="3547">
        <v>44197</v>
      </c>
      <c r="AT195" s="3547">
        <v>44561</v>
      </c>
      <c r="AU195" s="3548" t="s">
        <v>1535</v>
      </c>
    </row>
    <row r="196" spans="1:47" ht="99" customHeight="1" x14ac:dyDescent="0.25">
      <c r="A196" s="265"/>
      <c r="B196" s="873"/>
      <c r="C196" s="265"/>
      <c r="D196" s="266"/>
      <c r="E196" s="499"/>
      <c r="F196" s="654"/>
      <c r="G196" s="2285"/>
      <c r="H196" s="2333"/>
      <c r="I196" s="2285"/>
      <c r="J196" s="2334"/>
      <c r="K196" s="2285"/>
      <c r="L196" s="2333"/>
      <c r="M196" s="2285"/>
      <c r="N196" s="2334"/>
      <c r="O196" s="2285"/>
      <c r="P196" s="2299"/>
      <c r="Q196" s="2333"/>
      <c r="R196" s="3560"/>
      <c r="S196" s="3675"/>
      <c r="T196" s="2539"/>
      <c r="U196" s="2539"/>
      <c r="V196" s="535" t="s">
        <v>1536</v>
      </c>
      <c r="W196" s="898">
        <v>18058978</v>
      </c>
      <c r="X196" s="832">
        <v>16742999</v>
      </c>
      <c r="Y196" s="832">
        <f>+X196</f>
        <v>16742999</v>
      </c>
      <c r="Z196" s="875" t="s">
        <v>1534</v>
      </c>
      <c r="AA196" s="3677"/>
      <c r="AB196" s="3590"/>
      <c r="AC196" s="3226"/>
      <c r="AD196" s="3226"/>
      <c r="AE196" s="3226"/>
      <c r="AF196" s="3226"/>
      <c r="AG196" s="3226"/>
      <c r="AH196" s="3226"/>
      <c r="AI196" s="3226"/>
      <c r="AJ196" s="3226"/>
      <c r="AK196" s="3226"/>
      <c r="AL196" s="3226"/>
      <c r="AM196" s="3226"/>
      <c r="AN196" s="3226"/>
      <c r="AO196" s="3226"/>
      <c r="AP196" s="3226"/>
      <c r="AQ196" s="3226"/>
      <c r="AR196" s="3226"/>
      <c r="AS196" s="3547"/>
      <c r="AT196" s="3547"/>
      <c r="AU196" s="3227"/>
    </row>
    <row r="197" spans="1:47" s="2" customFormat="1" ht="319.5" customHeight="1" x14ac:dyDescent="0.25">
      <c r="A197" s="265"/>
      <c r="B197" s="873"/>
      <c r="C197" s="265"/>
      <c r="D197" s="266"/>
      <c r="E197" s="691"/>
      <c r="F197" s="346"/>
      <c r="G197" s="662" t="s">
        <v>63</v>
      </c>
      <c r="H197" s="657" t="s">
        <v>1537</v>
      </c>
      <c r="I197" s="662" t="s">
        <v>1524</v>
      </c>
      <c r="J197" s="657" t="s">
        <v>1525</v>
      </c>
      <c r="K197" s="662" t="s">
        <v>63</v>
      </c>
      <c r="L197" s="657" t="s">
        <v>1538</v>
      </c>
      <c r="M197" s="662" t="s">
        <v>1527</v>
      </c>
      <c r="N197" s="657" t="s">
        <v>1528</v>
      </c>
      <c r="O197" s="662">
        <v>1</v>
      </c>
      <c r="P197" s="662" t="s">
        <v>1539</v>
      </c>
      <c r="Q197" s="657" t="s">
        <v>1540</v>
      </c>
      <c r="R197" s="909">
        <f>SUM(W197)/S197</f>
        <v>1</v>
      </c>
      <c r="S197" s="910">
        <f>W197</f>
        <v>18000000</v>
      </c>
      <c r="T197" s="657" t="s">
        <v>1477</v>
      </c>
      <c r="U197" s="666" t="s">
        <v>1541</v>
      </c>
      <c r="V197" s="661" t="s">
        <v>1542</v>
      </c>
      <c r="W197" s="831">
        <v>18000000</v>
      </c>
      <c r="X197" s="836">
        <v>18000000</v>
      </c>
      <c r="Y197" s="836">
        <v>18000000</v>
      </c>
      <c r="Z197" s="481" t="s">
        <v>1543</v>
      </c>
      <c r="AA197" s="997">
        <v>20</v>
      </c>
      <c r="AB197" s="645" t="s">
        <v>387</v>
      </c>
      <c r="AC197" s="998">
        <v>150</v>
      </c>
      <c r="AD197" s="999" t="s">
        <v>129</v>
      </c>
      <c r="AE197" s="999" t="s">
        <v>129</v>
      </c>
      <c r="AF197" s="999" t="s">
        <v>129</v>
      </c>
      <c r="AG197" s="999">
        <v>150</v>
      </c>
      <c r="AH197" s="672"/>
      <c r="AI197" s="672"/>
      <c r="AJ197" s="672"/>
      <c r="AK197" s="672"/>
      <c r="AL197" s="672"/>
      <c r="AM197" s="672"/>
      <c r="AN197" s="672"/>
      <c r="AO197" s="672"/>
      <c r="AP197" s="672"/>
      <c r="AQ197" s="672"/>
      <c r="AR197" s="672">
        <v>150</v>
      </c>
      <c r="AS197" s="689">
        <v>44197</v>
      </c>
      <c r="AT197" s="689">
        <v>44561</v>
      </c>
      <c r="AU197" s="690" t="s">
        <v>1470</v>
      </c>
    </row>
    <row r="198" spans="1:47" s="2" customFormat="1" ht="78.75" customHeight="1" x14ac:dyDescent="0.25">
      <c r="A198" s="265"/>
      <c r="B198" s="873"/>
      <c r="C198" s="265"/>
      <c r="D198" s="266"/>
      <c r="E198" s="691"/>
      <c r="F198" s="691"/>
      <c r="G198" s="2335" t="s">
        <v>63</v>
      </c>
      <c r="H198" s="2431" t="s">
        <v>1544</v>
      </c>
      <c r="I198" s="2335" t="s">
        <v>1524</v>
      </c>
      <c r="J198" s="2431" t="s">
        <v>1525</v>
      </c>
      <c r="K198" s="2335" t="s">
        <v>63</v>
      </c>
      <c r="L198" s="2431" t="s">
        <v>1545</v>
      </c>
      <c r="M198" s="2335" t="s">
        <v>1527</v>
      </c>
      <c r="N198" s="2431" t="s">
        <v>1528</v>
      </c>
      <c r="O198" s="2335">
        <v>1</v>
      </c>
      <c r="P198" s="2335" t="s">
        <v>1546</v>
      </c>
      <c r="Q198" s="2431" t="s">
        <v>1547</v>
      </c>
      <c r="R198" s="3189">
        <f>SUM(W198:W204)/S198</f>
        <v>1</v>
      </c>
      <c r="S198" s="3648">
        <f>SUM(W198:W204)</f>
        <v>143094503</v>
      </c>
      <c r="T198" s="2566" t="s">
        <v>1548</v>
      </c>
      <c r="U198" s="2566" t="s">
        <v>1549</v>
      </c>
      <c r="V198" s="1000" t="s">
        <v>1550</v>
      </c>
      <c r="W198" s="911">
        <v>13200000</v>
      </c>
      <c r="X198" s="911">
        <v>13200000</v>
      </c>
      <c r="Y198" s="911">
        <f t="shared" ref="Y198:Y204" si="5">+X198</f>
        <v>13200000</v>
      </c>
      <c r="Z198" s="261" t="s">
        <v>1551</v>
      </c>
      <c r="AA198" s="876">
        <v>20</v>
      </c>
      <c r="AB198" s="646" t="s">
        <v>387</v>
      </c>
      <c r="AC198" s="2166">
        <v>2360</v>
      </c>
      <c r="AD198" s="3621">
        <v>2360</v>
      </c>
      <c r="AE198" s="3621">
        <v>1500</v>
      </c>
      <c r="AF198" s="3621">
        <v>480</v>
      </c>
      <c r="AG198" s="3621"/>
      <c r="AH198" s="3621">
        <v>1200</v>
      </c>
      <c r="AI198" s="3621">
        <v>15</v>
      </c>
      <c r="AJ198" s="3621">
        <v>15</v>
      </c>
      <c r="AK198" s="3590"/>
      <c r="AL198" s="3590"/>
      <c r="AM198" s="3590"/>
      <c r="AN198" s="3590"/>
      <c r="AO198" s="3590"/>
      <c r="AP198" s="3590"/>
      <c r="AQ198" s="3621">
        <v>10</v>
      </c>
      <c r="AR198" s="3590">
        <v>4720</v>
      </c>
      <c r="AS198" s="3665">
        <v>44197</v>
      </c>
      <c r="AT198" s="3665">
        <v>44561</v>
      </c>
      <c r="AU198" s="2507" t="s">
        <v>1535</v>
      </c>
    </row>
    <row r="199" spans="1:47" s="2" customFormat="1" ht="78.75" customHeight="1" x14ac:dyDescent="0.25">
      <c r="A199" s="265"/>
      <c r="B199" s="873"/>
      <c r="C199" s="265"/>
      <c r="D199" s="266"/>
      <c r="E199" s="691"/>
      <c r="F199" s="691"/>
      <c r="G199" s="2335"/>
      <c r="H199" s="2431"/>
      <c r="I199" s="2335"/>
      <c r="J199" s="2431"/>
      <c r="K199" s="2335"/>
      <c r="L199" s="2431"/>
      <c r="M199" s="2335"/>
      <c r="N199" s="2431"/>
      <c r="O199" s="2335"/>
      <c r="P199" s="2335"/>
      <c r="Q199" s="2431"/>
      <c r="R199" s="3189"/>
      <c r="S199" s="3648"/>
      <c r="T199" s="2566"/>
      <c r="U199" s="2566"/>
      <c r="V199" s="1000" t="s">
        <v>1552</v>
      </c>
      <c r="W199" s="911">
        <v>47112368</v>
      </c>
      <c r="X199" s="990">
        <v>41750000</v>
      </c>
      <c r="Y199" s="990">
        <f t="shared" si="5"/>
        <v>41750000</v>
      </c>
      <c r="Z199" s="261" t="s">
        <v>1553</v>
      </c>
      <c r="AA199" s="876">
        <v>88</v>
      </c>
      <c r="AB199" s="646" t="s">
        <v>1167</v>
      </c>
      <c r="AC199" s="2166"/>
      <c r="AD199" s="3621"/>
      <c r="AE199" s="3621"/>
      <c r="AF199" s="3621"/>
      <c r="AG199" s="3621"/>
      <c r="AH199" s="3621"/>
      <c r="AI199" s="3621"/>
      <c r="AJ199" s="3621"/>
      <c r="AK199" s="3590"/>
      <c r="AL199" s="3590"/>
      <c r="AM199" s="3590"/>
      <c r="AN199" s="3590"/>
      <c r="AO199" s="3590"/>
      <c r="AP199" s="3590"/>
      <c r="AQ199" s="3621"/>
      <c r="AR199" s="3590"/>
      <c r="AS199" s="3665"/>
      <c r="AT199" s="3665"/>
      <c r="AU199" s="2508"/>
    </row>
    <row r="200" spans="1:47" s="2" customFormat="1" ht="142.5" customHeight="1" x14ac:dyDescent="0.25">
      <c r="A200" s="265"/>
      <c r="B200" s="873"/>
      <c r="C200" s="265"/>
      <c r="D200" s="266"/>
      <c r="E200" s="691"/>
      <c r="F200" s="691"/>
      <c r="G200" s="2335"/>
      <c r="H200" s="2431"/>
      <c r="I200" s="2335"/>
      <c r="J200" s="2431"/>
      <c r="K200" s="2335"/>
      <c r="L200" s="2431"/>
      <c r="M200" s="2335"/>
      <c r="N200" s="2431"/>
      <c r="O200" s="2335"/>
      <c r="P200" s="2335"/>
      <c r="Q200" s="2431"/>
      <c r="R200" s="3189"/>
      <c r="S200" s="3648"/>
      <c r="T200" s="2566"/>
      <c r="U200" s="2566"/>
      <c r="V200" s="1000" t="s">
        <v>1554</v>
      </c>
      <c r="W200" s="911">
        <v>10000000</v>
      </c>
      <c r="X200" s="911">
        <v>9963000</v>
      </c>
      <c r="Y200" s="911">
        <f t="shared" si="5"/>
        <v>9963000</v>
      </c>
      <c r="Z200" s="261" t="s">
        <v>1551</v>
      </c>
      <c r="AA200" s="876">
        <v>20</v>
      </c>
      <c r="AB200" s="646" t="s">
        <v>387</v>
      </c>
      <c r="AC200" s="2166"/>
      <c r="AD200" s="3621"/>
      <c r="AE200" s="3621"/>
      <c r="AF200" s="3621"/>
      <c r="AG200" s="3621"/>
      <c r="AH200" s="3621"/>
      <c r="AI200" s="3621"/>
      <c r="AJ200" s="3621"/>
      <c r="AK200" s="3590"/>
      <c r="AL200" s="3590"/>
      <c r="AM200" s="3590"/>
      <c r="AN200" s="3590"/>
      <c r="AO200" s="3590"/>
      <c r="AP200" s="3590"/>
      <c r="AQ200" s="3621"/>
      <c r="AR200" s="3590"/>
      <c r="AS200" s="3665"/>
      <c r="AT200" s="3665"/>
      <c r="AU200" s="2508"/>
    </row>
    <row r="201" spans="1:47" s="2" customFormat="1" ht="112.5" customHeight="1" x14ac:dyDescent="0.25">
      <c r="A201" s="265"/>
      <c r="B201" s="873"/>
      <c r="C201" s="265"/>
      <c r="D201" s="266"/>
      <c r="E201" s="691"/>
      <c r="F201" s="691"/>
      <c r="G201" s="2335"/>
      <c r="H201" s="2431"/>
      <c r="I201" s="2335"/>
      <c r="J201" s="2431"/>
      <c r="K201" s="2335"/>
      <c r="L201" s="2431"/>
      <c r="M201" s="2335"/>
      <c r="N201" s="2431"/>
      <c r="O201" s="2335"/>
      <c r="P201" s="2335"/>
      <c r="Q201" s="2431"/>
      <c r="R201" s="3189"/>
      <c r="S201" s="3648"/>
      <c r="T201" s="2566"/>
      <c r="U201" s="2566"/>
      <c r="V201" s="3678" t="s">
        <v>1555</v>
      </c>
      <c r="W201" s="911">
        <v>10000000</v>
      </c>
      <c r="X201" s="911">
        <v>9616634</v>
      </c>
      <c r="Y201" s="911">
        <f t="shared" si="5"/>
        <v>9616634</v>
      </c>
      <c r="Z201" s="261" t="s">
        <v>1551</v>
      </c>
      <c r="AA201" s="876">
        <v>20</v>
      </c>
      <c r="AB201" s="646" t="s">
        <v>387</v>
      </c>
      <c r="AC201" s="2166"/>
      <c r="AD201" s="3621"/>
      <c r="AE201" s="3621"/>
      <c r="AF201" s="3621"/>
      <c r="AG201" s="3621"/>
      <c r="AH201" s="3621"/>
      <c r="AI201" s="3621"/>
      <c r="AJ201" s="3621"/>
      <c r="AK201" s="3590"/>
      <c r="AL201" s="3590"/>
      <c r="AM201" s="3590"/>
      <c r="AN201" s="3590"/>
      <c r="AO201" s="3590"/>
      <c r="AP201" s="3590"/>
      <c r="AQ201" s="3621"/>
      <c r="AR201" s="3590"/>
      <c r="AS201" s="3665"/>
      <c r="AT201" s="3665"/>
      <c r="AU201" s="2508"/>
    </row>
    <row r="202" spans="1:47" s="2" customFormat="1" ht="112.5" customHeight="1" x14ac:dyDescent="0.25">
      <c r="A202" s="265"/>
      <c r="B202" s="873"/>
      <c r="C202" s="265"/>
      <c r="D202" s="266"/>
      <c r="E202" s="691"/>
      <c r="F202" s="691"/>
      <c r="G202" s="2335"/>
      <c r="H202" s="2431"/>
      <c r="I202" s="2335"/>
      <c r="J202" s="2431"/>
      <c r="K202" s="2335"/>
      <c r="L202" s="2431"/>
      <c r="M202" s="2335"/>
      <c r="N202" s="2431"/>
      <c r="O202" s="2335"/>
      <c r="P202" s="2335"/>
      <c r="Q202" s="2431"/>
      <c r="R202" s="3189"/>
      <c r="S202" s="3648"/>
      <c r="T202" s="2566"/>
      <c r="U202" s="2566"/>
      <c r="V202" s="3678"/>
      <c r="W202" s="911">
        <v>3080000</v>
      </c>
      <c r="X202" s="911">
        <v>3080000</v>
      </c>
      <c r="Y202" s="911">
        <f t="shared" si="5"/>
        <v>3080000</v>
      </c>
      <c r="Z202" s="261" t="s">
        <v>1553</v>
      </c>
      <c r="AA202" s="876">
        <v>88</v>
      </c>
      <c r="AB202" s="646" t="s">
        <v>1167</v>
      </c>
      <c r="AC202" s="2166"/>
      <c r="AD202" s="3621"/>
      <c r="AE202" s="3621"/>
      <c r="AF202" s="3621"/>
      <c r="AG202" s="3621"/>
      <c r="AH202" s="3621"/>
      <c r="AI202" s="3621"/>
      <c r="AJ202" s="3621"/>
      <c r="AK202" s="3590"/>
      <c r="AL202" s="3590"/>
      <c r="AM202" s="3590"/>
      <c r="AN202" s="3590"/>
      <c r="AO202" s="3590"/>
      <c r="AP202" s="3590"/>
      <c r="AQ202" s="3621"/>
      <c r="AR202" s="3590"/>
      <c r="AS202" s="3665"/>
      <c r="AT202" s="3665"/>
      <c r="AU202" s="2508"/>
    </row>
    <row r="203" spans="1:47" s="2" customFormat="1" ht="114.75" customHeight="1" x14ac:dyDescent="0.25">
      <c r="A203" s="265"/>
      <c r="B203" s="873"/>
      <c r="C203" s="265"/>
      <c r="D203" s="266"/>
      <c r="E203" s="691"/>
      <c r="F203" s="691"/>
      <c r="G203" s="2335"/>
      <c r="H203" s="2431"/>
      <c r="I203" s="2335"/>
      <c r="J203" s="2431"/>
      <c r="K203" s="2335"/>
      <c r="L203" s="2431"/>
      <c r="M203" s="2335"/>
      <c r="N203" s="2431"/>
      <c r="O203" s="2335"/>
      <c r="P203" s="2335"/>
      <c r="Q203" s="2431"/>
      <c r="R203" s="3189"/>
      <c r="S203" s="3648"/>
      <c r="T203" s="2566"/>
      <c r="U203" s="2566"/>
      <c r="V203" s="1001" t="s">
        <v>1556</v>
      </c>
      <c r="W203" s="911">
        <v>20195000</v>
      </c>
      <c r="X203" s="911">
        <v>20195000</v>
      </c>
      <c r="Y203" s="911">
        <f t="shared" si="5"/>
        <v>20195000</v>
      </c>
      <c r="Z203" s="261" t="s">
        <v>1553</v>
      </c>
      <c r="AA203" s="876">
        <v>88</v>
      </c>
      <c r="AB203" s="646" t="s">
        <v>1167</v>
      </c>
      <c r="AC203" s="2166"/>
      <c r="AD203" s="3621"/>
      <c r="AE203" s="3621"/>
      <c r="AF203" s="3621"/>
      <c r="AG203" s="3621"/>
      <c r="AH203" s="3621"/>
      <c r="AI203" s="3621"/>
      <c r="AJ203" s="3621"/>
      <c r="AK203" s="3590"/>
      <c r="AL203" s="3590"/>
      <c r="AM203" s="3590"/>
      <c r="AN203" s="3590"/>
      <c r="AO203" s="3590"/>
      <c r="AP203" s="3590"/>
      <c r="AQ203" s="3621"/>
      <c r="AR203" s="3590"/>
      <c r="AS203" s="3665"/>
      <c r="AT203" s="3665"/>
      <c r="AU203" s="2508"/>
    </row>
    <row r="204" spans="1:47" s="2" customFormat="1" ht="114.75" customHeight="1" x14ac:dyDescent="0.25">
      <c r="A204" s="838"/>
      <c r="B204" s="1002"/>
      <c r="C204" s="838"/>
      <c r="D204" s="839"/>
      <c r="E204" s="691"/>
      <c r="F204" s="691"/>
      <c r="G204" s="2335"/>
      <c r="H204" s="2431"/>
      <c r="I204" s="2335"/>
      <c r="J204" s="2431"/>
      <c r="K204" s="2335"/>
      <c r="L204" s="2431"/>
      <c r="M204" s="2335"/>
      <c r="N204" s="2431"/>
      <c r="O204" s="2335"/>
      <c r="P204" s="2335"/>
      <c r="Q204" s="2431"/>
      <c r="R204" s="3189"/>
      <c r="S204" s="3648"/>
      <c r="T204" s="2566"/>
      <c r="U204" s="2566"/>
      <c r="V204" s="1003" t="s">
        <v>1557</v>
      </c>
      <c r="W204" s="911">
        <v>39507135</v>
      </c>
      <c r="X204" s="911">
        <v>23960500</v>
      </c>
      <c r="Y204" s="911">
        <f t="shared" si="5"/>
        <v>23960500</v>
      </c>
      <c r="Z204" s="261" t="s">
        <v>1553</v>
      </c>
      <c r="AA204" s="876">
        <v>88</v>
      </c>
      <c r="AB204" s="646" t="s">
        <v>1167</v>
      </c>
      <c r="AC204" s="2166"/>
      <c r="AD204" s="3621"/>
      <c r="AE204" s="3621"/>
      <c r="AF204" s="3621"/>
      <c r="AG204" s="3621"/>
      <c r="AH204" s="3621"/>
      <c r="AI204" s="3621"/>
      <c r="AJ204" s="3621"/>
      <c r="AK204" s="3590"/>
      <c r="AL204" s="3590"/>
      <c r="AM204" s="3590"/>
      <c r="AN204" s="3590"/>
      <c r="AO204" s="3590"/>
      <c r="AP204" s="3590"/>
      <c r="AQ204" s="3621"/>
      <c r="AR204" s="3590"/>
      <c r="AS204" s="3665"/>
      <c r="AT204" s="3665"/>
      <c r="AU204" s="2509"/>
    </row>
    <row r="205" spans="1:47" s="2" customFormat="1" ht="27" customHeight="1" x14ac:dyDescent="0.25">
      <c r="A205" s="1004"/>
      <c r="B205" s="1005"/>
      <c r="C205" s="1005"/>
      <c r="D205" s="1005"/>
      <c r="E205" s="1006"/>
      <c r="F205" s="1006"/>
      <c r="G205" s="1005"/>
      <c r="H205" s="1005"/>
      <c r="I205" s="1005"/>
      <c r="J205" s="1005"/>
      <c r="K205" s="1005"/>
      <c r="L205" s="1005"/>
      <c r="M205" s="1005"/>
      <c r="N205" s="1005"/>
      <c r="O205" s="1005"/>
      <c r="P205" s="1005"/>
      <c r="Q205" s="1005"/>
      <c r="R205" s="1007"/>
      <c r="S205" s="1008">
        <f>SUM(S9:S202)</f>
        <v>6915266350.0100012</v>
      </c>
      <c r="T205" s="1005"/>
      <c r="U205" s="1005"/>
      <c r="V205" s="107" t="s">
        <v>122</v>
      </c>
      <c r="W205" s="1008">
        <f>SUM(W12:W204)</f>
        <v>6915266350.0100012</v>
      </c>
      <c r="X205" s="1008">
        <f>SUM(X12:X204)</f>
        <v>5456827952.6399994</v>
      </c>
      <c r="Y205" s="1008">
        <f>SUM(Y12:Y204)</f>
        <v>5456827952.6399994</v>
      </c>
      <c r="Z205" s="107"/>
      <c r="AA205" s="1009"/>
      <c r="AB205" s="1005"/>
      <c r="AC205" s="1005"/>
      <c r="AD205" s="1005"/>
      <c r="AE205" s="1005"/>
      <c r="AF205" s="1005"/>
      <c r="AG205" s="1005"/>
      <c r="AH205" s="1005"/>
      <c r="AI205" s="1005"/>
      <c r="AJ205" s="1005"/>
      <c r="AK205" s="1005"/>
      <c r="AL205" s="1005"/>
      <c r="AM205" s="1005"/>
      <c r="AN205" s="1005"/>
      <c r="AO205" s="1005"/>
      <c r="AP205" s="1005"/>
      <c r="AQ205" s="1005"/>
      <c r="AR205" s="1005"/>
      <c r="AS205" s="1010"/>
      <c r="AT205" s="1010"/>
      <c r="AU205" s="1011"/>
    </row>
    <row r="206" spans="1:47" ht="27" customHeight="1" x14ac:dyDescent="0.25">
      <c r="V206" s="624"/>
      <c r="W206" s="1012"/>
      <c r="X206" s="1013"/>
      <c r="Y206" s="1013"/>
      <c r="Z206" s="1012"/>
    </row>
    <row r="207" spans="1:47" ht="27" customHeight="1" x14ac:dyDescent="0.25">
      <c r="W207" s="1014"/>
    </row>
    <row r="208" spans="1:47" ht="27" customHeight="1" x14ac:dyDescent="0.25">
      <c r="A208" s="3"/>
      <c r="H208" s="3"/>
      <c r="I208" s="3"/>
      <c r="J208" s="3"/>
      <c r="K208" s="3"/>
      <c r="L208" s="3"/>
      <c r="M208" s="3"/>
      <c r="N208" s="3"/>
      <c r="O208" s="3"/>
      <c r="P208" s="3"/>
      <c r="Q208" s="3"/>
      <c r="R208" s="3"/>
      <c r="S208" s="3"/>
      <c r="T208" s="3"/>
      <c r="U208" s="3"/>
      <c r="V208" s="1015"/>
      <c r="AA208" s="3"/>
      <c r="AB208" s="3"/>
      <c r="AS208" s="3"/>
      <c r="AT208" s="3"/>
    </row>
    <row r="210" spans="22:26" s="3" customFormat="1" ht="27" customHeight="1" x14ac:dyDescent="0.25">
      <c r="V210" s="1015"/>
      <c r="W210" s="130"/>
      <c r="X210" s="130"/>
      <c r="Y210" s="130"/>
      <c r="Z210" s="130"/>
    </row>
    <row r="211" spans="22:26" s="3" customFormat="1" ht="27" customHeight="1" x14ac:dyDescent="0.25">
      <c r="V211" s="1015"/>
      <c r="W211" s="130"/>
      <c r="X211" s="130"/>
      <c r="Y211" s="130"/>
      <c r="Z211" s="130"/>
    </row>
  </sheetData>
  <mergeCells count="898">
    <mergeCell ref="AR198:AR204"/>
    <mergeCell ref="AS198:AS204"/>
    <mergeCell ref="AT198:AT204"/>
    <mergeCell ref="AU198:AU204"/>
    <mergeCell ref="V201:V202"/>
    <mergeCell ref="AL198:AL204"/>
    <mergeCell ref="AM198:AM204"/>
    <mergeCell ref="AN198:AN204"/>
    <mergeCell ref="AO198:AO204"/>
    <mergeCell ref="AP198:AP204"/>
    <mergeCell ref="AQ198:AQ204"/>
    <mergeCell ref="AF198:AF204"/>
    <mergeCell ref="AG198:AG204"/>
    <mergeCell ref="AH198:AH204"/>
    <mergeCell ref="AI198:AI204"/>
    <mergeCell ref="AJ198:AJ204"/>
    <mergeCell ref="AK198:AK204"/>
    <mergeCell ref="S198:S204"/>
    <mergeCell ref="T198:T204"/>
    <mergeCell ref="U198:U204"/>
    <mergeCell ref="AC198:AC204"/>
    <mergeCell ref="AD198:AD204"/>
    <mergeCell ref="AE198:AE204"/>
    <mergeCell ref="M198:M204"/>
    <mergeCell ref="N198:N204"/>
    <mergeCell ref="O198:O204"/>
    <mergeCell ref="P198:P204"/>
    <mergeCell ref="Q198:Q204"/>
    <mergeCell ref="R198:R204"/>
    <mergeCell ref="AR195:AR196"/>
    <mergeCell ref="AS195:AS196"/>
    <mergeCell ref="AT195:AT196"/>
    <mergeCell ref="AU195:AU196"/>
    <mergeCell ref="G198:G204"/>
    <mergeCell ref="H198:H204"/>
    <mergeCell ref="I198:I204"/>
    <mergeCell ref="J198:J204"/>
    <mergeCell ref="K198:K204"/>
    <mergeCell ref="L198:L204"/>
    <mergeCell ref="AL195:AL196"/>
    <mergeCell ref="AM195:AM196"/>
    <mergeCell ref="AN195:AN196"/>
    <mergeCell ref="AO195:AO196"/>
    <mergeCell ref="AP195:AP196"/>
    <mergeCell ref="AQ195:AQ196"/>
    <mergeCell ref="AF195:AF196"/>
    <mergeCell ref="AG195:AG196"/>
    <mergeCell ref="AH195:AH196"/>
    <mergeCell ref="AI195:AI196"/>
    <mergeCell ref="AJ195:AJ196"/>
    <mergeCell ref="AK195:AK196"/>
    <mergeCell ref="U195:U196"/>
    <mergeCell ref="AA195:AA196"/>
    <mergeCell ref="AB195:AB196"/>
    <mergeCell ref="AC195:AC196"/>
    <mergeCell ref="AD195:AD196"/>
    <mergeCell ref="AE195:AE196"/>
    <mergeCell ref="O195:O196"/>
    <mergeCell ref="P195:P196"/>
    <mergeCell ref="Q195:Q196"/>
    <mergeCell ref="R195:R196"/>
    <mergeCell ref="S195:S196"/>
    <mergeCell ref="T195:T196"/>
    <mergeCell ref="F194:N194"/>
    <mergeCell ref="G195:G196"/>
    <mergeCell ref="H195:H196"/>
    <mergeCell ref="I195:I196"/>
    <mergeCell ref="J195:J196"/>
    <mergeCell ref="K195:K196"/>
    <mergeCell ref="L195:L196"/>
    <mergeCell ref="M195:M196"/>
    <mergeCell ref="N195:N196"/>
    <mergeCell ref="AP190:AP193"/>
    <mergeCell ref="AQ190:AQ193"/>
    <mergeCell ref="AR190:AR193"/>
    <mergeCell ref="AS190:AS193"/>
    <mergeCell ref="AT190:AT193"/>
    <mergeCell ref="AU190:AU193"/>
    <mergeCell ref="AJ190:AJ193"/>
    <mergeCell ref="AK190:AK193"/>
    <mergeCell ref="AL190:AL193"/>
    <mergeCell ref="AM190:AM193"/>
    <mergeCell ref="AN190:AN193"/>
    <mergeCell ref="AO190:AO193"/>
    <mergeCell ref="AD190:AD193"/>
    <mergeCell ref="AE190:AE193"/>
    <mergeCell ref="AF190:AF193"/>
    <mergeCell ref="AG190:AG193"/>
    <mergeCell ref="AH190:AH193"/>
    <mergeCell ref="AI190:AI193"/>
    <mergeCell ref="S190:S193"/>
    <mergeCell ref="T190:T193"/>
    <mergeCell ref="U190:U193"/>
    <mergeCell ref="AA190:AA193"/>
    <mergeCell ref="AB190:AB193"/>
    <mergeCell ref="AC190:AC193"/>
    <mergeCell ref="M190:M193"/>
    <mergeCell ref="N190:N193"/>
    <mergeCell ref="O190:O193"/>
    <mergeCell ref="P190:P193"/>
    <mergeCell ref="Q190:Q193"/>
    <mergeCell ref="R190:R193"/>
    <mergeCell ref="G190:G193"/>
    <mergeCell ref="H190:H193"/>
    <mergeCell ref="I190:I193"/>
    <mergeCell ref="J190:J193"/>
    <mergeCell ref="K190:K193"/>
    <mergeCell ref="L190:L193"/>
    <mergeCell ref="AP187:AP189"/>
    <mergeCell ref="AQ187:AQ189"/>
    <mergeCell ref="AR187:AR189"/>
    <mergeCell ref="AS187:AS189"/>
    <mergeCell ref="AT187:AT189"/>
    <mergeCell ref="AU187:AU189"/>
    <mergeCell ref="AJ187:AJ189"/>
    <mergeCell ref="AK187:AK189"/>
    <mergeCell ref="AL187:AL189"/>
    <mergeCell ref="AM187:AM189"/>
    <mergeCell ref="AN187:AN189"/>
    <mergeCell ref="AO187:AO189"/>
    <mergeCell ref="AD187:AD189"/>
    <mergeCell ref="AE187:AE189"/>
    <mergeCell ref="AF187:AF189"/>
    <mergeCell ref="AG187:AG189"/>
    <mergeCell ref="AH187:AH189"/>
    <mergeCell ref="AI187:AI189"/>
    <mergeCell ref="S187:S189"/>
    <mergeCell ref="T187:T189"/>
    <mergeCell ref="U187:U189"/>
    <mergeCell ref="AA187:AA189"/>
    <mergeCell ref="AB187:AB189"/>
    <mergeCell ref="AC187:AC189"/>
    <mergeCell ref="M187:M189"/>
    <mergeCell ref="N187:N189"/>
    <mergeCell ref="O187:O189"/>
    <mergeCell ref="P187:P189"/>
    <mergeCell ref="Q187:Q189"/>
    <mergeCell ref="R187:R189"/>
    <mergeCell ref="G187:G189"/>
    <mergeCell ref="H187:H189"/>
    <mergeCell ref="I187:I189"/>
    <mergeCell ref="J187:J189"/>
    <mergeCell ref="K187:K189"/>
    <mergeCell ref="L187:L189"/>
    <mergeCell ref="AP180:AP186"/>
    <mergeCell ref="AQ180:AQ186"/>
    <mergeCell ref="AR180:AR186"/>
    <mergeCell ref="AS180:AS186"/>
    <mergeCell ref="AT180:AT186"/>
    <mergeCell ref="AU180:AU186"/>
    <mergeCell ref="AJ180:AJ186"/>
    <mergeCell ref="AK180:AK186"/>
    <mergeCell ref="AL180:AL186"/>
    <mergeCell ref="AM180:AM186"/>
    <mergeCell ref="AN180:AN186"/>
    <mergeCell ref="AO180:AO186"/>
    <mergeCell ref="AD180:AD186"/>
    <mergeCell ref="AE180:AE186"/>
    <mergeCell ref="AF180:AF186"/>
    <mergeCell ref="AG180:AG186"/>
    <mergeCell ref="AH180:AH186"/>
    <mergeCell ref="AI180:AI186"/>
    <mergeCell ref="S180:S186"/>
    <mergeCell ref="T180:T186"/>
    <mergeCell ref="U180:U186"/>
    <mergeCell ref="AA180:AA186"/>
    <mergeCell ref="AB180:AB186"/>
    <mergeCell ref="AC180:AC186"/>
    <mergeCell ref="M180:M186"/>
    <mergeCell ref="N180:N186"/>
    <mergeCell ref="O180:O186"/>
    <mergeCell ref="P180:P186"/>
    <mergeCell ref="Q180:Q186"/>
    <mergeCell ref="R180:R186"/>
    <mergeCell ref="G180:G186"/>
    <mergeCell ref="H180:H186"/>
    <mergeCell ref="I180:I186"/>
    <mergeCell ref="J180:J186"/>
    <mergeCell ref="K180:K186"/>
    <mergeCell ref="L180:L186"/>
    <mergeCell ref="AP174:AP179"/>
    <mergeCell ref="AQ174:AQ179"/>
    <mergeCell ref="AR174:AR179"/>
    <mergeCell ref="AS174:AS179"/>
    <mergeCell ref="AT174:AT179"/>
    <mergeCell ref="AU174:AU179"/>
    <mergeCell ref="AJ174:AJ179"/>
    <mergeCell ref="AK174:AK179"/>
    <mergeCell ref="AL174:AL179"/>
    <mergeCell ref="AM174:AM179"/>
    <mergeCell ref="AN174:AN179"/>
    <mergeCell ref="AO174:AO179"/>
    <mergeCell ref="AD174:AD179"/>
    <mergeCell ref="AE174:AE179"/>
    <mergeCell ref="AF174:AF179"/>
    <mergeCell ref="AG174:AG179"/>
    <mergeCell ref="AH174:AH179"/>
    <mergeCell ref="AI174:AI179"/>
    <mergeCell ref="S174:S179"/>
    <mergeCell ref="T174:T179"/>
    <mergeCell ref="U174:U179"/>
    <mergeCell ref="AA174:AA179"/>
    <mergeCell ref="AB174:AB179"/>
    <mergeCell ref="AC174:AC179"/>
    <mergeCell ref="M174:M179"/>
    <mergeCell ref="N174:N179"/>
    <mergeCell ref="O174:O179"/>
    <mergeCell ref="P174:P179"/>
    <mergeCell ref="Q174:Q179"/>
    <mergeCell ref="R174:R179"/>
    <mergeCell ref="G174:G179"/>
    <mergeCell ref="H174:H179"/>
    <mergeCell ref="I174:I179"/>
    <mergeCell ref="J174:J179"/>
    <mergeCell ref="K174:K179"/>
    <mergeCell ref="L174:L179"/>
    <mergeCell ref="AR165:AR169"/>
    <mergeCell ref="AS165:AS169"/>
    <mergeCell ref="AT165:AT169"/>
    <mergeCell ref="AU165:AU169"/>
    <mergeCell ref="B170:G170"/>
    <mergeCell ref="D171:G171"/>
    <mergeCell ref="AL165:AL169"/>
    <mergeCell ref="AM165:AM169"/>
    <mergeCell ref="AN165:AN169"/>
    <mergeCell ref="AO165:AO169"/>
    <mergeCell ref="AP165:AP169"/>
    <mergeCell ref="AQ165:AQ169"/>
    <mergeCell ref="AF165:AF169"/>
    <mergeCell ref="AG165:AG169"/>
    <mergeCell ref="AH165:AH169"/>
    <mergeCell ref="AI165:AI169"/>
    <mergeCell ref="AJ165:AJ169"/>
    <mergeCell ref="AK165:AK169"/>
    <mergeCell ref="T165:T169"/>
    <mergeCell ref="U165:U169"/>
    <mergeCell ref="V165:V166"/>
    <mergeCell ref="AC165:AC169"/>
    <mergeCell ref="AD165:AD169"/>
    <mergeCell ref="AE165:AE169"/>
    <mergeCell ref="N165:N169"/>
    <mergeCell ref="O165:O169"/>
    <mergeCell ref="P165:P169"/>
    <mergeCell ref="Q165:Q169"/>
    <mergeCell ref="R165:R169"/>
    <mergeCell ref="S165:S169"/>
    <mergeCell ref="AT161:AT162"/>
    <mergeCell ref="AU161:AU162"/>
    <mergeCell ref="E165:F169"/>
    <mergeCell ref="G165:G169"/>
    <mergeCell ref="H165:H169"/>
    <mergeCell ref="I165:I169"/>
    <mergeCell ref="J165:J169"/>
    <mergeCell ref="K165:K169"/>
    <mergeCell ref="L165:L169"/>
    <mergeCell ref="M165:M169"/>
    <mergeCell ref="AN161:AN162"/>
    <mergeCell ref="AO161:AO162"/>
    <mergeCell ref="AP161:AP162"/>
    <mergeCell ref="AQ161:AQ162"/>
    <mergeCell ref="AR161:AR162"/>
    <mergeCell ref="AS161:AS162"/>
    <mergeCell ref="AH161:AH162"/>
    <mergeCell ref="AI161:AI162"/>
    <mergeCell ref="AJ161:AJ162"/>
    <mergeCell ref="AK161:AK162"/>
    <mergeCell ref="AL161:AL162"/>
    <mergeCell ref="AM161:AM162"/>
    <mergeCell ref="AB161:AB162"/>
    <mergeCell ref="AC161:AC162"/>
    <mergeCell ref="AD161:AD162"/>
    <mergeCell ref="AE161:AE162"/>
    <mergeCell ref="AF161:AF162"/>
    <mergeCell ref="AG161:AG162"/>
    <mergeCell ref="S161:S162"/>
    <mergeCell ref="T161:T162"/>
    <mergeCell ref="U161:U162"/>
    <mergeCell ref="AA161:AA162"/>
    <mergeCell ref="K161:K162"/>
    <mergeCell ref="L161:L162"/>
    <mergeCell ref="M161:M162"/>
    <mergeCell ref="N161:N162"/>
    <mergeCell ref="O161:O162"/>
    <mergeCell ref="P161:P162"/>
    <mergeCell ref="D159:J159"/>
    <mergeCell ref="E161:F162"/>
    <mergeCell ref="G161:G162"/>
    <mergeCell ref="H161:H162"/>
    <mergeCell ref="I161:I162"/>
    <mergeCell ref="J161:J162"/>
    <mergeCell ref="N101:N157"/>
    <mergeCell ref="O101:O157"/>
    <mergeCell ref="R101:R157"/>
    <mergeCell ref="Q161:Q162"/>
    <mergeCell ref="R161:R162"/>
    <mergeCell ref="B158:G158"/>
    <mergeCell ref="E86:F157"/>
    <mergeCell ref="P86:P93"/>
    <mergeCell ref="Q86:Q93"/>
    <mergeCell ref="K101:K157"/>
    <mergeCell ref="L101:L157"/>
    <mergeCell ref="M101:M157"/>
    <mergeCell ref="P97:P157"/>
    <mergeCell ref="Q97:Q157"/>
    <mergeCell ref="R97:R100"/>
    <mergeCell ref="J101:J157"/>
    <mergeCell ref="AO97:AO157"/>
    <mergeCell ref="AP97:AP157"/>
    <mergeCell ref="AQ97:AQ157"/>
    <mergeCell ref="AR97:AR157"/>
    <mergeCell ref="AG97:AG157"/>
    <mergeCell ref="AH97:AH157"/>
    <mergeCell ref="AI97:AI157"/>
    <mergeCell ref="AJ97:AJ157"/>
    <mergeCell ref="AK97:AK157"/>
    <mergeCell ref="AL97:AL157"/>
    <mergeCell ref="AS97:AS157"/>
    <mergeCell ref="AT97:AT157"/>
    <mergeCell ref="AU94:AU96"/>
    <mergeCell ref="G97:G100"/>
    <mergeCell ref="H97:H100"/>
    <mergeCell ref="I97:I100"/>
    <mergeCell ref="J97:J100"/>
    <mergeCell ref="K97:K100"/>
    <mergeCell ref="L97:L100"/>
    <mergeCell ref="M97:M100"/>
    <mergeCell ref="N97:N100"/>
    <mergeCell ref="O97:O100"/>
    <mergeCell ref="AO94:AO96"/>
    <mergeCell ref="AP94:AP96"/>
    <mergeCell ref="AQ94:AQ96"/>
    <mergeCell ref="AR94:AR96"/>
    <mergeCell ref="AS94:AS96"/>
    <mergeCell ref="AT94:AT96"/>
    <mergeCell ref="AI94:AI96"/>
    <mergeCell ref="AU97:AU157"/>
    <mergeCell ref="G101:G157"/>
    <mergeCell ref="H101:H157"/>
    <mergeCell ref="I101:I157"/>
    <mergeCell ref="AM97:AM157"/>
    <mergeCell ref="AJ94:AJ96"/>
    <mergeCell ref="AK94:AK96"/>
    <mergeCell ref="AL94:AL96"/>
    <mergeCell ref="AM94:AM96"/>
    <mergeCell ref="AN94:AN96"/>
    <mergeCell ref="AC94:AC96"/>
    <mergeCell ref="AD94:AD96"/>
    <mergeCell ref="S97:S157"/>
    <mergeCell ref="T97:T157"/>
    <mergeCell ref="U97:U157"/>
    <mergeCell ref="V101:V136"/>
    <mergeCell ref="V137:V157"/>
    <mergeCell ref="AB97:AB100"/>
    <mergeCell ref="AC97:AC157"/>
    <mergeCell ref="AD97:AD157"/>
    <mergeCell ref="AE97:AE157"/>
    <mergeCell ref="AF97:AF157"/>
    <mergeCell ref="AA97:AA100"/>
    <mergeCell ref="AN97:AN157"/>
    <mergeCell ref="AT86:AT93"/>
    <mergeCell ref="AU86:AU93"/>
    <mergeCell ref="G87:G93"/>
    <mergeCell ref="H87:H93"/>
    <mergeCell ref="I87:I93"/>
    <mergeCell ref="J87:J93"/>
    <mergeCell ref="K87:K93"/>
    <mergeCell ref="L87:L93"/>
    <mergeCell ref="M87:M93"/>
    <mergeCell ref="N87:N93"/>
    <mergeCell ref="AN86:AN93"/>
    <mergeCell ref="AO86:AO93"/>
    <mergeCell ref="AP86:AP93"/>
    <mergeCell ref="AQ86:AQ93"/>
    <mergeCell ref="AR86:AR93"/>
    <mergeCell ref="AS86:AS93"/>
    <mergeCell ref="AH86:AH93"/>
    <mergeCell ref="AI86:AI93"/>
    <mergeCell ref="AJ86:AJ93"/>
    <mergeCell ref="O87:O93"/>
    <mergeCell ref="R87:R93"/>
    <mergeCell ref="V87:V88"/>
    <mergeCell ref="V89:V90"/>
    <mergeCell ref="V92:V93"/>
    <mergeCell ref="AL86:AL93"/>
    <mergeCell ref="AM86:AM93"/>
    <mergeCell ref="U86:U93"/>
    <mergeCell ref="AC86:AC93"/>
    <mergeCell ref="AD86:AD93"/>
    <mergeCell ref="AE86:AE93"/>
    <mergeCell ref="AF86:AF93"/>
    <mergeCell ref="AG86:AG93"/>
    <mergeCell ref="G94:G96"/>
    <mergeCell ref="H94:H96"/>
    <mergeCell ref="I94:I96"/>
    <mergeCell ref="J94:J96"/>
    <mergeCell ref="K94:K96"/>
    <mergeCell ref="L94:L96"/>
    <mergeCell ref="M94:M96"/>
    <mergeCell ref="N94:N96"/>
    <mergeCell ref="O94:O96"/>
    <mergeCell ref="P94:P96"/>
    <mergeCell ref="Q94:Q96"/>
    <mergeCell ref="AE94:AE96"/>
    <mergeCell ref="AF94:AF96"/>
    <mergeCell ref="AG94:AG96"/>
    <mergeCell ref="AH94:AH96"/>
    <mergeCell ref="R94:R96"/>
    <mergeCell ref="AR80:AR84"/>
    <mergeCell ref="AS80:AS84"/>
    <mergeCell ref="S94:S96"/>
    <mergeCell ref="T94:T96"/>
    <mergeCell ref="U94:U96"/>
    <mergeCell ref="AA94:AA96"/>
    <mergeCell ref="AB94:AB96"/>
    <mergeCell ref="AT80:AT84"/>
    <mergeCell ref="AU80:AU84"/>
    <mergeCell ref="S86:S93"/>
    <mergeCell ref="T86:T93"/>
    <mergeCell ref="AK80:AK84"/>
    <mergeCell ref="AL80:AL84"/>
    <mergeCell ref="AM80:AM84"/>
    <mergeCell ref="AN80:AN84"/>
    <mergeCell ref="AO80:AO84"/>
    <mergeCell ref="AP80:AP84"/>
    <mergeCell ref="AE80:AE84"/>
    <mergeCell ref="AF80:AF84"/>
    <mergeCell ref="AG80:AG84"/>
    <mergeCell ref="AH80:AH84"/>
    <mergeCell ref="AI80:AI84"/>
    <mergeCell ref="AJ80:AJ84"/>
    <mergeCell ref="S80:S84"/>
    <mergeCell ref="T80:T84"/>
    <mergeCell ref="AK86:AK93"/>
    <mergeCell ref="AC80:AC84"/>
    <mergeCell ref="AD80:AD84"/>
    <mergeCell ref="M80:M84"/>
    <mergeCell ref="N80:N84"/>
    <mergeCell ref="O80:O84"/>
    <mergeCell ref="P80:P84"/>
    <mergeCell ref="Q80:Q84"/>
    <mergeCell ref="R80:R84"/>
    <mergeCell ref="AQ80:AQ84"/>
    <mergeCell ref="L80:L84"/>
    <mergeCell ref="G77:G79"/>
    <mergeCell ref="H77:H79"/>
    <mergeCell ref="I77:I79"/>
    <mergeCell ref="J77:J79"/>
    <mergeCell ref="K77:K79"/>
    <mergeCell ref="L77:L79"/>
    <mergeCell ref="U80:U84"/>
    <mergeCell ref="V80:V81"/>
    <mergeCell ref="AP74:AP79"/>
    <mergeCell ref="AQ74:AQ79"/>
    <mergeCell ref="AD74:AD79"/>
    <mergeCell ref="AE74:AE79"/>
    <mergeCell ref="AF74:AF79"/>
    <mergeCell ref="AG74:AG79"/>
    <mergeCell ref="AH74:AH79"/>
    <mergeCell ref="AI74:AI79"/>
    <mergeCell ref="S74:S79"/>
    <mergeCell ref="T74:T79"/>
    <mergeCell ref="U74:U79"/>
    <mergeCell ref="AA74:AA79"/>
    <mergeCell ref="AB74:AB79"/>
    <mergeCell ref="AC74:AC79"/>
    <mergeCell ref="AR74:AR79"/>
    <mergeCell ref="AS74:AS79"/>
    <mergeCell ref="AT74:AT79"/>
    <mergeCell ref="AU74:AU79"/>
    <mergeCell ref="AJ74:AJ79"/>
    <mergeCell ref="AK74:AK79"/>
    <mergeCell ref="AL74:AL79"/>
    <mergeCell ref="AM74:AM79"/>
    <mergeCell ref="AN74:AN79"/>
    <mergeCell ref="AO74:AO79"/>
    <mergeCell ref="L70:L73"/>
    <mergeCell ref="M74:M76"/>
    <mergeCell ref="N74:N76"/>
    <mergeCell ref="O74:O76"/>
    <mergeCell ref="P74:P79"/>
    <mergeCell ref="Q74:Q79"/>
    <mergeCell ref="R74:R76"/>
    <mergeCell ref="M77:M79"/>
    <mergeCell ref="N77:N79"/>
    <mergeCell ref="O77:O79"/>
    <mergeCell ref="R77:R79"/>
    <mergeCell ref="M70:M73"/>
    <mergeCell ref="N70:N73"/>
    <mergeCell ref="O70:O73"/>
    <mergeCell ref="P70:P73"/>
    <mergeCell ref="AU70:AU73"/>
    <mergeCell ref="AJ70:AJ73"/>
    <mergeCell ref="AK70:AK73"/>
    <mergeCell ref="AL70:AL73"/>
    <mergeCell ref="AM70:AM73"/>
    <mergeCell ref="AN70:AN73"/>
    <mergeCell ref="AO70:AO73"/>
    <mergeCell ref="G74:G76"/>
    <mergeCell ref="H74:H76"/>
    <mergeCell ref="I74:I76"/>
    <mergeCell ref="J74:J76"/>
    <mergeCell ref="K74:K76"/>
    <mergeCell ref="L74:L76"/>
    <mergeCell ref="AP70:AP73"/>
    <mergeCell ref="AQ70:AQ73"/>
    <mergeCell ref="AR70:AR73"/>
    <mergeCell ref="AD70:AD73"/>
    <mergeCell ref="AE70:AE73"/>
    <mergeCell ref="AF70:AF73"/>
    <mergeCell ref="AG70:AG73"/>
    <mergeCell ref="AH70:AH73"/>
    <mergeCell ref="AI70:AI73"/>
    <mergeCell ref="Q70:Q73"/>
    <mergeCell ref="R70:R73"/>
    <mergeCell ref="AS67:AS69"/>
    <mergeCell ref="AT67:AT69"/>
    <mergeCell ref="R67:R69"/>
    <mergeCell ref="S67:S69"/>
    <mergeCell ref="T67:T69"/>
    <mergeCell ref="U67:U69"/>
    <mergeCell ref="V67:V68"/>
    <mergeCell ref="AC67:AC69"/>
    <mergeCell ref="AS70:AS73"/>
    <mergeCell ref="AT70:AT73"/>
    <mergeCell ref="S70:S73"/>
    <mergeCell ref="T70:T73"/>
    <mergeCell ref="U70:U73"/>
    <mergeCell ref="AC70:AC73"/>
    <mergeCell ref="V71:V72"/>
    <mergeCell ref="AH67:AH69"/>
    <mergeCell ref="AI67:AI69"/>
    <mergeCell ref="AP67:AP69"/>
    <mergeCell ref="AQ67:AQ69"/>
    <mergeCell ref="AR67:AR69"/>
    <mergeCell ref="E65:F82"/>
    <mergeCell ref="G67:G69"/>
    <mergeCell ref="H67:H69"/>
    <mergeCell ref="I67:I69"/>
    <mergeCell ref="J67:J69"/>
    <mergeCell ref="K67:K69"/>
    <mergeCell ref="G70:G73"/>
    <mergeCell ref="H70:H73"/>
    <mergeCell ref="I70:I73"/>
    <mergeCell ref="J70:J73"/>
    <mergeCell ref="K70:K73"/>
    <mergeCell ref="G80:G84"/>
    <mergeCell ref="H80:H84"/>
    <mergeCell ref="I80:I84"/>
    <mergeCell ref="J80:J84"/>
    <mergeCell ref="K80:K84"/>
    <mergeCell ref="AU59:AU63"/>
    <mergeCell ref="AJ59:AJ63"/>
    <mergeCell ref="AK59:AK63"/>
    <mergeCell ref="AL59:AL63"/>
    <mergeCell ref="AM59:AM63"/>
    <mergeCell ref="AN59:AN63"/>
    <mergeCell ref="AO59:AO63"/>
    <mergeCell ref="L67:L69"/>
    <mergeCell ref="M67:M69"/>
    <mergeCell ref="N67:N69"/>
    <mergeCell ref="O67:O69"/>
    <mergeCell ref="P67:P69"/>
    <mergeCell ref="Q67:Q69"/>
    <mergeCell ref="AU67:AU69"/>
    <mergeCell ref="AJ67:AJ69"/>
    <mergeCell ref="AK67:AK69"/>
    <mergeCell ref="AL67:AL69"/>
    <mergeCell ref="AM67:AM69"/>
    <mergeCell ref="AN67:AN69"/>
    <mergeCell ref="AO67:AO69"/>
    <mergeCell ref="AD67:AD69"/>
    <mergeCell ref="AE67:AE69"/>
    <mergeCell ref="AF67:AF69"/>
    <mergeCell ref="AG67:AG69"/>
    <mergeCell ref="U59:U63"/>
    <mergeCell ref="AA59:AA63"/>
    <mergeCell ref="AB59:AB63"/>
    <mergeCell ref="AC59:AC63"/>
    <mergeCell ref="AP59:AP63"/>
    <mergeCell ref="AQ59:AQ63"/>
    <mergeCell ref="AR59:AR63"/>
    <mergeCell ref="AS59:AS63"/>
    <mergeCell ref="AT59:AT63"/>
    <mergeCell ref="M59:M63"/>
    <mergeCell ref="N59:N63"/>
    <mergeCell ref="O59:O63"/>
    <mergeCell ref="P59:P63"/>
    <mergeCell ref="Q59:Q63"/>
    <mergeCell ref="R59:R63"/>
    <mergeCell ref="AS54:AS58"/>
    <mergeCell ref="AT54:AT58"/>
    <mergeCell ref="AU54:AU58"/>
    <mergeCell ref="V56:V57"/>
    <mergeCell ref="AP54:AP58"/>
    <mergeCell ref="AQ54:AQ58"/>
    <mergeCell ref="AR54:AR58"/>
    <mergeCell ref="Q54:Q58"/>
    <mergeCell ref="R54:R57"/>
    <mergeCell ref="S54:S58"/>
    <mergeCell ref="AD59:AD63"/>
    <mergeCell ref="AE59:AE63"/>
    <mergeCell ref="AF59:AF63"/>
    <mergeCell ref="AG59:AG63"/>
    <mergeCell ref="AH59:AH63"/>
    <mergeCell ref="AI59:AI63"/>
    <mergeCell ref="S59:S63"/>
    <mergeCell ref="T59:T63"/>
    <mergeCell ref="G59:G63"/>
    <mergeCell ref="H59:H63"/>
    <mergeCell ref="I59:I63"/>
    <mergeCell ref="J59:J63"/>
    <mergeCell ref="K59:K63"/>
    <mergeCell ref="L59:L63"/>
    <mergeCell ref="AM54:AM58"/>
    <mergeCell ref="AN54:AN58"/>
    <mergeCell ref="AO54:AO58"/>
    <mergeCell ref="AG54:AG58"/>
    <mergeCell ref="AH54:AH58"/>
    <mergeCell ref="AI54:AI58"/>
    <mergeCell ref="AJ54:AJ58"/>
    <mergeCell ref="AK54:AK58"/>
    <mergeCell ref="AL54:AL58"/>
    <mergeCell ref="T54:T58"/>
    <mergeCell ref="U54:U58"/>
    <mergeCell ref="AC54:AC58"/>
    <mergeCell ref="AD54:AD58"/>
    <mergeCell ref="AE54:AE58"/>
    <mergeCell ref="AF54:AF58"/>
    <mergeCell ref="N54:N57"/>
    <mergeCell ref="O54:O57"/>
    <mergeCell ref="P54:P58"/>
    <mergeCell ref="AS51:AS53"/>
    <mergeCell ref="AT51:AT53"/>
    <mergeCell ref="AU51:AU53"/>
    <mergeCell ref="G54:G57"/>
    <mergeCell ref="H54:H57"/>
    <mergeCell ref="I54:I57"/>
    <mergeCell ref="J54:J57"/>
    <mergeCell ref="K54:K57"/>
    <mergeCell ref="L54:L57"/>
    <mergeCell ref="M54:M57"/>
    <mergeCell ref="AM51:AM53"/>
    <mergeCell ref="AN51:AN53"/>
    <mergeCell ref="AO51:AO53"/>
    <mergeCell ref="AP51:AP53"/>
    <mergeCell ref="AQ51:AQ53"/>
    <mergeCell ref="AR51:AR53"/>
    <mergeCell ref="AG51:AG53"/>
    <mergeCell ref="AH51:AH53"/>
    <mergeCell ref="AI51:AI53"/>
    <mergeCell ref="AJ51:AJ53"/>
    <mergeCell ref="AK51:AK53"/>
    <mergeCell ref="AL51:AL53"/>
    <mergeCell ref="AA51:AA53"/>
    <mergeCell ref="AB51:AB53"/>
    <mergeCell ref="AC51:AC53"/>
    <mergeCell ref="AD51:AD53"/>
    <mergeCell ref="AE51:AE53"/>
    <mergeCell ref="AF51:AF53"/>
    <mergeCell ref="P51:P53"/>
    <mergeCell ref="Q51:Q53"/>
    <mergeCell ref="R51:R53"/>
    <mergeCell ref="S51:S53"/>
    <mergeCell ref="T51:T53"/>
    <mergeCell ref="U51:U53"/>
    <mergeCell ref="AU44:AU50"/>
    <mergeCell ref="G51:G53"/>
    <mergeCell ref="H51:H53"/>
    <mergeCell ref="I51:I53"/>
    <mergeCell ref="J51:J53"/>
    <mergeCell ref="K51:K53"/>
    <mergeCell ref="L51:L53"/>
    <mergeCell ref="M51:M53"/>
    <mergeCell ref="N51:N53"/>
    <mergeCell ref="O51:O53"/>
    <mergeCell ref="AO44:AO50"/>
    <mergeCell ref="AP44:AP50"/>
    <mergeCell ref="AQ44:AQ50"/>
    <mergeCell ref="AR44:AR50"/>
    <mergeCell ref="AS44:AS50"/>
    <mergeCell ref="AT44:AT50"/>
    <mergeCell ref="AI44:AI50"/>
    <mergeCell ref="AJ44:AJ50"/>
    <mergeCell ref="AK44:AK50"/>
    <mergeCell ref="AL44:AL50"/>
    <mergeCell ref="AM44:AM50"/>
    <mergeCell ref="AN44:AN50"/>
    <mergeCell ref="AC44:AC50"/>
    <mergeCell ref="AD44:AD50"/>
    <mergeCell ref="AE44:AE50"/>
    <mergeCell ref="AF44:AF50"/>
    <mergeCell ref="AG44:AG50"/>
    <mergeCell ref="AH44:AH50"/>
    <mergeCell ref="R44:R50"/>
    <mergeCell ref="S44:S50"/>
    <mergeCell ref="T44:T50"/>
    <mergeCell ref="U44:U50"/>
    <mergeCell ref="AA44:AA50"/>
    <mergeCell ref="AB44:AB50"/>
    <mergeCell ref="L36:L43"/>
    <mergeCell ref="L44:L50"/>
    <mergeCell ref="M44:M50"/>
    <mergeCell ref="N44:N50"/>
    <mergeCell ref="O44:O50"/>
    <mergeCell ref="P44:P50"/>
    <mergeCell ref="Q44:Q50"/>
    <mergeCell ref="M36:M43"/>
    <mergeCell ref="N36:N43"/>
    <mergeCell ref="O36:O43"/>
    <mergeCell ref="G44:G50"/>
    <mergeCell ref="H44:H50"/>
    <mergeCell ref="I44:I50"/>
    <mergeCell ref="J44:J50"/>
    <mergeCell ref="K44:K50"/>
    <mergeCell ref="G36:G43"/>
    <mergeCell ref="H36:H43"/>
    <mergeCell ref="I36:I43"/>
    <mergeCell ref="J36:J43"/>
    <mergeCell ref="K36:K43"/>
    <mergeCell ref="AP35:AP43"/>
    <mergeCell ref="AQ35:AQ43"/>
    <mergeCell ref="AR35:AR43"/>
    <mergeCell ref="AS35:AS43"/>
    <mergeCell ref="AT35:AT43"/>
    <mergeCell ref="AU35:AU43"/>
    <mergeCell ref="AJ35:AJ43"/>
    <mergeCell ref="AK35:AK43"/>
    <mergeCell ref="AL35:AL43"/>
    <mergeCell ref="AM35:AM43"/>
    <mergeCell ref="AN35:AN43"/>
    <mergeCell ref="AO35:AO43"/>
    <mergeCell ref="AD35:AD43"/>
    <mergeCell ref="AE35:AE43"/>
    <mergeCell ref="AF35:AF43"/>
    <mergeCell ref="AG35:AG43"/>
    <mergeCell ref="AH35:AH43"/>
    <mergeCell ref="AI35:AI43"/>
    <mergeCell ref="P35:P43"/>
    <mergeCell ref="Q35:Q43"/>
    <mergeCell ref="S35:S43"/>
    <mergeCell ref="T35:T43"/>
    <mergeCell ref="U35:U43"/>
    <mergeCell ref="AC35:AC43"/>
    <mergeCell ref="R36:R43"/>
    <mergeCell ref="V38:V40"/>
    <mergeCell ref="AP30:AP34"/>
    <mergeCell ref="AQ30:AQ34"/>
    <mergeCell ref="AR30:AR34"/>
    <mergeCell ref="AS30:AS34"/>
    <mergeCell ref="AT30:AT34"/>
    <mergeCell ref="AU30:AU34"/>
    <mergeCell ref="AJ30:AJ34"/>
    <mergeCell ref="AK30:AK34"/>
    <mergeCell ref="AL30:AL34"/>
    <mergeCell ref="AM30:AM34"/>
    <mergeCell ref="AN30:AN34"/>
    <mergeCell ref="AO30:AO34"/>
    <mergeCell ref="AD30:AD34"/>
    <mergeCell ref="AE30:AE34"/>
    <mergeCell ref="AF30:AF34"/>
    <mergeCell ref="AG30:AG34"/>
    <mergeCell ref="AH30:AH34"/>
    <mergeCell ref="AI30:AI34"/>
    <mergeCell ref="S30:S34"/>
    <mergeCell ref="T30:T34"/>
    <mergeCell ref="U30:U34"/>
    <mergeCell ref="AA30:AA34"/>
    <mergeCell ref="AB30:AB34"/>
    <mergeCell ref="AC30:AC34"/>
    <mergeCell ref="M30:M34"/>
    <mergeCell ref="N30:N34"/>
    <mergeCell ref="O30:O34"/>
    <mergeCell ref="P30:P34"/>
    <mergeCell ref="Q30:Q34"/>
    <mergeCell ref="R30:R34"/>
    <mergeCell ref="G30:G34"/>
    <mergeCell ref="H30:H34"/>
    <mergeCell ref="I30:I34"/>
    <mergeCell ref="J30:J34"/>
    <mergeCell ref="K30:K34"/>
    <mergeCell ref="L30:L34"/>
    <mergeCell ref="G26:G29"/>
    <mergeCell ref="H26:H29"/>
    <mergeCell ref="I26:I29"/>
    <mergeCell ref="J26:J29"/>
    <mergeCell ref="K26:K29"/>
    <mergeCell ref="L26:L29"/>
    <mergeCell ref="AP24:AP29"/>
    <mergeCell ref="AQ24:AQ29"/>
    <mergeCell ref="AR24:AR29"/>
    <mergeCell ref="AD24:AD29"/>
    <mergeCell ref="AE24:AE29"/>
    <mergeCell ref="AF24:AF29"/>
    <mergeCell ref="AG24:AG29"/>
    <mergeCell ref="AH24:AH29"/>
    <mergeCell ref="AI24:AI29"/>
    <mergeCell ref="R24:R25"/>
    <mergeCell ref="S24:S29"/>
    <mergeCell ref="T24:T29"/>
    <mergeCell ref="U24:U29"/>
    <mergeCell ref="V24:V25"/>
    <mergeCell ref="AC24:AC29"/>
    <mergeCell ref="R26:R29"/>
    <mergeCell ref="V27:V28"/>
    <mergeCell ref="L24:L25"/>
    <mergeCell ref="AS24:AS29"/>
    <mergeCell ref="AT24:AT29"/>
    <mergeCell ref="AU24:AU29"/>
    <mergeCell ref="AJ24:AJ29"/>
    <mergeCell ref="AK24:AK29"/>
    <mergeCell ref="AL24:AL29"/>
    <mergeCell ref="AM24:AM29"/>
    <mergeCell ref="AN24:AN29"/>
    <mergeCell ref="AO24:AO29"/>
    <mergeCell ref="N24:N25"/>
    <mergeCell ref="O24:O25"/>
    <mergeCell ref="P24:P29"/>
    <mergeCell ref="Q24:Q29"/>
    <mergeCell ref="M26:M29"/>
    <mergeCell ref="N26:N29"/>
    <mergeCell ref="O26:O29"/>
    <mergeCell ref="N15:N18"/>
    <mergeCell ref="O15:O18"/>
    <mergeCell ref="AS12:AS18"/>
    <mergeCell ref="AD12:AD18"/>
    <mergeCell ref="AE12:AE18"/>
    <mergeCell ref="AF12:AF18"/>
    <mergeCell ref="P12:P18"/>
    <mergeCell ref="Q12:Q18"/>
    <mergeCell ref="R12:R14"/>
    <mergeCell ref="S12:S18"/>
    <mergeCell ref="T12:T18"/>
    <mergeCell ref="U12:U18"/>
    <mergeCell ref="AT12:AT18"/>
    <mergeCell ref="AU12:AU18"/>
    <mergeCell ref="G15:G18"/>
    <mergeCell ref="H15:H18"/>
    <mergeCell ref="I15:I18"/>
    <mergeCell ref="J15:J18"/>
    <mergeCell ref="K15:K18"/>
    <mergeCell ref="L15:L18"/>
    <mergeCell ref="M15:M18"/>
    <mergeCell ref="AM12:AM18"/>
    <mergeCell ref="AN12:AN18"/>
    <mergeCell ref="AO12:AO18"/>
    <mergeCell ref="AP12:AP18"/>
    <mergeCell ref="AQ12:AQ18"/>
    <mergeCell ref="AR12:AR18"/>
    <mergeCell ref="AG12:AG18"/>
    <mergeCell ref="AH12:AH18"/>
    <mergeCell ref="AI12:AI18"/>
    <mergeCell ref="AJ12:AJ18"/>
    <mergeCell ref="AK12:AK18"/>
    <mergeCell ref="AL12:AL18"/>
    <mergeCell ref="AA12:AA18"/>
    <mergeCell ref="AB12:AB18"/>
    <mergeCell ref="AC12:AC18"/>
    <mergeCell ref="B9:G9"/>
    <mergeCell ref="D10:I10"/>
    <mergeCell ref="A11:B156"/>
    <mergeCell ref="F11:L11"/>
    <mergeCell ref="E12:F14"/>
    <mergeCell ref="G12:G14"/>
    <mergeCell ref="H12:H14"/>
    <mergeCell ref="I12:I14"/>
    <mergeCell ref="AE7:AH7"/>
    <mergeCell ref="R15:R18"/>
    <mergeCell ref="F20:L20"/>
    <mergeCell ref="D22:J22"/>
    <mergeCell ref="E24:F63"/>
    <mergeCell ref="G24:G25"/>
    <mergeCell ref="H24:H25"/>
    <mergeCell ref="I24:I25"/>
    <mergeCell ref="J24:J25"/>
    <mergeCell ref="J12:J14"/>
    <mergeCell ref="K12:K14"/>
    <mergeCell ref="L12:L14"/>
    <mergeCell ref="M12:M14"/>
    <mergeCell ref="N12:N14"/>
    <mergeCell ref="O12:O14"/>
    <mergeCell ref="M24:M25"/>
    <mergeCell ref="A1:AS4"/>
    <mergeCell ref="A5:AU6"/>
    <mergeCell ref="A7:B7"/>
    <mergeCell ref="C7:D7"/>
    <mergeCell ref="E7:F7"/>
    <mergeCell ref="G7:J7"/>
    <mergeCell ref="K7:N7"/>
    <mergeCell ref="O7:Y7"/>
    <mergeCell ref="Z7:AB7"/>
    <mergeCell ref="AC7:AD7"/>
    <mergeCell ref="AU7:AU8"/>
    <mergeCell ref="W8:Y8"/>
    <mergeCell ref="AI7:AN7"/>
    <mergeCell ref="AO7:AQ7"/>
    <mergeCell ref="AR7:AR8"/>
    <mergeCell ref="AS7:AS8"/>
    <mergeCell ref="AT7:AT8"/>
  </mergeCells>
  <conditionalFormatting sqref="AB125:AB126 AB128:AB129 AB131:AB132 AB134">
    <cfRule type="cellIs" dxfId="12" priority="1" operator="lessThan">
      <formula>0</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308"/>
  <sheetViews>
    <sheetView showGridLines="0" topLeftCell="J1" zoomScale="70" zoomScaleNormal="70" workbookViewId="0">
      <selection activeCell="L12" sqref="L12:L14"/>
    </sheetView>
  </sheetViews>
  <sheetFormatPr baseColWidth="10" defaultRowHeight="15" x14ac:dyDescent="0.25"/>
  <cols>
    <col min="1" max="1" width="14" customWidth="1"/>
    <col min="2" max="2" width="16.140625" customWidth="1"/>
    <col min="3" max="3" width="16.42578125" customWidth="1"/>
    <col min="4" max="5" width="15.140625" customWidth="1"/>
    <col min="6" max="6" width="16.42578125" customWidth="1"/>
    <col min="7" max="7" width="16.85546875" customWidth="1"/>
    <col min="8" max="8" width="28.42578125" style="1781" customWidth="1"/>
    <col min="9" max="9" width="24" customWidth="1"/>
    <col min="10" max="10" width="25.85546875" customWidth="1"/>
    <col min="11" max="11" width="16.42578125" customWidth="1"/>
    <col min="12" max="12" width="26.85546875" customWidth="1"/>
    <col min="13" max="13" width="26.5703125" customWidth="1"/>
    <col min="14" max="14" width="33.140625" customWidth="1"/>
    <col min="15" max="15" width="23.42578125" customWidth="1"/>
    <col min="16" max="16" width="24" customWidth="1"/>
    <col min="17" max="17" width="39.7109375" customWidth="1"/>
    <col min="18" max="18" width="18.140625" customWidth="1"/>
    <col min="19" max="19" width="32.85546875" customWidth="1"/>
    <col min="20" max="20" width="33.5703125" customWidth="1"/>
    <col min="21" max="21" width="28.28515625" customWidth="1"/>
    <col min="22" max="22" width="70" style="1781" customWidth="1"/>
    <col min="23" max="23" width="32.28515625" customWidth="1"/>
    <col min="24" max="24" width="71.28515625" customWidth="1"/>
    <col min="25" max="25" width="11.42578125" customWidth="1"/>
    <col min="26" max="26" width="32.85546875" customWidth="1"/>
    <col min="27" max="42" width="13.42578125" customWidth="1"/>
    <col min="43" max="43" width="16.7109375" customWidth="1"/>
    <col min="44" max="44" width="25.85546875" customWidth="1"/>
    <col min="45" max="45" width="22.85546875" customWidth="1"/>
  </cols>
  <sheetData>
    <row r="1" spans="1:65" s="1927" customFormat="1" ht="21.75" customHeight="1" x14ac:dyDescent="0.25">
      <c r="A1" s="2230" t="s">
        <v>2631</v>
      </c>
      <c r="B1" s="2230"/>
      <c r="C1" s="2230"/>
      <c r="D1" s="2230"/>
      <c r="E1" s="2230"/>
      <c r="F1" s="2230"/>
      <c r="G1" s="2230"/>
      <c r="H1" s="2230"/>
      <c r="I1" s="2230"/>
      <c r="J1" s="2230"/>
      <c r="K1" s="2230"/>
      <c r="L1" s="2230"/>
      <c r="M1" s="2230"/>
      <c r="N1" s="2230"/>
      <c r="O1" s="2230"/>
      <c r="P1" s="2230"/>
      <c r="Q1" s="2230"/>
      <c r="R1" s="2230"/>
      <c r="S1" s="2230"/>
      <c r="T1" s="2230"/>
      <c r="U1" s="2230"/>
      <c r="V1" s="2230"/>
      <c r="W1" s="2230"/>
      <c r="X1" s="2230"/>
      <c r="Y1" s="2230"/>
      <c r="Z1" s="2230"/>
      <c r="AA1" s="2230"/>
      <c r="AB1" s="2230"/>
      <c r="AC1" s="2230"/>
      <c r="AD1" s="2230"/>
      <c r="AE1" s="2230"/>
      <c r="AF1" s="2230"/>
      <c r="AG1" s="2230"/>
      <c r="AH1" s="2230"/>
      <c r="AI1" s="2230"/>
      <c r="AJ1" s="2230"/>
      <c r="AK1" s="2230"/>
      <c r="AL1" s="2230"/>
      <c r="AM1" s="2230"/>
      <c r="AN1" s="2230"/>
      <c r="AO1" s="2230"/>
      <c r="AP1" s="2230"/>
      <c r="AQ1" s="2230"/>
      <c r="AR1" s="1680" t="s">
        <v>1</v>
      </c>
      <c r="AS1" s="1865" t="s">
        <v>2</v>
      </c>
      <c r="AT1" s="2"/>
      <c r="AU1" s="2"/>
      <c r="AV1" s="2"/>
      <c r="AW1" s="2"/>
      <c r="AX1" s="2"/>
      <c r="AY1" s="2"/>
      <c r="AZ1" s="2"/>
      <c r="BA1" s="2"/>
      <c r="BB1" s="2"/>
      <c r="BC1" s="2"/>
      <c r="BD1" s="2"/>
      <c r="BE1" s="2"/>
      <c r="BF1" s="2"/>
      <c r="BG1" s="2"/>
      <c r="BH1" s="2"/>
      <c r="BI1" s="2"/>
      <c r="BJ1" s="2"/>
      <c r="BK1" s="2"/>
      <c r="BL1" s="2"/>
      <c r="BM1" s="2"/>
    </row>
    <row r="2" spans="1:65" s="1927" customFormat="1" ht="15.75" customHeight="1" x14ac:dyDescent="0.25">
      <c r="A2" s="2230"/>
      <c r="B2" s="2230"/>
      <c r="C2" s="2230"/>
      <c r="D2" s="2230"/>
      <c r="E2" s="2230"/>
      <c r="F2" s="2230"/>
      <c r="G2" s="2230"/>
      <c r="H2" s="2230"/>
      <c r="I2" s="2230"/>
      <c r="J2" s="2230"/>
      <c r="K2" s="2230"/>
      <c r="L2" s="2230"/>
      <c r="M2" s="2230"/>
      <c r="N2" s="2230"/>
      <c r="O2" s="2230"/>
      <c r="P2" s="2230"/>
      <c r="Q2" s="2230"/>
      <c r="R2" s="2230"/>
      <c r="S2" s="2230"/>
      <c r="T2" s="2230"/>
      <c r="U2" s="2230"/>
      <c r="V2" s="2230"/>
      <c r="W2" s="2230"/>
      <c r="X2" s="2230"/>
      <c r="Y2" s="2230"/>
      <c r="Z2" s="2230"/>
      <c r="AA2" s="2230"/>
      <c r="AB2" s="2230"/>
      <c r="AC2" s="2230"/>
      <c r="AD2" s="2230"/>
      <c r="AE2" s="2230"/>
      <c r="AF2" s="2230"/>
      <c r="AG2" s="2230"/>
      <c r="AH2" s="2230"/>
      <c r="AI2" s="2230"/>
      <c r="AJ2" s="2230"/>
      <c r="AK2" s="2230"/>
      <c r="AL2" s="2230"/>
      <c r="AM2" s="2230"/>
      <c r="AN2" s="2230"/>
      <c r="AO2" s="2230"/>
      <c r="AP2" s="2230"/>
      <c r="AQ2" s="2230"/>
      <c r="AR2" s="1680" t="s">
        <v>3</v>
      </c>
      <c r="AS2" s="1681">
        <v>9</v>
      </c>
      <c r="AT2" s="2"/>
      <c r="AU2" s="2"/>
      <c r="AV2" s="2"/>
      <c r="AW2" s="2"/>
      <c r="AX2" s="2"/>
      <c r="AY2" s="2"/>
      <c r="AZ2" s="2"/>
      <c r="BA2" s="2"/>
      <c r="BB2" s="2"/>
      <c r="BC2" s="2"/>
      <c r="BD2" s="2"/>
      <c r="BE2" s="2"/>
      <c r="BF2" s="2"/>
      <c r="BG2" s="2"/>
      <c r="BH2" s="2"/>
      <c r="BI2" s="2"/>
      <c r="BJ2" s="2"/>
      <c r="BK2" s="2"/>
      <c r="BL2" s="2"/>
      <c r="BM2" s="2"/>
    </row>
    <row r="3" spans="1:65" s="1927" customFormat="1" ht="23.25" customHeight="1" x14ac:dyDescent="0.25">
      <c r="A3" s="2230"/>
      <c r="B3" s="2230"/>
      <c r="C3" s="2230"/>
      <c r="D3" s="2230"/>
      <c r="E3" s="2230"/>
      <c r="F3" s="2230"/>
      <c r="G3" s="2230"/>
      <c r="H3" s="2230"/>
      <c r="I3" s="2230"/>
      <c r="J3" s="2230"/>
      <c r="K3" s="2230"/>
      <c r="L3" s="2230"/>
      <c r="M3" s="2230"/>
      <c r="N3" s="2230"/>
      <c r="O3" s="2230"/>
      <c r="P3" s="2230"/>
      <c r="Q3" s="2230"/>
      <c r="R3" s="2230"/>
      <c r="S3" s="2230"/>
      <c r="T3" s="2230"/>
      <c r="U3" s="2230"/>
      <c r="V3" s="2230"/>
      <c r="W3" s="2230"/>
      <c r="X3" s="2230"/>
      <c r="Y3" s="2230"/>
      <c r="Z3" s="2230"/>
      <c r="AA3" s="2230"/>
      <c r="AB3" s="2230"/>
      <c r="AC3" s="2230"/>
      <c r="AD3" s="2230"/>
      <c r="AE3" s="2230"/>
      <c r="AF3" s="2230"/>
      <c r="AG3" s="2230"/>
      <c r="AH3" s="2230"/>
      <c r="AI3" s="2230"/>
      <c r="AJ3" s="2230"/>
      <c r="AK3" s="2230"/>
      <c r="AL3" s="2230"/>
      <c r="AM3" s="2230"/>
      <c r="AN3" s="2230"/>
      <c r="AO3" s="2230"/>
      <c r="AP3" s="2230"/>
      <c r="AQ3" s="2230"/>
      <c r="AR3" s="1680" t="s">
        <v>5</v>
      </c>
      <c r="AS3" s="819">
        <v>44266</v>
      </c>
      <c r="AT3" s="2"/>
      <c r="AU3" s="2"/>
      <c r="AV3" s="2"/>
      <c r="AW3" s="2"/>
      <c r="AX3" s="2"/>
      <c r="AY3" s="2"/>
      <c r="AZ3" s="2"/>
      <c r="BA3" s="2"/>
      <c r="BB3" s="2"/>
      <c r="BC3" s="2"/>
      <c r="BD3" s="2"/>
      <c r="BE3" s="2"/>
      <c r="BF3" s="2"/>
      <c r="BG3" s="2"/>
      <c r="BH3" s="2"/>
      <c r="BI3" s="2"/>
      <c r="BJ3" s="2"/>
      <c r="BK3" s="2"/>
      <c r="BL3" s="2"/>
      <c r="BM3" s="2"/>
    </row>
    <row r="4" spans="1:65" s="1927" customFormat="1" ht="24.75" customHeight="1" x14ac:dyDescent="0.25">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213"/>
      <c r="AR4" s="1682" t="s">
        <v>6</v>
      </c>
      <c r="AS4" s="1683" t="s">
        <v>7</v>
      </c>
      <c r="AT4" s="2"/>
      <c r="AU4" s="2"/>
      <c r="AV4" s="2"/>
      <c r="AW4" s="2"/>
      <c r="AX4" s="2"/>
      <c r="AY4" s="2"/>
      <c r="AZ4" s="2"/>
      <c r="BA4" s="2"/>
      <c r="BB4" s="2"/>
      <c r="BC4" s="2"/>
      <c r="BD4" s="2"/>
      <c r="BE4" s="2"/>
      <c r="BF4" s="2"/>
      <c r="BG4" s="2"/>
      <c r="BH4" s="2"/>
      <c r="BI4" s="2"/>
      <c r="BJ4" s="2"/>
      <c r="BK4" s="2"/>
      <c r="BL4" s="2"/>
      <c r="BM4" s="2"/>
    </row>
    <row r="5" spans="1:65" s="1927" customFormat="1" ht="27.75" customHeight="1" x14ac:dyDescent="0.25">
      <c r="A5" s="2218" t="s">
        <v>2632</v>
      </c>
      <c r="B5" s="2218"/>
      <c r="C5" s="2218"/>
      <c r="D5" s="2218"/>
      <c r="E5" s="2218"/>
      <c r="F5" s="2218"/>
      <c r="G5" s="2218"/>
      <c r="H5" s="2218"/>
      <c r="I5" s="2218"/>
      <c r="J5" s="2218"/>
      <c r="K5" s="2218"/>
      <c r="L5" s="2218"/>
      <c r="M5" s="2218"/>
      <c r="N5" s="2218"/>
      <c r="O5" s="2218"/>
      <c r="P5" s="1872"/>
      <c r="Q5" s="1872"/>
      <c r="R5" s="1872"/>
      <c r="S5" s="1872"/>
      <c r="T5" s="1872"/>
      <c r="U5" s="1872"/>
      <c r="V5" s="1684"/>
      <c r="W5" s="1872"/>
      <c r="X5" s="1872"/>
      <c r="Y5" s="1872"/>
      <c r="Z5" s="1872"/>
      <c r="AA5" s="1872"/>
      <c r="AB5" s="1872"/>
      <c r="AC5" s="1872"/>
      <c r="AD5" s="1872"/>
      <c r="AE5" s="1872"/>
      <c r="AF5" s="1872"/>
      <c r="AG5" s="1872"/>
      <c r="AH5" s="1872"/>
      <c r="AI5" s="1872"/>
      <c r="AJ5" s="1872"/>
      <c r="AK5" s="1872"/>
      <c r="AL5" s="1872"/>
      <c r="AM5" s="1872"/>
      <c r="AN5" s="1872"/>
      <c r="AO5" s="1872"/>
      <c r="AP5" s="1872"/>
      <c r="AQ5" s="1872"/>
      <c r="AR5" s="1872"/>
      <c r="AS5" s="1868"/>
      <c r="AT5" s="2"/>
      <c r="AU5" s="2"/>
      <c r="AV5" s="2"/>
      <c r="AW5" s="2"/>
      <c r="AX5" s="2"/>
      <c r="AY5" s="2"/>
      <c r="AZ5" s="2"/>
      <c r="BA5" s="2"/>
      <c r="BB5" s="2"/>
      <c r="BC5" s="2"/>
      <c r="BD5" s="2"/>
      <c r="BE5" s="2"/>
      <c r="BF5" s="2"/>
      <c r="BG5" s="2"/>
      <c r="BH5" s="2"/>
      <c r="BI5" s="2"/>
      <c r="BJ5" s="2"/>
      <c r="BK5" s="2"/>
      <c r="BL5" s="2"/>
      <c r="BM5" s="2"/>
    </row>
    <row r="6" spans="1:65" s="1927" customFormat="1" ht="23.25" customHeight="1" x14ac:dyDescent="0.25">
      <c r="A6" s="2218"/>
      <c r="B6" s="2218"/>
      <c r="C6" s="2218"/>
      <c r="D6" s="2218"/>
      <c r="E6" s="2218"/>
      <c r="F6" s="2218"/>
      <c r="G6" s="2218"/>
      <c r="H6" s="2218"/>
      <c r="I6" s="2218"/>
      <c r="J6" s="2218"/>
      <c r="K6" s="2218"/>
      <c r="L6" s="2218"/>
      <c r="M6" s="2218"/>
      <c r="N6" s="2218"/>
      <c r="O6" s="2218"/>
      <c r="P6" s="1864"/>
      <c r="Q6" s="1864"/>
      <c r="R6" s="1864"/>
      <c r="S6" s="1864"/>
      <c r="T6" s="1864"/>
      <c r="U6" s="1346"/>
      <c r="V6" s="1685"/>
      <c r="W6" s="1864"/>
      <c r="X6" s="1867"/>
      <c r="Y6" s="1867"/>
      <c r="Z6" s="1867"/>
      <c r="AA6" s="2595" t="s">
        <v>9</v>
      </c>
      <c r="AB6" s="2596"/>
      <c r="AC6" s="2596"/>
      <c r="AD6" s="2596"/>
      <c r="AE6" s="2596"/>
      <c r="AF6" s="2596"/>
      <c r="AG6" s="2596"/>
      <c r="AH6" s="2596"/>
      <c r="AI6" s="2596"/>
      <c r="AJ6" s="2596"/>
      <c r="AK6" s="2596"/>
      <c r="AL6" s="2596"/>
      <c r="AM6" s="2596"/>
      <c r="AN6" s="2596"/>
      <c r="AO6" s="2596"/>
      <c r="AP6" s="2596"/>
      <c r="AQ6" s="1686"/>
      <c r="AR6" s="1686"/>
      <c r="AS6" s="1869"/>
      <c r="AT6" s="2"/>
      <c r="AU6" s="2"/>
      <c r="AV6" s="2"/>
      <c r="AW6" s="2"/>
      <c r="AX6" s="2"/>
      <c r="AY6" s="2"/>
      <c r="AZ6" s="2"/>
      <c r="BA6" s="2"/>
      <c r="BB6" s="2"/>
      <c r="BC6" s="2"/>
      <c r="BD6" s="2"/>
      <c r="BE6" s="2"/>
      <c r="BF6" s="2"/>
      <c r="BG6" s="2"/>
      <c r="BH6" s="2"/>
      <c r="BI6" s="2"/>
      <c r="BJ6" s="2"/>
      <c r="BK6" s="2"/>
      <c r="BL6" s="2"/>
      <c r="BM6" s="2"/>
    </row>
    <row r="7" spans="1:65" s="1927" customFormat="1" ht="31.5" customHeight="1" x14ac:dyDescent="0.25">
      <c r="A7" s="2962" t="s">
        <v>10</v>
      </c>
      <c r="B7" s="2963"/>
      <c r="C7" s="2240" t="s">
        <v>11</v>
      </c>
      <c r="D7" s="2962"/>
      <c r="E7" s="2240" t="s">
        <v>12</v>
      </c>
      <c r="F7" s="2963"/>
      <c r="G7" s="2240" t="s">
        <v>13</v>
      </c>
      <c r="H7" s="2962"/>
      <c r="I7" s="2962"/>
      <c r="J7" s="2962"/>
      <c r="K7" s="2240" t="s">
        <v>14</v>
      </c>
      <c r="L7" s="2962"/>
      <c r="M7" s="2962"/>
      <c r="N7" s="2962"/>
      <c r="O7" s="3170" t="s">
        <v>15</v>
      </c>
      <c r="P7" s="3690"/>
      <c r="Q7" s="3690"/>
      <c r="R7" s="3690"/>
      <c r="S7" s="3690"/>
      <c r="T7" s="3690"/>
      <c r="U7" s="3690"/>
      <c r="V7" s="3690"/>
      <c r="W7" s="3171"/>
      <c r="X7" s="3691" t="s">
        <v>16</v>
      </c>
      <c r="Y7" s="3691"/>
      <c r="Z7" s="3692"/>
      <c r="AA7" s="3680" t="s">
        <v>17</v>
      </c>
      <c r="AB7" s="3681"/>
      <c r="AC7" s="3682" t="s">
        <v>18</v>
      </c>
      <c r="AD7" s="3683"/>
      <c r="AE7" s="3683"/>
      <c r="AF7" s="3684" t="s">
        <v>19</v>
      </c>
      <c r="AG7" s="3685"/>
      <c r="AH7" s="3685"/>
      <c r="AI7" s="3685"/>
      <c r="AJ7" s="3685"/>
      <c r="AK7" s="3685"/>
      <c r="AL7" s="3685"/>
      <c r="AM7" s="3686" t="s">
        <v>20</v>
      </c>
      <c r="AN7" s="3686"/>
      <c r="AO7" s="3686"/>
      <c r="AP7" s="3687" t="s">
        <v>21</v>
      </c>
      <c r="AQ7" s="3689" t="s">
        <v>1114</v>
      </c>
      <c r="AR7" s="3522" t="s">
        <v>1115</v>
      </c>
      <c r="AS7" s="2223" t="s">
        <v>24</v>
      </c>
      <c r="AT7" s="2"/>
      <c r="AU7" s="2"/>
      <c r="AV7" s="2"/>
      <c r="AW7" s="2"/>
      <c r="AX7" s="2"/>
      <c r="AY7" s="2"/>
      <c r="AZ7" s="2"/>
      <c r="BA7" s="2"/>
      <c r="BB7" s="2"/>
      <c r="BC7" s="2"/>
      <c r="BD7" s="2"/>
      <c r="BE7" s="2"/>
      <c r="BF7" s="2"/>
      <c r="BG7" s="2"/>
      <c r="BH7" s="2"/>
      <c r="BI7" s="2"/>
      <c r="BJ7" s="2"/>
      <c r="BK7" s="2"/>
      <c r="BL7" s="2"/>
      <c r="BM7" s="2"/>
    </row>
    <row r="8" spans="1:65" s="1927" customFormat="1" ht="145.5" customHeight="1" x14ac:dyDescent="0.25">
      <c r="A8" s="229" t="s">
        <v>25</v>
      </c>
      <c r="B8" s="312" t="s">
        <v>26</v>
      </c>
      <c r="C8" s="1895" t="s">
        <v>25</v>
      </c>
      <c r="D8" s="15" t="s">
        <v>26</v>
      </c>
      <c r="E8" s="15" t="s">
        <v>25</v>
      </c>
      <c r="F8" s="15" t="s">
        <v>26</v>
      </c>
      <c r="G8" s="15" t="s">
        <v>27</v>
      </c>
      <c r="H8" s="1687" t="s">
        <v>28</v>
      </c>
      <c r="I8" s="15" t="s">
        <v>29</v>
      </c>
      <c r="J8" s="15" t="s">
        <v>187</v>
      </c>
      <c r="K8" s="15" t="s">
        <v>27</v>
      </c>
      <c r="L8" s="15" t="s">
        <v>31</v>
      </c>
      <c r="M8" s="15" t="s">
        <v>32</v>
      </c>
      <c r="N8" s="15" t="s">
        <v>33</v>
      </c>
      <c r="O8" s="1688" t="s">
        <v>238</v>
      </c>
      <c r="P8" s="15" t="s">
        <v>35</v>
      </c>
      <c r="Q8" s="15" t="s">
        <v>36</v>
      </c>
      <c r="R8" s="1125" t="s">
        <v>37</v>
      </c>
      <c r="S8" s="1126" t="s">
        <v>38</v>
      </c>
      <c r="T8" s="15" t="s">
        <v>39</v>
      </c>
      <c r="U8" s="15" t="s">
        <v>40</v>
      </c>
      <c r="V8" s="1687" t="s">
        <v>41</v>
      </c>
      <c r="W8" s="1689" t="s">
        <v>2633</v>
      </c>
      <c r="X8" s="312" t="s">
        <v>1121</v>
      </c>
      <c r="Y8" s="1895" t="s">
        <v>44</v>
      </c>
      <c r="Z8" s="15" t="s">
        <v>26</v>
      </c>
      <c r="AA8" s="16" t="s">
        <v>45</v>
      </c>
      <c r="AB8" s="17" t="s">
        <v>46</v>
      </c>
      <c r="AC8" s="1690" t="s">
        <v>47</v>
      </c>
      <c r="AD8" s="16" t="s">
        <v>48</v>
      </c>
      <c r="AE8" s="16" t="s">
        <v>49</v>
      </c>
      <c r="AF8" s="16" t="s">
        <v>50</v>
      </c>
      <c r="AG8" s="16" t="s">
        <v>51</v>
      </c>
      <c r="AH8" s="16" t="s">
        <v>52</v>
      </c>
      <c r="AI8" s="16" t="s">
        <v>53</v>
      </c>
      <c r="AJ8" s="16" t="s">
        <v>54</v>
      </c>
      <c r="AK8" s="16" t="s">
        <v>55</v>
      </c>
      <c r="AL8" s="16" t="s">
        <v>56</v>
      </c>
      <c r="AM8" s="1691" t="s">
        <v>57</v>
      </c>
      <c r="AN8" s="1691" t="s">
        <v>58</v>
      </c>
      <c r="AO8" s="1692" t="s">
        <v>59</v>
      </c>
      <c r="AP8" s="3688"/>
      <c r="AQ8" s="3689"/>
      <c r="AR8" s="3523"/>
      <c r="AS8" s="2224"/>
      <c r="AT8" s="2"/>
      <c r="AU8" s="2"/>
      <c r="AV8" s="2"/>
      <c r="AW8" s="2"/>
      <c r="AX8" s="2"/>
      <c r="AY8" s="2"/>
      <c r="AZ8" s="2"/>
      <c r="BA8" s="2"/>
      <c r="BB8" s="2"/>
      <c r="BC8" s="2"/>
      <c r="BD8" s="2"/>
      <c r="BE8" s="2"/>
      <c r="BF8" s="2"/>
      <c r="BG8" s="2"/>
      <c r="BH8" s="2"/>
      <c r="BI8" s="2"/>
      <c r="BJ8" s="2"/>
      <c r="BK8" s="2"/>
      <c r="BL8" s="2"/>
      <c r="BM8" s="2"/>
    </row>
    <row r="9" spans="1:65" s="1927" customFormat="1" ht="27" customHeight="1" x14ac:dyDescent="0.25">
      <c r="A9" s="1693">
        <v>1</v>
      </c>
      <c r="B9" s="3524" t="s">
        <v>2634</v>
      </c>
      <c r="C9" s="3176"/>
      <c r="D9" s="3176"/>
      <c r="E9" s="3176"/>
      <c r="F9" s="3176"/>
      <c r="G9" s="3176"/>
      <c r="H9" s="1694"/>
      <c r="I9" s="1896"/>
      <c r="J9" s="1896"/>
      <c r="K9" s="714"/>
      <c r="L9" s="1896"/>
      <c r="M9" s="1896"/>
      <c r="N9" s="1896"/>
      <c r="O9" s="1896"/>
      <c r="P9" s="1896"/>
      <c r="Q9" s="1896"/>
      <c r="R9" s="823"/>
      <c r="S9" s="824"/>
      <c r="T9" s="1896"/>
      <c r="U9" s="1896"/>
      <c r="V9" s="1694"/>
      <c r="W9" s="824"/>
      <c r="X9" s="1896"/>
      <c r="Y9" s="714"/>
      <c r="Z9" s="1896"/>
      <c r="AA9" s="1896"/>
      <c r="AB9" s="1896"/>
      <c r="AC9" s="714"/>
      <c r="AD9" s="1896"/>
      <c r="AE9" s="1896"/>
      <c r="AF9" s="1896"/>
      <c r="AG9" s="1896"/>
      <c r="AH9" s="1896"/>
      <c r="AI9" s="1896"/>
      <c r="AJ9" s="1896"/>
      <c r="AK9" s="1896"/>
      <c r="AL9" s="1896"/>
      <c r="AM9" s="1896"/>
      <c r="AN9" s="1896"/>
      <c r="AO9" s="1896"/>
      <c r="AP9" s="1896"/>
      <c r="AQ9" s="1695"/>
      <c r="AR9" s="1695"/>
      <c r="AS9" s="717"/>
      <c r="AT9" s="2"/>
      <c r="AU9" s="2"/>
      <c r="AV9" s="2"/>
      <c r="AW9" s="2"/>
      <c r="AX9" s="2"/>
      <c r="AY9" s="2"/>
      <c r="AZ9" s="2"/>
      <c r="BA9" s="2"/>
      <c r="BB9" s="2"/>
      <c r="BC9" s="2"/>
      <c r="BD9" s="2"/>
      <c r="BE9" s="2"/>
      <c r="BF9" s="2"/>
      <c r="BG9" s="2"/>
      <c r="BH9" s="2"/>
      <c r="BI9" s="2"/>
      <c r="BJ9" s="2"/>
      <c r="BK9" s="2"/>
      <c r="BL9" s="2"/>
      <c r="BM9" s="2"/>
    </row>
    <row r="10" spans="1:65" s="1927" customFormat="1" ht="27" customHeight="1" x14ac:dyDescent="0.25">
      <c r="A10" s="1678"/>
      <c r="B10" s="1871"/>
      <c r="C10" s="32">
        <v>19</v>
      </c>
      <c r="D10" s="1696" t="s">
        <v>392</v>
      </c>
      <c r="E10" s="1697"/>
      <c r="F10" s="1697"/>
      <c r="G10" s="1697"/>
      <c r="H10" s="1697"/>
      <c r="I10" s="1697"/>
      <c r="J10" s="34"/>
      <c r="K10" s="39"/>
      <c r="L10" s="34"/>
      <c r="M10" s="34"/>
      <c r="N10" s="34"/>
      <c r="O10" s="34"/>
      <c r="P10" s="34"/>
      <c r="Q10" s="34"/>
      <c r="R10" s="36"/>
      <c r="S10" s="38"/>
      <c r="T10" s="34"/>
      <c r="U10" s="34"/>
      <c r="V10" s="1698"/>
      <c r="W10" s="38"/>
      <c r="X10" s="34"/>
      <c r="Y10" s="39"/>
      <c r="Z10" s="34"/>
      <c r="AA10" s="34"/>
      <c r="AB10" s="34"/>
      <c r="AC10" s="39"/>
      <c r="AD10" s="34"/>
      <c r="AE10" s="34"/>
      <c r="AF10" s="34"/>
      <c r="AG10" s="34"/>
      <c r="AH10" s="34"/>
      <c r="AI10" s="34"/>
      <c r="AJ10" s="34"/>
      <c r="AK10" s="34"/>
      <c r="AL10" s="34"/>
      <c r="AM10" s="34"/>
      <c r="AN10" s="34"/>
      <c r="AO10" s="34"/>
      <c r="AP10" s="34"/>
      <c r="AQ10" s="1699"/>
      <c r="AR10" s="1699"/>
      <c r="AS10" s="243"/>
    </row>
    <row r="11" spans="1:65" s="1927" customFormat="1" ht="27" customHeight="1" x14ac:dyDescent="0.25">
      <c r="A11" s="1700"/>
      <c r="B11" s="1701"/>
      <c r="C11" s="1678"/>
      <c r="D11" s="1679"/>
      <c r="E11" s="721">
        <v>1903</v>
      </c>
      <c r="F11" s="3679" t="s">
        <v>2635</v>
      </c>
      <c r="G11" s="3300"/>
      <c r="H11" s="3300"/>
      <c r="I11" s="3300"/>
      <c r="J11" s="3300"/>
      <c r="K11" s="3300"/>
      <c r="L11" s="724"/>
      <c r="M11" s="724"/>
      <c r="N11" s="724"/>
      <c r="O11" s="724"/>
      <c r="P11" s="724"/>
      <c r="Q11" s="724"/>
      <c r="R11" s="853"/>
      <c r="S11" s="1702"/>
      <c r="T11" s="724"/>
      <c r="U11" s="724"/>
      <c r="V11" s="393"/>
      <c r="W11" s="1702"/>
      <c r="X11" s="58"/>
      <c r="Y11" s="855"/>
      <c r="Z11" s="724"/>
      <c r="AA11" s="724"/>
      <c r="AB11" s="724"/>
      <c r="AC11" s="855"/>
      <c r="AD11" s="724"/>
      <c r="AE11" s="724"/>
      <c r="AF11" s="724"/>
      <c r="AG11" s="724"/>
      <c r="AH11" s="724"/>
      <c r="AI11" s="724"/>
      <c r="AJ11" s="724"/>
      <c r="AK11" s="724"/>
      <c r="AL11" s="724"/>
      <c r="AM11" s="724"/>
      <c r="AN11" s="724"/>
      <c r="AO11" s="724"/>
      <c r="AP11" s="724"/>
      <c r="AQ11" s="1703"/>
      <c r="AR11" s="1703"/>
      <c r="AS11" s="721"/>
    </row>
    <row r="12" spans="1:65" s="1927" customFormat="1" ht="76.5" customHeight="1" x14ac:dyDescent="0.25">
      <c r="A12" s="1704"/>
      <c r="B12" s="1705"/>
      <c r="C12" s="1873"/>
      <c r="D12" s="1874"/>
      <c r="E12" s="384"/>
      <c r="F12" s="384"/>
      <c r="G12" s="3188">
        <v>1903009</v>
      </c>
      <c r="H12" s="2469" t="s">
        <v>2636</v>
      </c>
      <c r="I12" s="3188">
        <v>1903009</v>
      </c>
      <c r="J12" s="2469" t="s">
        <v>2637</v>
      </c>
      <c r="K12" s="3232">
        <v>190300900</v>
      </c>
      <c r="L12" s="2469" t="s">
        <v>2638</v>
      </c>
      <c r="M12" s="3232">
        <v>190300900</v>
      </c>
      <c r="N12" s="2469" t="s">
        <v>2639</v>
      </c>
      <c r="O12" s="3188">
        <f>600+28</f>
        <v>628</v>
      </c>
      <c r="P12" s="3188" t="s">
        <v>2640</v>
      </c>
      <c r="Q12" s="2469" t="s">
        <v>2641</v>
      </c>
      <c r="R12" s="3711">
        <f>SUM(W12:W14)/S12</f>
        <v>3.8767667232787725E-2</v>
      </c>
      <c r="S12" s="3697">
        <f>SUM(W12:W45)</f>
        <v>1689281421.21</v>
      </c>
      <c r="T12" s="2469" t="s">
        <v>2642</v>
      </c>
      <c r="U12" s="2426" t="s">
        <v>2643</v>
      </c>
      <c r="V12" s="1876" t="s">
        <v>2644</v>
      </c>
      <c r="W12" s="1902">
        <v>19906500</v>
      </c>
      <c r="X12" s="1706" t="s">
        <v>2645</v>
      </c>
      <c r="Y12" s="738">
        <v>61</v>
      </c>
      <c r="Z12" s="1887" t="s">
        <v>2646</v>
      </c>
      <c r="AA12" s="3693">
        <v>289394</v>
      </c>
      <c r="AB12" s="3693">
        <v>279112</v>
      </c>
      <c r="AC12" s="3693">
        <v>63164</v>
      </c>
      <c r="AD12" s="3693">
        <v>45607</v>
      </c>
      <c r="AE12" s="3693">
        <v>365607</v>
      </c>
      <c r="AF12" s="3693">
        <v>75612</v>
      </c>
      <c r="AG12" s="3693">
        <v>2145</v>
      </c>
      <c r="AH12" s="3693">
        <v>12718</v>
      </c>
      <c r="AI12" s="3693">
        <v>26</v>
      </c>
      <c r="AJ12" s="3693">
        <v>37</v>
      </c>
      <c r="AK12" s="3693">
        <v>0</v>
      </c>
      <c r="AL12" s="3693">
        <v>0</v>
      </c>
      <c r="AM12" s="3693">
        <v>78</v>
      </c>
      <c r="AN12" s="3693">
        <v>16897</v>
      </c>
      <c r="AO12" s="3693">
        <v>852</v>
      </c>
      <c r="AP12" s="3693">
        <v>568506</v>
      </c>
      <c r="AQ12" s="3695">
        <v>44197</v>
      </c>
      <c r="AR12" s="3695">
        <v>44561</v>
      </c>
      <c r="AS12" s="3227" t="s">
        <v>2647</v>
      </c>
    </row>
    <row r="13" spans="1:65" s="1927" customFormat="1" ht="52.5" customHeight="1" x14ac:dyDescent="0.25">
      <c r="A13" s="1704"/>
      <c r="B13" s="1705"/>
      <c r="C13" s="1873"/>
      <c r="D13" s="1874"/>
      <c r="E13" s="384"/>
      <c r="F13" s="384"/>
      <c r="G13" s="3217"/>
      <c r="H13" s="2455"/>
      <c r="I13" s="3217"/>
      <c r="J13" s="2455"/>
      <c r="K13" s="2500"/>
      <c r="L13" s="2455"/>
      <c r="M13" s="2500"/>
      <c r="N13" s="2455"/>
      <c r="O13" s="3217"/>
      <c r="P13" s="3217"/>
      <c r="Q13" s="2455"/>
      <c r="R13" s="3699"/>
      <c r="S13" s="3698"/>
      <c r="T13" s="2455"/>
      <c r="U13" s="2426"/>
      <c r="V13" s="1878" t="s">
        <v>2648</v>
      </c>
      <c r="W13" s="1903">
        <v>19906500</v>
      </c>
      <c r="X13" s="1706" t="s">
        <v>2645</v>
      </c>
      <c r="Y13" s="1912">
        <v>61</v>
      </c>
      <c r="Z13" s="1887" t="s">
        <v>2646</v>
      </c>
      <c r="AA13" s="3693"/>
      <c r="AB13" s="3693"/>
      <c r="AC13" s="3693"/>
      <c r="AD13" s="3693"/>
      <c r="AE13" s="3693"/>
      <c r="AF13" s="3693"/>
      <c r="AG13" s="3693"/>
      <c r="AH13" s="3693"/>
      <c r="AI13" s="3693"/>
      <c r="AJ13" s="3693"/>
      <c r="AK13" s="3693"/>
      <c r="AL13" s="3693"/>
      <c r="AM13" s="3693"/>
      <c r="AN13" s="3693"/>
      <c r="AO13" s="3693"/>
      <c r="AP13" s="3693"/>
      <c r="AQ13" s="3695"/>
      <c r="AR13" s="3695"/>
      <c r="AS13" s="3590"/>
    </row>
    <row r="14" spans="1:65" s="1927" customFormat="1" ht="77.25" customHeight="1" x14ac:dyDescent="0.25">
      <c r="A14" s="1704"/>
      <c r="B14" s="1705"/>
      <c r="C14" s="1873"/>
      <c r="D14" s="1874"/>
      <c r="E14" s="384"/>
      <c r="F14" s="1707"/>
      <c r="G14" s="3217"/>
      <c r="H14" s="2455"/>
      <c r="I14" s="3217"/>
      <c r="J14" s="2455"/>
      <c r="K14" s="2500"/>
      <c r="L14" s="2455"/>
      <c r="M14" s="2500"/>
      <c r="N14" s="2455"/>
      <c r="O14" s="3217"/>
      <c r="P14" s="3217"/>
      <c r="Q14" s="2455"/>
      <c r="R14" s="3699"/>
      <c r="S14" s="3698"/>
      <c r="T14" s="2455"/>
      <c r="U14" s="2426"/>
      <c r="V14" s="1878" t="s">
        <v>2649</v>
      </c>
      <c r="W14" s="1903">
        <v>25676500</v>
      </c>
      <c r="X14" s="1706" t="s">
        <v>2645</v>
      </c>
      <c r="Y14" s="1912">
        <v>61</v>
      </c>
      <c r="Z14" s="1887" t="s">
        <v>2646</v>
      </c>
      <c r="AA14" s="3693"/>
      <c r="AB14" s="3693"/>
      <c r="AC14" s="3693"/>
      <c r="AD14" s="3693"/>
      <c r="AE14" s="3693"/>
      <c r="AF14" s="3693"/>
      <c r="AG14" s="3693"/>
      <c r="AH14" s="3693"/>
      <c r="AI14" s="3693"/>
      <c r="AJ14" s="3693"/>
      <c r="AK14" s="3693"/>
      <c r="AL14" s="3693"/>
      <c r="AM14" s="3693"/>
      <c r="AN14" s="3693"/>
      <c r="AO14" s="3693"/>
      <c r="AP14" s="3693"/>
      <c r="AQ14" s="3695"/>
      <c r="AR14" s="3695"/>
      <c r="AS14" s="3590"/>
    </row>
    <row r="15" spans="1:65" s="1927" customFormat="1" ht="42.75" customHeight="1" x14ac:dyDescent="0.25">
      <c r="A15" s="1704"/>
      <c r="B15" s="1705"/>
      <c r="C15" s="1873"/>
      <c r="D15" s="1874"/>
      <c r="E15" s="384"/>
      <c r="F15" s="384"/>
      <c r="G15" s="3186">
        <v>1903031</v>
      </c>
      <c r="H15" s="2467" t="s">
        <v>2650</v>
      </c>
      <c r="I15" s="3186">
        <v>1903031</v>
      </c>
      <c r="J15" s="2467" t="s">
        <v>2650</v>
      </c>
      <c r="K15" s="3231">
        <v>190303100</v>
      </c>
      <c r="L15" s="2467" t="s">
        <v>2651</v>
      </c>
      <c r="M15" s="3231">
        <v>190303100</v>
      </c>
      <c r="N15" s="2467" t="s">
        <v>2651</v>
      </c>
      <c r="O15" s="3186">
        <v>12</v>
      </c>
      <c r="P15" s="3217"/>
      <c r="Q15" s="2455"/>
      <c r="R15" s="3699">
        <f>SUM(W15:W17)/S12</f>
        <v>4.3805608154380345E-2</v>
      </c>
      <c r="S15" s="3698"/>
      <c r="T15" s="2455"/>
      <c r="U15" s="2426"/>
      <c r="V15" s="1878" t="s">
        <v>2652</v>
      </c>
      <c r="W15" s="1903">
        <v>28000000</v>
      </c>
      <c r="X15" s="1706" t="s">
        <v>2653</v>
      </c>
      <c r="Y15" s="1912">
        <v>61</v>
      </c>
      <c r="Z15" s="1887" t="s">
        <v>2646</v>
      </c>
      <c r="AA15" s="3693"/>
      <c r="AB15" s="3693"/>
      <c r="AC15" s="3693"/>
      <c r="AD15" s="3693"/>
      <c r="AE15" s="3693"/>
      <c r="AF15" s="3693"/>
      <c r="AG15" s="3693"/>
      <c r="AH15" s="3693"/>
      <c r="AI15" s="3693"/>
      <c r="AJ15" s="3693"/>
      <c r="AK15" s="3693"/>
      <c r="AL15" s="3693"/>
      <c r="AM15" s="3693"/>
      <c r="AN15" s="3693"/>
      <c r="AO15" s="3693"/>
      <c r="AP15" s="3693"/>
      <c r="AQ15" s="3695"/>
      <c r="AR15" s="3695"/>
      <c r="AS15" s="3590"/>
    </row>
    <row r="16" spans="1:65" s="1927" customFormat="1" ht="76.5" customHeight="1" x14ac:dyDescent="0.25">
      <c r="A16" s="1704"/>
      <c r="B16" s="1705"/>
      <c r="C16" s="1873"/>
      <c r="D16" s="1874"/>
      <c r="E16" s="384"/>
      <c r="F16" s="384"/>
      <c r="G16" s="3187"/>
      <c r="H16" s="2468"/>
      <c r="I16" s="3187"/>
      <c r="J16" s="2468"/>
      <c r="K16" s="3290"/>
      <c r="L16" s="2468"/>
      <c r="M16" s="3290"/>
      <c r="N16" s="2468"/>
      <c r="O16" s="3187"/>
      <c r="P16" s="3217"/>
      <c r="Q16" s="2455"/>
      <c r="R16" s="3699"/>
      <c r="S16" s="3698"/>
      <c r="T16" s="2455"/>
      <c r="U16" s="2426"/>
      <c r="V16" s="1878" t="s">
        <v>2654</v>
      </c>
      <c r="W16" s="1903">
        <v>32000000</v>
      </c>
      <c r="X16" s="1706" t="s">
        <v>2653</v>
      </c>
      <c r="Y16" s="1912">
        <v>61</v>
      </c>
      <c r="Z16" s="1887" t="s">
        <v>2646</v>
      </c>
      <c r="AA16" s="3693"/>
      <c r="AB16" s="3693"/>
      <c r="AC16" s="3693"/>
      <c r="AD16" s="3693"/>
      <c r="AE16" s="3693"/>
      <c r="AF16" s="3693"/>
      <c r="AG16" s="3693"/>
      <c r="AH16" s="3693"/>
      <c r="AI16" s="3693"/>
      <c r="AJ16" s="3693"/>
      <c r="AK16" s="3693"/>
      <c r="AL16" s="3693"/>
      <c r="AM16" s="3693"/>
      <c r="AN16" s="3693"/>
      <c r="AO16" s="3693"/>
      <c r="AP16" s="3693"/>
      <c r="AQ16" s="3695"/>
      <c r="AR16" s="3695"/>
      <c r="AS16" s="3590"/>
    </row>
    <row r="17" spans="1:45" s="1927" customFormat="1" ht="42.75" customHeight="1" x14ac:dyDescent="0.25">
      <c r="A17" s="1704"/>
      <c r="B17" s="1705"/>
      <c r="C17" s="1873"/>
      <c r="D17" s="1874"/>
      <c r="E17" s="384"/>
      <c r="F17" s="384"/>
      <c r="G17" s="3188"/>
      <c r="H17" s="2469"/>
      <c r="I17" s="3188"/>
      <c r="J17" s="2469"/>
      <c r="K17" s="3232"/>
      <c r="L17" s="2469"/>
      <c r="M17" s="3232"/>
      <c r="N17" s="2469"/>
      <c r="O17" s="3188"/>
      <c r="P17" s="3217"/>
      <c r="Q17" s="2455"/>
      <c r="R17" s="3699"/>
      <c r="S17" s="3698"/>
      <c r="T17" s="2455"/>
      <c r="U17" s="2426"/>
      <c r="V17" s="1878" t="s">
        <v>2655</v>
      </c>
      <c r="W17" s="1903">
        <v>14000000</v>
      </c>
      <c r="X17" s="1706" t="s">
        <v>2653</v>
      </c>
      <c r="Y17" s="1912">
        <v>61</v>
      </c>
      <c r="Z17" s="1887" t="s">
        <v>2646</v>
      </c>
      <c r="AA17" s="3693"/>
      <c r="AB17" s="3693"/>
      <c r="AC17" s="3693"/>
      <c r="AD17" s="3693"/>
      <c r="AE17" s="3693"/>
      <c r="AF17" s="3693"/>
      <c r="AG17" s="3693"/>
      <c r="AH17" s="3693"/>
      <c r="AI17" s="3693"/>
      <c r="AJ17" s="3693"/>
      <c r="AK17" s="3693"/>
      <c r="AL17" s="3693"/>
      <c r="AM17" s="3693"/>
      <c r="AN17" s="3693"/>
      <c r="AO17" s="3693"/>
      <c r="AP17" s="3693"/>
      <c r="AQ17" s="3695"/>
      <c r="AR17" s="3695"/>
      <c r="AS17" s="3590"/>
    </row>
    <row r="18" spans="1:45" s="1927" customFormat="1" ht="41.25" customHeight="1" x14ac:dyDescent="0.25">
      <c r="A18" s="1704"/>
      <c r="B18" s="1705"/>
      <c r="C18" s="1873"/>
      <c r="D18" s="1874"/>
      <c r="E18" s="384"/>
      <c r="F18" s="384"/>
      <c r="G18" s="3217">
        <v>1903023</v>
      </c>
      <c r="H18" s="2455" t="s">
        <v>2656</v>
      </c>
      <c r="I18" s="3217">
        <v>1903023</v>
      </c>
      <c r="J18" s="2455" t="s">
        <v>2656</v>
      </c>
      <c r="K18" s="3700">
        <v>190302300</v>
      </c>
      <c r="L18" s="3275" t="s">
        <v>2657</v>
      </c>
      <c r="M18" s="3700">
        <v>190302300</v>
      </c>
      <c r="N18" s="3275" t="s">
        <v>2657</v>
      </c>
      <c r="O18" s="3217">
        <v>12</v>
      </c>
      <c r="P18" s="3217"/>
      <c r="Q18" s="2455"/>
      <c r="R18" s="3699">
        <f>SUM(W18:W20)/S12</f>
        <v>1.5199658078053338E-2</v>
      </c>
      <c r="S18" s="3698"/>
      <c r="T18" s="2455"/>
      <c r="U18" s="2426"/>
      <c r="V18" s="1878" t="s">
        <v>2658</v>
      </c>
      <c r="W18" s="1903">
        <v>7000000</v>
      </c>
      <c r="X18" s="1706" t="s">
        <v>2659</v>
      </c>
      <c r="Y18" s="1912">
        <v>61</v>
      </c>
      <c r="Z18" s="1887" t="s">
        <v>2646</v>
      </c>
      <c r="AA18" s="3693"/>
      <c r="AB18" s="3693"/>
      <c r="AC18" s="3693"/>
      <c r="AD18" s="3693"/>
      <c r="AE18" s="3693"/>
      <c r="AF18" s="3693"/>
      <c r="AG18" s="3693"/>
      <c r="AH18" s="3693"/>
      <c r="AI18" s="3693"/>
      <c r="AJ18" s="3693"/>
      <c r="AK18" s="3693"/>
      <c r="AL18" s="3693"/>
      <c r="AM18" s="3693"/>
      <c r="AN18" s="3693"/>
      <c r="AO18" s="3693"/>
      <c r="AP18" s="3693"/>
      <c r="AQ18" s="3695"/>
      <c r="AR18" s="3695"/>
      <c r="AS18" s="3590"/>
    </row>
    <row r="19" spans="1:45" s="1927" customFormat="1" ht="60" customHeight="1" x14ac:dyDescent="0.25">
      <c r="A19" s="1704"/>
      <c r="B19" s="1705"/>
      <c r="C19" s="1873"/>
      <c r="D19" s="1874"/>
      <c r="E19" s="384"/>
      <c r="F19" s="384"/>
      <c r="G19" s="3217"/>
      <c r="H19" s="2455"/>
      <c r="I19" s="3217"/>
      <c r="J19" s="2455"/>
      <c r="K19" s="3700"/>
      <c r="L19" s="3275"/>
      <c r="M19" s="3700"/>
      <c r="N19" s="3275"/>
      <c r="O19" s="3217"/>
      <c r="P19" s="3217"/>
      <c r="Q19" s="2455"/>
      <c r="R19" s="3699"/>
      <c r="S19" s="3698"/>
      <c r="T19" s="2455"/>
      <c r="U19" s="2426"/>
      <c r="V19" s="1878" t="s">
        <v>2660</v>
      </c>
      <c r="W19" s="1903">
        <v>14000000</v>
      </c>
      <c r="X19" s="1706" t="s">
        <v>2659</v>
      </c>
      <c r="Y19" s="1912">
        <v>61</v>
      </c>
      <c r="Z19" s="1887" t="s">
        <v>2646</v>
      </c>
      <c r="AA19" s="3693"/>
      <c r="AB19" s="3693"/>
      <c r="AC19" s="3693"/>
      <c r="AD19" s="3693"/>
      <c r="AE19" s="3693"/>
      <c r="AF19" s="3693"/>
      <c r="AG19" s="3693"/>
      <c r="AH19" s="3693"/>
      <c r="AI19" s="3693"/>
      <c r="AJ19" s="3693"/>
      <c r="AK19" s="3693"/>
      <c r="AL19" s="3693"/>
      <c r="AM19" s="3693"/>
      <c r="AN19" s="3693"/>
      <c r="AO19" s="3693"/>
      <c r="AP19" s="3693"/>
      <c r="AQ19" s="3695"/>
      <c r="AR19" s="3695"/>
      <c r="AS19" s="3590"/>
    </row>
    <row r="20" spans="1:45" s="1927" customFormat="1" ht="78.75" customHeight="1" x14ac:dyDescent="0.25">
      <c r="A20" s="1704"/>
      <c r="B20" s="1705"/>
      <c r="C20" s="1873"/>
      <c r="D20" s="1874"/>
      <c r="E20" s="384"/>
      <c r="F20" s="384"/>
      <c r="G20" s="3217"/>
      <c r="H20" s="2455"/>
      <c r="I20" s="3217"/>
      <c r="J20" s="2455"/>
      <c r="K20" s="3700"/>
      <c r="L20" s="3275"/>
      <c r="M20" s="3700"/>
      <c r="N20" s="3275"/>
      <c r="O20" s="3217"/>
      <c r="P20" s="3217"/>
      <c r="Q20" s="2455"/>
      <c r="R20" s="3699"/>
      <c r="S20" s="3698"/>
      <c r="T20" s="2455"/>
      <c r="U20" s="2426"/>
      <c r="V20" s="1878" t="s">
        <v>2661</v>
      </c>
      <c r="W20" s="1903">
        <v>4676500</v>
      </c>
      <c r="X20" s="1706" t="s">
        <v>2659</v>
      </c>
      <c r="Y20" s="1912">
        <v>61</v>
      </c>
      <c r="Z20" s="1887" t="s">
        <v>2646</v>
      </c>
      <c r="AA20" s="3693"/>
      <c r="AB20" s="3693"/>
      <c r="AC20" s="3693"/>
      <c r="AD20" s="3693"/>
      <c r="AE20" s="3693"/>
      <c r="AF20" s="3693"/>
      <c r="AG20" s="3693"/>
      <c r="AH20" s="3693"/>
      <c r="AI20" s="3693"/>
      <c r="AJ20" s="3693"/>
      <c r="AK20" s="3693"/>
      <c r="AL20" s="3693"/>
      <c r="AM20" s="3693"/>
      <c r="AN20" s="3693"/>
      <c r="AO20" s="3693"/>
      <c r="AP20" s="3693"/>
      <c r="AQ20" s="3695"/>
      <c r="AR20" s="3695"/>
      <c r="AS20" s="3590"/>
    </row>
    <row r="21" spans="1:45" s="1927" customFormat="1" ht="46.5" customHeight="1" x14ac:dyDescent="0.25">
      <c r="A21" s="1704"/>
      <c r="B21" s="1705"/>
      <c r="C21" s="1873"/>
      <c r="D21" s="1874"/>
      <c r="E21" s="384"/>
      <c r="F21" s="384"/>
      <c r="G21" s="3217" t="s">
        <v>63</v>
      </c>
      <c r="H21" s="2455" t="s">
        <v>2662</v>
      </c>
      <c r="I21" s="3217">
        <v>1903050</v>
      </c>
      <c r="J21" s="2455" t="s">
        <v>2663</v>
      </c>
      <c r="K21" s="2500" t="s">
        <v>63</v>
      </c>
      <c r="L21" s="2455" t="s">
        <v>2664</v>
      </c>
      <c r="M21" s="2500">
        <v>190305000</v>
      </c>
      <c r="N21" s="2455" t="s">
        <v>2665</v>
      </c>
      <c r="O21" s="3217">
        <v>12</v>
      </c>
      <c r="P21" s="3217"/>
      <c r="Q21" s="2455"/>
      <c r="R21" s="3699">
        <f>SUM(W21:W24)/S12</f>
        <v>1.6111288301806657E-2</v>
      </c>
      <c r="S21" s="3698"/>
      <c r="T21" s="2455"/>
      <c r="U21" s="2426"/>
      <c r="V21" s="1878" t="s">
        <v>2666</v>
      </c>
      <c r="W21" s="1908">
        <v>7000000</v>
      </c>
      <c r="X21" s="1706" t="s">
        <v>2667</v>
      </c>
      <c r="Y21" s="1912">
        <v>61</v>
      </c>
      <c r="Z21" s="1887" t="s">
        <v>2646</v>
      </c>
      <c r="AA21" s="3693"/>
      <c r="AB21" s="3693"/>
      <c r="AC21" s="3693"/>
      <c r="AD21" s="3693"/>
      <c r="AE21" s="3693"/>
      <c r="AF21" s="3693"/>
      <c r="AG21" s="3693"/>
      <c r="AH21" s="3693"/>
      <c r="AI21" s="3693"/>
      <c r="AJ21" s="3693"/>
      <c r="AK21" s="3693"/>
      <c r="AL21" s="3693"/>
      <c r="AM21" s="3693"/>
      <c r="AN21" s="3693"/>
      <c r="AO21" s="3693"/>
      <c r="AP21" s="3693"/>
      <c r="AQ21" s="3695"/>
      <c r="AR21" s="3695"/>
      <c r="AS21" s="3590"/>
    </row>
    <row r="22" spans="1:45" s="1927" customFormat="1" ht="67.5" customHeight="1" x14ac:dyDescent="0.25">
      <c r="A22" s="1704"/>
      <c r="B22" s="1705"/>
      <c r="C22" s="1873"/>
      <c r="D22" s="1874"/>
      <c r="E22" s="384"/>
      <c r="F22" s="384"/>
      <c r="G22" s="3217"/>
      <c r="H22" s="2455"/>
      <c r="I22" s="3217"/>
      <c r="J22" s="2455"/>
      <c r="K22" s="2500"/>
      <c r="L22" s="2455"/>
      <c r="M22" s="2500"/>
      <c r="N22" s="2455"/>
      <c r="O22" s="3217"/>
      <c r="P22" s="3217"/>
      <c r="Q22" s="2455"/>
      <c r="R22" s="3699"/>
      <c r="S22" s="3698"/>
      <c r="T22" s="2455"/>
      <c r="U22" s="2426"/>
      <c r="V22" s="1708" t="s">
        <v>2668</v>
      </c>
      <c r="W22" s="1709">
        <v>6216500</v>
      </c>
      <c r="X22" s="1706" t="s">
        <v>2667</v>
      </c>
      <c r="Y22" s="1912">
        <v>61</v>
      </c>
      <c r="Z22" s="1887" t="s">
        <v>2646</v>
      </c>
      <c r="AA22" s="3693"/>
      <c r="AB22" s="3693"/>
      <c r="AC22" s="3693"/>
      <c r="AD22" s="3693"/>
      <c r="AE22" s="3693"/>
      <c r="AF22" s="3693"/>
      <c r="AG22" s="3693"/>
      <c r="AH22" s="3693"/>
      <c r="AI22" s="3693"/>
      <c r="AJ22" s="3693"/>
      <c r="AK22" s="3693"/>
      <c r="AL22" s="3693"/>
      <c r="AM22" s="3693"/>
      <c r="AN22" s="3693"/>
      <c r="AO22" s="3693"/>
      <c r="AP22" s="3693"/>
      <c r="AQ22" s="3695"/>
      <c r="AR22" s="3695"/>
      <c r="AS22" s="3590"/>
    </row>
    <row r="23" spans="1:45" s="1927" customFormat="1" ht="67.5" customHeight="1" x14ac:dyDescent="0.25">
      <c r="A23" s="1704"/>
      <c r="B23" s="1705"/>
      <c r="C23" s="1873"/>
      <c r="D23" s="1874"/>
      <c r="E23" s="384"/>
      <c r="F23" s="384"/>
      <c r="G23" s="3217"/>
      <c r="H23" s="2455"/>
      <c r="I23" s="3217"/>
      <c r="J23" s="2455"/>
      <c r="K23" s="2500"/>
      <c r="L23" s="2455"/>
      <c r="M23" s="2500"/>
      <c r="N23" s="2455"/>
      <c r="O23" s="3217"/>
      <c r="P23" s="3217"/>
      <c r="Q23" s="2455"/>
      <c r="R23" s="3699"/>
      <c r="S23" s="3698"/>
      <c r="T23" s="2455"/>
      <c r="U23" s="2426"/>
      <c r="V23" s="1708" t="s">
        <v>2669</v>
      </c>
      <c r="W23" s="1709">
        <v>7000000</v>
      </c>
      <c r="X23" s="1706" t="s">
        <v>2667</v>
      </c>
      <c r="Y23" s="1912">
        <v>61</v>
      </c>
      <c r="Z23" s="1887" t="s">
        <v>2646</v>
      </c>
      <c r="AA23" s="3693"/>
      <c r="AB23" s="3693"/>
      <c r="AC23" s="3693"/>
      <c r="AD23" s="3693"/>
      <c r="AE23" s="3693"/>
      <c r="AF23" s="3693"/>
      <c r="AG23" s="3693"/>
      <c r="AH23" s="3693"/>
      <c r="AI23" s="3693"/>
      <c r="AJ23" s="3693"/>
      <c r="AK23" s="3693"/>
      <c r="AL23" s="3693"/>
      <c r="AM23" s="3693"/>
      <c r="AN23" s="3693"/>
      <c r="AO23" s="3693"/>
      <c r="AP23" s="3693"/>
      <c r="AQ23" s="3695"/>
      <c r="AR23" s="3695"/>
      <c r="AS23" s="3590"/>
    </row>
    <row r="24" spans="1:45" s="1927" customFormat="1" ht="99.75" customHeight="1" x14ac:dyDescent="0.25">
      <c r="A24" s="1704"/>
      <c r="B24" s="1705"/>
      <c r="C24" s="1873"/>
      <c r="D24" s="1874"/>
      <c r="E24" s="384"/>
      <c r="F24" s="384"/>
      <c r="G24" s="3217"/>
      <c r="H24" s="2455"/>
      <c r="I24" s="3217"/>
      <c r="J24" s="2455"/>
      <c r="K24" s="2500"/>
      <c r="L24" s="2455"/>
      <c r="M24" s="2500"/>
      <c r="N24" s="2455"/>
      <c r="O24" s="3217"/>
      <c r="P24" s="3217"/>
      <c r="Q24" s="2455"/>
      <c r="R24" s="3699"/>
      <c r="S24" s="3698"/>
      <c r="T24" s="2455"/>
      <c r="U24" s="2427"/>
      <c r="V24" s="1878" t="s">
        <v>2670</v>
      </c>
      <c r="W24" s="1902">
        <v>7000000</v>
      </c>
      <c r="X24" s="1706" t="s">
        <v>2667</v>
      </c>
      <c r="Y24" s="1912">
        <v>61</v>
      </c>
      <c r="Z24" s="1887" t="s">
        <v>2646</v>
      </c>
      <c r="AA24" s="3693"/>
      <c r="AB24" s="3693"/>
      <c r="AC24" s="3693"/>
      <c r="AD24" s="3693"/>
      <c r="AE24" s="3693"/>
      <c r="AF24" s="3693"/>
      <c r="AG24" s="3693"/>
      <c r="AH24" s="3693"/>
      <c r="AI24" s="3693"/>
      <c r="AJ24" s="3693"/>
      <c r="AK24" s="3693"/>
      <c r="AL24" s="3693"/>
      <c r="AM24" s="3693"/>
      <c r="AN24" s="3693"/>
      <c r="AO24" s="3693"/>
      <c r="AP24" s="3693"/>
      <c r="AQ24" s="3695"/>
      <c r="AR24" s="3695"/>
      <c r="AS24" s="3590"/>
    </row>
    <row r="25" spans="1:45" s="1927" customFormat="1" ht="61.5" customHeight="1" x14ac:dyDescent="0.25">
      <c r="A25" s="1704"/>
      <c r="B25" s="1705"/>
      <c r="C25" s="1873"/>
      <c r="D25" s="1874"/>
      <c r="E25" s="384"/>
      <c r="F25" s="384"/>
      <c r="G25" s="2451" t="s">
        <v>63</v>
      </c>
      <c r="H25" s="2428" t="s">
        <v>2671</v>
      </c>
      <c r="I25" s="2451">
        <v>1903038</v>
      </c>
      <c r="J25" s="2428" t="s">
        <v>2672</v>
      </c>
      <c r="K25" s="3172" t="s">
        <v>63</v>
      </c>
      <c r="L25" s="2428" t="s">
        <v>2673</v>
      </c>
      <c r="M25" s="3172">
        <v>190303801</v>
      </c>
      <c r="N25" s="2428" t="s">
        <v>2674</v>
      </c>
      <c r="O25" s="3217">
        <v>1</v>
      </c>
      <c r="P25" s="3217"/>
      <c r="Q25" s="2455"/>
      <c r="R25" s="3702">
        <f>SUM(W25:W41)/S12</f>
        <v>0.83861865964006843</v>
      </c>
      <c r="S25" s="3698"/>
      <c r="T25" s="2455"/>
      <c r="U25" s="2425" t="s">
        <v>2675</v>
      </c>
      <c r="V25" s="1878" t="s">
        <v>2676</v>
      </c>
      <c r="W25" s="1903">
        <v>0</v>
      </c>
      <c r="X25" s="1706" t="s">
        <v>2677</v>
      </c>
      <c r="Y25" s="1912">
        <v>61</v>
      </c>
      <c r="Z25" s="1887" t="s">
        <v>2646</v>
      </c>
      <c r="AA25" s="3693"/>
      <c r="AB25" s="3693"/>
      <c r="AC25" s="3693"/>
      <c r="AD25" s="3693"/>
      <c r="AE25" s="3693"/>
      <c r="AF25" s="3693"/>
      <c r="AG25" s="3693"/>
      <c r="AH25" s="3693"/>
      <c r="AI25" s="3693"/>
      <c r="AJ25" s="3693"/>
      <c r="AK25" s="3693"/>
      <c r="AL25" s="3693"/>
      <c r="AM25" s="3693"/>
      <c r="AN25" s="3693"/>
      <c r="AO25" s="3693"/>
      <c r="AP25" s="3693"/>
      <c r="AQ25" s="3695"/>
      <c r="AR25" s="3695"/>
      <c r="AS25" s="3590"/>
    </row>
    <row r="26" spans="1:45" s="1927" customFormat="1" ht="61.5" customHeight="1" x14ac:dyDescent="0.25">
      <c r="A26" s="1704"/>
      <c r="B26" s="1705"/>
      <c r="C26" s="1873"/>
      <c r="D26" s="1874"/>
      <c r="E26" s="384"/>
      <c r="F26" s="384"/>
      <c r="G26" s="2451"/>
      <c r="H26" s="2428"/>
      <c r="I26" s="2451"/>
      <c r="J26" s="2428"/>
      <c r="K26" s="3172"/>
      <c r="L26" s="2428"/>
      <c r="M26" s="3172"/>
      <c r="N26" s="2428"/>
      <c r="O26" s="3217"/>
      <c r="P26" s="3217"/>
      <c r="Q26" s="2455"/>
      <c r="R26" s="3710"/>
      <c r="S26" s="3698"/>
      <c r="T26" s="2455"/>
      <c r="U26" s="2426"/>
      <c r="V26" s="1878" t="s">
        <v>2678</v>
      </c>
      <c r="W26" s="1903">
        <v>381500</v>
      </c>
      <c r="X26" s="1710" t="s">
        <v>2677</v>
      </c>
      <c r="Y26" s="1912">
        <v>61</v>
      </c>
      <c r="Z26" s="1887" t="s">
        <v>2646</v>
      </c>
      <c r="AA26" s="3693"/>
      <c r="AB26" s="3693"/>
      <c r="AC26" s="3693"/>
      <c r="AD26" s="3693"/>
      <c r="AE26" s="3693"/>
      <c r="AF26" s="3693"/>
      <c r="AG26" s="3693"/>
      <c r="AH26" s="3693"/>
      <c r="AI26" s="3693"/>
      <c r="AJ26" s="3693"/>
      <c r="AK26" s="3693"/>
      <c r="AL26" s="3693"/>
      <c r="AM26" s="3693"/>
      <c r="AN26" s="3693"/>
      <c r="AO26" s="3693"/>
      <c r="AP26" s="3693"/>
      <c r="AQ26" s="3695"/>
      <c r="AR26" s="3695"/>
      <c r="AS26" s="3590"/>
    </row>
    <row r="27" spans="1:45" s="1927" customFormat="1" ht="73.5" customHeight="1" x14ac:dyDescent="0.25">
      <c r="A27" s="1704"/>
      <c r="B27" s="1705"/>
      <c r="C27" s="1873"/>
      <c r="D27" s="1874"/>
      <c r="E27" s="384"/>
      <c r="F27" s="384"/>
      <c r="G27" s="2451"/>
      <c r="H27" s="2428"/>
      <c r="I27" s="2451"/>
      <c r="J27" s="2428"/>
      <c r="K27" s="3172"/>
      <c r="L27" s="2428"/>
      <c r="M27" s="3172"/>
      <c r="N27" s="2428"/>
      <c r="O27" s="3217"/>
      <c r="P27" s="3217"/>
      <c r="Q27" s="2455"/>
      <c r="R27" s="3710"/>
      <c r="S27" s="3698"/>
      <c r="T27" s="2455"/>
      <c r="U27" s="2426"/>
      <c r="V27" s="2467" t="s">
        <v>2679</v>
      </c>
      <c r="W27" s="1903">
        <v>12000000</v>
      </c>
      <c r="X27" s="1706" t="s">
        <v>2680</v>
      </c>
      <c r="Y27" s="1912">
        <v>63</v>
      </c>
      <c r="Z27" s="1890" t="s">
        <v>2681</v>
      </c>
      <c r="AA27" s="3693"/>
      <c r="AB27" s="3693"/>
      <c r="AC27" s="3693"/>
      <c r="AD27" s="3693"/>
      <c r="AE27" s="3693"/>
      <c r="AF27" s="3693"/>
      <c r="AG27" s="3693"/>
      <c r="AH27" s="3693"/>
      <c r="AI27" s="3693"/>
      <c r="AJ27" s="3693"/>
      <c r="AK27" s="3693"/>
      <c r="AL27" s="3693"/>
      <c r="AM27" s="3693"/>
      <c r="AN27" s="3693"/>
      <c r="AO27" s="3693"/>
      <c r="AP27" s="3693"/>
      <c r="AQ27" s="3695"/>
      <c r="AR27" s="3695"/>
      <c r="AS27" s="3590"/>
    </row>
    <row r="28" spans="1:45" s="1927" customFormat="1" ht="73.5" customHeight="1" x14ac:dyDescent="0.25">
      <c r="A28" s="1704"/>
      <c r="B28" s="1705"/>
      <c r="C28" s="1873"/>
      <c r="D28" s="1874"/>
      <c r="E28" s="384"/>
      <c r="F28" s="384"/>
      <c r="G28" s="2451"/>
      <c r="H28" s="2428"/>
      <c r="I28" s="2451"/>
      <c r="J28" s="2428"/>
      <c r="K28" s="3172"/>
      <c r="L28" s="2428"/>
      <c r="M28" s="3172"/>
      <c r="N28" s="2428"/>
      <c r="O28" s="3217"/>
      <c r="P28" s="3217"/>
      <c r="Q28" s="2455"/>
      <c r="R28" s="3710"/>
      <c r="S28" s="3698"/>
      <c r="T28" s="2455"/>
      <c r="U28" s="2426"/>
      <c r="V28" s="2469"/>
      <c r="W28" s="1903">
        <v>128231421.20999999</v>
      </c>
      <c r="X28" s="1706" t="s">
        <v>2682</v>
      </c>
      <c r="Y28" s="1912"/>
      <c r="Z28" s="1890"/>
      <c r="AA28" s="3693"/>
      <c r="AB28" s="3693"/>
      <c r="AC28" s="3693"/>
      <c r="AD28" s="3693"/>
      <c r="AE28" s="3693"/>
      <c r="AF28" s="3693"/>
      <c r="AG28" s="3693"/>
      <c r="AH28" s="3693"/>
      <c r="AI28" s="3693"/>
      <c r="AJ28" s="3693"/>
      <c r="AK28" s="3693"/>
      <c r="AL28" s="3693"/>
      <c r="AM28" s="3693"/>
      <c r="AN28" s="3693"/>
      <c r="AO28" s="3693"/>
      <c r="AP28" s="3693"/>
      <c r="AQ28" s="3695"/>
      <c r="AR28" s="3695"/>
      <c r="AS28" s="3590"/>
    </row>
    <row r="29" spans="1:45" s="1927" customFormat="1" ht="48.75" customHeight="1" x14ac:dyDescent="0.25">
      <c r="A29" s="1704"/>
      <c r="B29" s="1705"/>
      <c r="C29" s="1873"/>
      <c r="D29" s="1874"/>
      <c r="E29" s="384"/>
      <c r="F29" s="384"/>
      <c r="G29" s="2451"/>
      <c r="H29" s="2428"/>
      <c r="I29" s="2451"/>
      <c r="J29" s="2428"/>
      <c r="K29" s="3172"/>
      <c r="L29" s="2428"/>
      <c r="M29" s="3172"/>
      <c r="N29" s="2428"/>
      <c r="O29" s="3217"/>
      <c r="P29" s="3217"/>
      <c r="Q29" s="2455"/>
      <c r="R29" s="3710"/>
      <c r="S29" s="3698"/>
      <c r="T29" s="2455"/>
      <c r="U29" s="2426"/>
      <c r="V29" s="2467" t="s">
        <v>2683</v>
      </c>
      <c r="W29" s="1903">
        <v>100000000</v>
      </c>
      <c r="X29" s="1706" t="s">
        <v>2680</v>
      </c>
      <c r="Y29" s="1912">
        <v>63</v>
      </c>
      <c r="Z29" s="1890" t="s">
        <v>2681</v>
      </c>
      <c r="AA29" s="3693"/>
      <c r="AB29" s="3693"/>
      <c r="AC29" s="3693"/>
      <c r="AD29" s="3693"/>
      <c r="AE29" s="3693"/>
      <c r="AF29" s="3693"/>
      <c r="AG29" s="3693"/>
      <c r="AH29" s="3693"/>
      <c r="AI29" s="3693"/>
      <c r="AJ29" s="3693"/>
      <c r="AK29" s="3693"/>
      <c r="AL29" s="3693"/>
      <c r="AM29" s="3693"/>
      <c r="AN29" s="3693"/>
      <c r="AO29" s="3693"/>
      <c r="AP29" s="3693"/>
      <c r="AQ29" s="3695"/>
      <c r="AR29" s="3695"/>
      <c r="AS29" s="3590"/>
    </row>
    <row r="30" spans="1:45" s="1927" customFormat="1" ht="48.75" customHeight="1" x14ac:dyDescent="0.25">
      <c r="A30" s="1704"/>
      <c r="B30" s="1705"/>
      <c r="C30" s="1873"/>
      <c r="D30" s="1874"/>
      <c r="E30" s="384"/>
      <c r="F30" s="384"/>
      <c r="G30" s="2451"/>
      <c r="H30" s="2428"/>
      <c r="I30" s="2451"/>
      <c r="J30" s="2428"/>
      <c r="K30" s="3172"/>
      <c r="L30" s="2428"/>
      <c r="M30" s="3172"/>
      <c r="N30" s="2428"/>
      <c r="O30" s="3217"/>
      <c r="P30" s="3217"/>
      <c r="Q30" s="2455"/>
      <c r="R30" s="3710"/>
      <c r="S30" s="3698"/>
      <c r="T30" s="2455"/>
      <c r="U30" s="2426"/>
      <c r="V30" s="2469"/>
      <c r="W30" s="1903">
        <v>66600000</v>
      </c>
      <c r="X30" s="1706" t="s">
        <v>2682</v>
      </c>
      <c r="Y30" s="1912"/>
      <c r="Z30" s="1890"/>
      <c r="AA30" s="3693"/>
      <c r="AB30" s="3693"/>
      <c r="AC30" s="3693"/>
      <c r="AD30" s="3693"/>
      <c r="AE30" s="3693"/>
      <c r="AF30" s="3693"/>
      <c r="AG30" s="3693"/>
      <c r="AH30" s="3693"/>
      <c r="AI30" s="3693"/>
      <c r="AJ30" s="3693"/>
      <c r="AK30" s="3693"/>
      <c r="AL30" s="3693"/>
      <c r="AM30" s="3693"/>
      <c r="AN30" s="3693"/>
      <c r="AO30" s="3693"/>
      <c r="AP30" s="3693"/>
      <c r="AQ30" s="3695"/>
      <c r="AR30" s="3695"/>
      <c r="AS30" s="3590"/>
    </row>
    <row r="31" spans="1:45" s="1927" customFormat="1" ht="61.5" customHeight="1" x14ac:dyDescent="0.25">
      <c r="A31" s="1704"/>
      <c r="B31" s="1705"/>
      <c r="C31" s="1873"/>
      <c r="D31" s="1874"/>
      <c r="E31" s="384"/>
      <c r="F31" s="384"/>
      <c r="G31" s="2451"/>
      <c r="H31" s="2428"/>
      <c r="I31" s="2451"/>
      <c r="J31" s="2428"/>
      <c r="K31" s="3172"/>
      <c r="L31" s="2428"/>
      <c r="M31" s="3172"/>
      <c r="N31" s="2428"/>
      <c r="O31" s="3217"/>
      <c r="P31" s="3217"/>
      <c r="Q31" s="2455"/>
      <c r="R31" s="3710"/>
      <c r="S31" s="3698"/>
      <c r="T31" s="2455"/>
      <c r="U31" s="2426"/>
      <c r="V31" s="1878" t="s">
        <v>2684</v>
      </c>
      <c r="W31" s="1903">
        <v>22000000</v>
      </c>
      <c r="X31" s="1706" t="s">
        <v>2685</v>
      </c>
      <c r="Y31" s="1912">
        <v>63</v>
      </c>
      <c r="Z31" s="1890" t="s">
        <v>2681</v>
      </c>
      <c r="AA31" s="3693"/>
      <c r="AB31" s="3693"/>
      <c r="AC31" s="3693"/>
      <c r="AD31" s="3693"/>
      <c r="AE31" s="3693"/>
      <c r="AF31" s="3693"/>
      <c r="AG31" s="3693"/>
      <c r="AH31" s="3693"/>
      <c r="AI31" s="3693"/>
      <c r="AJ31" s="3693"/>
      <c r="AK31" s="3693"/>
      <c r="AL31" s="3693"/>
      <c r="AM31" s="3693"/>
      <c r="AN31" s="3693"/>
      <c r="AO31" s="3693"/>
      <c r="AP31" s="3693"/>
      <c r="AQ31" s="3695"/>
      <c r="AR31" s="3695"/>
      <c r="AS31" s="3590"/>
    </row>
    <row r="32" spans="1:45" s="1927" customFormat="1" ht="67.5" customHeight="1" x14ac:dyDescent="0.25">
      <c r="A32" s="1704"/>
      <c r="B32" s="1705"/>
      <c r="C32" s="1873"/>
      <c r="D32" s="1874"/>
      <c r="E32" s="384"/>
      <c r="F32" s="384"/>
      <c r="G32" s="2451"/>
      <c r="H32" s="2428"/>
      <c r="I32" s="2451"/>
      <c r="J32" s="2428"/>
      <c r="K32" s="3172"/>
      <c r="L32" s="2428"/>
      <c r="M32" s="3172"/>
      <c r="N32" s="2428"/>
      <c r="O32" s="3217"/>
      <c r="P32" s="3217"/>
      <c r="Q32" s="2455"/>
      <c r="R32" s="3710"/>
      <c r="S32" s="3698"/>
      <c r="T32" s="2455"/>
      <c r="U32" s="2426"/>
      <c r="V32" s="2467" t="s">
        <v>2686</v>
      </c>
      <c r="W32" s="1903">
        <v>10000000</v>
      </c>
      <c r="X32" s="1706" t="s">
        <v>2680</v>
      </c>
      <c r="Y32" s="1912">
        <v>63</v>
      </c>
      <c r="Z32" s="1890" t="s">
        <v>2681</v>
      </c>
      <c r="AA32" s="3693"/>
      <c r="AB32" s="3693"/>
      <c r="AC32" s="3693"/>
      <c r="AD32" s="3693"/>
      <c r="AE32" s="3693"/>
      <c r="AF32" s="3693"/>
      <c r="AG32" s="3693"/>
      <c r="AH32" s="3693"/>
      <c r="AI32" s="3693"/>
      <c r="AJ32" s="3693"/>
      <c r="AK32" s="3693"/>
      <c r="AL32" s="3693"/>
      <c r="AM32" s="3693"/>
      <c r="AN32" s="3693"/>
      <c r="AO32" s="3693"/>
      <c r="AP32" s="3693"/>
      <c r="AQ32" s="3695"/>
      <c r="AR32" s="3695"/>
      <c r="AS32" s="3590"/>
    </row>
    <row r="33" spans="1:45" s="1927" customFormat="1" ht="67.5" customHeight="1" x14ac:dyDescent="0.25">
      <c r="A33" s="1704"/>
      <c r="B33" s="1705"/>
      <c r="C33" s="1873"/>
      <c r="D33" s="1874"/>
      <c r="E33" s="384"/>
      <c r="F33" s="384"/>
      <c r="G33" s="2451"/>
      <c r="H33" s="2428"/>
      <c r="I33" s="2451"/>
      <c r="J33" s="2428"/>
      <c r="K33" s="3172"/>
      <c r="L33" s="2428"/>
      <c r="M33" s="3172"/>
      <c r="N33" s="2428"/>
      <c r="O33" s="3217"/>
      <c r="P33" s="3217"/>
      <c r="Q33" s="2455"/>
      <c r="R33" s="3710"/>
      <c r="S33" s="3698"/>
      <c r="T33" s="2455"/>
      <c r="U33" s="2426"/>
      <c r="V33" s="2469"/>
      <c r="W33" s="1908">
        <v>28700000</v>
      </c>
      <c r="X33" s="1710" t="s">
        <v>2682</v>
      </c>
      <c r="Y33" s="1912"/>
      <c r="Z33" s="1890"/>
      <c r="AA33" s="3693"/>
      <c r="AB33" s="3693"/>
      <c r="AC33" s="3693"/>
      <c r="AD33" s="3693"/>
      <c r="AE33" s="3693"/>
      <c r="AF33" s="3693"/>
      <c r="AG33" s="3693"/>
      <c r="AH33" s="3693"/>
      <c r="AI33" s="3693"/>
      <c r="AJ33" s="3693"/>
      <c r="AK33" s="3693"/>
      <c r="AL33" s="3693"/>
      <c r="AM33" s="3693"/>
      <c r="AN33" s="3693"/>
      <c r="AO33" s="3693"/>
      <c r="AP33" s="3693"/>
      <c r="AQ33" s="3695"/>
      <c r="AR33" s="3695"/>
      <c r="AS33" s="3590"/>
    </row>
    <row r="34" spans="1:45" s="1927" customFormat="1" ht="67.5" customHeight="1" x14ac:dyDescent="0.25">
      <c r="A34" s="1704"/>
      <c r="B34" s="1705"/>
      <c r="C34" s="1873"/>
      <c r="D34" s="1874"/>
      <c r="E34" s="384"/>
      <c r="F34" s="384"/>
      <c r="G34" s="2451"/>
      <c r="H34" s="2428"/>
      <c r="I34" s="2451"/>
      <c r="J34" s="2428"/>
      <c r="K34" s="3172"/>
      <c r="L34" s="2428"/>
      <c r="M34" s="3172"/>
      <c r="N34" s="2428"/>
      <c r="O34" s="3217"/>
      <c r="P34" s="3217"/>
      <c r="Q34" s="2455"/>
      <c r="R34" s="3710"/>
      <c r="S34" s="3698"/>
      <c r="T34" s="2455"/>
      <c r="U34" s="2426"/>
      <c r="V34" s="1898" t="s">
        <v>2687</v>
      </c>
      <c r="W34" s="1908">
        <v>28700000</v>
      </c>
      <c r="X34" s="1711" t="s">
        <v>2688</v>
      </c>
      <c r="Y34" s="1912"/>
      <c r="Z34" s="1890"/>
      <c r="AA34" s="3693"/>
      <c r="AB34" s="3693"/>
      <c r="AC34" s="3693"/>
      <c r="AD34" s="3693"/>
      <c r="AE34" s="3693"/>
      <c r="AF34" s="3693"/>
      <c r="AG34" s="3693"/>
      <c r="AH34" s="3693"/>
      <c r="AI34" s="3693"/>
      <c r="AJ34" s="3693"/>
      <c r="AK34" s="3693"/>
      <c r="AL34" s="3693"/>
      <c r="AM34" s="3693"/>
      <c r="AN34" s="3693"/>
      <c r="AO34" s="3693"/>
      <c r="AP34" s="3693"/>
      <c r="AQ34" s="3695"/>
      <c r="AR34" s="3695"/>
      <c r="AS34" s="3590"/>
    </row>
    <row r="35" spans="1:45" s="1927" customFormat="1" ht="69" customHeight="1" x14ac:dyDescent="0.25">
      <c r="A35" s="1704"/>
      <c r="B35" s="1705"/>
      <c r="C35" s="1873"/>
      <c r="D35" s="1874"/>
      <c r="E35" s="384"/>
      <c r="F35" s="384"/>
      <c r="G35" s="2451"/>
      <c r="H35" s="2428"/>
      <c r="I35" s="2451"/>
      <c r="J35" s="2428"/>
      <c r="K35" s="3172"/>
      <c r="L35" s="2428"/>
      <c r="M35" s="3172"/>
      <c r="N35" s="2428"/>
      <c r="O35" s="3217"/>
      <c r="P35" s="3217"/>
      <c r="Q35" s="2455"/>
      <c r="R35" s="3710"/>
      <c r="S35" s="3698"/>
      <c r="T35" s="2455"/>
      <c r="U35" s="2426"/>
      <c r="V35" s="1897" t="s">
        <v>2689</v>
      </c>
      <c r="W35" s="1903">
        <v>10000000</v>
      </c>
      <c r="X35" s="1712" t="s">
        <v>2680</v>
      </c>
      <c r="Y35" s="1912">
        <v>63</v>
      </c>
      <c r="Z35" s="1890" t="s">
        <v>2681</v>
      </c>
      <c r="AA35" s="3693"/>
      <c r="AB35" s="3693"/>
      <c r="AC35" s="3693"/>
      <c r="AD35" s="3693"/>
      <c r="AE35" s="3693"/>
      <c r="AF35" s="3693"/>
      <c r="AG35" s="3693"/>
      <c r="AH35" s="3693"/>
      <c r="AI35" s="3693"/>
      <c r="AJ35" s="3693"/>
      <c r="AK35" s="3693"/>
      <c r="AL35" s="3693"/>
      <c r="AM35" s="3693"/>
      <c r="AN35" s="3693"/>
      <c r="AO35" s="3693"/>
      <c r="AP35" s="3693"/>
      <c r="AQ35" s="3695"/>
      <c r="AR35" s="3695"/>
      <c r="AS35" s="3590"/>
    </row>
    <row r="36" spans="1:45" s="1927" customFormat="1" ht="48.75" customHeight="1" x14ac:dyDescent="0.25">
      <c r="A36" s="1704"/>
      <c r="B36" s="1705"/>
      <c r="C36" s="1873"/>
      <c r="D36" s="1874"/>
      <c r="E36" s="384"/>
      <c r="F36" s="384"/>
      <c r="G36" s="2451"/>
      <c r="H36" s="2428"/>
      <c r="I36" s="2451"/>
      <c r="J36" s="2428"/>
      <c r="K36" s="3172"/>
      <c r="L36" s="2428"/>
      <c r="M36" s="3172"/>
      <c r="N36" s="2428"/>
      <c r="O36" s="3217"/>
      <c r="P36" s="3217"/>
      <c r="Q36" s="2455"/>
      <c r="R36" s="3710"/>
      <c r="S36" s="3698"/>
      <c r="T36" s="2455"/>
      <c r="U36" s="2426"/>
      <c r="V36" s="2467" t="s">
        <v>2690</v>
      </c>
      <c r="W36" s="1902">
        <v>4000000</v>
      </c>
      <c r="X36" s="1713" t="s">
        <v>2685</v>
      </c>
      <c r="Y36" s="1912">
        <v>63</v>
      </c>
      <c r="Z36" s="1890" t="s">
        <v>2681</v>
      </c>
      <c r="AA36" s="3693"/>
      <c r="AB36" s="3693"/>
      <c r="AC36" s="3693"/>
      <c r="AD36" s="3693"/>
      <c r="AE36" s="3693"/>
      <c r="AF36" s="3693"/>
      <c r="AG36" s="3693"/>
      <c r="AH36" s="3693"/>
      <c r="AI36" s="3693"/>
      <c r="AJ36" s="3693"/>
      <c r="AK36" s="3693"/>
      <c r="AL36" s="3693"/>
      <c r="AM36" s="3693"/>
      <c r="AN36" s="3693"/>
      <c r="AO36" s="3693"/>
      <c r="AP36" s="3693"/>
      <c r="AQ36" s="3695"/>
      <c r="AR36" s="3695"/>
      <c r="AS36" s="3590"/>
    </row>
    <row r="37" spans="1:45" s="1927" customFormat="1" ht="48.75" customHeight="1" x14ac:dyDescent="0.25">
      <c r="A37" s="1704"/>
      <c r="B37" s="1705"/>
      <c r="C37" s="1873"/>
      <c r="D37" s="1874"/>
      <c r="E37" s="384"/>
      <c r="F37" s="384"/>
      <c r="G37" s="2451"/>
      <c r="H37" s="2428"/>
      <c r="I37" s="2451"/>
      <c r="J37" s="2428"/>
      <c r="K37" s="3172"/>
      <c r="L37" s="2428"/>
      <c r="M37" s="3172"/>
      <c r="N37" s="2428"/>
      <c r="O37" s="3217"/>
      <c r="P37" s="3217"/>
      <c r="Q37" s="2455"/>
      <c r="R37" s="3710"/>
      <c r="S37" s="3698"/>
      <c r="T37" s="2455"/>
      <c r="U37" s="2426"/>
      <c r="V37" s="2468"/>
      <c r="W37" s="1903">
        <v>18000000</v>
      </c>
      <c r="X37" s="1710" t="s">
        <v>2680</v>
      </c>
      <c r="Y37" s="1912">
        <v>63</v>
      </c>
      <c r="Z37" s="1890" t="s">
        <v>2681</v>
      </c>
      <c r="AA37" s="3693"/>
      <c r="AB37" s="3693"/>
      <c r="AC37" s="3693"/>
      <c r="AD37" s="3693"/>
      <c r="AE37" s="3693"/>
      <c r="AF37" s="3693"/>
      <c r="AG37" s="3693"/>
      <c r="AH37" s="3693"/>
      <c r="AI37" s="3693"/>
      <c r="AJ37" s="3693"/>
      <c r="AK37" s="3693"/>
      <c r="AL37" s="3693"/>
      <c r="AM37" s="3693"/>
      <c r="AN37" s="3693"/>
      <c r="AO37" s="3693"/>
      <c r="AP37" s="3693"/>
      <c r="AQ37" s="3695"/>
      <c r="AR37" s="3695"/>
      <c r="AS37" s="3590"/>
    </row>
    <row r="38" spans="1:45" s="1927" customFormat="1" ht="48.75" customHeight="1" x14ac:dyDescent="0.25">
      <c r="A38" s="1704"/>
      <c r="B38" s="1705"/>
      <c r="C38" s="1873"/>
      <c r="D38" s="1874"/>
      <c r="E38" s="384"/>
      <c r="F38" s="384"/>
      <c r="G38" s="2451"/>
      <c r="H38" s="2428"/>
      <c r="I38" s="2451"/>
      <c r="J38" s="2428"/>
      <c r="K38" s="3172"/>
      <c r="L38" s="2428"/>
      <c r="M38" s="3172"/>
      <c r="N38" s="2428"/>
      <c r="O38" s="3217"/>
      <c r="P38" s="3217"/>
      <c r="Q38" s="2455"/>
      <c r="R38" s="3710"/>
      <c r="S38" s="3698"/>
      <c r="T38" s="2455"/>
      <c r="U38" s="2426"/>
      <c r="V38" s="2469"/>
      <c r="W38" s="1903">
        <v>19350000</v>
      </c>
      <c r="X38" s="1710" t="s">
        <v>2682</v>
      </c>
      <c r="Y38" s="1912">
        <v>99</v>
      </c>
      <c r="Z38" s="1890"/>
      <c r="AA38" s="3693"/>
      <c r="AB38" s="3693"/>
      <c r="AC38" s="3693"/>
      <c r="AD38" s="3693"/>
      <c r="AE38" s="3693"/>
      <c r="AF38" s="3693"/>
      <c r="AG38" s="3693"/>
      <c r="AH38" s="3693"/>
      <c r="AI38" s="3693"/>
      <c r="AJ38" s="3693"/>
      <c r="AK38" s="3693"/>
      <c r="AL38" s="3693"/>
      <c r="AM38" s="3693"/>
      <c r="AN38" s="3693"/>
      <c r="AO38" s="3693"/>
      <c r="AP38" s="3693"/>
      <c r="AQ38" s="3695"/>
      <c r="AR38" s="3695"/>
      <c r="AS38" s="3590"/>
    </row>
    <row r="39" spans="1:45" s="1927" customFormat="1" ht="48.75" customHeight="1" x14ac:dyDescent="0.25">
      <c r="A39" s="1704"/>
      <c r="B39" s="1705"/>
      <c r="C39" s="1873"/>
      <c r="D39" s="1874"/>
      <c r="E39" s="384"/>
      <c r="F39" s="384"/>
      <c r="G39" s="2451"/>
      <c r="H39" s="2428"/>
      <c r="I39" s="2451"/>
      <c r="J39" s="2428"/>
      <c r="K39" s="3172"/>
      <c r="L39" s="2428"/>
      <c r="M39" s="3172"/>
      <c r="N39" s="2428"/>
      <c r="O39" s="3217"/>
      <c r="P39" s="3217"/>
      <c r="Q39" s="2455"/>
      <c r="R39" s="3710"/>
      <c r="S39" s="3698"/>
      <c r="T39" s="2455"/>
      <c r="U39" s="2426"/>
      <c r="V39" s="2467" t="s">
        <v>2691</v>
      </c>
      <c r="W39" s="1903">
        <v>628700000</v>
      </c>
      <c r="X39" s="1710" t="s">
        <v>2685</v>
      </c>
      <c r="Y39" s="1912">
        <v>63</v>
      </c>
      <c r="Z39" s="1890"/>
      <c r="AA39" s="3693"/>
      <c r="AB39" s="3693"/>
      <c r="AC39" s="3693"/>
      <c r="AD39" s="3693"/>
      <c r="AE39" s="3693"/>
      <c r="AF39" s="3693"/>
      <c r="AG39" s="3693"/>
      <c r="AH39" s="3693"/>
      <c r="AI39" s="3693"/>
      <c r="AJ39" s="3693"/>
      <c r="AK39" s="3693"/>
      <c r="AL39" s="3693"/>
      <c r="AM39" s="3693"/>
      <c r="AN39" s="3693"/>
      <c r="AO39" s="3693"/>
      <c r="AP39" s="3693"/>
      <c r="AQ39" s="3695"/>
      <c r="AR39" s="3695"/>
      <c r="AS39" s="3590"/>
    </row>
    <row r="40" spans="1:45" s="1927" customFormat="1" ht="48.75" customHeight="1" x14ac:dyDescent="0.25">
      <c r="A40" s="1704"/>
      <c r="B40" s="1705"/>
      <c r="C40" s="1873"/>
      <c r="D40" s="1874"/>
      <c r="E40" s="384"/>
      <c r="F40" s="384"/>
      <c r="G40" s="2451"/>
      <c r="H40" s="2428"/>
      <c r="I40" s="2451"/>
      <c r="J40" s="2428"/>
      <c r="K40" s="3172"/>
      <c r="L40" s="2428"/>
      <c r="M40" s="3172"/>
      <c r="N40" s="2428"/>
      <c r="O40" s="3217"/>
      <c r="P40" s="3217"/>
      <c r="Q40" s="2455"/>
      <c r="R40" s="3710"/>
      <c r="S40" s="3698"/>
      <c r="T40" s="2455"/>
      <c r="U40" s="2426"/>
      <c r="V40" s="2469"/>
      <c r="W40" s="1903">
        <v>300000000</v>
      </c>
      <c r="X40" s="1714" t="s">
        <v>2692</v>
      </c>
      <c r="Y40" s="1912">
        <v>63</v>
      </c>
      <c r="Z40" s="1890" t="s">
        <v>2681</v>
      </c>
      <c r="AA40" s="3693"/>
      <c r="AB40" s="3693"/>
      <c r="AC40" s="3693"/>
      <c r="AD40" s="3693"/>
      <c r="AE40" s="3693"/>
      <c r="AF40" s="3693"/>
      <c r="AG40" s="3693"/>
      <c r="AH40" s="3693"/>
      <c r="AI40" s="3693"/>
      <c r="AJ40" s="3693"/>
      <c r="AK40" s="3693"/>
      <c r="AL40" s="3693"/>
      <c r="AM40" s="3693"/>
      <c r="AN40" s="3693"/>
      <c r="AO40" s="3693"/>
      <c r="AP40" s="3693"/>
      <c r="AQ40" s="3695"/>
      <c r="AR40" s="3695"/>
      <c r="AS40" s="3590"/>
    </row>
    <row r="41" spans="1:45" s="1927" customFormat="1" ht="48.75" customHeight="1" x14ac:dyDescent="0.25">
      <c r="A41" s="1704"/>
      <c r="B41" s="1705"/>
      <c r="C41" s="1873"/>
      <c r="D41" s="1874"/>
      <c r="E41" s="384"/>
      <c r="F41" s="384"/>
      <c r="G41" s="2451"/>
      <c r="H41" s="2428"/>
      <c r="I41" s="2451"/>
      <c r="J41" s="2428"/>
      <c r="K41" s="3172"/>
      <c r="L41" s="2428"/>
      <c r="M41" s="3172"/>
      <c r="N41" s="2428"/>
      <c r="O41" s="3217"/>
      <c r="P41" s="3217"/>
      <c r="Q41" s="2455"/>
      <c r="R41" s="3711"/>
      <c r="S41" s="3698"/>
      <c r="T41" s="2455"/>
      <c r="U41" s="2426"/>
      <c r="V41" s="1875" t="s">
        <v>2693</v>
      </c>
      <c r="W41" s="1903">
        <v>40000000</v>
      </c>
      <c r="X41" s="1715" t="s">
        <v>2694</v>
      </c>
      <c r="Y41" s="1912">
        <v>99</v>
      </c>
      <c r="Z41" s="1890"/>
      <c r="AA41" s="3693"/>
      <c r="AB41" s="3693"/>
      <c r="AC41" s="3693"/>
      <c r="AD41" s="3693"/>
      <c r="AE41" s="3693"/>
      <c r="AF41" s="3693"/>
      <c r="AG41" s="3693"/>
      <c r="AH41" s="3693"/>
      <c r="AI41" s="3693"/>
      <c r="AJ41" s="3693"/>
      <c r="AK41" s="3693"/>
      <c r="AL41" s="3693"/>
      <c r="AM41" s="3693"/>
      <c r="AN41" s="3693"/>
      <c r="AO41" s="3693"/>
      <c r="AP41" s="3693"/>
      <c r="AQ41" s="3695"/>
      <c r="AR41" s="3695"/>
      <c r="AS41" s="3590"/>
    </row>
    <row r="42" spans="1:45" s="1927" customFormat="1" ht="172.5" customHeight="1" x14ac:dyDescent="0.25">
      <c r="A42" s="1704"/>
      <c r="B42" s="1705"/>
      <c r="C42" s="1873"/>
      <c r="D42" s="1874"/>
      <c r="E42" s="384"/>
      <c r="F42" s="384"/>
      <c r="G42" s="1883">
        <v>1903038</v>
      </c>
      <c r="H42" s="1922" t="s">
        <v>2672</v>
      </c>
      <c r="I42" s="1925">
        <v>1903038</v>
      </c>
      <c r="J42" s="1922" t="s">
        <v>2672</v>
      </c>
      <c r="K42" s="1917">
        <v>190303801</v>
      </c>
      <c r="L42" s="1866" t="s">
        <v>2695</v>
      </c>
      <c r="M42" s="1917">
        <v>190303801</v>
      </c>
      <c r="N42" s="1866" t="s">
        <v>2695</v>
      </c>
      <c r="O42" s="1887">
        <v>11</v>
      </c>
      <c r="P42" s="3217"/>
      <c r="Q42" s="2455"/>
      <c r="R42" s="1905">
        <f>W42/S12</f>
        <v>1.6604693361221199E-2</v>
      </c>
      <c r="S42" s="3698"/>
      <c r="T42" s="2455"/>
      <c r="U42" s="2426"/>
      <c r="V42" s="1910" t="s">
        <v>2696</v>
      </c>
      <c r="W42" s="1903">
        <v>28050000</v>
      </c>
      <c r="X42" s="1713" t="s">
        <v>2697</v>
      </c>
      <c r="Y42" s="1912">
        <v>61</v>
      </c>
      <c r="Z42" s="1890" t="s">
        <v>2646</v>
      </c>
      <c r="AA42" s="3693"/>
      <c r="AB42" s="3693"/>
      <c r="AC42" s="3693"/>
      <c r="AD42" s="3693"/>
      <c r="AE42" s="3693"/>
      <c r="AF42" s="3693"/>
      <c r="AG42" s="3693"/>
      <c r="AH42" s="3693"/>
      <c r="AI42" s="3693"/>
      <c r="AJ42" s="3693"/>
      <c r="AK42" s="3693"/>
      <c r="AL42" s="3693"/>
      <c r="AM42" s="3693"/>
      <c r="AN42" s="3693"/>
      <c r="AO42" s="3693"/>
      <c r="AP42" s="3693"/>
      <c r="AQ42" s="3695"/>
      <c r="AR42" s="3695"/>
      <c r="AS42" s="3590"/>
    </row>
    <row r="43" spans="1:45" s="1927" customFormat="1" ht="150" customHeight="1" x14ac:dyDescent="0.25">
      <c r="A43" s="1704"/>
      <c r="B43" s="1705"/>
      <c r="C43" s="1873"/>
      <c r="D43" s="1874"/>
      <c r="E43" s="384"/>
      <c r="F43" s="384"/>
      <c r="G43" s="1884">
        <v>1903027</v>
      </c>
      <c r="H43" s="1906" t="s">
        <v>2698</v>
      </c>
      <c r="I43" s="1884">
        <v>1903027</v>
      </c>
      <c r="J43" s="1906" t="s">
        <v>2698</v>
      </c>
      <c r="K43" s="1907">
        <v>190302700</v>
      </c>
      <c r="L43" s="1716" t="s">
        <v>2699</v>
      </c>
      <c r="M43" s="1907">
        <v>190302700</v>
      </c>
      <c r="N43" s="1716" t="s">
        <v>2699</v>
      </c>
      <c r="O43" s="1886">
        <v>5</v>
      </c>
      <c r="P43" s="3217"/>
      <c r="Q43" s="2455"/>
      <c r="R43" s="1905">
        <f>W43/S12</f>
        <v>6.8313070013722868E-3</v>
      </c>
      <c r="S43" s="3698"/>
      <c r="T43" s="2455"/>
      <c r="U43" s="2426"/>
      <c r="V43" s="1717" t="s">
        <v>2700</v>
      </c>
      <c r="W43" s="1903">
        <v>11540000</v>
      </c>
      <c r="X43" s="1706" t="s">
        <v>2701</v>
      </c>
      <c r="Y43" s="1912">
        <v>61</v>
      </c>
      <c r="Z43" s="1890" t="s">
        <v>2646</v>
      </c>
      <c r="AA43" s="3693"/>
      <c r="AB43" s="3693"/>
      <c r="AC43" s="3693"/>
      <c r="AD43" s="3693"/>
      <c r="AE43" s="3693"/>
      <c r="AF43" s="3693"/>
      <c r="AG43" s="3693"/>
      <c r="AH43" s="3693"/>
      <c r="AI43" s="3693"/>
      <c r="AJ43" s="3693"/>
      <c r="AK43" s="3693"/>
      <c r="AL43" s="3693"/>
      <c r="AM43" s="3693"/>
      <c r="AN43" s="3693"/>
      <c r="AO43" s="3693"/>
      <c r="AP43" s="3693"/>
      <c r="AQ43" s="3695"/>
      <c r="AR43" s="3695"/>
      <c r="AS43" s="3590"/>
    </row>
    <row r="44" spans="1:45" s="1927" customFormat="1" ht="90.75" customHeight="1" x14ac:dyDescent="0.25">
      <c r="A44" s="1704"/>
      <c r="B44" s="1705"/>
      <c r="C44" s="1873"/>
      <c r="D44" s="1874"/>
      <c r="E44" s="384"/>
      <c r="F44" s="384"/>
      <c r="G44" s="2451">
        <v>1903011</v>
      </c>
      <c r="H44" s="2428" t="s">
        <v>2702</v>
      </c>
      <c r="I44" s="2451">
        <v>1903011</v>
      </c>
      <c r="J44" s="2428" t="s">
        <v>2702</v>
      </c>
      <c r="K44" s="3700">
        <v>190301100</v>
      </c>
      <c r="L44" s="3275" t="s">
        <v>2703</v>
      </c>
      <c r="M44" s="3700">
        <v>190301100</v>
      </c>
      <c r="N44" s="3275" t="s">
        <v>2703</v>
      </c>
      <c r="O44" s="3217">
        <v>140</v>
      </c>
      <c r="P44" s="3217"/>
      <c r="Q44" s="2455"/>
      <c r="R44" s="3699">
        <f>SUM(W44:W45)/S12</f>
        <v>2.4061118230310048E-2</v>
      </c>
      <c r="S44" s="3698"/>
      <c r="T44" s="2455"/>
      <c r="U44" s="2426"/>
      <c r="V44" s="1878" t="s">
        <v>2704</v>
      </c>
      <c r="W44" s="1903">
        <v>24136500</v>
      </c>
      <c r="X44" s="1706" t="s">
        <v>2705</v>
      </c>
      <c r="Y44" s="1912">
        <v>61</v>
      </c>
      <c r="Z44" s="1890" t="s">
        <v>2646</v>
      </c>
      <c r="AA44" s="3693"/>
      <c r="AB44" s="3693"/>
      <c r="AC44" s="3693"/>
      <c r="AD44" s="3693"/>
      <c r="AE44" s="3693"/>
      <c r="AF44" s="3693"/>
      <c r="AG44" s="3693"/>
      <c r="AH44" s="3693"/>
      <c r="AI44" s="3693"/>
      <c r="AJ44" s="3693"/>
      <c r="AK44" s="3693"/>
      <c r="AL44" s="3693"/>
      <c r="AM44" s="3693"/>
      <c r="AN44" s="3693"/>
      <c r="AO44" s="3693"/>
      <c r="AP44" s="3693"/>
      <c r="AQ44" s="3695"/>
      <c r="AR44" s="3695"/>
      <c r="AS44" s="3590"/>
    </row>
    <row r="45" spans="1:45" s="1927" customFormat="1" ht="122.25" customHeight="1" x14ac:dyDescent="0.25">
      <c r="A45" s="1704"/>
      <c r="B45" s="1705"/>
      <c r="C45" s="1873"/>
      <c r="D45" s="1874"/>
      <c r="E45" s="384"/>
      <c r="F45" s="384"/>
      <c r="G45" s="2204"/>
      <c r="H45" s="2524" t="s">
        <v>2702</v>
      </c>
      <c r="I45" s="2204"/>
      <c r="J45" s="2524" t="s">
        <v>2702</v>
      </c>
      <c r="K45" s="3701"/>
      <c r="L45" s="3203"/>
      <c r="M45" s="3701"/>
      <c r="N45" s="3203"/>
      <c r="O45" s="3186"/>
      <c r="P45" s="3217"/>
      <c r="Q45" s="2455"/>
      <c r="R45" s="3702"/>
      <c r="S45" s="3698"/>
      <c r="T45" s="2455"/>
      <c r="U45" s="2427"/>
      <c r="V45" s="1875" t="s">
        <v>2706</v>
      </c>
      <c r="W45" s="1908">
        <v>16509500</v>
      </c>
      <c r="X45" s="1706" t="s">
        <v>2705</v>
      </c>
      <c r="Y45" s="1912">
        <v>61</v>
      </c>
      <c r="Z45" s="1886" t="s">
        <v>2646</v>
      </c>
      <c r="AA45" s="3694"/>
      <c r="AB45" s="3694"/>
      <c r="AC45" s="3694"/>
      <c r="AD45" s="3694"/>
      <c r="AE45" s="3694"/>
      <c r="AF45" s="3694"/>
      <c r="AG45" s="3694"/>
      <c r="AH45" s="3694"/>
      <c r="AI45" s="3694"/>
      <c r="AJ45" s="3694"/>
      <c r="AK45" s="3694"/>
      <c r="AL45" s="3694"/>
      <c r="AM45" s="3694"/>
      <c r="AN45" s="3694"/>
      <c r="AO45" s="3694"/>
      <c r="AP45" s="3694"/>
      <c r="AQ45" s="3696"/>
      <c r="AR45" s="3696"/>
      <c r="AS45" s="3590"/>
    </row>
    <row r="46" spans="1:45" s="1927" customFormat="1" ht="56.25" customHeight="1" x14ac:dyDescent="0.25">
      <c r="A46" s="1704"/>
      <c r="B46" s="1705"/>
      <c r="C46" s="1873"/>
      <c r="D46" s="1874"/>
      <c r="E46" s="384"/>
      <c r="F46" s="384"/>
      <c r="G46" s="3310">
        <v>1903001</v>
      </c>
      <c r="H46" s="3704" t="s">
        <v>1157</v>
      </c>
      <c r="I46" s="3310">
        <v>1903001</v>
      </c>
      <c r="J46" s="3704" t="s">
        <v>1157</v>
      </c>
      <c r="K46" s="3706">
        <v>190300100</v>
      </c>
      <c r="L46" s="3708" t="s">
        <v>2707</v>
      </c>
      <c r="M46" s="3706">
        <v>190300100</v>
      </c>
      <c r="N46" s="3708" t="s">
        <v>2707</v>
      </c>
      <c r="O46" s="3186">
        <v>1</v>
      </c>
      <c r="P46" s="3217" t="s">
        <v>2708</v>
      </c>
      <c r="Q46" s="2455" t="s">
        <v>2709</v>
      </c>
      <c r="R46" s="3699">
        <f>SUM(W46:W49)/S46</f>
        <v>0.27805460750853245</v>
      </c>
      <c r="S46" s="3698">
        <f>SUM(W46:W62)</f>
        <v>293000000</v>
      </c>
      <c r="T46" s="2455" t="s">
        <v>2710</v>
      </c>
      <c r="U46" s="3716" t="s">
        <v>2711</v>
      </c>
      <c r="V46" s="1718" t="s">
        <v>2712</v>
      </c>
      <c r="W46" s="1709">
        <v>40000000</v>
      </c>
      <c r="X46" s="1706" t="s">
        <v>2713</v>
      </c>
      <c r="Y46" s="1719">
        <v>61</v>
      </c>
      <c r="Z46" s="1890" t="s">
        <v>2646</v>
      </c>
      <c r="AA46" s="3713">
        <v>289394</v>
      </c>
      <c r="AB46" s="3713">
        <v>279112</v>
      </c>
      <c r="AC46" s="3718">
        <v>63164</v>
      </c>
      <c r="AD46" s="3713">
        <v>45607</v>
      </c>
      <c r="AE46" s="3713">
        <v>365607</v>
      </c>
      <c r="AF46" s="3713">
        <v>75612</v>
      </c>
      <c r="AG46" s="3713">
        <v>2145</v>
      </c>
      <c r="AH46" s="3713">
        <v>12718</v>
      </c>
      <c r="AI46" s="3713">
        <v>26</v>
      </c>
      <c r="AJ46" s="3713">
        <v>37</v>
      </c>
      <c r="AK46" s="3713">
        <v>0</v>
      </c>
      <c r="AL46" s="3713">
        <v>0</v>
      </c>
      <c r="AM46" s="3713">
        <v>78</v>
      </c>
      <c r="AN46" s="3713">
        <v>16897</v>
      </c>
      <c r="AO46" s="3713">
        <v>852</v>
      </c>
      <c r="AP46" s="3713">
        <v>568506</v>
      </c>
      <c r="AQ46" s="2297">
        <v>44197</v>
      </c>
      <c r="AR46" s="2297">
        <v>44561</v>
      </c>
      <c r="AS46" s="2175" t="s">
        <v>2647</v>
      </c>
    </row>
    <row r="47" spans="1:45" s="1927" customFormat="1" ht="56.25" customHeight="1" x14ac:dyDescent="0.25">
      <c r="A47" s="1704"/>
      <c r="B47" s="1705"/>
      <c r="C47" s="1873"/>
      <c r="D47" s="1874"/>
      <c r="E47" s="384"/>
      <c r="F47" s="384"/>
      <c r="G47" s="3703"/>
      <c r="H47" s="3705"/>
      <c r="I47" s="3703"/>
      <c r="J47" s="3705"/>
      <c r="K47" s="3707"/>
      <c r="L47" s="3709"/>
      <c r="M47" s="3707"/>
      <c r="N47" s="3709"/>
      <c r="O47" s="3187"/>
      <c r="P47" s="3217"/>
      <c r="Q47" s="2455"/>
      <c r="R47" s="3699"/>
      <c r="S47" s="3698"/>
      <c r="T47" s="2455"/>
      <c r="U47" s="3716"/>
      <c r="V47" s="1718" t="s">
        <v>2714</v>
      </c>
      <c r="W47" s="1709">
        <v>20000000</v>
      </c>
      <c r="X47" s="1706" t="s">
        <v>2713</v>
      </c>
      <c r="Y47" s="1719">
        <v>61</v>
      </c>
      <c r="Z47" s="1890" t="s">
        <v>2646</v>
      </c>
      <c r="AA47" s="3714"/>
      <c r="AB47" s="3714"/>
      <c r="AC47" s="3719"/>
      <c r="AD47" s="3714"/>
      <c r="AE47" s="3714"/>
      <c r="AF47" s="3714"/>
      <c r="AG47" s="3714"/>
      <c r="AH47" s="3714"/>
      <c r="AI47" s="3714"/>
      <c r="AJ47" s="3714"/>
      <c r="AK47" s="3714"/>
      <c r="AL47" s="3714"/>
      <c r="AM47" s="3714"/>
      <c r="AN47" s="3714"/>
      <c r="AO47" s="3714"/>
      <c r="AP47" s="3714"/>
      <c r="AQ47" s="2908"/>
      <c r="AR47" s="2908"/>
      <c r="AS47" s="2295"/>
    </row>
    <row r="48" spans="1:45" s="1927" customFormat="1" ht="56.25" customHeight="1" x14ac:dyDescent="0.25">
      <c r="A48" s="1704"/>
      <c r="B48" s="1705"/>
      <c r="C48" s="1873"/>
      <c r="D48" s="1874"/>
      <c r="E48" s="384"/>
      <c r="F48" s="384"/>
      <c r="G48" s="3703"/>
      <c r="H48" s="3705"/>
      <c r="I48" s="3703"/>
      <c r="J48" s="3705"/>
      <c r="K48" s="3707"/>
      <c r="L48" s="3709"/>
      <c r="M48" s="3707"/>
      <c r="N48" s="3709"/>
      <c r="O48" s="3187"/>
      <c r="P48" s="3217"/>
      <c r="Q48" s="2455"/>
      <c r="R48" s="3699"/>
      <c r="S48" s="3698"/>
      <c r="T48" s="2455"/>
      <c r="U48" s="3716"/>
      <c r="V48" s="1718" t="s">
        <v>2715</v>
      </c>
      <c r="W48" s="1709">
        <v>10000000</v>
      </c>
      <c r="X48" s="1706" t="s">
        <v>2713</v>
      </c>
      <c r="Y48" s="1719">
        <v>61</v>
      </c>
      <c r="Z48" s="1890" t="s">
        <v>2646</v>
      </c>
      <c r="AA48" s="3714"/>
      <c r="AB48" s="3714"/>
      <c r="AC48" s="3719"/>
      <c r="AD48" s="3714"/>
      <c r="AE48" s="3714"/>
      <c r="AF48" s="3714"/>
      <c r="AG48" s="3714"/>
      <c r="AH48" s="3714"/>
      <c r="AI48" s="3714"/>
      <c r="AJ48" s="3714"/>
      <c r="AK48" s="3714"/>
      <c r="AL48" s="3714"/>
      <c r="AM48" s="3714"/>
      <c r="AN48" s="3714"/>
      <c r="AO48" s="3714"/>
      <c r="AP48" s="3714"/>
      <c r="AQ48" s="2908"/>
      <c r="AR48" s="2908"/>
      <c r="AS48" s="2295"/>
    </row>
    <row r="49" spans="1:45" s="1927" customFormat="1" ht="56.25" customHeight="1" x14ac:dyDescent="0.25">
      <c r="A49" s="1704"/>
      <c r="B49" s="1705"/>
      <c r="C49" s="1873"/>
      <c r="D49" s="1874"/>
      <c r="E49" s="384"/>
      <c r="F49" s="384"/>
      <c r="G49" s="3703"/>
      <c r="H49" s="3705"/>
      <c r="I49" s="3703"/>
      <c r="J49" s="3705"/>
      <c r="K49" s="3707"/>
      <c r="L49" s="3709"/>
      <c r="M49" s="3707"/>
      <c r="N49" s="3709"/>
      <c r="O49" s="3188"/>
      <c r="P49" s="3217"/>
      <c r="Q49" s="2455"/>
      <c r="R49" s="3699"/>
      <c r="S49" s="3698"/>
      <c r="T49" s="2455"/>
      <c r="U49" s="3716"/>
      <c r="V49" s="1718" t="s">
        <v>2716</v>
      </c>
      <c r="W49" s="1709">
        <v>11470000</v>
      </c>
      <c r="X49" s="1706" t="s">
        <v>2713</v>
      </c>
      <c r="Y49" s="1719">
        <v>61</v>
      </c>
      <c r="Z49" s="1890" t="s">
        <v>2646</v>
      </c>
      <c r="AA49" s="3714"/>
      <c r="AB49" s="3714"/>
      <c r="AC49" s="3719"/>
      <c r="AD49" s="3714"/>
      <c r="AE49" s="3714"/>
      <c r="AF49" s="3714"/>
      <c r="AG49" s="3714"/>
      <c r="AH49" s="3714"/>
      <c r="AI49" s="3714"/>
      <c r="AJ49" s="3714"/>
      <c r="AK49" s="3714"/>
      <c r="AL49" s="3714"/>
      <c r="AM49" s="3714"/>
      <c r="AN49" s="3714"/>
      <c r="AO49" s="3714"/>
      <c r="AP49" s="3714"/>
      <c r="AQ49" s="2908"/>
      <c r="AR49" s="2908"/>
      <c r="AS49" s="2295"/>
    </row>
    <row r="50" spans="1:45" s="1927" customFormat="1" ht="58.5" customHeight="1" x14ac:dyDescent="0.25">
      <c r="A50" s="1704"/>
      <c r="B50" s="1705"/>
      <c r="C50" s="1873"/>
      <c r="D50" s="1874"/>
      <c r="E50" s="384"/>
      <c r="F50" s="384"/>
      <c r="G50" s="2451">
        <v>1903015</v>
      </c>
      <c r="H50" s="2428" t="s">
        <v>2717</v>
      </c>
      <c r="I50" s="2451">
        <v>1903015</v>
      </c>
      <c r="J50" s="2428" t="s">
        <v>2717</v>
      </c>
      <c r="K50" s="3172">
        <v>190301500</v>
      </c>
      <c r="L50" s="2428" t="s">
        <v>2718</v>
      </c>
      <c r="M50" s="3172">
        <v>190301500</v>
      </c>
      <c r="N50" s="2428" t="s">
        <v>2718</v>
      </c>
      <c r="O50" s="3217">
        <v>12</v>
      </c>
      <c r="P50" s="3217"/>
      <c r="Q50" s="2455"/>
      <c r="R50" s="3699">
        <f>SUM(W50:W62)/S46</f>
        <v>0.72194539249146761</v>
      </c>
      <c r="S50" s="3698"/>
      <c r="T50" s="2455"/>
      <c r="U50" s="2425" t="s">
        <v>2719</v>
      </c>
      <c r="V50" s="1708" t="s">
        <v>2720</v>
      </c>
      <c r="W50" s="1709">
        <v>15000000</v>
      </c>
      <c r="X50" s="1706" t="s">
        <v>2721</v>
      </c>
      <c r="Y50" s="1719">
        <v>61</v>
      </c>
      <c r="Z50" s="1890" t="s">
        <v>2646</v>
      </c>
      <c r="AA50" s="3714"/>
      <c r="AB50" s="3714"/>
      <c r="AC50" s="3719"/>
      <c r="AD50" s="3714"/>
      <c r="AE50" s="3714"/>
      <c r="AF50" s="3714"/>
      <c r="AG50" s="3714"/>
      <c r="AH50" s="3714"/>
      <c r="AI50" s="3714"/>
      <c r="AJ50" s="3714"/>
      <c r="AK50" s="3714"/>
      <c r="AL50" s="3714"/>
      <c r="AM50" s="3714"/>
      <c r="AN50" s="3714"/>
      <c r="AO50" s="3714"/>
      <c r="AP50" s="3714"/>
      <c r="AQ50" s="2908"/>
      <c r="AR50" s="2908"/>
      <c r="AS50" s="2295"/>
    </row>
    <row r="51" spans="1:45" s="1927" customFormat="1" ht="52.5" customHeight="1" x14ac:dyDescent="0.25">
      <c r="A51" s="1704"/>
      <c r="B51" s="1705"/>
      <c r="C51" s="1873"/>
      <c r="D51" s="1874"/>
      <c r="E51" s="384"/>
      <c r="F51" s="384"/>
      <c r="G51" s="2451"/>
      <c r="H51" s="2428"/>
      <c r="I51" s="2451"/>
      <c r="J51" s="2428"/>
      <c r="K51" s="3172"/>
      <c r="L51" s="2428"/>
      <c r="M51" s="3172"/>
      <c r="N51" s="2428"/>
      <c r="O51" s="3217"/>
      <c r="P51" s="3217"/>
      <c r="Q51" s="2455"/>
      <c r="R51" s="3699"/>
      <c r="S51" s="3698"/>
      <c r="T51" s="2455"/>
      <c r="U51" s="2426"/>
      <c r="V51" s="1708" t="s">
        <v>2722</v>
      </c>
      <c r="W51" s="1709">
        <v>15000000</v>
      </c>
      <c r="X51" s="1706" t="s">
        <v>2721</v>
      </c>
      <c r="Y51" s="1719">
        <v>61</v>
      </c>
      <c r="Z51" s="1890" t="s">
        <v>2646</v>
      </c>
      <c r="AA51" s="3714"/>
      <c r="AB51" s="3714"/>
      <c r="AC51" s="3719"/>
      <c r="AD51" s="3714"/>
      <c r="AE51" s="3714"/>
      <c r="AF51" s="3714"/>
      <c r="AG51" s="3714"/>
      <c r="AH51" s="3714"/>
      <c r="AI51" s="3714"/>
      <c r="AJ51" s="3714"/>
      <c r="AK51" s="3714"/>
      <c r="AL51" s="3714"/>
      <c r="AM51" s="3714"/>
      <c r="AN51" s="3714"/>
      <c r="AO51" s="3714"/>
      <c r="AP51" s="3714"/>
      <c r="AQ51" s="2908"/>
      <c r="AR51" s="2908"/>
      <c r="AS51" s="2295"/>
    </row>
    <row r="52" spans="1:45" s="1927" customFormat="1" ht="69.75" customHeight="1" x14ac:dyDescent="0.25">
      <c r="A52" s="1704"/>
      <c r="B52" s="1705"/>
      <c r="C52" s="1873"/>
      <c r="D52" s="1874"/>
      <c r="E52" s="384"/>
      <c r="F52" s="384"/>
      <c r="G52" s="2451"/>
      <c r="H52" s="2428"/>
      <c r="I52" s="2451"/>
      <c r="J52" s="2428"/>
      <c r="K52" s="3172"/>
      <c r="L52" s="2428"/>
      <c r="M52" s="3172"/>
      <c r="N52" s="2428"/>
      <c r="O52" s="3217"/>
      <c r="P52" s="3217"/>
      <c r="Q52" s="2455"/>
      <c r="R52" s="3699"/>
      <c r="S52" s="3698"/>
      <c r="T52" s="2455"/>
      <c r="U52" s="2426"/>
      <c r="V52" s="1708" t="s">
        <v>2723</v>
      </c>
      <c r="W52" s="1709">
        <v>15000000</v>
      </c>
      <c r="X52" s="1706" t="s">
        <v>2721</v>
      </c>
      <c r="Y52" s="1719">
        <v>61</v>
      </c>
      <c r="Z52" s="1890" t="s">
        <v>2646</v>
      </c>
      <c r="AA52" s="3714"/>
      <c r="AB52" s="3714"/>
      <c r="AC52" s="3719"/>
      <c r="AD52" s="3714"/>
      <c r="AE52" s="3714"/>
      <c r="AF52" s="3714"/>
      <c r="AG52" s="3714"/>
      <c r="AH52" s="3714"/>
      <c r="AI52" s="3714"/>
      <c r="AJ52" s="3714"/>
      <c r="AK52" s="3714"/>
      <c r="AL52" s="3714"/>
      <c r="AM52" s="3714"/>
      <c r="AN52" s="3714"/>
      <c r="AO52" s="3714"/>
      <c r="AP52" s="3714"/>
      <c r="AQ52" s="2908"/>
      <c r="AR52" s="2908"/>
      <c r="AS52" s="2295"/>
    </row>
    <row r="53" spans="1:45" s="1927" customFormat="1" ht="90" customHeight="1" x14ac:dyDescent="0.25">
      <c r="A53" s="1704"/>
      <c r="B53" s="1705"/>
      <c r="C53" s="1873"/>
      <c r="D53" s="1874"/>
      <c r="E53" s="384"/>
      <c r="F53" s="384"/>
      <c r="G53" s="2451"/>
      <c r="H53" s="2428"/>
      <c r="I53" s="2451"/>
      <c r="J53" s="2428"/>
      <c r="K53" s="3172"/>
      <c r="L53" s="2428"/>
      <c r="M53" s="3172"/>
      <c r="N53" s="2428"/>
      <c r="O53" s="3217"/>
      <c r="P53" s="3217"/>
      <c r="Q53" s="2455"/>
      <c r="R53" s="3699"/>
      <c r="S53" s="3698"/>
      <c r="T53" s="2455"/>
      <c r="U53" s="2426"/>
      <c r="V53" s="1708" t="s">
        <v>2724</v>
      </c>
      <c r="W53" s="1709">
        <v>15000000</v>
      </c>
      <c r="X53" s="1706" t="s">
        <v>2721</v>
      </c>
      <c r="Y53" s="1719">
        <v>61</v>
      </c>
      <c r="Z53" s="1890" t="s">
        <v>2646</v>
      </c>
      <c r="AA53" s="3714"/>
      <c r="AB53" s="3714"/>
      <c r="AC53" s="3719"/>
      <c r="AD53" s="3714"/>
      <c r="AE53" s="3714"/>
      <c r="AF53" s="3714"/>
      <c r="AG53" s="3714"/>
      <c r="AH53" s="3714"/>
      <c r="AI53" s="3714"/>
      <c r="AJ53" s="3714"/>
      <c r="AK53" s="3714"/>
      <c r="AL53" s="3714"/>
      <c r="AM53" s="3714"/>
      <c r="AN53" s="3714"/>
      <c r="AO53" s="3714"/>
      <c r="AP53" s="3714"/>
      <c r="AQ53" s="2908"/>
      <c r="AR53" s="2908"/>
      <c r="AS53" s="2295"/>
    </row>
    <row r="54" spans="1:45" s="1927" customFormat="1" ht="52.5" customHeight="1" x14ac:dyDescent="0.25">
      <c r="A54" s="1704"/>
      <c r="B54" s="1705"/>
      <c r="C54" s="1873"/>
      <c r="D54" s="1874"/>
      <c r="E54" s="384"/>
      <c r="F54" s="384"/>
      <c r="G54" s="2451"/>
      <c r="H54" s="2428"/>
      <c r="I54" s="2451"/>
      <c r="J54" s="2428"/>
      <c r="K54" s="3172"/>
      <c r="L54" s="2428"/>
      <c r="M54" s="3172"/>
      <c r="N54" s="2428"/>
      <c r="O54" s="3217"/>
      <c r="P54" s="3217"/>
      <c r="Q54" s="2455"/>
      <c r="R54" s="3699"/>
      <c r="S54" s="3698"/>
      <c r="T54" s="2455"/>
      <c r="U54" s="2426"/>
      <c r="V54" s="1708" t="s">
        <v>2725</v>
      </c>
      <c r="W54" s="1709">
        <v>8000000</v>
      </c>
      <c r="X54" s="1706" t="s">
        <v>2721</v>
      </c>
      <c r="Y54" s="1719">
        <v>61</v>
      </c>
      <c r="Z54" s="1890" t="s">
        <v>2646</v>
      </c>
      <c r="AA54" s="3714"/>
      <c r="AB54" s="3714"/>
      <c r="AC54" s="3719"/>
      <c r="AD54" s="3714"/>
      <c r="AE54" s="3714"/>
      <c r="AF54" s="3714"/>
      <c r="AG54" s="3714"/>
      <c r="AH54" s="3714"/>
      <c r="AI54" s="3714"/>
      <c r="AJ54" s="3714"/>
      <c r="AK54" s="3714"/>
      <c r="AL54" s="3714"/>
      <c r="AM54" s="3714"/>
      <c r="AN54" s="3714"/>
      <c r="AO54" s="3714"/>
      <c r="AP54" s="3714"/>
      <c r="AQ54" s="2908"/>
      <c r="AR54" s="2908"/>
      <c r="AS54" s="2295"/>
    </row>
    <row r="55" spans="1:45" s="1927" customFormat="1" ht="109.5" customHeight="1" x14ac:dyDescent="0.25">
      <c r="A55" s="1704"/>
      <c r="B55" s="1705"/>
      <c r="C55" s="1873"/>
      <c r="D55" s="1874"/>
      <c r="E55" s="384"/>
      <c r="F55" s="384"/>
      <c r="G55" s="2451"/>
      <c r="H55" s="2428"/>
      <c r="I55" s="2451"/>
      <c r="J55" s="2428"/>
      <c r="K55" s="3172"/>
      <c r="L55" s="2428"/>
      <c r="M55" s="3172"/>
      <c r="N55" s="2428"/>
      <c r="O55" s="3217"/>
      <c r="P55" s="3217"/>
      <c r="Q55" s="2455"/>
      <c r="R55" s="3699"/>
      <c r="S55" s="3698"/>
      <c r="T55" s="2455"/>
      <c r="U55" s="2426"/>
      <c r="V55" s="1708" t="s">
        <v>2726</v>
      </c>
      <c r="W55" s="1709">
        <v>40000000</v>
      </c>
      <c r="X55" s="1706" t="s">
        <v>2721</v>
      </c>
      <c r="Y55" s="1719">
        <v>61</v>
      </c>
      <c r="Z55" s="1890" t="s">
        <v>2646</v>
      </c>
      <c r="AA55" s="3714"/>
      <c r="AB55" s="3714"/>
      <c r="AC55" s="3719"/>
      <c r="AD55" s="3714"/>
      <c r="AE55" s="3714"/>
      <c r="AF55" s="3714"/>
      <c r="AG55" s="3714"/>
      <c r="AH55" s="3714"/>
      <c r="AI55" s="3714"/>
      <c r="AJ55" s="3714"/>
      <c r="AK55" s="3714"/>
      <c r="AL55" s="3714"/>
      <c r="AM55" s="3714"/>
      <c r="AN55" s="3714"/>
      <c r="AO55" s="3714"/>
      <c r="AP55" s="3714"/>
      <c r="AQ55" s="2908"/>
      <c r="AR55" s="2908"/>
      <c r="AS55" s="2295"/>
    </row>
    <row r="56" spans="1:45" s="1927" customFormat="1" ht="52.5" customHeight="1" x14ac:dyDescent="0.25">
      <c r="A56" s="1704"/>
      <c r="B56" s="1705"/>
      <c r="C56" s="1873"/>
      <c r="D56" s="1874"/>
      <c r="E56" s="384"/>
      <c r="F56" s="384"/>
      <c r="G56" s="2451"/>
      <c r="H56" s="2428"/>
      <c r="I56" s="2451"/>
      <c r="J56" s="2428"/>
      <c r="K56" s="3172"/>
      <c r="L56" s="2428"/>
      <c r="M56" s="3172"/>
      <c r="N56" s="2428"/>
      <c r="O56" s="3217"/>
      <c r="P56" s="3217"/>
      <c r="Q56" s="2455"/>
      <c r="R56" s="3699"/>
      <c r="S56" s="3698"/>
      <c r="T56" s="2455"/>
      <c r="U56" s="2426"/>
      <c r="V56" s="1708" t="s">
        <v>2727</v>
      </c>
      <c r="W56" s="1709">
        <v>20000000</v>
      </c>
      <c r="X56" s="1706" t="s">
        <v>2721</v>
      </c>
      <c r="Y56" s="1719">
        <v>61</v>
      </c>
      <c r="Z56" s="1890" t="s">
        <v>2646</v>
      </c>
      <c r="AA56" s="3714"/>
      <c r="AB56" s="3714"/>
      <c r="AC56" s="3719"/>
      <c r="AD56" s="3714"/>
      <c r="AE56" s="3714"/>
      <c r="AF56" s="3714"/>
      <c r="AG56" s="3714"/>
      <c r="AH56" s="3714"/>
      <c r="AI56" s="3714"/>
      <c r="AJ56" s="3714"/>
      <c r="AK56" s="3714"/>
      <c r="AL56" s="3714"/>
      <c r="AM56" s="3714"/>
      <c r="AN56" s="3714"/>
      <c r="AO56" s="3714"/>
      <c r="AP56" s="3714"/>
      <c r="AQ56" s="2908"/>
      <c r="AR56" s="2908"/>
      <c r="AS56" s="2295"/>
    </row>
    <row r="57" spans="1:45" s="1927" customFormat="1" ht="114.75" customHeight="1" x14ac:dyDescent="0.25">
      <c r="A57" s="1704"/>
      <c r="B57" s="1705"/>
      <c r="C57" s="1873"/>
      <c r="D57" s="1874"/>
      <c r="E57" s="384"/>
      <c r="F57" s="384"/>
      <c r="G57" s="2451"/>
      <c r="H57" s="2428"/>
      <c r="I57" s="2451"/>
      <c r="J57" s="2428"/>
      <c r="K57" s="3172"/>
      <c r="L57" s="2428"/>
      <c r="M57" s="3172"/>
      <c r="N57" s="2428"/>
      <c r="O57" s="3217"/>
      <c r="P57" s="3217"/>
      <c r="Q57" s="2455"/>
      <c r="R57" s="3699"/>
      <c r="S57" s="3698"/>
      <c r="T57" s="2455"/>
      <c r="U57" s="2426"/>
      <c r="V57" s="1708" t="s">
        <v>2728</v>
      </c>
      <c r="W57" s="1709">
        <v>10000000</v>
      </c>
      <c r="X57" s="1706" t="s">
        <v>2721</v>
      </c>
      <c r="Y57" s="1719">
        <v>61</v>
      </c>
      <c r="Z57" s="1890" t="s">
        <v>2646</v>
      </c>
      <c r="AA57" s="3714"/>
      <c r="AB57" s="3714"/>
      <c r="AC57" s="3719"/>
      <c r="AD57" s="3714"/>
      <c r="AE57" s="3714"/>
      <c r="AF57" s="3714"/>
      <c r="AG57" s="3714"/>
      <c r="AH57" s="3714"/>
      <c r="AI57" s="3714"/>
      <c r="AJ57" s="3714"/>
      <c r="AK57" s="3714"/>
      <c r="AL57" s="3714"/>
      <c r="AM57" s="3714"/>
      <c r="AN57" s="3714"/>
      <c r="AO57" s="3714"/>
      <c r="AP57" s="3714"/>
      <c r="AQ57" s="2908"/>
      <c r="AR57" s="2908"/>
      <c r="AS57" s="2295"/>
    </row>
    <row r="58" spans="1:45" s="1927" customFormat="1" ht="69.75" customHeight="1" x14ac:dyDescent="0.25">
      <c r="A58" s="1704"/>
      <c r="B58" s="1705"/>
      <c r="C58" s="1873"/>
      <c r="D58" s="1874"/>
      <c r="E58" s="384"/>
      <c r="F58" s="384"/>
      <c r="G58" s="2451"/>
      <c r="H58" s="2428"/>
      <c r="I58" s="2451"/>
      <c r="J58" s="2428"/>
      <c r="K58" s="3172"/>
      <c r="L58" s="2428"/>
      <c r="M58" s="3172"/>
      <c r="N58" s="2428"/>
      <c r="O58" s="3217"/>
      <c r="P58" s="3217"/>
      <c r="Q58" s="2455"/>
      <c r="R58" s="3699"/>
      <c r="S58" s="3698"/>
      <c r="T58" s="2455"/>
      <c r="U58" s="2426"/>
      <c r="V58" s="1708" t="s">
        <v>2729</v>
      </c>
      <c r="W58" s="1709">
        <v>10000000</v>
      </c>
      <c r="X58" s="1706" t="s">
        <v>2721</v>
      </c>
      <c r="Y58" s="1719">
        <v>61</v>
      </c>
      <c r="Z58" s="1890" t="s">
        <v>2646</v>
      </c>
      <c r="AA58" s="3714"/>
      <c r="AB58" s="3714"/>
      <c r="AC58" s="3719"/>
      <c r="AD58" s="3714"/>
      <c r="AE58" s="3714"/>
      <c r="AF58" s="3714"/>
      <c r="AG58" s="3714"/>
      <c r="AH58" s="3714"/>
      <c r="AI58" s="3714"/>
      <c r="AJ58" s="3714"/>
      <c r="AK58" s="3714"/>
      <c r="AL58" s="3714"/>
      <c r="AM58" s="3714"/>
      <c r="AN58" s="3714"/>
      <c r="AO58" s="3714"/>
      <c r="AP58" s="3714"/>
      <c r="AQ58" s="2908"/>
      <c r="AR58" s="2908"/>
      <c r="AS58" s="2295"/>
    </row>
    <row r="59" spans="1:45" s="1927" customFormat="1" ht="77.25" customHeight="1" x14ac:dyDescent="0.25">
      <c r="A59" s="1704"/>
      <c r="B59" s="1705"/>
      <c r="C59" s="1873"/>
      <c r="D59" s="1874"/>
      <c r="E59" s="384"/>
      <c r="F59" s="384"/>
      <c r="G59" s="2451"/>
      <c r="H59" s="2428"/>
      <c r="I59" s="2451"/>
      <c r="J59" s="2428"/>
      <c r="K59" s="3172"/>
      <c r="L59" s="2428"/>
      <c r="M59" s="3172"/>
      <c r="N59" s="2428"/>
      <c r="O59" s="3217"/>
      <c r="P59" s="3217"/>
      <c r="Q59" s="2455"/>
      <c r="R59" s="3699"/>
      <c r="S59" s="3698"/>
      <c r="T59" s="2455"/>
      <c r="U59" s="2426"/>
      <c r="V59" s="1708" t="s">
        <v>2730</v>
      </c>
      <c r="W59" s="1709">
        <v>25000000</v>
      </c>
      <c r="X59" s="1706" t="s">
        <v>2721</v>
      </c>
      <c r="Y59" s="1719">
        <v>61</v>
      </c>
      <c r="Z59" s="1890" t="s">
        <v>2646</v>
      </c>
      <c r="AA59" s="3714"/>
      <c r="AB59" s="3714"/>
      <c r="AC59" s="3719"/>
      <c r="AD59" s="3714"/>
      <c r="AE59" s="3714"/>
      <c r="AF59" s="3714"/>
      <c r="AG59" s="3714"/>
      <c r="AH59" s="3714"/>
      <c r="AI59" s="3714"/>
      <c r="AJ59" s="3714"/>
      <c r="AK59" s="3714"/>
      <c r="AL59" s="3714"/>
      <c r="AM59" s="3714"/>
      <c r="AN59" s="3714"/>
      <c r="AO59" s="3714"/>
      <c r="AP59" s="3714"/>
      <c r="AQ59" s="2908"/>
      <c r="AR59" s="2908"/>
      <c r="AS59" s="2295"/>
    </row>
    <row r="60" spans="1:45" s="1927" customFormat="1" ht="52.5" customHeight="1" x14ac:dyDescent="0.25">
      <c r="A60" s="1704"/>
      <c r="B60" s="1705"/>
      <c r="C60" s="1873"/>
      <c r="D60" s="1874"/>
      <c r="E60" s="384"/>
      <c r="F60" s="384"/>
      <c r="G60" s="2451"/>
      <c r="H60" s="2428"/>
      <c r="I60" s="2451"/>
      <c r="J60" s="2428"/>
      <c r="K60" s="3172"/>
      <c r="L60" s="2428"/>
      <c r="M60" s="3172"/>
      <c r="N60" s="2428"/>
      <c r="O60" s="3217"/>
      <c r="P60" s="3217"/>
      <c r="Q60" s="2455"/>
      <c r="R60" s="3699"/>
      <c r="S60" s="3698"/>
      <c r="T60" s="2455"/>
      <c r="U60" s="2426"/>
      <c r="V60" s="1708" t="s">
        <v>2731</v>
      </c>
      <c r="W60" s="1709">
        <v>20000000</v>
      </c>
      <c r="X60" s="1706" t="s">
        <v>2721</v>
      </c>
      <c r="Y60" s="1719">
        <v>61</v>
      </c>
      <c r="Z60" s="1890" t="s">
        <v>2646</v>
      </c>
      <c r="AA60" s="3714"/>
      <c r="AB60" s="3714"/>
      <c r="AC60" s="3719"/>
      <c r="AD60" s="3714"/>
      <c r="AE60" s="3714"/>
      <c r="AF60" s="3714"/>
      <c r="AG60" s="3714"/>
      <c r="AH60" s="3714"/>
      <c r="AI60" s="3714"/>
      <c r="AJ60" s="3714"/>
      <c r="AK60" s="3714"/>
      <c r="AL60" s="3714"/>
      <c r="AM60" s="3714"/>
      <c r="AN60" s="3714"/>
      <c r="AO60" s="3714"/>
      <c r="AP60" s="3714"/>
      <c r="AQ60" s="2908"/>
      <c r="AR60" s="2908"/>
      <c r="AS60" s="2295"/>
    </row>
    <row r="61" spans="1:45" s="1927" customFormat="1" ht="52.5" customHeight="1" x14ac:dyDescent="0.25">
      <c r="A61" s="1704"/>
      <c r="B61" s="1705"/>
      <c r="C61" s="1873"/>
      <c r="D61" s="1874"/>
      <c r="E61" s="384"/>
      <c r="F61" s="384"/>
      <c r="G61" s="2451"/>
      <c r="H61" s="2428"/>
      <c r="I61" s="2451"/>
      <c r="J61" s="2428"/>
      <c r="K61" s="3172"/>
      <c r="L61" s="2428"/>
      <c r="M61" s="3172"/>
      <c r="N61" s="2428"/>
      <c r="O61" s="3217"/>
      <c r="P61" s="3217"/>
      <c r="Q61" s="2455"/>
      <c r="R61" s="3699"/>
      <c r="S61" s="3698"/>
      <c r="T61" s="2455"/>
      <c r="U61" s="2426"/>
      <c r="V61" s="1708" t="s">
        <v>2732</v>
      </c>
      <c r="W61" s="1709">
        <v>15000000</v>
      </c>
      <c r="X61" s="1706" t="s">
        <v>2721</v>
      </c>
      <c r="Y61" s="1719">
        <v>61</v>
      </c>
      <c r="Z61" s="1890" t="s">
        <v>2646</v>
      </c>
      <c r="AA61" s="3714"/>
      <c r="AB61" s="3714"/>
      <c r="AC61" s="3719"/>
      <c r="AD61" s="3714"/>
      <c r="AE61" s="3714"/>
      <c r="AF61" s="3714"/>
      <c r="AG61" s="3714"/>
      <c r="AH61" s="3714"/>
      <c r="AI61" s="3714"/>
      <c r="AJ61" s="3714"/>
      <c r="AK61" s="3714"/>
      <c r="AL61" s="3714"/>
      <c r="AM61" s="3714"/>
      <c r="AN61" s="3714"/>
      <c r="AO61" s="3714"/>
      <c r="AP61" s="3714"/>
      <c r="AQ61" s="2908"/>
      <c r="AR61" s="2908"/>
      <c r="AS61" s="2295"/>
    </row>
    <row r="62" spans="1:45" s="1927" customFormat="1" ht="52.5" customHeight="1" x14ac:dyDescent="0.25">
      <c r="A62" s="1704"/>
      <c r="B62" s="1705"/>
      <c r="C62" s="1873"/>
      <c r="D62" s="1874"/>
      <c r="E62" s="384"/>
      <c r="F62" s="384"/>
      <c r="G62" s="2204"/>
      <c r="H62" s="2524"/>
      <c r="I62" s="2204"/>
      <c r="J62" s="2524"/>
      <c r="K62" s="3712"/>
      <c r="L62" s="2524"/>
      <c r="M62" s="3712"/>
      <c r="N62" s="2524"/>
      <c r="O62" s="3186"/>
      <c r="P62" s="3186"/>
      <c r="Q62" s="2467"/>
      <c r="R62" s="3702"/>
      <c r="S62" s="3715"/>
      <c r="T62" s="2467"/>
      <c r="U62" s="2426"/>
      <c r="V62" s="1897" t="s">
        <v>2733</v>
      </c>
      <c r="W62" s="1709">
        <v>3530000</v>
      </c>
      <c r="X62" s="1706" t="s">
        <v>2721</v>
      </c>
      <c r="Y62" s="1720">
        <v>61</v>
      </c>
      <c r="Z62" s="1886" t="s">
        <v>2646</v>
      </c>
      <c r="AA62" s="3717"/>
      <c r="AB62" s="3714"/>
      <c r="AC62" s="3719"/>
      <c r="AD62" s="3714"/>
      <c r="AE62" s="3714"/>
      <c r="AF62" s="3714"/>
      <c r="AG62" s="3714"/>
      <c r="AH62" s="3714"/>
      <c r="AI62" s="3714"/>
      <c r="AJ62" s="3714"/>
      <c r="AK62" s="3714"/>
      <c r="AL62" s="3714"/>
      <c r="AM62" s="3714"/>
      <c r="AN62" s="3714"/>
      <c r="AO62" s="3714"/>
      <c r="AP62" s="3714"/>
      <c r="AQ62" s="2908"/>
      <c r="AR62" s="2908"/>
      <c r="AS62" s="2295"/>
    </row>
    <row r="63" spans="1:45" s="2" customFormat="1" ht="38.25" customHeight="1" x14ac:dyDescent="0.25">
      <c r="A63" s="1704"/>
      <c r="B63" s="1705"/>
      <c r="C63" s="1873"/>
      <c r="D63" s="1874"/>
      <c r="E63" s="384"/>
      <c r="F63" s="384"/>
      <c r="G63" s="3310">
        <v>1903012</v>
      </c>
      <c r="H63" s="3704" t="s">
        <v>2734</v>
      </c>
      <c r="I63" s="3310">
        <v>1903012</v>
      </c>
      <c r="J63" s="3704" t="s">
        <v>2734</v>
      </c>
      <c r="K63" s="3733">
        <v>190301200</v>
      </c>
      <c r="L63" s="3704" t="s">
        <v>2735</v>
      </c>
      <c r="M63" s="3733">
        <v>190301200</v>
      </c>
      <c r="N63" s="3704" t="s">
        <v>2735</v>
      </c>
      <c r="O63" s="3237">
        <v>4000</v>
      </c>
      <c r="P63" s="3722" t="s">
        <v>2736</v>
      </c>
      <c r="Q63" s="3726" t="s">
        <v>2737</v>
      </c>
      <c r="R63" s="3699">
        <v>0.76911669484986112</v>
      </c>
      <c r="S63" s="3738">
        <v>947714309</v>
      </c>
      <c r="T63" s="2455" t="s">
        <v>2738</v>
      </c>
      <c r="U63" s="2425" t="s">
        <v>2739</v>
      </c>
      <c r="V63" s="2467" t="s">
        <v>2740</v>
      </c>
      <c r="W63" s="1721">
        <v>0</v>
      </c>
      <c r="X63" s="1706" t="s">
        <v>2741</v>
      </c>
      <c r="Y63" s="1720">
        <v>61</v>
      </c>
      <c r="Z63" s="1886" t="s">
        <v>2646</v>
      </c>
      <c r="AA63" s="2204">
        <v>289394</v>
      </c>
      <c r="AB63" s="2204">
        <v>279112</v>
      </c>
      <c r="AC63" s="3712">
        <v>63164</v>
      </c>
      <c r="AD63" s="2204">
        <v>45607</v>
      </c>
      <c r="AE63" s="2204">
        <v>365607</v>
      </c>
      <c r="AF63" s="2204">
        <v>75612</v>
      </c>
      <c r="AG63" s="2204">
        <v>2145</v>
      </c>
      <c r="AH63" s="2204">
        <v>12718</v>
      </c>
      <c r="AI63" s="2204">
        <v>26</v>
      </c>
      <c r="AJ63" s="2204">
        <v>37</v>
      </c>
      <c r="AK63" s="2204">
        <v>0</v>
      </c>
      <c r="AL63" s="2204">
        <v>0</v>
      </c>
      <c r="AM63" s="2204">
        <v>78</v>
      </c>
      <c r="AN63" s="2204">
        <v>16897</v>
      </c>
      <c r="AO63" s="2204">
        <v>852</v>
      </c>
      <c r="AP63" s="2204">
        <v>568506</v>
      </c>
      <c r="AQ63" s="3735">
        <v>44197</v>
      </c>
      <c r="AR63" s="3735">
        <v>44561</v>
      </c>
      <c r="AS63" s="2204" t="s">
        <v>2647</v>
      </c>
    </row>
    <row r="64" spans="1:45" s="2" customFormat="1" ht="38.25" customHeight="1" x14ac:dyDescent="0.25">
      <c r="A64" s="1704"/>
      <c r="B64" s="1705"/>
      <c r="C64" s="1873"/>
      <c r="D64" s="1874"/>
      <c r="E64" s="384"/>
      <c r="F64" s="384"/>
      <c r="G64" s="3703"/>
      <c r="H64" s="3705"/>
      <c r="I64" s="3703"/>
      <c r="J64" s="3705"/>
      <c r="K64" s="3729"/>
      <c r="L64" s="3705"/>
      <c r="M64" s="3729"/>
      <c r="N64" s="3705"/>
      <c r="O64" s="3721"/>
      <c r="P64" s="3723"/>
      <c r="Q64" s="3726"/>
      <c r="R64" s="3699"/>
      <c r="S64" s="3739"/>
      <c r="T64" s="2455"/>
      <c r="U64" s="2426"/>
      <c r="V64" s="2469"/>
      <c r="W64" s="1722">
        <v>319188588</v>
      </c>
      <c r="X64" s="1706" t="s">
        <v>2742</v>
      </c>
      <c r="Y64" s="1720">
        <v>61</v>
      </c>
      <c r="Z64" s="1886" t="s">
        <v>2646</v>
      </c>
      <c r="AA64" s="2205"/>
      <c r="AB64" s="2205"/>
      <c r="AC64" s="3737"/>
      <c r="AD64" s="2205"/>
      <c r="AE64" s="2205"/>
      <c r="AF64" s="2205"/>
      <c r="AG64" s="2205"/>
      <c r="AH64" s="2205"/>
      <c r="AI64" s="2205"/>
      <c r="AJ64" s="2205"/>
      <c r="AK64" s="2205"/>
      <c r="AL64" s="2205"/>
      <c r="AM64" s="2205"/>
      <c r="AN64" s="2205"/>
      <c r="AO64" s="2205"/>
      <c r="AP64" s="2205"/>
      <c r="AQ64" s="3736"/>
      <c r="AR64" s="3736"/>
      <c r="AS64" s="2205"/>
    </row>
    <row r="65" spans="1:45" s="2" customFormat="1" ht="38.25" customHeight="1" x14ac:dyDescent="0.25">
      <c r="A65" s="1704"/>
      <c r="B65" s="1705"/>
      <c r="C65" s="1873"/>
      <c r="D65" s="1874"/>
      <c r="E65" s="384"/>
      <c r="F65" s="384"/>
      <c r="G65" s="3703"/>
      <c r="H65" s="3705" t="s">
        <v>2734</v>
      </c>
      <c r="I65" s="3703"/>
      <c r="J65" s="3705" t="s">
        <v>2734</v>
      </c>
      <c r="K65" s="3729">
        <v>190301200</v>
      </c>
      <c r="L65" s="3705" t="s">
        <v>2735</v>
      </c>
      <c r="M65" s="3729">
        <v>190301200</v>
      </c>
      <c r="N65" s="3705" t="s">
        <v>2735</v>
      </c>
      <c r="O65" s="3721"/>
      <c r="P65" s="3724"/>
      <c r="Q65" s="3726"/>
      <c r="R65" s="3699"/>
      <c r="S65" s="3739"/>
      <c r="T65" s="2455"/>
      <c r="U65" s="2426"/>
      <c r="V65" s="2467" t="s">
        <v>2743</v>
      </c>
      <c r="W65" s="1723">
        <v>0</v>
      </c>
      <c r="X65" s="1706" t="s">
        <v>2741</v>
      </c>
      <c r="Y65" s="1720">
        <v>61</v>
      </c>
      <c r="Z65" s="1886" t="s">
        <v>2646</v>
      </c>
      <c r="AA65" s="2205"/>
      <c r="AB65" s="2205"/>
      <c r="AC65" s="3737"/>
      <c r="AD65" s="2205"/>
      <c r="AE65" s="2205"/>
      <c r="AF65" s="2205"/>
      <c r="AG65" s="2205"/>
      <c r="AH65" s="2205"/>
      <c r="AI65" s="2205"/>
      <c r="AJ65" s="2205"/>
      <c r="AK65" s="2205"/>
      <c r="AL65" s="2205"/>
      <c r="AM65" s="2205"/>
      <c r="AN65" s="2205"/>
      <c r="AO65" s="2205"/>
      <c r="AP65" s="2205"/>
      <c r="AQ65" s="3736"/>
      <c r="AR65" s="3736"/>
      <c r="AS65" s="2205"/>
    </row>
    <row r="66" spans="1:45" s="2" customFormat="1" ht="38.25" customHeight="1" x14ac:dyDescent="0.25">
      <c r="A66" s="1704"/>
      <c r="B66" s="1705"/>
      <c r="C66" s="1873"/>
      <c r="D66" s="1874"/>
      <c r="E66" s="384"/>
      <c r="F66" s="384"/>
      <c r="G66" s="3703"/>
      <c r="H66" s="3705"/>
      <c r="I66" s="3703"/>
      <c r="J66" s="3705"/>
      <c r="K66" s="3729"/>
      <c r="L66" s="3705"/>
      <c r="M66" s="3729"/>
      <c r="N66" s="3705"/>
      <c r="O66" s="3721"/>
      <c r="P66" s="3724"/>
      <c r="Q66" s="3726"/>
      <c r="R66" s="3699"/>
      <c r="S66" s="3739"/>
      <c r="T66" s="2455"/>
      <c r="U66" s="2426"/>
      <c r="V66" s="2468"/>
      <c r="W66" s="1723">
        <v>7490065</v>
      </c>
      <c r="X66" s="1706" t="s">
        <v>2744</v>
      </c>
      <c r="Y66" s="1720">
        <v>61</v>
      </c>
      <c r="Z66" s="1886" t="s">
        <v>2646</v>
      </c>
      <c r="AA66" s="2205"/>
      <c r="AB66" s="2205"/>
      <c r="AC66" s="3737"/>
      <c r="AD66" s="2205"/>
      <c r="AE66" s="2205"/>
      <c r="AF66" s="2205"/>
      <c r="AG66" s="2205"/>
      <c r="AH66" s="2205"/>
      <c r="AI66" s="2205"/>
      <c r="AJ66" s="2205"/>
      <c r="AK66" s="2205"/>
      <c r="AL66" s="2205"/>
      <c r="AM66" s="2205"/>
      <c r="AN66" s="2205"/>
      <c r="AO66" s="2205"/>
      <c r="AP66" s="2205"/>
      <c r="AQ66" s="3736"/>
      <c r="AR66" s="3736"/>
      <c r="AS66" s="2205"/>
    </row>
    <row r="67" spans="1:45" s="2" customFormat="1" ht="56.25" customHeight="1" x14ac:dyDescent="0.25">
      <c r="A67" s="1704"/>
      <c r="B67" s="1705"/>
      <c r="C67" s="1873"/>
      <c r="D67" s="1874"/>
      <c r="E67" s="384"/>
      <c r="F67" s="384"/>
      <c r="G67" s="3703"/>
      <c r="H67" s="3705"/>
      <c r="I67" s="3703"/>
      <c r="J67" s="3705"/>
      <c r="K67" s="3729"/>
      <c r="L67" s="3705"/>
      <c r="M67" s="3729"/>
      <c r="N67" s="3705"/>
      <c r="O67" s="3721"/>
      <c r="P67" s="3724"/>
      <c r="Q67" s="3726"/>
      <c r="R67" s="3699"/>
      <c r="S67" s="3739"/>
      <c r="T67" s="2455"/>
      <c r="U67" s="2426"/>
      <c r="V67" s="2468"/>
      <c r="W67" s="1723">
        <v>33078292</v>
      </c>
      <c r="X67" s="1706" t="s">
        <v>2745</v>
      </c>
      <c r="Y67" s="1720">
        <v>184</v>
      </c>
      <c r="Z67" s="1886" t="s">
        <v>2746</v>
      </c>
      <c r="AA67" s="2205"/>
      <c r="AB67" s="2205"/>
      <c r="AC67" s="3737"/>
      <c r="AD67" s="2205"/>
      <c r="AE67" s="2205"/>
      <c r="AF67" s="2205"/>
      <c r="AG67" s="2205"/>
      <c r="AH67" s="2205"/>
      <c r="AI67" s="2205"/>
      <c r="AJ67" s="2205"/>
      <c r="AK67" s="2205"/>
      <c r="AL67" s="2205"/>
      <c r="AM67" s="2205"/>
      <c r="AN67" s="2205"/>
      <c r="AO67" s="2205"/>
      <c r="AP67" s="2205"/>
      <c r="AQ67" s="3736"/>
      <c r="AR67" s="3736"/>
      <c r="AS67" s="2205"/>
    </row>
    <row r="68" spans="1:45" s="2" customFormat="1" ht="38.25" customHeight="1" x14ac:dyDescent="0.25">
      <c r="A68" s="1704"/>
      <c r="B68" s="1705"/>
      <c r="C68" s="1873"/>
      <c r="D68" s="1874"/>
      <c r="E68" s="384"/>
      <c r="F68" s="384"/>
      <c r="G68" s="3703"/>
      <c r="H68" s="3705"/>
      <c r="I68" s="3703"/>
      <c r="J68" s="3705"/>
      <c r="K68" s="3729"/>
      <c r="L68" s="3705"/>
      <c r="M68" s="3729"/>
      <c r="N68" s="3705"/>
      <c r="O68" s="3721"/>
      <c r="P68" s="3724"/>
      <c r="Q68" s="3726"/>
      <c r="R68" s="3699"/>
      <c r="S68" s="3739"/>
      <c r="T68" s="2455"/>
      <c r="U68" s="2426"/>
      <c r="V68" s="2469"/>
      <c r="W68" s="1722">
        <v>90734569</v>
      </c>
      <c r="X68" s="1706" t="s">
        <v>2747</v>
      </c>
      <c r="Y68" s="1720">
        <v>88</v>
      </c>
      <c r="Z68" s="1886" t="s">
        <v>2646</v>
      </c>
      <c r="AA68" s="2205"/>
      <c r="AB68" s="2205"/>
      <c r="AC68" s="3737"/>
      <c r="AD68" s="2205"/>
      <c r="AE68" s="2205"/>
      <c r="AF68" s="2205"/>
      <c r="AG68" s="2205"/>
      <c r="AH68" s="2205"/>
      <c r="AI68" s="2205"/>
      <c r="AJ68" s="2205"/>
      <c r="AK68" s="2205"/>
      <c r="AL68" s="2205"/>
      <c r="AM68" s="2205"/>
      <c r="AN68" s="2205"/>
      <c r="AO68" s="2205"/>
      <c r="AP68" s="2205"/>
      <c r="AQ68" s="3736"/>
      <c r="AR68" s="3736"/>
      <c r="AS68" s="2205"/>
    </row>
    <row r="69" spans="1:45" s="2" customFormat="1" ht="38.25" customHeight="1" x14ac:dyDescent="0.25">
      <c r="A69" s="1704"/>
      <c r="B69" s="1705"/>
      <c r="C69" s="1873"/>
      <c r="D69" s="1874"/>
      <c r="E69" s="384"/>
      <c r="F69" s="384"/>
      <c r="G69" s="3703"/>
      <c r="H69" s="3705" t="s">
        <v>2734</v>
      </c>
      <c r="I69" s="3703"/>
      <c r="J69" s="3705" t="s">
        <v>2734</v>
      </c>
      <c r="K69" s="3729">
        <v>190301200</v>
      </c>
      <c r="L69" s="3705" t="s">
        <v>2735</v>
      </c>
      <c r="M69" s="3729">
        <v>190301200</v>
      </c>
      <c r="N69" s="3705" t="s">
        <v>2735</v>
      </c>
      <c r="O69" s="3721"/>
      <c r="P69" s="3724"/>
      <c r="Q69" s="3726"/>
      <c r="R69" s="3699"/>
      <c r="S69" s="3739"/>
      <c r="T69" s="2455"/>
      <c r="U69" s="2426"/>
      <c r="V69" s="3389" t="s">
        <v>2748</v>
      </c>
      <c r="W69" s="1709">
        <v>97498731</v>
      </c>
      <c r="X69" s="1706" t="s">
        <v>2749</v>
      </c>
      <c r="Y69" s="1720">
        <v>61</v>
      </c>
      <c r="Z69" s="1886" t="s">
        <v>2646</v>
      </c>
      <c r="AA69" s="2205"/>
      <c r="AB69" s="2205"/>
      <c r="AC69" s="3737"/>
      <c r="AD69" s="2205"/>
      <c r="AE69" s="2205"/>
      <c r="AF69" s="2205"/>
      <c r="AG69" s="2205"/>
      <c r="AH69" s="2205"/>
      <c r="AI69" s="2205"/>
      <c r="AJ69" s="2205"/>
      <c r="AK69" s="2205"/>
      <c r="AL69" s="2205"/>
      <c r="AM69" s="2205"/>
      <c r="AN69" s="2205"/>
      <c r="AO69" s="2205"/>
      <c r="AP69" s="2205"/>
      <c r="AQ69" s="3736"/>
      <c r="AR69" s="3736"/>
      <c r="AS69" s="2205"/>
    </row>
    <row r="70" spans="1:45" s="2" customFormat="1" ht="38.25" customHeight="1" x14ac:dyDescent="0.25">
      <c r="A70" s="1704"/>
      <c r="B70" s="1705"/>
      <c r="C70" s="1873"/>
      <c r="D70" s="1874"/>
      <c r="E70" s="384"/>
      <c r="F70" s="384"/>
      <c r="G70" s="3703"/>
      <c r="H70" s="3705"/>
      <c r="I70" s="3703"/>
      <c r="J70" s="3705"/>
      <c r="K70" s="3729"/>
      <c r="L70" s="3705"/>
      <c r="M70" s="3729"/>
      <c r="N70" s="3705"/>
      <c r="O70" s="3721"/>
      <c r="P70" s="3724"/>
      <c r="Q70" s="3726"/>
      <c r="R70" s="3699"/>
      <c r="S70" s="3739"/>
      <c r="T70" s="2455"/>
      <c r="U70" s="2426"/>
      <c r="V70" s="3391"/>
      <c r="W70" s="1709">
        <v>42509935</v>
      </c>
      <c r="X70" s="1706" t="s">
        <v>2749</v>
      </c>
      <c r="Y70" s="1720">
        <v>61</v>
      </c>
      <c r="Z70" s="1886" t="s">
        <v>2646</v>
      </c>
      <c r="AA70" s="2205"/>
      <c r="AB70" s="2205"/>
      <c r="AC70" s="3737"/>
      <c r="AD70" s="2205"/>
      <c r="AE70" s="2205"/>
      <c r="AF70" s="2205"/>
      <c r="AG70" s="2205"/>
      <c r="AH70" s="2205"/>
      <c r="AI70" s="2205"/>
      <c r="AJ70" s="2205"/>
      <c r="AK70" s="2205"/>
      <c r="AL70" s="2205"/>
      <c r="AM70" s="2205"/>
      <c r="AN70" s="2205"/>
      <c r="AO70" s="2205"/>
      <c r="AP70" s="2205"/>
      <c r="AQ70" s="3736"/>
      <c r="AR70" s="3736"/>
      <c r="AS70" s="2205"/>
    </row>
    <row r="71" spans="1:45" s="2" customFormat="1" ht="64.5" customHeight="1" x14ac:dyDescent="0.25">
      <c r="A71" s="1704"/>
      <c r="B71" s="1705"/>
      <c r="C71" s="1873"/>
      <c r="D71" s="1874"/>
      <c r="E71" s="384"/>
      <c r="F71" s="384"/>
      <c r="G71" s="3703"/>
      <c r="H71" s="3705" t="s">
        <v>2734</v>
      </c>
      <c r="I71" s="3703"/>
      <c r="J71" s="3705" t="s">
        <v>2734</v>
      </c>
      <c r="K71" s="3729">
        <v>190301200</v>
      </c>
      <c r="L71" s="3705" t="s">
        <v>2735</v>
      </c>
      <c r="M71" s="3729">
        <v>190301200</v>
      </c>
      <c r="N71" s="3705" t="s">
        <v>2735</v>
      </c>
      <c r="O71" s="3721"/>
      <c r="P71" s="3724"/>
      <c r="Q71" s="3726"/>
      <c r="R71" s="3699"/>
      <c r="S71" s="3739"/>
      <c r="T71" s="2455"/>
      <c r="U71" s="2426"/>
      <c r="V71" s="1897" t="s">
        <v>2750</v>
      </c>
      <c r="W71" s="1709">
        <v>108882717</v>
      </c>
      <c r="X71" s="1706" t="s">
        <v>2749</v>
      </c>
      <c r="Y71" s="1720">
        <v>61</v>
      </c>
      <c r="Z71" s="1886" t="s">
        <v>2646</v>
      </c>
      <c r="AA71" s="2205"/>
      <c r="AB71" s="2205"/>
      <c r="AC71" s="3737"/>
      <c r="AD71" s="2205"/>
      <c r="AE71" s="2205"/>
      <c r="AF71" s="2205"/>
      <c r="AG71" s="2205"/>
      <c r="AH71" s="2205"/>
      <c r="AI71" s="2205"/>
      <c r="AJ71" s="2205"/>
      <c r="AK71" s="2205"/>
      <c r="AL71" s="2205"/>
      <c r="AM71" s="2205"/>
      <c r="AN71" s="2205"/>
      <c r="AO71" s="2205"/>
      <c r="AP71" s="2205"/>
      <c r="AQ71" s="3736"/>
      <c r="AR71" s="3736"/>
      <c r="AS71" s="2205"/>
    </row>
    <row r="72" spans="1:45" s="2" customFormat="1" ht="38.25" customHeight="1" x14ac:dyDescent="0.25">
      <c r="A72" s="1704"/>
      <c r="B72" s="1705"/>
      <c r="C72" s="1873"/>
      <c r="D72" s="1874"/>
      <c r="E72" s="384"/>
      <c r="F72" s="384"/>
      <c r="G72" s="3703"/>
      <c r="H72" s="3705" t="s">
        <v>2734</v>
      </c>
      <c r="I72" s="3703"/>
      <c r="J72" s="3705" t="s">
        <v>2734</v>
      </c>
      <c r="K72" s="3729">
        <v>190301200</v>
      </c>
      <c r="L72" s="3705" t="s">
        <v>2735</v>
      </c>
      <c r="M72" s="3729">
        <v>190301200</v>
      </c>
      <c r="N72" s="3705" t="s">
        <v>2735</v>
      </c>
      <c r="O72" s="3721"/>
      <c r="P72" s="3724"/>
      <c r="Q72" s="3726"/>
      <c r="R72" s="3699"/>
      <c r="S72" s="3739"/>
      <c r="T72" s="2455"/>
      <c r="U72" s="2426"/>
      <c r="V72" s="1708" t="s">
        <v>2751</v>
      </c>
      <c r="W72" s="1709">
        <v>12720000</v>
      </c>
      <c r="X72" s="1706" t="s">
        <v>2749</v>
      </c>
      <c r="Y72" s="1720">
        <v>61</v>
      </c>
      <c r="Z72" s="1886" t="s">
        <v>2646</v>
      </c>
      <c r="AA72" s="2205"/>
      <c r="AB72" s="2205"/>
      <c r="AC72" s="3737"/>
      <c r="AD72" s="2205"/>
      <c r="AE72" s="2205"/>
      <c r="AF72" s="2205"/>
      <c r="AG72" s="2205"/>
      <c r="AH72" s="2205"/>
      <c r="AI72" s="2205"/>
      <c r="AJ72" s="2205"/>
      <c r="AK72" s="2205"/>
      <c r="AL72" s="2205"/>
      <c r="AM72" s="2205"/>
      <c r="AN72" s="2205"/>
      <c r="AO72" s="2205"/>
      <c r="AP72" s="2205"/>
      <c r="AQ72" s="3736"/>
      <c r="AR72" s="3736"/>
      <c r="AS72" s="2205"/>
    </row>
    <row r="73" spans="1:45" s="2" customFormat="1" ht="38.25" customHeight="1" x14ac:dyDescent="0.25">
      <c r="A73" s="1704"/>
      <c r="B73" s="1705"/>
      <c r="C73" s="1873"/>
      <c r="D73" s="1874"/>
      <c r="E73" s="384"/>
      <c r="F73" s="384"/>
      <c r="G73" s="3732"/>
      <c r="H73" s="3720" t="s">
        <v>2734</v>
      </c>
      <c r="I73" s="3732"/>
      <c r="J73" s="3720" t="s">
        <v>2734</v>
      </c>
      <c r="K73" s="3730">
        <v>190301200</v>
      </c>
      <c r="L73" s="3720" t="s">
        <v>2735</v>
      </c>
      <c r="M73" s="3730">
        <v>190301200</v>
      </c>
      <c r="N73" s="3720" t="s">
        <v>2735</v>
      </c>
      <c r="O73" s="3239"/>
      <c r="P73" s="3724"/>
      <c r="Q73" s="3726"/>
      <c r="R73" s="3699"/>
      <c r="S73" s="3739"/>
      <c r="T73" s="2455"/>
      <c r="U73" s="2426"/>
      <c r="V73" s="1708" t="s">
        <v>2752</v>
      </c>
      <c r="W73" s="1709">
        <v>16800000</v>
      </c>
      <c r="X73" s="1706" t="s">
        <v>2749</v>
      </c>
      <c r="Y73" s="1720">
        <v>61</v>
      </c>
      <c r="Z73" s="1886" t="s">
        <v>2646</v>
      </c>
      <c r="AA73" s="2205"/>
      <c r="AB73" s="2205"/>
      <c r="AC73" s="3737"/>
      <c r="AD73" s="2205"/>
      <c r="AE73" s="2205"/>
      <c r="AF73" s="2205"/>
      <c r="AG73" s="2205"/>
      <c r="AH73" s="2205"/>
      <c r="AI73" s="2205"/>
      <c r="AJ73" s="2205"/>
      <c r="AK73" s="2205"/>
      <c r="AL73" s="2205"/>
      <c r="AM73" s="2205"/>
      <c r="AN73" s="2205"/>
      <c r="AO73" s="2205"/>
      <c r="AP73" s="2205"/>
      <c r="AQ73" s="3736"/>
      <c r="AR73" s="3736"/>
      <c r="AS73" s="2205"/>
    </row>
    <row r="74" spans="1:45" s="2" customFormat="1" ht="48.75" customHeight="1" x14ac:dyDescent="0.25">
      <c r="A74" s="1704"/>
      <c r="B74" s="1705"/>
      <c r="C74" s="1873"/>
      <c r="D74" s="1874"/>
      <c r="E74" s="384"/>
      <c r="F74" s="384"/>
      <c r="G74" s="3734">
        <v>1903016</v>
      </c>
      <c r="H74" s="3731" t="s">
        <v>2753</v>
      </c>
      <c r="I74" s="3734">
        <v>1903016</v>
      </c>
      <c r="J74" s="3731" t="s">
        <v>2753</v>
      </c>
      <c r="K74" s="3728">
        <v>190301600</v>
      </c>
      <c r="L74" s="3731" t="s">
        <v>2754</v>
      </c>
      <c r="M74" s="3728">
        <v>190301600</v>
      </c>
      <c r="N74" s="3731" t="s">
        <v>2754</v>
      </c>
      <c r="O74" s="3243">
        <v>240</v>
      </c>
      <c r="P74" s="3724"/>
      <c r="Q74" s="3726"/>
      <c r="R74" s="3699">
        <v>9.9186009019095647E-2</v>
      </c>
      <c r="S74" s="3739"/>
      <c r="T74" s="2455"/>
      <c r="U74" s="2426"/>
      <c r="V74" s="1708" t="s">
        <v>2755</v>
      </c>
      <c r="W74" s="1709">
        <v>34000000</v>
      </c>
      <c r="X74" s="1706" t="s">
        <v>2756</v>
      </c>
      <c r="Y74" s="1720">
        <v>61</v>
      </c>
      <c r="Z74" s="1886" t="s">
        <v>2646</v>
      </c>
      <c r="AA74" s="2205"/>
      <c r="AB74" s="2205"/>
      <c r="AC74" s="3737"/>
      <c r="AD74" s="2205"/>
      <c r="AE74" s="2205"/>
      <c r="AF74" s="2205"/>
      <c r="AG74" s="2205"/>
      <c r="AH74" s="2205"/>
      <c r="AI74" s="2205"/>
      <c r="AJ74" s="2205"/>
      <c r="AK74" s="2205"/>
      <c r="AL74" s="2205"/>
      <c r="AM74" s="2205"/>
      <c r="AN74" s="2205"/>
      <c r="AO74" s="2205"/>
      <c r="AP74" s="2205"/>
      <c r="AQ74" s="3736"/>
      <c r="AR74" s="3736"/>
      <c r="AS74" s="2205"/>
    </row>
    <row r="75" spans="1:45" s="2" customFormat="1" ht="65.25" customHeight="1" x14ac:dyDescent="0.25">
      <c r="A75" s="1704"/>
      <c r="B75" s="1705"/>
      <c r="C75" s="1873"/>
      <c r="D75" s="1874"/>
      <c r="E75" s="384"/>
      <c r="F75" s="384"/>
      <c r="G75" s="3703"/>
      <c r="H75" s="3705" t="s">
        <v>2753</v>
      </c>
      <c r="I75" s="3703"/>
      <c r="J75" s="3705" t="s">
        <v>2753</v>
      </c>
      <c r="K75" s="3729">
        <v>190301600</v>
      </c>
      <c r="L75" s="3705" t="s">
        <v>2754</v>
      </c>
      <c r="M75" s="3729">
        <v>190301600</v>
      </c>
      <c r="N75" s="3705" t="s">
        <v>2754</v>
      </c>
      <c r="O75" s="3243"/>
      <c r="P75" s="3724"/>
      <c r="Q75" s="3726"/>
      <c r="R75" s="3699"/>
      <c r="S75" s="3739"/>
      <c r="T75" s="2455"/>
      <c r="U75" s="2426"/>
      <c r="V75" s="1708" t="s">
        <v>2757</v>
      </c>
      <c r="W75" s="1709">
        <v>35000000</v>
      </c>
      <c r="X75" s="1706" t="s">
        <v>2756</v>
      </c>
      <c r="Y75" s="1720">
        <v>61</v>
      </c>
      <c r="Z75" s="1886" t="s">
        <v>2646</v>
      </c>
      <c r="AA75" s="2205"/>
      <c r="AB75" s="2205"/>
      <c r="AC75" s="3737"/>
      <c r="AD75" s="2205"/>
      <c r="AE75" s="2205"/>
      <c r="AF75" s="2205"/>
      <c r="AG75" s="2205"/>
      <c r="AH75" s="2205"/>
      <c r="AI75" s="2205"/>
      <c r="AJ75" s="2205"/>
      <c r="AK75" s="2205"/>
      <c r="AL75" s="2205"/>
      <c r="AM75" s="2205"/>
      <c r="AN75" s="2205"/>
      <c r="AO75" s="2205"/>
      <c r="AP75" s="2205"/>
      <c r="AQ75" s="3736"/>
      <c r="AR75" s="3736"/>
      <c r="AS75" s="2205"/>
    </row>
    <row r="76" spans="1:45" s="2" customFormat="1" ht="48.75" customHeight="1" x14ac:dyDescent="0.25">
      <c r="A76" s="1704"/>
      <c r="B76" s="1705"/>
      <c r="C76" s="1873"/>
      <c r="D76" s="1874"/>
      <c r="E76" s="384"/>
      <c r="F76" s="384"/>
      <c r="G76" s="3732"/>
      <c r="H76" s="3720" t="s">
        <v>2753</v>
      </c>
      <c r="I76" s="3732"/>
      <c r="J76" s="3720" t="s">
        <v>2753</v>
      </c>
      <c r="K76" s="3730">
        <v>190301600</v>
      </c>
      <c r="L76" s="3720" t="s">
        <v>2754</v>
      </c>
      <c r="M76" s="3730">
        <v>190301600</v>
      </c>
      <c r="N76" s="3720" t="s">
        <v>2754</v>
      </c>
      <c r="O76" s="3243"/>
      <c r="P76" s="3724"/>
      <c r="Q76" s="3726"/>
      <c r="R76" s="3699"/>
      <c r="S76" s="3739"/>
      <c r="T76" s="2455"/>
      <c r="U76" s="2426"/>
      <c r="V76" s="1878" t="s">
        <v>2758</v>
      </c>
      <c r="W76" s="1724">
        <v>25000000</v>
      </c>
      <c r="X76" s="1706" t="s">
        <v>2756</v>
      </c>
      <c r="Y76" s="1720">
        <v>61</v>
      </c>
      <c r="Z76" s="1886" t="s">
        <v>2646</v>
      </c>
      <c r="AA76" s="2205"/>
      <c r="AB76" s="2205"/>
      <c r="AC76" s="3737"/>
      <c r="AD76" s="2205"/>
      <c r="AE76" s="2205"/>
      <c r="AF76" s="2205"/>
      <c r="AG76" s="2205"/>
      <c r="AH76" s="2205"/>
      <c r="AI76" s="2205"/>
      <c r="AJ76" s="2205"/>
      <c r="AK76" s="2205"/>
      <c r="AL76" s="2205"/>
      <c r="AM76" s="2205"/>
      <c r="AN76" s="2205"/>
      <c r="AO76" s="2205"/>
      <c r="AP76" s="2205"/>
      <c r="AQ76" s="3736"/>
      <c r="AR76" s="3736"/>
      <c r="AS76" s="2205"/>
    </row>
    <row r="77" spans="1:45" s="2" customFormat="1" ht="39.75" customHeight="1" x14ac:dyDescent="0.25">
      <c r="A77" s="1704"/>
      <c r="B77" s="1705"/>
      <c r="C77" s="1873"/>
      <c r="D77" s="1874"/>
      <c r="E77" s="384"/>
      <c r="F77" s="384"/>
      <c r="G77" s="3734">
        <v>1903011</v>
      </c>
      <c r="H77" s="3731" t="s">
        <v>2702</v>
      </c>
      <c r="I77" s="3734">
        <v>1903011</v>
      </c>
      <c r="J77" s="3731" t="s">
        <v>2702</v>
      </c>
      <c r="K77" s="3728">
        <v>190301101</v>
      </c>
      <c r="L77" s="3731" t="s">
        <v>2759</v>
      </c>
      <c r="M77" s="3728">
        <v>190301101</v>
      </c>
      <c r="N77" s="3731" t="s">
        <v>2759</v>
      </c>
      <c r="O77" s="3243">
        <v>12</v>
      </c>
      <c r="P77" s="3724"/>
      <c r="Q77" s="3726"/>
      <c r="R77" s="3699">
        <v>0.13169729613104322</v>
      </c>
      <c r="S77" s="3739"/>
      <c r="T77" s="2455"/>
      <c r="U77" s="2426"/>
      <c r="V77" s="1878" t="s">
        <v>2760</v>
      </c>
      <c r="W77" s="1723">
        <v>84811412</v>
      </c>
      <c r="X77" s="1706" t="s">
        <v>2761</v>
      </c>
      <c r="Y77" s="1720">
        <v>61</v>
      </c>
      <c r="Z77" s="1886" t="s">
        <v>2646</v>
      </c>
      <c r="AA77" s="2205"/>
      <c r="AB77" s="2205"/>
      <c r="AC77" s="3737"/>
      <c r="AD77" s="2205"/>
      <c r="AE77" s="2205"/>
      <c r="AF77" s="2205"/>
      <c r="AG77" s="2205"/>
      <c r="AH77" s="2205"/>
      <c r="AI77" s="2205"/>
      <c r="AJ77" s="2205"/>
      <c r="AK77" s="2205"/>
      <c r="AL77" s="2205"/>
      <c r="AM77" s="2205"/>
      <c r="AN77" s="2205"/>
      <c r="AO77" s="2205"/>
      <c r="AP77" s="2205"/>
      <c r="AQ77" s="3736"/>
      <c r="AR77" s="3736"/>
      <c r="AS77" s="2205"/>
    </row>
    <row r="78" spans="1:45" s="2" customFormat="1" ht="39.75" customHeight="1" x14ac:dyDescent="0.25">
      <c r="A78" s="1704"/>
      <c r="B78" s="1705"/>
      <c r="C78" s="1873"/>
      <c r="D78" s="1874"/>
      <c r="E78" s="384"/>
      <c r="F78" s="384"/>
      <c r="G78" s="3703"/>
      <c r="H78" s="3705" t="s">
        <v>2702</v>
      </c>
      <c r="I78" s="3703"/>
      <c r="J78" s="3705" t="s">
        <v>2702</v>
      </c>
      <c r="K78" s="3729">
        <v>190301101</v>
      </c>
      <c r="L78" s="3705" t="s">
        <v>2759</v>
      </c>
      <c r="M78" s="3729">
        <v>190301101</v>
      </c>
      <c r="N78" s="3705" t="s">
        <v>2759</v>
      </c>
      <c r="O78" s="3237"/>
      <c r="P78" s="3725"/>
      <c r="Q78" s="3727"/>
      <c r="R78" s="3702"/>
      <c r="S78" s="3739"/>
      <c r="T78" s="2467"/>
      <c r="U78" s="2427"/>
      <c r="V78" s="1875" t="s">
        <v>2762</v>
      </c>
      <c r="W78" s="1722">
        <v>40000000</v>
      </c>
      <c r="X78" s="1706" t="s">
        <v>2761</v>
      </c>
      <c r="Y78" s="1720">
        <v>61</v>
      </c>
      <c r="Z78" s="1886" t="s">
        <v>2646</v>
      </c>
      <c r="AA78" s="2206"/>
      <c r="AB78" s="2205"/>
      <c r="AC78" s="3737"/>
      <c r="AD78" s="2205"/>
      <c r="AE78" s="2205"/>
      <c r="AF78" s="2205"/>
      <c r="AG78" s="2205"/>
      <c r="AH78" s="2205"/>
      <c r="AI78" s="2205"/>
      <c r="AJ78" s="2205"/>
      <c r="AK78" s="2205"/>
      <c r="AL78" s="2205"/>
      <c r="AM78" s="2205"/>
      <c r="AN78" s="2205"/>
      <c r="AO78" s="2205"/>
      <c r="AP78" s="2205"/>
      <c r="AQ78" s="3736"/>
      <c r="AR78" s="3736"/>
      <c r="AS78" s="2205"/>
    </row>
    <row r="79" spans="1:45" s="2" customFormat="1" ht="58.5" customHeight="1" x14ac:dyDescent="0.25">
      <c r="A79" s="1704"/>
      <c r="B79" s="1705"/>
      <c r="C79" s="1873"/>
      <c r="D79" s="1874"/>
      <c r="E79" s="384"/>
      <c r="F79" s="384"/>
      <c r="G79" s="2451">
        <v>1903034</v>
      </c>
      <c r="H79" s="2428" t="s">
        <v>1658</v>
      </c>
      <c r="I79" s="2451">
        <v>1903034</v>
      </c>
      <c r="J79" s="2428" t="s">
        <v>1658</v>
      </c>
      <c r="K79" s="3700">
        <v>190303400</v>
      </c>
      <c r="L79" s="2428" t="s">
        <v>2763</v>
      </c>
      <c r="M79" s="3700">
        <v>190303400</v>
      </c>
      <c r="N79" s="2428" t="s">
        <v>2763</v>
      </c>
      <c r="O79" s="3217">
        <v>12</v>
      </c>
      <c r="P79" s="3188" t="s">
        <v>2764</v>
      </c>
      <c r="Q79" s="2455" t="s">
        <v>2765</v>
      </c>
      <c r="R79" s="3699">
        <v>1</v>
      </c>
      <c r="S79" s="3698">
        <v>96954000</v>
      </c>
      <c r="T79" s="2455" t="s">
        <v>2766</v>
      </c>
      <c r="U79" s="3716" t="s">
        <v>2767</v>
      </c>
      <c r="V79" s="1878" t="s">
        <v>2768</v>
      </c>
      <c r="W79" s="1903">
        <v>30000000</v>
      </c>
      <c r="X79" s="1706" t="s">
        <v>2769</v>
      </c>
      <c r="Y79" s="1912">
        <v>20</v>
      </c>
      <c r="Z79" s="1890" t="s">
        <v>74</v>
      </c>
      <c r="AA79" s="2204">
        <v>292684</v>
      </c>
      <c r="AB79" s="3740">
        <v>282326</v>
      </c>
      <c r="AC79" s="3744">
        <v>135912</v>
      </c>
      <c r="AD79" s="3740">
        <v>45122</v>
      </c>
      <c r="AE79" s="3740">
        <v>365607</v>
      </c>
      <c r="AF79" s="3740">
        <v>86875</v>
      </c>
      <c r="AG79" s="3740">
        <v>2145</v>
      </c>
      <c r="AH79" s="3740">
        <v>12718</v>
      </c>
      <c r="AI79" s="3740">
        <v>26</v>
      </c>
      <c r="AJ79" s="3740">
        <v>37</v>
      </c>
      <c r="AK79" s="3740" t="s">
        <v>2770</v>
      </c>
      <c r="AL79" s="3740" t="s">
        <v>2770</v>
      </c>
      <c r="AM79" s="3740">
        <v>53164</v>
      </c>
      <c r="AN79" s="3740">
        <v>16982</v>
      </c>
      <c r="AO79" s="3740">
        <v>60013</v>
      </c>
      <c r="AP79" s="3740">
        <v>575010</v>
      </c>
      <c r="AQ79" s="3742">
        <v>44197</v>
      </c>
      <c r="AR79" s="3742">
        <v>44561</v>
      </c>
      <c r="AS79" s="3740" t="s">
        <v>2647</v>
      </c>
    </row>
    <row r="80" spans="1:45" s="2" customFormat="1" ht="58.5" customHeight="1" x14ac:dyDescent="0.25">
      <c r="A80" s="1704"/>
      <c r="B80" s="1705"/>
      <c r="C80" s="1873"/>
      <c r="D80" s="1874"/>
      <c r="E80" s="384"/>
      <c r="F80" s="384"/>
      <c r="G80" s="2451"/>
      <c r="H80" s="2428"/>
      <c r="I80" s="2451"/>
      <c r="J80" s="2428"/>
      <c r="K80" s="3700"/>
      <c r="L80" s="2428"/>
      <c r="M80" s="3700"/>
      <c r="N80" s="2428"/>
      <c r="O80" s="3217"/>
      <c r="P80" s="3217"/>
      <c r="Q80" s="2455"/>
      <c r="R80" s="3699"/>
      <c r="S80" s="3698"/>
      <c r="T80" s="2455"/>
      <c r="U80" s="3716"/>
      <c r="V80" s="1878" t="s">
        <v>2771</v>
      </c>
      <c r="W80" s="1903">
        <v>30000000</v>
      </c>
      <c r="X80" s="1706" t="s">
        <v>2769</v>
      </c>
      <c r="Y80" s="1912">
        <v>20</v>
      </c>
      <c r="Z80" s="1890" t="s">
        <v>74</v>
      </c>
      <c r="AA80" s="2205"/>
      <c r="AB80" s="3741"/>
      <c r="AC80" s="3745"/>
      <c r="AD80" s="3741"/>
      <c r="AE80" s="3741"/>
      <c r="AF80" s="3741"/>
      <c r="AG80" s="3741"/>
      <c r="AH80" s="3741"/>
      <c r="AI80" s="3741"/>
      <c r="AJ80" s="3741"/>
      <c r="AK80" s="3741"/>
      <c r="AL80" s="3741"/>
      <c r="AM80" s="3741"/>
      <c r="AN80" s="3741"/>
      <c r="AO80" s="3741"/>
      <c r="AP80" s="3741"/>
      <c r="AQ80" s="3743"/>
      <c r="AR80" s="3743"/>
      <c r="AS80" s="3741"/>
    </row>
    <row r="81" spans="1:45" s="1927" customFormat="1" ht="58.5" customHeight="1" x14ac:dyDescent="0.25">
      <c r="A81" s="1704"/>
      <c r="B81" s="1705"/>
      <c r="C81" s="1873"/>
      <c r="D81" s="1874"/>
      <c r="E81" s="384"/>
      <c r="F81" s="384"/>
      <c r="G81" s="2204"/>
      <c r="H81" s="2524"/>
      <c r="I81" s="2204"/>
      <c r="J81" s="2524"/>
      <c r="K81" s="3701"/>
      <c r="L81" s="2524"/>
      <c r="M81" s="3701"/>
      <c r="N81" s="2524"/>
      <c r="O81" s="3186"/>
      <c r="P81" s="3186"/>
      <c r="Q81" s="2467"/>
      <c r="R81" s="3702"/>
      <c r="S81" s="3715"/>
      <c r="T81" s="2467"/>
      <c r="U81" s="3716"/>
      <c r="V81" s="1875" t="s">
        <v>2772</v>
      </c>
      <c r="W81" s="1923">
        <v>36954000</v>
      </c>
      <c r="X81" s="1706" t="s">
        <v>2769</v>
      </c>
      <c r="Y81" s="1913">
        <v>20</v>
      </c>
      <c r="Z81" s="1886" t="s">
        <v>74</v>
      </c>
      <c r="AA81" s="2206"/>
      <c r="AB81" s="3741"/>
      <c r="AC81" s="3745"/>
      <c r="AD81" s="3741"/>
      <c r="AE81" s="3741"/>
      <c r="AF81" s="3741"/>
      <c r="AG81" s="3741"/>
      <c r="AH81" s="3741"/>
      <c r="AI81" s="3741"/>
      <c r="AJ81" s="3741"/>
      <c r="AK81" s="3741"/>
      <c r="AL81" s="3741"/>
      <c r="AM81" s="3741"/>
      <c r="AN81" s="3741"/>
      <c r="AO81" s="3741"/>
      <c r="AP81" s="3741"/>
      <c r="AQ81" s="3743"/>
      <c r="AR81" s="3743"/>
      <c r="AS81" s="3741"/>
    </row>
    <row r="82" spans="1:45" s="1927" customFormat="1" ht="60" customHeight="1" x14ac:dyDescent="0.25">
      <c r="A82" s="1704"/>
      <c r="B82" s="1705"/>
      <c r="C82" s="1873"/>
      <c r="D82" s="1874"/>
      <c r="E82" s="384"/>
      <c r="F82" s="384"/>
      <c r="G82" s="1881">
        <v>1903045</v>
      </c>
      <c r="H82" s="1882" t="s">
        <v>2773</v>
      </c>
      <c r="I82" s="1881">
        <v>1903045</v>
      </c>
      <c r="J82" s="1882" t="s">
        <v>2773</v>
      </c>
      <c r="K82" s="1904">
        <v>190304500</v>
      </c>
      <c r="L82" s="1888" t="s">
        <v>2774</v>
      </c>
      <c r="M82" s="1904">
        <v>190304500</v>
      </c>
      <c r="N82" s="1888" t="s">
        <v>2774</v>
      </c>
      <c r="O82" s="1890">
        <f>725+3</f>
        <v>728</v>
      </c>
      <c r="P82" s="3217" t="s">
        <v>2775</v>
      </c>
      <c r="Q82" s="2455" t="s">
        <v>2776</v>
      </c>
      <c r="R82" s="1905">
        <v>0.30379355158116222</v>
      </c>
      <c r="S82" s="3698">
        <v>64636000</v>
      </c>
      <c r="T82" s="2467" t="s">
        <v>2777</v>
      </c>
      <c r="U82" s="2467" t="s">
        <v>2778</v>
      </c>
      <c r="V82" s="1878" t="s">
        <v>2779</v>
      </c>
      <c r="W82" s="1903">
        <v>19636000</v>
      </c>
      <c r="X82" s="1706" t="s">
        <v>2780</v>
      </c>
      <c r="Y82" s="1913">
        <v>20</v>
      </c>
      <c r="Z82" s="1886" t="s">
        <v>74</v>
      </c>
      <c r="AA82" s="2204">
        <v>292684</v>
      </c>
      <c r="AB82" s="2204">
        <v>282326</v>
      </c>
      <c r="AC82" s="3712">
        <v>135912</v>
      </c>
      <c r="AD82" s="2204">
        <v>45122</v>
      </c>
      <c r="AE82" s="2204">
        <v>365607</v>
      </c>
      <c r="AF82" s="2204">
        <v>86875</v>
      </c>
      <c r="AG82" s="2204">
        <v>2145</v>
      </c>
      <c r="AH82" s="2204">
        <v>12718</v>
      </c>
      <c r="AI82" s="2204">
        <v>26</v>
      </c>
      <c r="AJ82" s="2204">
        <v>37</v>
      </c>
      <c r="AK82" s="2204" t="s">
        <v>2770</v>
      </c>
      <c r="AL82" s="2204" t="s">
        <v>2770</v>
      </c>
      <c r="AM82" s="2204">
        <v>53164</v>
      </c>
      <c r="AN82" s="2204">
        <v>16982</v>
      </c>
      <c r="AO82" s="2204">
        <v>60013</v>
      </c>
      <c r="AP82" s="2204">
        <v>575010</v>
      </c>
      <c r="AQ82" s="3735">
        <v>44197</v>
      </c>
      <c r="AR82" s="3735">
        <v>44561</v>
      </c>
      <c r="AS82" s="2204" t="s">
        <v>2647</v>
      </c>
    </row>
    <row r="83" spans="1:45" s="1927" customFormat="1" ht="56.25" customHeight="1" x14ac:dyDescent="0.25">
      <c r="A83" s="1704"/>
      <c r="B83" s="1705"/>
      <c r="C83" s="1873"/>
      <c r="D83" s="1874"/>
      <c r="E83" s="384"/>
      <c r="F83" s="384"/>
      <c r="G83" s="1881">
        <v>1903001</v>
      </c>
      <c r="H83" s="1882" t="s">
        <v>1157</v>
      </c>
      <c r="I83" s="1881">
        <v>1903001</v>
      </c>
      <c r="J83" s="1882" t="s">
        <v>1157</v>
      </c>
      <c r="K83" s="1904">
        <v>190300100</v>
      </c>
      <c r="L83" s="1888" t="s">
        <v>2707</v>
      </c>
      <c r="M83" s="1904">
        <v>190300100</v>
      </c>
      <c r="N83" s="1888" t="s">
        <v>2707</v>
      </c>
      <c r="O83" s="1890">
        <v>1</v>
      </c>
      <c r="P83" s="3217"/>
      <c r="Q83" s="2455"/>
      <c r="R83" s="1905">
        <v>0.23206881613961261</v>
      </c>
      <c r="S83" s="3698"/>
      <c r="T83" s="2468"/>
      <c r="U83" s="2468"/>
      <c r="V83" s="1878" t="s">
        <v>2781</v>
      </c>
      <c r="W83" s="1903">
        <v>15000000</v>
      </c>
      <c r="X83" s="1706" t="s">
        <v>2782</v>
      </c>
      <c r="Y83" s="1913">
        <v>20</v>
      </c>
      <c r="Z83" s="1886" t="s">
        <v>74</v>
      </c>
      <c r="AA83" s="2205"/>
      <c r="AB83" s="2205"/>
      <c r="AC83" s="3737"/>
      <c r="AD83" s="2205"/>
      <c r="AE83" s="2205"/>
      <c r="AF83" s="2205"/>
      <c r="AG83" s="2205"/>
      <c r="AH83" s="2205"/>
      <c r="AI83" s="2205"/>
      <c r="AJ83" s="2205"/>
      <c r="AK83" s="2205"/>
      <c r="AL83" s="2205"/>
      <c r="AM83" s="2205"/>
      <c r="AN83" s="2205"/>
      <c r="AO83" s="2205"/>
      <c r="AP83" s="2205"/>
      <c r="AQ83" s="3736"/>
      <c r="AR83" s="3736"/>
      <c r="AS83" s="2205"/>
    </row>
    <row r="84" spans="1:45" s="1927" customFormat="1" ht="56.25" customHeight="1" x14ac:dyDescent="0.25">
      <c r="A84" s="1704"/>
      <c r="B84" s="1705"/>
      <c r="C84" s="1873"/>
      <c r="D84" s="1874"/>
      <c r="E84" s="384"/>
      <c r="F84" s="384"/>
      <c r="G84" s="3185">
        <v>1903010</v>
      </c>
      <c r="H84" s="3275" t="s">
        <v>2783</v>
      </c>
      <c r="I84" s="3185">
        <v>1903010</v>
      </c>
      <c r="J84" s="3275" t="s">
        <v>2783</v>
      </c>
      <c r="K84" s="3700">
        <v>190301000</v>
      </c>
      <c r="L84" s="3275" t="s">
        <v>2784</v>
      </c>
      <c r="M84" s="3700">
        <v>190301000</v>
      </c>
      <c r="N84" s="3275" t="s">
        <v>2784</v>
      </c>
      <c r="O84" s="3217">
        <v>12</v>
      </c>
      <c r="P84" s="3217"/>
      <c r="Q84" s="2455"/>
      <c r="R84" s="3699">
        <v>0.23206881613961261</v>
      </c>
      <c r="S84" s="3698"/>
      <c r="T84" s="2468"/>
      <c r="U84" s="2468"/>
      <c r="V84" s="1878" t="s">
        <v>2785</v>
      </c>
      <c r="W84" s="1903">
        <v>4000000</v>
      </c>
      <c r="X84" s="1706" t="s">
        <v>2786</v>
      </c>
      <c r="Y84" s="1913">
        <v>20</v>
      </c>
      <c r="Z84" s="1886" t="s">
        <v>74</v>
      </c>
      <c r="AA84" s="2205"/>
      <c r="AB84" s="2205"/>
      <c r="AC84" s="3737"/>
      <c r="AD84" s="2205"/>
      <c r="AE84" s="2205"/>
      <c r="AF84" s="2205"/>
      <c r="AG84" s="2205"/>
      <c r="AH84" s="2205"/>
      <c r="AI84" s="2205"/>
      <c r="AJ84" s="2205"/>
      <c r="AK84" s="2205"/>
      <c r="AL84" s="2205"/>
      <c r="AM84" s="2205"/>
      <c r="AN84" s="2205"/>
      <c r="AO84" s="2205"/>
      <c r="AP84" s="2205"/>
      <c r="AQ84" s="3736"/>
      <c r="AR84" s="3736"/>
      <c r="AS84" s="2205"/>
    </row>
    <row r="85" spans="1:45" s="1927" customFormat="1" ht="56.25" customHeight="1" x14ac:dyDescent="0.25">
      <c r="A85" s="1704"/>
      <c r="B85" s="1705"/>
      <c r="C85" s="1873"/>
      <c r="D85" s="1874"/>
      <c r="E85" s="384"/>
      <c r="F85" s="384"/>
      <c r="G85" s="3185"/>
      <c r="H85" s="3275"/>
      <c r="I85" s="3185"/>
      <c r="J85" s="3275"/>
      <c r="K85" s="3700"/>
      <c r="L85" s="3275"/>
      <c r="M85" s="3700"/>
      <c r="N85" s="3275"/>
      <c r="O85" s="3217"/>
      <c r="P85" s="3217"/>
      <c r="Q85" s="2455"/>
      <c r="R85" s="3699"/>
      <c r="S85" s="3698"/>
      <c r="T85" s="2468"/>
      <c r="U85" s="2468"/>
      <c r="V85" s="1878" t="s">
        <v>2787</v>
      </c>
      <c r="W85" s="1903">
        <v>4000000</v>
      </c>
      <c r="X85" s="1706" t="s">
        <v>2786</v>
      </c>
      <c r="Y85" s="1913">
        <v>20</v>
      </c>
      <c r="Z85" s="1886" t="s">
        <v>74</v>
      </c>
      <c r="AA85" s="2205"/>
      <c r="AB85" s="2205"/>
      <c r="AC85" s="3737"/>
      <c r="AD85" s="2205"/>
      <c r="AE85" s="2205"/>
      <c r="AF85" s="2205"/>
      <c r="AG85" s="2205"/>
      <c r="AH85" s="2205"/>
      <c r="AI85" s="2205"/>
      <c r="AJ85" s="2205"/>
      <c r="AK85" s="2205"/>
      <c r="AL85" s="2205"/>
      <c r="AM85" s="2205"/>
      <c r="AN85" s="2205"/>
      <c r="AO85" s="2205"/>
      <c r="AP85" s="2205"/>
      <c r="AQ85" s="3736"/>
      <c r="AR85" s="3736"/>
      <c r="AS85" s="2205"/>
    </row>
    <row r="86" spans="1:45" s="1927" customFormat="1" ht="56.25" customHeight="1" x14ac:dyDescent="0.25">
      <c r="A86" s="1704"/>
      <c r="B86" s="1705"/>
      <c r="C86" s="1873"/>
      <c r="D86" s="1874"/>
      <c r="E86" s="384"/>
      <c r="F86" s="384"/>
      <c r="G86" s="3185"/>
      <c r="H86" s="3275"/>
      <c r="I86" s="3185"/>
      <c r="J86" s="3275"/>
      <c r="K86" s="3700"/>
      <c r="L86" s="3275"/>
      <c r="M86" s="3700"/>
      <c r="N86" s="3275"/>
      <c r="O86" s="3217"/>
      <c r="P86" s="3217"/>
      <c r="Q86" s="2455"/>
      <c r="R86" s="3699"/>
      <c r="S86" s="3698"/>
      <c r="T86" s="2468"/>
      <c r="U86" s="2468"/>
      <c r="V86" s="1878" t="s">
        <v>2788</v>
      </c>
      <c r="W86" s="1903">
        <v>4000000</v>
      </c>
      <c r="X86" s="1706" t="s">
        <v>2786</v>
      </c>
      <c r="Y86" s="1913">
        <v>20</v>
      </c>
      <c r="Z86" s="1886" t="s">
        <v>74</v>
      </c>
      <c r="AA86" s="2205"/>
      <c r="AB86" s="2205"/>
      <c r="AC86" s="3737"/>
      <c r="AD86" s="2205"/>
      <c r="AE86" s="2205"/>
      <c r="AF86" s="2205"/>
      <c r="AG86" s="2205"/>
      <c r="AH86" s="2205"/>
      <c r="AI86" s="2205"/>
      <c r="AJ86" s="2205"/>
      <c r="AK86" s="2205"/>
      <c r="AL86" s="2205"/>
      <c r="AM86" s="2205"/>
      <c r="AN86" s="2205"/>
      <c r="AO86" s="2205"/>
      <c r="AP86" s="2205"/>
      <c r="AQ86" s="3736"/>
      <c r="AR86" s="3736"/>
      <c r="AS86" s="2205"/>
    </row>
    <row r="87" spans="1:45" s="1927" customFormat="1" ht="56.25" customHeight="1" x14ac:dyDescent="0.25">
      <c r="A87" s="1704"/>
      <c r="B87" s="1705"/>
      <c r="C87" s="1873"/>
      <c r="D87" s="1874"/>
      <c r="E87" s="384"/>
      <c r="F87" s="384"/>
      <c r="G87" s="3185"/>
      <c r="H87" s="3275"/>
      <c r="I87" s="3185"/>
      <c r="J87" s="3275"/>
      <c r="K87" s="3700"/>
      <c r="L87" s="3275"/>
      <c r="M87" s="3700"/>
      <c r="N87" s="3275"/>
      <c r="O87" s="3217"/>
      <c r="P87" s="3217"/>
      <c r="Q87" s="2455"/>
      <c r="R87" s="3699"/>
      <c r="S87" s="3698"/>
      <c r="T87" s="2468"/>
      <c r="U87" s="2468"/>
      <c r="V87" s="1878" t="s">
        <v>2789</v>
      </c>
      <c r="W87" s="1903">
        <v>3000000</v>
      </c>
      <c r="X87" s="1706" t="s">
        <v>2786</v>
      </c>
      <c r="Y87" s="1913">
        <v>20</v>
      </c>
      <c r="Z87" s="1886" t="s">
        <v>74</v>
      </c>
      <c r="AA87" s="2205"/>
      <c r="AB87" s="2205"/>
      <c r="AC87" s="3737"/>
      <c r="AD87" s="2205"/>
      <c r="AE87" s="2205"/>
      <c r="AF87" s="2205"/>
      <c r="AG87" s="2205"/>
      <c r="AH87" s="2205"/>
      <c r="AI87" s="2205"/>
      <c r="AJ87" s="2205"/>
      <c r="AK87" s="2205"/>
      <c r="AL87" s="2205"/>
      <c r="AM87" s="2205"/>
      <c r="AN87" s="2205"/>
      <c r="AO87" s="2205"/>
      <c r="AP87" s="2205"/>
      <c r="AQ87" s="3736"/>
      <c r="AR87" s="3736"/>
      <c r="AS87" s="2205"/>
    </row>
    <row r="88" spans="1:45" s="1927" customFormat="1" ht="50.25" customHeight="1" x14ac:dyDescent="0.25">
      <c r="A88" s="1704"/>
      <c r="B88" s="1705"/>
      <c r="C88" s="1873"/>
      <c r="D88" s="1874"/>
      <c r="E88" s="384"/>
      <c r="F88" s="384"/>
      <c r="G88" s="2451">
        <v>1903011</v>
      </c>
      <c r="H88" s="2428" t="s">
        <v>2702</v>
      </c>
      <c r="I88" s="2451">
        <v>1903011</v>
      </c>
      <c r="J88" s="2428" t="s">
        <v>2702</v>
      </c>
      <c r="K88" s="3700">
        <v>190301101</v>
      </c>
      <c r="L88" s="2428" t="s">
        <v>2759</v>
      </c>
      <c r="M88" s="3700">
        <v>190301101</v>
      </c>
      <c r="N88" s="2428" t="s">
        <v>2759</v>
      </c>
      <c r="O88" s="3217">
        <v>12</v>
      </c>
      <c r="P88" s="3217"/>
      <c r="Q88" s="2455"/>
      <c r="R88" s="3699">
        <v>0.23206881613961261</v>
      </c>
      <c r="S88" s="3698"/>
      <c r="T88" s="2468"/>
      <c r="U88" s="2468"/>
      <c r="V88" s="1878" t="s">
        <v>2790</v>
      </c>
      <c r="W88" s="1903">
        <v>7500000</v>
      </c>
      <c r="X88" s="1706" t="s">
        <v>2791</v>
      </c>
      <c r="Y88" s="1913">
        <v>20</v>
      </c>
      <c r="Z88" s="1886" t="s">
        <v>74</v>
      </c>
      <c r="AA88" s="2205"/>
      <c r="AB88" s="2205"/>
      <c r="AC88" s="3737"/>
      <c r="AD88" s="2205"/>
      <c r="AE88" s="2205"/>
      <c r="AF88" s="2205"/>
      <c r="AG88" s="2205"/>
      <c r="AH88" s="2205"/>
      <c r="AI88" s="2205"/>
      <c r="AJ88" s="2205"/>
      <c r="AK88" s="2205"/>
      <c r="AL88" s="2205"/>
      <c r="AM88" s="2205"/>
      <c r="AN88" s="2205"/>
      <c r="AO88" s="2205"/>
      <c r="AP88" s="2205"/>
      <c r="AQ88" s="3736"/>
      <c r="AR88" s="3736"/>
      <c r="AS88" s="2205"/>
    </row>
    <row r="89" spans="1:45" s="1927" customFormat="1" ht="72" customHeight="1" x14ac:dyDescent="0.25">
      <c r="A89" s="1704"/>
      <c r="B89" s="1705"/>
      <c r="C89" s="1873"/>
      <c r="D89" s="1874"/>
      <c r="E89" s="384"/>
      <c r="F89" s="384"/>
      <c r="G89" s="2451"/>
      <c r="H89" s="2428"/>
      <c r="I89" s="2451"/>
      <c r="J89" s="2428"/>
      <c r="K89" s="3700"/>
      <c r="L89" s="2428"/>
      <c r="M89" s="3700"/>
      <c r="N89" s="2428"/>
      <c r="O89" s="3217"/>
      <c r="P89" s="3217"/>
      <c r="Q89" s="2455"/>
      <c r="R89" s="3699"/>
      <c r="S89" s="3698"/>
      <c r="T89" s="2469"/>
      <c r="U89" s="2469"/>
      <c r="V89" s="1875" t="s">
        <v>2792</v>
      </c>
      <c r="W89" s="1908">
        <v>7500000</v>
      </c>
      <c r="X89" s="1706" t="s">
        <v>2791</v>
      </c>
      <c r="Y89" s="1913">
        <v>20</v>
      </c>
      <c r="Z89" s="1886" t="s">
        <v>74</v>
      </c>
      <c r="AA89" s="2206"/>
      <c r="AB89" s="2205"/>
      <c r="AC89" s="3737"/>
      <c r="AD89" s="2205"/>
      <c r="AE89" s="2205"/>
      <c r="AF89" s="2205"/>
      <c r="AG89" s="2205"/>
      <c r="AH89" s="2205"/>
      <c r="AI89" s="2205"/>
      <c r="AJ89" s="2205"/>
      <c r="AK89" s="2205"/>
      <c r="AL89" s="2205"/>
      <c r="AM89" s="2205"/>
      <c r="AN89" s="2205"/>
      <c r="AO89" s="2205"/>
      <c r="AP89" s="2205"/>
      <c r="AQ89" s="3736"/>
      <c r="AR89" s="3736"/>
      <c r="AS89" s="2205"/>
    </row>
    <row r="90" spans="1:45" s="1927" customFormat="1" ht="75" customHeight="1" x14ac:dyDescent="0.25">
      <c r="A90" s="1704"/>
      <c r="B90" s="1705"/>
      <c r="C90" s="1873"/>
      <c r="D90" s="1874"/>
      <c r="E90" s="384"/>
      <c r="F90" s="384"/>
      <c r="G90" s="1883">
        <v>1903047</v>
      </c>
      <c r="H90" s="1921" t="s">
        <v>2793</v>
      </c>
      <c r="I90" s="1883">
        <v>1903047</v>
      </c>
      <c r="J90" s="1921" t="s">
        <v>2793</v>
      </c>
      <c r="K90" s="1725">
        <v>190304701</v>
      </c>
      <c r="L90" s="1726" t="s">
        <v>2794</v>
      </c>
      <c r="M90" s="1725">
        <v>190304701</v>
      </c>
      <c r="N90" s="1726" t="s">
        <v>2794</v>
      </c>
      <c r="O90" s="1890">
        <v>1</v>
      </c>
      <c r="P90" s="3217" t="s">
        <v>2795</v>
      </c>
      <c r="Q90" s="2455" t="s">
        <v>2796</v>
      </c>
      <c r="R90" s="1905">
        <v>0.1097923765773116</v>
      </c>
      <c r="S90" s="3698">
        <v>91081005</v>
      </c>
      <c r="T90" s="2455" t="s">
        <v>2797</v>
      </c>
      <c r="U90" s="2425" t="s">
        <v>2798</v>
      </c>
      <c r="V90" s="1878" t="s">
        <v>2799</v>
      </c>
      <c r="W90" s="1903">
        <v>10000000</v>
      </c>
      <c r="X90" s="1706" t="s">
        <v>2800</v>
      </c>
      <c r="Y90" s="1912">
        <v>72</v>
      </c>
      <c r="Z90" s="1890" t="s">
        <v>2801</v>
      </c>
      <c r="AA90" s="2204">
        <v>292684</v>
      </c>
      <c r="AB90" s="2204">
        <v>282326</v>
      </c>
      <c r="AC90" s="3712">
        <v>135912</v>
      </c>
      <c r="AD90" s="2204">
        <v>45122</v>
      </c>
      <c r="AE90" s="2204">
        <v>365607</v>
      </c>
      <c r="AF90" s="2204">
        <v>86875</v>
      </c>
      <c r="AG90" s="2204">
        <v>2145</v>
      </c>
      <c r="AH90" s="2204">
        <v>12718</v>
      </c>
      <c r="AI90" s="2204">
        <v>26</v>
      </c>
      <c r="AJ90" s="2204">
        <v>37</v>
      </c>
      <c r="AK90" s="2204" t="s">
        <v>2770</v>
      </c>
      <c r="AL90" s="2204" t="s">
        <v>2770</v>
      </c>
      <c r="AM90" s="2204">
        <v>53164</v>
      </c>
      <c r="AN90" s="2204">
        <v>16982</v>
      </c>
      <c r="AO90" s="2204">
        <v>60013</v>
      </c>
      <c r="AP90" s="2204">
        <v>575010</v>
      </c>
      <c r="AQ90" s="3735">
        <v>44197</v>
      </c>
      <c r="AR90" s="3735">
        <v>44561</v>
      </c>
      <c r="AS90" s="2204" t="s">
        <v>2647</v>
      </c>
    </row>
    <row r="91" spans="1:45" s="1927" customFormat="1" ht="75" x14ac:dyDescent="0.25">
      <c r="A91" s="1704"/>
      <c r="B91" s="1705"/>
      <c r="C91" s="1873"/>
      <c r="D91" s="1874"/>
      <c r="E91" s="384"/>
      <c r="F91" s="384"/>
      <c r="G91" s="1883">
        <v>1903019</v>
      </c>
      <c r="H91" s="1921" t="s">
        <v>2802</v>
      </c>
      <c r="I91" s="1883">
        <v>1903019</v>
      </c>
      <c r="J91" s="1921" t="s">
        <v>2802</v>
      </c>
      <c r="K91" s="1725">
        <v>190301900</v>
      </c>
      <c r="L91" s="1726" t="s">
        <v>2803</v>
      </c>
      <c r="M91" s="1725">
        <v>190301900</v>
      </c>
      <c r="N91" s="1726" t="s">
        <v>2803</v>
      </c>
      <c r="O91" s="1890">
        <v>75</v>
      </c>
      <c r="P91" s="3217"/>
      <c r="Q91" s="2455"/>
      <c r="R91" s="1905">
        <v>0.29732878990520584</v>
      </c>
      <c r="S91" s="3698"/>
      <c r="T91" s="2455"/>
      <c r="U91" s="2426"/>
      <c r="V91" s="1878" t="s">
        <v>2804</v>
      </c>
      <c r="W91" s="1903">
        <v>27081005</v>
      </c>
      <c r="X91" s="1706" t="s">
        <v>2805</v>
      </c>
      <c r="Y91" s="1912">
        <v>72</v>
      </c>
      <c r="Z91" s="1890" t="s">
        <v>2801</v>
      </c>
      <c r="AA91" s="2205"/>
      <c r="AB91" s="2205"/>
      <c r="AC91" s="3737"/>
      <c r="AD91" s="2205"/>
      <c r="AE91" s="2205"/>
      <c r="AF91" s="2205"/>
      <c r="AG91" s="2205"/>
      <c r="AH91" s="2205"/>
      <c r="AI91" s="2205"/>
      <c r="AJ91" s="2205"/>
      <c r="AK91" s="2205"/>
      <c r="AL91" s="2205"/>
      <c r="AM91" s="2205"/>
      <c r="AN91" s="2205"/>
      <c r="AO91" s="2205"/>
      <c r="AP91" s="2205"/>
      <c r="AQ91" s="3736"/>
      <c r="AR91" s="3736"/>
      <c r="AS91" s="2205"/>
    </row>
    <row r="92" spans="1:45" s="1927" customFormat="1" ht="45" x14ac:dyDescent="0.25">
      <c r="A92" s="1704"/>
      <c r="B92" s="1705"/>
      <c r="C92" s="1873"/>
      <c r="D92" s="1874"/>
      <c r="E92" s="384"/>
      <c r="F92" s="384"/>
      <c r="G92" s="1883">
        <v>1903028</v>
      </c>
      <c r="H92" s="1921" t="s">
        <v>2806</v>
      </c>
      <c r="I92" s="1883">
        <v>1903028</v>
      </c>
      <c r="J92" s="1921" t="s">
        <v>2806</v>
      </c>
      <c r="K92" s="1725">
        <v>190302800</v>
      </c>
      <c r="L92" s="1870" t="s">
        <v>2807</v>
      </c>
      <c r="M92" s="1725">
        <v>190302800</v>
      </c>
      <c r="N92" s="1870" t="s">
        <v>2807</v>
      </c>
      <c r="O92" s="1890">
        <v>250</v>
      </c>
      <c r="P92" s="3217"/>
      <c r="Q92" s="2455"/>
      <c r="R92" s="1905">
        <v>0.15370932720823624</v>
      </c>
      <c r="S92" s="3698"/>
      <c r="T92" s="2455"/>
      <c r="U92" s="2426"/>
      <c r="V92" s="1878" t="s">
        <v>2808</v>
      </c>
      <c r="W92" s="1903">
        <v>14000000</v>
      </c>
      <c r="X92" s="1706" t="s">
        <v>2809</v>
      </c>
      <c r="Y92" s="1912">
        <v>72</v>
      </c>
      <c r="Z92" s="1890" t="s">
        <v>2801</v>
      </c>
      <c r="AA92" s="2205"/>
      <c r="AB92" s="2205"/>
      <c r="AC92" s="3737"/>
      <c r="AD92" s="2205"/>
      <c r="AE92" s="2205"/>
      <c r="AF92" s="2205"/>
      <c r="AG92" s="2205"/>
      <c r="AH92" s="2205"/>
      <c r="AI92" s="2205"/>
      <c r="AJ92" s="2205"/>
      <c r="AK92" s="2205"/>
      <c r="AL92" s="2205"/>
      <c r="AM92" s="2205"/>
      <c r="AN92" s="2205"/>
      <c r="AO92" s="2205"/>
      <c r="AP92" s="2205"/>
      <c r="AQ92" s="3736"/>
      <c r="AR92" s="3736"/>
      <c r="AS92" s="2205"/>
    </row>
    <row r="93" spans="1:45" s="1927" customFormat="1" ht="54.75" customHeight="1" x14ac:dyDescent="0.25">
      <c r="A93" s="1704"/>
      <c r="B93" s="1705"/>
      <c r="C93" s="1873"/>
      <c r="D93" s="1874"/>
      <c r="E93" s="384"/>
      <c r="F93" s="384"/>
      <c r="G93" s="3310">
        <v>1903025</v>
      </c>
      <c r="H93" s="3704" t="s">
        <v>2810</v>
      </c>
      <c r="I93" s="3310">
        <v>1903025</v>
      </c>
      <c r="J93" s="3704" t="s">
        <v>2810</v>
      </c>
      <c r="K93" s="3706">
        <v>190302500</v>
      </c>
      <c r="L93" s="3708" t="s">
        <v>2811</v>
      </c>
      <c r="M93" s="3706">
        <v>190302500</v>
      </c>
      <c r="N93" s="3708" t="s">
        <v>2811</v>
      </c>
      <c r="O93" s="3186">
        <v>12</v>
      </c>
      <c r="P93" s="3217"/>
      <c r="Q93" s="2455"/>
      <c r="R93" s="3702">
        <v>0.43916950630924639</v>
      </c>
      <c r="S93" s="3698"/>
      <c r="T93" s="2455"/>
      <c r="U93" s="2426"/>
      <c r="V93" s="1878" t="s">
        <v>2812</v>
      </c>
      <c r="W93" s="1903">
        <v>20000000</v>
      </c>
      <c r="X93" s="1706" t="s">
        <v>2813</v>
      </c>
      <c r="Y93" s="3746">
        <v>72</v>
      </c>
      <c r="Z93" s="3217" t="s">
        <v>2801</v>
      </c>
      <c r="AA93" s="2205"/>
      <c r="AB93" s="2205"/>
      <c r="AC93" s="3737"/>
      <c r="AD93" s="2205"/>
      <c r="AE93" s="2205"/>
      <c r="AF93" s="2205"/>
      <c r="AG93" s="2205"/>
      <c r="AH93" s="2205"/>
      <c r="AI93" s="2205"/>
      <c r="AJ93" s="2205"/>
      <c r="AK93" s="2205"/>
      <c r="AL93" s="2205"/>
      <c r="AM93" s="2205"/>
      <c r="AN93" s="2205"/>
      <c r="AO93" s="2205"/>
      <c r="AP93" s="2205"/>
      <c r="AQ93" s="3736"/>
      <c r="AR93" s="3736"/>
      <c r="AS93" s="2205"/>
    </row>
    <row r="94" spans="1:45" s="1927" customFormat="1" ht="60.75" customHeight="1" x14ac:dyDescent="0.25">
      <c r="A94" s="1704"/>
      <c r="B94" s="1705"/>
      <c r="C94" s="1873"/>
      <c r="D94" s="1874"/>
      <c r="E94" s="384"/>
      <c r="F94" s="384"/>
      <c r="G94" s="3703"/>
      <c r="H94" s="3705"/>
      <c r="I94" s="3703"/>
      <c r="J94" s="3705"/>
      <c r="K94" s="3707"/>
      <c r="L94" s="3709"/>
      <c r="M94" s="3707"/>
      <c r="N94" s="3709"/>
      <c r="O94" s="3187"/>
      <c r="P94" s="3186"/>
      <c r="Q94" s="2467"/>
      <c r="R94" s="3710"/>
      <c r="S94" s="3715"/>
      <c r="T94" s="2467"/>
      <c r="U94" s="2426"/>
      <c r="V94" s="1875" t="s">
        <v>2814</v>
      </c>
      <c r="W94" s="1908">
        <v>20000000</v>
      </c>
      <c r="X94" s="1706" t="s">
        <v>2813</v>
      </c>
      <c r="Y94" s="3747"/>
      <c r="Z94" s="3186"/>
      <c r="AA94" s="2205"/>
      <c r="AB94" s="2205"/>
      <c r="AC94" s="3737"/>
      <c r="AD94" s="2205"/>
      <c r="AE94" s="2205"/>
      <c r="AF94" s="2205"/>
      <c r="AG94" s="2205"/>
      <c r="AH94" s="2205"/>
      <c r="AI94" s="2205"/>
      <c r="AJ94" s="2205"/>
      <c r="AK94" s="2205"/>
      <c r="AL94" s="2205"/>
      <c r="AM94" s="2205"/>
      <c r="AN94" s="2205"/>
      <c r="AO94" s="2205"/>
      <c r="AP94" s="2205"/>
      <c r="AQ94" s="3736"/>
      <c r="AR94" s="3736"/>
      <c r="AS94" s="2205"/>
    </row>
    <row r="95" spans="1:45" s="1927" customFormat="1" ht="35.25" customHeight="1" x14ac:dyDescent="0.25">
      <c r="A95" s="1704"/>
      <c r="B95" s="1705"/>
      <c r="C95" s="1873"/>
      <c r="D95" s="1874"/>
      <c r="E95" s="1055">
        <v>1905</v>
      </c>
      <c r="F95" s="1054" t="s">
        <v>1124</v>
      </c>
      <c r="G95" s="469"/>
      <c r="H95" s="175"/>
      <c r="I95" s="1727"/>
      <c r="J95" s="1171"/>
      <c r="K95" s="1727"/>
      <c r="L95" s="1171"/>
      <c r="M95" s="1727"/>
      <c r="N95" s="903"/>
      <c r="O95" s="724"/>
      <c r="P95" s="724"/>
      <c r="Q95" s="903"/>
      <c r="R95" s="853"/>
      <c r="S95" s="1728"/>
      <c r="T95" s="903"/>
      <c r="U95" s="903"/>
      <c r="V95" s="903"/>
      <c r="W95" s="1728"/>
      <c r="X95" s="1900"/>
      <c r="Y95" s="855"/>
      <c r="Z95" s="724"/>
      <c r="AA95" s="724"/>
      <c r="AB95" s="724"/>
      <c r="AC95" s="855"/>
      <c r="AD95" s="724"/>
      <c r="AE95" s="724"/>
      <c r="AF95" s="724"/>
      <c r="AG95" s="724"/>
      <c r="AH95" s="724"/>
      <c r="AI95" s="724"/>
      <c r="AJ95" s="724"/>
      <c r="AK95" s="724"/>
      <c r="AL95" s="724"/>
      <c r="AM95" s="724"/>
      <c r="AN95" s="724"/>
      <c r="AO95" s="724"/>
      <c r="AP95" s="724"/>
      <c r="AQ95" s="1703"/>
      <c r="AR95" s="1703"/>
      <c r="AS95" s="721"/>
    </row>
    <row r="96" spans="1:45" s="1927" customFormat="1" ht="58.5" customHeight="1" x14ac:dyDescent="0.25">
      <c r="A96" s="1729"/>
      <c r="B96" s="1880"/>
      <c r="C96" s="1879"/>
      <c r="D96" s="69"/>
      <c r="E96" s="1730"/>
      <c r="F96" s="1731"/>
      <c r="G96" s="3751">
        <v>1905028</v>
      </c>
      <c r="H96" s="2428" t="s">
        <v>2815</v>
      </c>
      <c r="I96" s="3752">
        <v>1905028</v>
      </c>
      <c r="J96" s="2428" t="s">
        <v>2815</v>
      </c>
      <c r="K96" s="3700">
        <v>190502800</v>
      </c>
      <c r="L96" s="2428" t="s">
        <v>2816</v>
      </c>
      <c r="M96" s="3700">
        <v>190502800</v>
      </c>
      <c r="N96" s="2525" t="s">
        <v>2816</v>
      </c>
      <c r="O96" s="3188">
        <v>12</v>
      </c>
      <c r="P96" s="3188" t="s">
        <v>2817</v>
      </c>
      <c r="Q96" s="2468" t="s">
        <v>2818</v>
      </c>
      <c r="R96" s="3748">
        <v>0.5</v>
      </c>
      <c r="S96" s="3763">
        <v>76000000</v>
      </c>
      <c r="T96" s="2469" t="s">
        <v>2819</v>
      </c>
      <c r="U96" s="2469" t="s">
        <v>2820</v>
      </c>
      <c r="V96" s="1876" t="s">
        <v>2821</v>
      </c>
      <c r="W96" s="1902">
        <v>13000000</v>
      </c>
      <c r="X96" s="1706" t="s">
        <v>2822</v>
      </c>
      <c r="Y96" s="1732">
        <v>61</v>
      </c>
      <c r="Z96" s="1887" t="s">
        <v>2646</v>
      </c>
      <c r="AA96" s="3753" t="s">
        <v>2770</v>
      </c>
      <c r="AB96" s="3753" t="s">
        <v>2770</v>
      </c>
      <c r="AC96" s="3765">
        <v>64149</v>
      </c>
      <c r="AD96" s="3753" t="s">
        <v>2770</v>
      </c>
      <c r="AE96" s="3753" t="s">
        <v>2770</v>
      </c>
      <c r="AF96" s="3753" t="s">
        <v>2770</v>
      </c>
      <c r="AG96" s="3753" t="s">
        <v>2770</v>
      </c>
      <c r="AH96" s="3753" t="s">
        <v>2770</v>
      </c>
      <c r="AI96" s="3753" t="s">
        <v>2770</v>
      </c>
      <c r="AJ96" s="3753" t="s">
        <v>2770</v>
      </c>
      <c r="AK96" s="3753" t="s">
        <v>2770</v>
      </c>
      <c r="AL96" s="3753" t="s">
        <v>2770</v>
      </c>
      <c r="AM96" s="3753" t="s">
        <v>2770</v>
      </c>
      <c r="AN96" s="3753" t="s">
        <v>2770</v>
      </c>
      <c r="AO96" s="3753" t="s">
        <v>2770</v>
      </c>
      <c r="AP96" s="3753" t="s">
        <v>2770</v>
      </c>
      <c r="AQ96" s="3755">
        <v>44197</v>
      </c>
      <c r="AR96" s="3755">
        <v>44561</v>
      </c>
      <c r="AS96" s="2205" t="s">
        <v>2647</v>
      </c>
    </row>
    <row r="97" spans="1:45" s="1927" customFormat="1" ht="58.5" customHeight="1" x14ac:dyDescent="0.25">
      <c r="A97" s="1729"/>
      <c r="B97" s="1880"/>
      <c r="C97" s="1879"/>
      <c r="D97" s="69"/>
      <c r="E97" s="1733"/>
      <c r="F97" s="1734"/>
      <c r="G97" s="3751"/>
      <c r="H97" s="2428"/>
      <c r="I97" s="3752"/>
      <c r="J97" s="2428"/>
      <c r="K97" s="3700"/>
      <c r="L97" s="2428"/>
      <c r="M97" s="3700"/>
      <c r="N97" s="2428"/>
      <c r="O97" s="3217"/>
      <c r="P97" s="3217"/>
      <c r="Q97" s="2468"/>
      <c r="R97" s="3748"/>
      <c r="S97" s="3764"/>
      <c r="T97" s="2455"/>
      <c r="U97" s="2455"/>
      <c r="V97" s="1878" t="s">
        <v>2823</v>
      </c>
      <c r="W97" s="1903">
        <v>13000000</v>
      </c>
      <c r="X97" s="1706" t="s">
        <v>2822</v>
      </c>
      <c r="Y97" s="1735">
        <v>61</v>
      </c>
      <c r="Z97" s="1890" t="s">
        <v>2646</v>
      </c>
      <c r="AA97" s="3753"/>
      <c r="AB97" s="3753"/>
      <c r="AC97" s="3765"/>
      <c r="AD97" s="3753"/>
      <c r="AE97" s="3753"/>
      <c r="AF97" s="3753"/>
      <c r="AG97" s="3753"/>
      <c r="AH97" s="3753"/>
      <c r="AI97" s="3753"/>
      <c r="AJ97" s="3753"/>
      <c r="AK97" s="3753"/>
      <c r="AL97" s="3753"/>
      <c r="AM97" s="3753"/>
      <c r="AN97" s="3753"/>
      <c r="AO97" s="3753"/>
      <c r="AP97" s="3753"/>
      <c r="AQ97" s="3755"/>
      <c r="AR97" s="3755"/>
      <c r="AS97" s="3757"/>
    </row>
    <row r="98" spans="1:45" s="1927" customFormat="1" ht="58.5" customHeight="1" x14ac:dyDescent="0.25">
      <c r="A98" s="1729"/>
      <c r="B98" s="1880"/>
      <c r="C98" s="1879"/>
      <c r="D98" s="69"/>
      <c r="E98" s="1733"/>
      <c r="F98" s="1734"/>
      <c r="G98" s="3751"/>
      <c r="H98" s="2428"/>
      <c r="I98" s="3752"/>
      <c r="J98" s="2428"/>
      <c r="K98" s="3700"/>
      <c r="L98" s="2428"/>
      <c r="M98" s="3700"/>
      <c r="N98" s="2428"/>
      <c r="O98" s="3217"/>
      <c r="P98" s="3217"/>
      <c r="Q98" s="2468"/>
      <c r="R98" s="3748"/>
      <c r="S98" s="3764"/>
      <c r="T98" s="2455"/>
      <c r="U98" s="2455"/>
      <c r="V98" s="1878" t="s">
        <v>2824</v>
      </c>
      <c r="W98" s="1903">
        <v>5000000</v>
      </c>
      <c r="X98" s="1706" t="s">
        <v>2822</v>
      </c>
      <c r="Y98" s="1735">
        <v>61</v>
      </c>
      <c r="Z98" s="1890" t="s">
        <v>2646</v>
      </c>
      <c r="AA98" s="3753"/>
      <c r="AB98" s="3753"/>
      <c r="AC98" s="3765"/>
      <c r="AD98" s="3753"/>
      <c r="AE98" s="3753"/>
      <c r="AF98" s="3753"/>
      <c r="AG98" s="3753"/>
      <c r="AH98" s="3753"/>
      <c r="AI98" s="3753"/>
      <c r="AJ98" s="3753"/>
      <c r="AK98" s="3753"/>
      <c r="AL98" s="3753"/>
      <c r="AM98" s="3753"/>
      <c r="AN98" s="3753"/>
      <c r="AO98" s="3753"/>
      <c r="AP98" s="3753"/>
      <c r="AQ98" s="3755"/>
      <c r="AR98" s="3755"/>
      <c r="AS98" s="3757"/>
    </row>
    <row r="99" spans="1:45" s="1927" customFormat="1" ht="58.5" customHeight="1" x14ac:dyDescent="0.25">
      <c r="A99" s="1729"/>
      <c r="B99" s="1880"/>
      <c r="C99" s="1879"/>
      <c r="D99" s="69"/>
      <c r="E99" s="1736"/>
      <c r="F99" s="1737"/>
      <c r="G99" s="3751"/>
      <c r="H99" s="2428"/>
      <c r="I99" s="3752"/>
      <c r="J99" s="2428"/>
      <c r="K99" s="3700"/>
      <c r="L99" s="2428"/>
      <c r="M99" s="3700"/>
      <c r="N99" s="2428"/>
      <c r="O99" s="3217"/>
      <c r="P99" s="3217"/>
      <c r="Q99" s="2468"/>
      <c r="R99" s="3749"/>
      <c r="S99" s="3764"/>
      <c r="T99" s="2455"/>
      <c r="U99" s="2455"/>
      <c r="V99" s="1878" t="s">
        <v>2825</v>
      </c>
      <c r="W99" s="1903">
        <v>7000000</v>
      </c>
      <c r="X99" s="1706" t="s">
        <v>2822</v>
      </c>
      <c r="Y99" s="1735">
        <v>61</v>
      </c>
      <c r="Z99" s="1890" t="s">
        <v>2646</v>
      </c>
      <c r="AA99" s="3753"/>
      <c r="AB99" s="3753"/>
      <c r="AC99" s="3765"/>
      <c r="AD99" s="3753"/>
      <c r="AE99" s="3753"/>
      <c r="AF99" s="3753"/>
      <c r="AG99" s="3753"/>
      <c r="AH99" s="3753"/>
      <c r="AI99" s="3753"/>
      <c r="AJ99" s="3753"/>
      <c r="AK99" s="3753"/>
      <c r="AL99" s="3753"/>
      <c r="AM99" s="3753"/>
      <c r="AN99" s="3753"/>
      <c r="AO99" s="3753"/>
      <c r="AP99" s="3753"/>
      <c r="AQ99" s="3755"/>
      <c r="AR99" s="3755"/>
      <c r="AS99" s="3757"/>
    </row>
    <row r="100" spans="1:45" s="1927" customFormat="1" ht="90" customHeight="1" x14ac:dyDescent="0.25">
      <c r="A100" s="1729"/>
      <c r="B100" s="1880"/>
      <c r="C100" s="1879"/>
      <c r="D100" s="1880"/>
      <c r="E100" s="1738"/>
      <c r="F100" s="1739"/>
      <c r="G100" s="3759">
        <v>1905031</v>
      </c>
      <c r="H100" s="3761" t="s">
        <v>2826</v>
      </c>
      <c r="I100" s="3760">
        <v>1905031</v>
      </c>
      <c r="J100" s="3762" t="s">
        <v>2826</v>
      </c>
      <c r="K100" s="3700">
        <v>190503100</v>
      </c>
      <c r="L100" s="2428" t="s">
        <v>2827</v>
      </c>
      <c r="M100" s="3700">
        <v>190503100</v>
      </c>
      <c r="N100" s="2428" t="s">
        <v>2827</v>
      </c>
      <c r="O100" s="3217">
        <v>12</v>
      </c>
      <c r="P100" s="3217"/>
      <c r="Q100" s="2468"/>
      <c r="R100" s="3750">
        <v>0.5</v>
      </c>
      <c r="S100" s="3764"/>
      <c r="T100" s="2455"/>
      <c r="U100" s="2455" t="s">
        <v>2828</v>
      </c>
      <c r="V100" s="1878" t="s">
        <v>2829</v>
      </c>
      <c r="W100" s="1903">
        <v>8000000</v>
      </c>
      <c r="X100" s="1706" t="s">
        <v>2830</v>
      </c>
      <c r="Y100" s="1735">
        <v>61</v>
      </c>
      <c r="Z100" s="1890" t="s">
        <v>2646</v>
      </c>
      <c r="AA100" s="3753"/>
      <c r="AB100" s="3753"/>
      <c r="AC100" s="3765"/>
      <c r="AD100" s="3753"/>
      <c r="AE100" s="3753"/>
      <c r="AF100" s="3753"/>
      <c r="AG100" s="3753"/>
      <c r="AH100" s="3753"/>
      <c r="AI100" s="3753"/>
      <c r="AJ100" s="3753"/>
      <c r="AK100" s="3753"/>
      <c r="AL100" s="3753"/>
      <c r="AM100" s="3753"/>
      <c r="AN100" s="3753"/>
      <c r="AO100" s="3753"/>
      <c r="AP100" s="3753"/>
      <c r="AQ100" s="3755"/>
      <c r="AR100" s="3755"/>
      <c r="AS100" s="3757"/>
    </row>
    <row r="101" spans="1:45" s="1927" customFormat="1" ht="105.75" customHeight="1" x14ac:dyDescent="0.25">
      <c r="A101" s="1729"/>
      <c r="B101" s="1880"/>
      <c r="C101" s="1879"/>
      <c r="D101" s="1880"/>
      <c r="E101" s="1738"/>
      <c r="F101" s="1739"/>
      <c r="G101" s="3760"/>
      <c r="H101" s="3762"/>
      <c r="I101" s="3760"/>
      <c r="J101" s="3762"/>
      <c r="K101" s="3700"/>
      <c r="L101" s="2428"/>
      <c r="M101" s="3700"/>
      <c r="N101" s="2428"/>
      <c r="O101" s="3217"/>
      <c r="P101" s="3217"/>
      <c r="Q101" s="2468"/>
      <c r="R101" s="3748"/>
      <c r="S101" s="3764"/>
      <c r="T101" s="2455"/>
      <c r="U101" s="2455"/>
      <c r="V101" s="1878" t="s">
        <v>2831</v>
      </c>
      <c r="W101" s="1903">
        <v>8000000</v>
      </c>
      <c r="X101" s="1706" t="s">
        <v>2830</v>
      </c>
      <c r="Y101" s="1735">
        <v>61</v>
      </c>
      <c r="Z101" s="1890" t="s">
        <v>2646</v>
      </c>
      <c r="AA101" s="3753"/>
      <c r="AB101" s="3753"/>
      <c r="AC101" s="3765"/>
      <c r="AD101" s="3753"/>
      <c r="AE101" s="3753"/>
      <c r="AF101" s="3753"/>
      <c r="AG101" s="3753"/>
      <c r="AH101" s="3753"/>
      <c r="AI101" s="3753"/>
      <c r="AJ101" s="3753"/>
      <c r="AK101" s="3753"/>
      <c r="AL101" s="3753"/>
      <c r="AM101" s="3753"/>
      <c r="AN101" s="3753"/>
      <c r="AO101" s="3753"/>
      <c r="AP101" s="3753"/>
      <c r="AQ101" s="3755"/>
      <c r="AR101" s="3755"/>
      <c r="AS101" s="3757"/>
    </row>
    <row r="102" spans="1:45" s="1927" customFormat="1" ht="56.25" customHeight="1" x14ac:dyDescent="0.25">
      <c r="A102" s="1729"/>
      <c r="B102" s="1880"/>
      <c r="C102" s="1879"/>
      <c r="D102" s="1880"/>
      <c r="E102" s="1738"/>
      <c r="F102" s="1739"/>
      <c r="G102" s="3760"/>
      <c r="H102" s="3762"/>
      <c r="I102" s="3760"/>
      <c r="J102" s="3762"/>
      <c r="K102" s="3700"/>
      <c r="L102" s="2428"/>
      <c r="M102" s="3700"/>
      <c r="N102" s="2428"/>
      <c r="O102" s="3217"/>
      <c r="P102" s="3217"/>
      <c r="Q102" s="2468"/>
      <c r="R102" s="3748"/>
      <c r="S102" s="3764"/>
      <c r="T102" s="2455"/>
      <c r="U102" s="2455"/>
      <c r="V102" s="1878" t="s">
        <v>2832</v>
      </c>
      <c r="W102" s="1903">
        <v>8000000</v>
      </c>
      <c r="X102" s="1706" t="s">
        <v>2830</v>
      </c>
      <c r="Y102" s="1735">
        <v>61</v>
      </c>
      <c r="Z102" s="1890" t="s">
        <v>2646</v>
      </c>
      <c r="AA102" s="3753"/>
      <c r="AB102" s="3753"/>
      <c r="AC102" s="3765"/>
      <c r="AD102" s="3753"/>
      <c r="AE102" s="3753"/>
      <c r="AF102" s="3753"/>
      <c r="AG102" s="3753"/>
      <c r="AH102" s="3753"/>
      <c r="AI102" s="3753"/>
      <c r="AJ102" s="3753"/>
      <c r="AK102" s="3753"/>
      <c r="AL102" s="3753"/>
      <c r="AM102" s="3753"/>
      <c r="AN102" s="3753"/>
      <c r="AO102" s="3753"/>
      <c r="AP102" s="3753"/>
      <c r="AQ102" s="3755"/>
      <c r="AR102" s="3755"/>
      <c r="AS102" s="3757"/>
    </row>
    <row r="103" spans="1:45" s="1927" customFormat="1" ht="65.25" customHeight="1" x14ac:dyDescent="0.25">
      <c r="A103" s="1729"/>
      <c r="B103" s="1880"/>
      <c r="C103" s="1879"/>
      <c r="D103" s="1880"/>
      <c r="E103" s="1738"/>
      <c r="F103" s="1739"/>
      <c r="G103" s="3760"/>
      <c r="H103" s="3762"/>
      <c r="I103" s="3760"/>
      <c r="J103" s="3762"/>
      <c r="K103" s="3700"/>
      <c r="L103" s="2428"/>
      <c r="M103" s="3700"/>
      <c r="N103" s="2428"/>
      <c r="O103" s="3217"/>
      <c r="P103" s="3217"/>
      <c r="Q103" s="2468"/>
      <c r="R103" s="3748"/>
      <c r="S103" s="3764"/>
      <c r="T103" s="2455"/>
      <c r="U103" s="2455"/>
      <c r="V103" s="1878" t="s">
        <v>2833</v>
      </c>
      <c r="W103" s="1903">
        <v>6000000</v>
      </c>
      <c r="X103" s="1706" t="s">
        <v>2830</v>
      </c>
      <c r="Y103" s="1735">
        <v>61</v>
      </c>
      <c r="Z103" s="1890" t="s">
        <v>2646</v>
      </c>
      <c r="AA103" s="3753"/>
      <c r="AB103" s="3753"/>
      <c r="AC103" s="3765"/>
      <c r="AD103" s="3753"/>
      <c r="AE103" s="3753"/>
      <c r="AF103" s="3753"/>
      <c r="AG103" s="3753"/>
      <c r="AH103" s="3753"/>
      <c r="AI103" s="3753"/>
      <c r="AJ103" s="3753"/>
      <c r="AK103" s="3753"/>
      <c r="AL103" s="3753"/>
      <c r="AM103" s="3753"/>
      <c r="AN103" s="3753"/>
      <c r="AO103" s="3753"/>
      <c r="AP103" s="3753"/>
      <c r="AQ103" s="3755"/>
      <c r="AR103" s="3755"/>
      <c r="AS103" s="3757"/>
    </row>
    <row r="104" spans="1:45" s="1927" customFormat="1" ht="71.25" customHeight="1" x14ac:dyDescent="0.25">
      <c r="A104" s="1729"/>
      <c r="B104" s="1880"/>
      <c r="C104" s="1879"/>
      <c r="D104" s="1880"/>
      <c r="E104" s="1738"/>
      <c r="F104" s="1739"/>
      <c r="G104" s="3760"/>
      <c r="H104" s="3762"/>
      <c r="I104" s="3760"/>
      <c r="J104" s="3762"/>
      <c r="K104" s="3700"/>
      <c r="L104" s="2428"/>
      <c r="M104" s="3700"/>
      <c r="N104" s="2428"/>
      <c r="O104" s="3217"/>
      <c r="P104" s="3217"/>
      <c r="Q104" s="2469"/>
      <c r="R104" s="3749"/>
      <c r="S104" s="3764"/>
      <c r="T104" s="2455"/>
      <c r="U104" s="2455"/>
      <c r="V104" s="1878" t="s">
        <v>2834</v>
      </c>
      <c r="W104" s="1903">
        <v>8000000</v>
      </c>
      <c r="X104" s="1706" t="s">
        <v>2830</v>
      </c>
      <c r="Y104" s="1735">
        <v>61</v>
      </c>
      <c r="Z104" s="1890" t="s">
        <v>2646</v>
      </c>
      <c r="AA104" s="3754"/>
      <c r="AB104" s="3754"/>
      <c r="AC104" s="3766"/>
      <c r="AD104" s="3754"/>
      <c r="AE104" s="3754"/>
      <c r="AF104" s="3754"/>
      <c r="AG104" s="3754"/>
      <c r="AH104" s="3754"/>
      <c r="AI104" s="3754"/>
      <c r="AJ104" s="3754"/>
      <c r="AK104" s="3754"/>
      <c r="AL104" s="3754"/>
      <c r="AM104" s="3754"/>
      <c r="AN104" s="3754"/>
      <c r="AO104" s="3754"/>
      <c r="AP104" s="3754"/>
      <c r="AQ104" s="3756"/>
      <c r="AR104" s="3756"/>
      <c r="AS104" s="3758"/>
    </row>
    <row r="105" spans="1:45" s="1927" customFormat="1" ht="81" customHeight="1" x14ac:dyDescent="0.25">
      <c r="A105" s="1729"/>
      <c r="B105" s="1880"/>
      <c r="C105" s="1879"/>
      <c r="D105" s="1880"/>
      <c r="E105" s="1738"/>
      <c r="F105" s="1739"/>
      <c r="G105" s="1914">
        <v>1905019</v>
      </c>
      <c r="H105" s="1919" t="s">
        <v>2835</v>
      </c>
      <c r="I105" s="1914">
        <v>1905019</v>
      </c>
      <c r="J105" s="1919" t="s">
        <v>2835</v>
      </c>
      <c r="K105" s="1920">
        <v>190501900</v>
      </c>
      <c r="L105" s="1870" t="s">
        <v>245</v>
      </c>
      <c r="M105" s="1920">
        <v>190501900</v>
      </c>
      <c r="N105" s="1870" t="s">
        <v>245</v>
      </c>
      <c r="O105" s="1924">
        <v>60</v>
      </c>
      <c r="P105" s="3217" t="s">
        <v>2836</v>
      </c>
      <c r="Q105" s="2455" t="s">
        <v>2837</v>
      </c>
      <c r="R105" s="1918">
        <v>0.1</v>
      </c>
      <c r="S105" s="3764">
        <v>200000000</v>
      </c>
      <c r="T105" s="2455" t="s">
        <v>2838</v>
      </c>
      <c r="U105" s="2467" t="s">
        <v>2839</v>
      </c>
      <c r="V105" s="1926" t="s">
        <v>2840</v>
      </c>
      <c r="W105" s="1915">
        <v>20000000</v>
      </c>
      <c r="X105" s="1706" t="s">
        <v>2841</v>
      </c>
      <c r="Y105" s="1735">
        <v>61</v>
      </c>
      <c r="Z105" s="1887" t="s">
        <v>2646</v>
      </c>
      <c r="AA105" s="2204">
        <v>292684</v>
      </c>
      <c r="AB105" s="2204">
        <v>282326</v>
      </c>
      <c r="AC105" s="3712">
        <v>135912</v>
      </c>
      <c r="AD105" s="2204">
        <v>45122</v>
      </c>
      <c r="AE105" s="2204">
        <v>307101</v>
      </c>
      <c r="AF105" s="2204">
        <v>86875</v>
      </c>
      <c r="AG105" s="2204">
        <v>2145</v>
      </c>
      <c r="AH105" s="2204">
        <v>12718</v>
      </c>
      <c r="AI105" s="2204">
        <v>26</v>
      </c>
      <c r="AJ105" s="2204">
        <v>37</v>
      </c>
      <c r="AK105" s="2204">
        <v>16897</v>
      </c>
      <c r="AL105" s="2204" t="s">
        <v>2770</v>
      </c>
      <c r="AM105" s="2204">
        <v>53164</v>
      </c>
      <c r="AN105" s="2204">
        <v>16982</v>
      </c>
      <c r="AO105" s="2204">
        <v>60013</v>
      </c>
      <c r="AP105" s="2204">
        <v>575010</v>
      </c>
      <c r="AQ105" s="3767">
        <v>44197</v>
      </c>
      <c r="AR105" s="3767">
        <v>44561</v>
      </c>
      <c r="AS105" s="2314" t="s">
        <v>2647</v>
      </c>
    </row>
    <row r="106" spans="1:45" s="1927" customFormat="1" ht="78.75" customHeight="1" x14ac:dyDescent="0.25">
      <c r="A106" s="1729"/>
      <c r="B106" s="1880"/>
      <c r="C106" s="1879"/>
      <c r="D106" s="1880"/>
      <c r="E106" s="1738"/>
      <c r="F106" s="1739"/>
      <c r="G106" s="3760" t="s">
        <v>63</v>
      </c>
      <c r="H106" s="3774" t="s">
        <v>2842</v>
      </c>
      <c r="I106" s="3760">
        <v>1905031</v>
      </c>
      <c r="J106" s="3774" t="s">
        <v>2843</v>
      </c>
      <c r="K106" s="3733" t="s">
        <v>63</v>
      </c>
      <c r="L106" s="3772" t="s">
        <v>2844</v>
      </c>
      <c r="M106" s="3733">
        <v>190503100</v>
      </c>
      <c r="N106" s="3772" t="s">
        <v>2845</v>
      </c>
      <c r="O106" s="3713">
        <v>11</v>
      </c>
      <c r="P106" s="3217"/>
      <c r="Q106" s="2455"/>
      <c r="R106" s="3750">
        <v>0.1</v>
      </c>
      <c r="S106" s="3764"/>
      <c r="T106" s="2455"/>
      <c r="U106" s="2468"/>
      <c r="V106" s="1878" t="s">
        <v>2846</v>
      </c>
      <c r="W106" s="1915">
        <v>10000000</v>
      </c>
      <c r="X106" s="1706" t="s">
        <v>2847</v>
      </c>
      <c r="Y106" s="1735">
        <v>61</v>
      </c>
      <c r="Z106" s="1890" t="s">
        <v>2646</v>
      </c>
      <c r="AA106" s="2205"/>
      <c r="AB106" s="2205"/>
      <c r="AC106" s="3737"/>
      <c r="AD106" s="2205"/>
      <c r="AE106" s="2205"/>
      <c r="AF106" s="2205"/>
      <c r="AG106" s="2205"/>
      <c r="AH106" s="2205"/>
      <c r="AI106" s="2205"/>
      <c r="AJ106" s="2205"/>
      <c r="AK106" s="2205"/>
      <c r="AL106" s="2205"/>
      <c r="AM106" s="2205"/>
      <c r="AN106" s="2205"/>
      <c r="AO106" s="2205"/>
      <c r="AP106" s="2205"/>
      <c r="AQ106" s="3768"/>
      <c r="AR106" s="3768"/>
      <c r="AS106" s="2136"/>
    </row>
    <row r="107" spans="1:45" s="1927" customFormat="1" ht="78.75" customHeight="1" x14ac:dyDescent="0.25">
      <c r="A107" s="1729"/>
      <c r="B107" s="1880"/>
      <c r="C107" s="1879"/>
      <c r="D107" s="1880"/>
      <c r="E107" s="1738"/>
      <c r="F107" s="1739"/>
      <c r="G107" s="3760"/>
      <c r="H107" s="3775"/>
      <c r="I107" s="3760"/>
      <c r="J107" s="3775"/>
      <c r="K107" s="3771"/>
      <c r="L107" s="3773"/>
      <c r="M107" s="3771"/>
      <c r="N107" s="3773"/>
      <c r="O107" s="3717"/>
      <c r="P107" s="3217"/>
      <c r="Q107" s="2455"/>
      <c r="R107" s="3749"/>
      <c r="S107" s="3764"/>
      <c r="T107" s="2455"/>
      <c r="U107" s="2469"/>
      <c r="V107" s="1878" t="s">
        <v>2848</v>
      </c>
      <c r="W107" s="1740">
        <v>10000000</v>
      </c>
      <c r="X107" s="1706" t="s">
        <v>2847</v>
      </c>
      <c r="Y107" s="1735">
        <v>61</v>
      </c>
      <c r="Z107" s="1890" t="s">
        <v>2646</v>
      </c>
      <c r="AA107" s="2205"/>
      <c r="AB107" s="2205"/>
      <c r="AC107" s="3737"/>
      <c r="AD107" s="2205"/>
      <c r="AE107" s="2205"/>
      <c r="AF107" s="2205"/>
      <c r="AG107" s="2205"/>
      <c r="AH107" s="2205"/>
      <c r="AI107" s="2205"/>
      <c r="AJ107" s="2205"/>
      <c r="AK107" s="2205"/>
      <c r="AL107" s="2205"/>
      <c r="AM107" s="2205"/>
      <c r="AN107" s="2205"/>
      <c r="AO107" s="2205"/>
      <c r="AP107" s="2205"/>
      <c r="AQ107" s="3768"/>
      <c r="AR107" s="3768"/>
      <c r="AS107" s="2136"/>
    </row>
    <row r="108" spans="1:45" s="1927" customFormat="1" ht="88.5" customHeight="1" x14ac:dyDescent="0.25">
      <c r="A108" s="1729"/>
      <c r="B108" s="1880"/>
      <c r="C108" s="1879"/>
      <c r="D108" s="1880"/>
      <c r="E108" s="1738"/>
      <c r="F108" s="1739"/>
      <c r="G108" s="3760" t="s">
        <v>63</v>
      </c>
      <c r="H108" s="3774" t="s">
        <v>2849</v>
      </c>
      <c r="I108" s="3760">
        <v>1905015</v>
      </c>
      <c r="J108" s="3774" t="s">
        <v>880</v>
      </c>
      <c r="K108" s="3733" t="s">
        <v>63</v>
      </c>
      <c r="L108" s="3772" t="s">
        <v>2850</v>
      </c>
      <c r="M108" s="3733">
        <v>190501501</v>
      </c>
      <c r="N108" s="3772" t="s">
        <v>2851</v>
      </c>
      <c r="O108" s="3713">
        <v>1</v>
      </c>
      <c r="P108" s="3217"/>
      <c r="Q108" s="2455"/>
      <c r="R108" s="3750">
        <v>0.1</v>
      </c>
      <c r="S108" s="3764"/>
      <c r="T108" s="2455"/>
      <c r="U108" s="2467" t="s">
        <v>2852</v>
      </c>
      <c r="V108" s="1878" t="s">
        <v>2853</v>
      </c>
      <c r="W108" s="1741">
        <v>10000000</v>
      </c>
      <c r="X108" s="1706" t="s">
        <v>2854</v>
      </c>
      <c r="Y108" s="1735">
        <v>61</v>
      </c>
      <c r="Z108" s="1890" t="s">
        <v>2646</v>
      </c>
      <c r="AA108" s="2205"/>
      <c r="AB108" s="2205"/>
      <c r="AC108" s="3737"/>
      <c r="AD108" s="2205"/>
      <c r="AE108" s="2205"/>
      <c r="AF108" s="2205"/>
      <c r="AG108" s="2205"/>
      <c r="AH108" s="2205"/>
      <c r="AI108" s="2205"/>
      <c r="AJ108" s="2205"/>
      <c r="AK108" s="2205"/>
      <c r="AL108" s="2205"/>
      <c r="AM108" s="2205"/>
      <c r="AN108" s="2205"/>
      <c r="AO108" s="2205"/>
      <c r="AP108" s="2205"/>
      <c r="AQ108" s="3768"/>
      <c r="AR108" s="3768"/>
      <c r="AS108" s="2136"/>
    </row>
    <row r="109" spans="1:45" s="1927" customFormat="1" ht="79.5" customHeight="1" x14ac:dyDescent="0.25">
      <c r="A109" s="1729"/>
      <c r="B109" s="1880"/>
      <c r="C109" s="1879"/>
      <c r="D109" s="1880"/>
      <c r="E109" s="1738"/>
      <c r="F109" s="1739"/>
      <c r="G109" s="3760"/>
      <c r="H109" s="3775"/>
      <c r="I109" s="3760"/>
      <c r="J109" s="3775"/>
      <c r="K109" s="3771"/>
      <c r="L109" s="3773"/>
      <c r="M109" s="3771"/>
      <c r="N109" s="3773"/>
      <c r="O109" s="3717"/>
      <c r="P109" s="3217"/>
      <c r="Q109" s="2455"/>
      <c r="R109" s="3749"/>
      <c r="S109" s="3764"/>
      <c r="T109" s="2455"/>
      <c r="U109" s="2468"/>
      <c r="V109" s="1878" t="s">
        <v>2855</v>
      </c>
      <c r="W109" s="1915">
        <v>10000000</v>
      </c>
      <c r="X109" s="1706" t="s">
        <v>2854</v>
      </c>
      <c r="Y109" s="1735">
        <v>61</v>
      </c>
      <c r="Z109" s="1890" t="s">
        <v>2646</v>
      </c>
      <c r="AA109" s="2205"/>
      <c r="AB109" s="2205"/>
      <c r="AC109" s="3737"/>
      <c r="AD109" s="2205"/>
      <c r="AE109" s="2205"/>
      <c r="AF109" s="2205"/>
      <c r="AG109" s="2205"/>
      <c r="AH109" s="2205"/>
      <c r="AI109" s="2205"/>
      <c r="AJ109" s="2205"/>
      <c r="AK109" s="2205"/>
      <c r="AL109" s="2205"/>
      <c r="AM109" s="2205"/>
      <c r="AN109" s="2205"/>
      <c r="AO109" s="2205"/>
      <c r="AP109" s="2205"/>
      <c r="AQ109" s="3768"/>
      <c r="AR109" s="3768"/>
      <c r="AS109" s="2136"/>
    </row>
    <row r="110" spans="1:45" s="1927" customFormat="1" ht="48.75" customHeight="1" x14ac:dyDescent="0.25">
      <c r="A110" s="1729"/>
      <c r="B110" s="1880"/>
      <c r="C110" s="1879"/>
      <c r="D110" s="1880"/>
      <c r="E110" s="1738"/>
      <c r="F110" s="1739"/>
      <c r="G110" s="3760" t="s">
        <v>63</v>
      </c>
      <c r="H110" s="3774" t="s">
        <v>2856</v>
      </c>
      <c r="I110" s="3760">
        <v>1905024</v>
      </c>
      <c r="J110" s="3774" t="s">
        <v>2857</v>
      </c>
      <c r="K110" s="3733" t="s">
        <v>63</v>
      </c>
      <c r="L110" s="3708" t="s">
        <v>2858</v>
      </c>
      <c r="M110" s="3733">
        <v>190502400</v>
      </c>
      <c r="N110" s="3708" t="s">
        <v>2859</v>
      </c>
      <c r="O110" s="3713">
        <v>3</v>
      </c>
      <c r="P110" s="3217"/>
      <c r="Q110" s="2455"/>
      <c r="R110" s="3750">
        <v>0.40500000000000003</v>
      </c>
      <c r="S110" s="3764"/>
      <c r="T110" s="2455"/>
      <c r="U110" s="2468"/>
      <c r="V110" s="1878" t="s">
        <v>2860</v>
      </c>
      <c r="W110" s="1903">
        <v>5000000</v>
      </c>
      <c r="X110" s="1706" t="s">
        <v>2861</v>
      </c>
      <c r="Y110" s="1735">
        <v>61</v>
      </c>
      <c r="Z110" s="1890" t="s">
        <v>2646</v>
      </c>
      <c r="AA110" s="2205"/>
      <c r="AB110" s="2205"/>
      <c r="AC110" s="3737"/>
      <c r="AD110" s="2205"/>
      <c r="AE110" s="2205"/>
      <c r="AF110" s="2205"/>
      <c r="AG110" s="2205"/>
      <c r="AH110" s="2205"/>
      <c r="AI110" s="2205"/>
      <c r="AJ110" s="2205"/>
      <c r="AK110" s="2205"/>
      <c r="AL110" s="2205"/>
      <c r="AM110" s="2205"/>
      <c r="AN110" s="2205"/>
      <c r="AO110" s="2205"/>
      <c r="AP110" s="2205"/>
      <c r="AQ110" s="3768"/>
      <c r="AR110" s="3768"/>
      <c r="AS110" s="2136"/>
    </row>
    <row r="111" spans="1:45" s="1927" customFormat="1" ht="48.75" customHeight="1" x14ac:dyDescent="0.25">
      <c r="A111" s="1729"/>
      <c r="B111" s="1880"/>
      <c r="C111" s="1879"/>
      <c r="D111" s="1880"/>
      <c r="E111" s="1738"/>
      <c r="F111" s="1739"/>
      <c r="G111" s="3760"/>
      <c r="H111" s="3777"/>
      <c r="I111" s="3760"/>
      <c r="J111" s="3777"/>
      <c r="K111" s="3729"/>
      <c r="L111" s="3709"/>
      <c r="M111" s="3729"/>
      <c r="N111" s="3709"/>
      <c r="O111" s="3714"/>
      <c r="P111" s="3217"/>
      <c r="Q111" s="2455"/>
      <c r="R111" s="3748"/>
      <c r="S111" s="3764"/>
      <c r="T111" s="2455"/>
      <c r="U111" s="2468"/>
      <c r="V111" s="1878" t="s">
        <v>2862</v>
      </c>
      <c r="W111" s="1903">
        <v>5000000</v>
      </c>
      <c r="X111" s="1706" t="s">
        <v>2861</v>
      </c>
      <c r="Y111" s="1735">
        <v>61</v>
      </c>
      <c r="Z111" s="1890" t="s">
        <v>2646</v>
      </c>
      <c r="AA111" s="2205"/>
      <c r="AB111" s="2205"/>
      <c r="AC111" s="3737"/>
      <c r="AD111" s="2205"/>
      <c r="AE111" s="2205"/>
      <c r="AF111" s="2205"/>
      <c r="AG111" s="2205"/>
      <c r="AH111" s="2205"/>
      <c r="AI111" s="2205"/>
      <c r="AJ111" s="2205"/>
      <c r="AK111" s="2205"/>
      <c r="AL111" s="2205"/>
      <c r="AM111" s="2205"/>
      <c r="AN111" s="2205"/>
      <c r="AO111" s="2205"/>
      <c r="AP111" s="2205"/>
      <c r="AQ111" s="3768"/>
      <c r="AR111" s="3768"/>
      <c r="AS111" s="2136"/>
    </row>
    <row r="112" spans="1:45" s="1927" customFormat="1" ht="73.5" customHeight="1" x14ac:dyDescent="0.25">
      <c r="A112" s="1729"/>
      <c r="B112" s="1880"/>
      <c r="C112" s="1879"/>
      <c r="D112" s="1880"/>
      <c r="E112" s="1738"/>
      <c r="F112" s="1739"/>
      <c r="G112" s="3760"/>
      <c r="H112" s="3777"/>
      <c r="I112" s="3760"/>
      <c r="J112" s="3777"/>
      <c r="K112" s="3729"/>
      <c r="L112" s="3709"/>
      <c r="M112" s="3729"/>
      <c r="N112" s="3709"/>
      <c r="O112" s="3714"/>
      <c r="P112" s="3217"/>
      <c r="Q112" s="2455"/>
      <c r="R112" s="3748"/>
      <c r="S112" s="3764"/>
      <c r="T112" s="2455"/>
      <c r="U112" s="2468"/>
      <c r="V112" s="1878" t="s">
        <v>2660</v>
      </c>
      <c r="W112" s="1903">
        <v>34000000</v>
      </c>
      <c r="X112" s="1706" t="s">
        <v>2861</v>
      </c>
      <c r="Y112" s="1735">
        <v>61</v>
      </c>
      <c r="Z112" s="1890" t="s">
        <v>2646</v>
      </c>
      <c r="AA112" s="2205"/>
      <c r="AB112" s="2205"/>
      <c r="AC112" s="3737"/>
      <c r="AD112" s="2205"/>
      <c r="AE112" s="2205"/>
      <c r="AF112" s="2205"/>
      <c r="AG112" s="2205"/>
      <c r="AH112" s="2205"/>
      <c r="AI112" s="2205"/>
      <c r="AJ112" s="2205"/>
      <c r="AK112" s="2205"/>
      <c r="AL112" s="2205"/>
      <c r="AM112" s="2205"/>
      <c r="AN112" s="2205"/>
      <c r="AO112" s="2205"/>
      <c r="AP112" s="2205"/>
      <c r="AQ112" s="3768"/>
      <c r="AR112" s="3768"/>
      <c r="AS112" s="2136"/>
    </row>
    <row r="113" spans="1:45" s="1927" customFormat="1" ht="84.75" customHeight="1" x14ac:dyDescent="0.25">
      <c r="A113" s="1729"/>
      <c r="B113" s="1880"/>
      <c r="C113" s="1879"/>
      <c r="D113" s="1880"/>
      <c r="E113" s="1738"/>
      <c r="F113" s="1739"/>
      <c r="G113" s="3760"/>
      <c r="H113" s="3777"/>
      <c r="I113" s="3760"/>
      <c r="J113" s="3777"/>
      <c r="K113" s="3729"/>
      <c r="L113" s="3709"/>
      <c r="M113" s="3729"/>
      <c r="N113" s="3709"/>
      <c r="O113" s="3714"/>
      <c r="P113" s="3217"/>
      <c r="Q113" s="2455"/>
      <c r="R113" s="3748"/>
      <c r="S113" s="3764"/>
      <c r="T113" s="2455"/>
      <c r="U113" s="2468"/>
      <c r="V113" s="1878" t="s">
        <v>2863</v>
      </c>
      <c r="W113" s="1903">
        <v>18500000</v>
      </c>
      <c r="X113" s="1706" t="s">
        <v>2861</v>
      </c>
      <c r="Y113" s="1735">
        <v>61</v>
      </c>
      <c r="Z113" s="1890" t="s">
        <v>2646</v>
      </c>
      <c r="AA113" s="2205"/>
      <c r="AB113" s="2205"/>
      <c r="AC113" s="3737"/>
      <c r="AD113" s="2205"/>
      <c r="AE113" s="2205"/>
      <c r="AF113" s="2205"/>
      <c r="AG113" s="2205"/>
      <c r="AH113" s="2205"/>
      <c r="AI113" s="2205"/>
      <c r="AJ113" s="2205"/>
      <c r="AK113" s="2205"/>
      <c r="AL113" s="2205"/>
      <c r="AM113" s="2205"/>
      <c r="AN113" s="2205"/>
      <c r="AO113" s="2205"/>
      <c r="AP113" s="2205"/>
      <c r="AQ113" s="3768"/>
      <c r="AR113" s="3768"/>
      <c r="AS113" s="2136"/>
    </row>
    <row r="114" spans="1:45" s="1927" customFormat="1" ht="73.5" customHeight="1" x14ac:dyDescent="0.25">
      <c r="A114" s="1729"/>
      <c r="B114" s="1880"/>
      <c r="C114" s="1879"/>
      <c r="D114" s="1880"/>
      <c r="E114" s="1738"/>
      <c r="F114" s="1739"/>
      <c r="G114" s="3760"/>
      <c r="H114" s="3775"/>
      <c r="I114" s="3760"/>
      <c r="J114" s="3775"/>
      <c r="K114" s="3771"/>
      <c r="L114" s="3776"/>
      <c r="M114" s="3771"/>
      <c r="N114" s="3776"/>
      <c r="O114" s="3717"/>
      <c r="P114" s="3217"/>
      <c r="Q114" s="2455"/>
      <c r="R114" s="3749"/>
      <c r="S114" s="3764"/>
      <c r="T114" s="2455"/>
      <c r="U114" s="2468"/>
      <c r="V114" s="1878" t="s">
        <v>2864</v>
      </c>
      <c r="W114" s="1903">
        <v>18500000</v>
      </c>
      <c r="X114" s="1706" t="s">
        <v>2861</v>
      </c>
      <c r="Y114" s="1735">
        <v>61</v>
      </c>
      <c r="Z114" s="1890" t="s">
        <v>2646</v>
      </c>
      <c r="AA114" s="2205"/>
      <c r="AB114" s="2205"/>
      <c r="AC114" s="3737"/>
      <c r="AD114" s="2205"/>
      <c r="AE114" s="2205"/>
      <c r="AF114" s="2205"/>
      <c r="AG114" s="2205"/>
      <c r="AH114" s="2205"/>
      <c r="AI114" s="2205"/>
      <c r="AJ114" s="2205"/>
      <c r="AK114" s="2205"/>
      <c r="AL114" s="2205"/>
      <c r="AM114" s="2205"/>
      <c r="AN114" s="2205"/>
      <c r="AO114" s="2205"/>
      <c r="AP114" s="2205"/>
      <c r="AQ114" s="3768"/>
      <c r="AR114" s="3768"/>
      <c r="AS114" s="2136"/>
    </row>
    <row r="115" spans="1:45" s="1927" customFormat="1" ht="48.75" customHeight="1" x14ac:dyDescent="0.25">
      <c r="A115" s="1729"/>
      <c r="B115" s="1880"/>
      <c r="C115" s="1879"/>
      <c r="D115" s="1880"/>
      <c r="E115" s="1738"/>
      <c r="F115" s="1739"/>
      <c r="G115" s="3760" t="s">
        <v>63</v>
      </c>
      <c r="H115" s="3774" t="s">
        <v>2865</v>
      </c>
      <c r="I115" s="3760">
        <v>1905015</v>
      </c>
      <c r="J115" s="3774" t="s">
        <v>880</v>
      </c>
      <c r="K115" s="3733" t="s">
        <v>63</v>
      </c>
      <c r="L115" s="3772" t="s">
        <v>2866</v>
      </c>
      <c r="M115" s="3733">
        <v>190501500</v>
      </c>
      <c r="N115" s="3772" t="s">
        <v>2851</v>
      </c>
      <c r="O115" s="3713">
        <v>4</v>
      </c>
      <c r="P115" s="3217"/>
      <c r="Q115" s="2455"/>
      <c r="R115" s="3750">
        <v>1.4999999999999999E-2</v>
      </c>
      <c r="S115" s="3764"/>
      <c r="T115" s="2455"/>
      <c r="U115" s="2468"/>
      <c r="V115" s="1878" t="s">
        <v>2867</v>
      </c>
      <c r="W115" s="1915">
        <v>1500000</v>
      </c>
      <c r="X115" s="1706" t="s">
        <v>2868</v>
      </c>
      <c r="Y115" s="1735">
        <v>61</v>
      </c>
      <c r="Z115" s="1890" t="s">
        <v>2646</v>
      </c>
      <c r="AA115" s="2205"/>
      <c r="AB115" s="2205"/>
      <c r="AC115" s="3737"/>
      <c r="AD115" s="2205"/>
      <c r="AE115" s="2205"/>
      <c r="AF115" s="2205"/>
      <c r="AG115" s="2205"/>
      <c r="AH115" s="2205"/>
      <c r="AI115" s="2205"/>
      <c r="AJ115" s="2205"/>
      <c r="AK115" s="2205"/>
      <c r="AL115" s="2205"/>
      <c r="AM115" s="2205"/>
      <c r="AN115" s="2205"/>
      <c r="AO115" s="2205"/>
      <c r="AP115" s="2205"/>
      <c r="AQ115" s="3768"/>
      <c r="AR115" s="3768"/>
      <c r="AS115" s="2136"/>
    </row>
    <row r="116" spans="1:45" s="1927" customFormat="1" ht="48.75" customHeight="1" x14ac:dyDescent="0.25">
      <c r="A116" s="1729"/>
      <c r="B116" s="1880"/>
      <c r="C116" s="1879"/>
      <c r="D116" s="1880"/>
      <c r="E116" s="1738"/>
      <c r="F116" s="1739"/>
      <c r="G116" s="3760"/>
      <c r="H116" s="3775"/>
      <c r="I116" s="3760"/>
      <c r="J116" s="3775"/>
      <c r="K116" s="3771"/>
      <c r="L116" s="3773"/>
      <c r="M116" s="3771"/>
      <c r="N116" s="3773"/>
      <c r="O116" s="3717"/>
      <c r="P116" s="3217"/>
      <c r="Q116" s="2455"/>
      <c r="R116" s="3749"/>
      <c r="S116" s="3764"/>
      <c r="T116" s="2455"/>
      <c r="U116" s="2468"/>
      <c r="V116" s="1878" t="s">
        <v>2869</v>
      </c>
      <c r="W116" s="1915">
        <v>1500000</v>
      </c>
      <c r="X116" s="1706" t="s">
        <v>2868</v>
      </c>
      <c r="Y116" s="1735">
        <v>61</v>
      </c>
      <c r="Z116" s="1890" t="s">
        <v>2646</v>
      </c>
      <c r="AA116" s="2205"/>
      <c r="AB116" s="2205"/>
      <c r="AC116" s="3737"/>
      <c r="AD116" s="2205"/>
      <c r="AE116" s="2205"/>
      <c r="AF116" s="2205"/>
      <c r="AG116" s="2205"/>
      <c r="AH116" s="2205"/>
      <c r="AI116" s="2205"/>
      <c r="AJ116" s="2205"/>
      <c r="AK116" s="2205"/>
      <c r="AL116" s="2205"/>
      <c r="AM116" s="2205"/>
      <c r="AN116" s="2205"/>
      <c r="AO116" s="2205"/>
      <c r="AP116" s="2205"/>
      <c r="AQ116" s="3768"/>
      <c r="AR116" s="3768"/>
      <c r="AS116" s="2136"/>
    </row>
    <row r="117" spans="1:45" s="1927" customFormat="1" ht="110.25" customHeight="1" x14ac:dyDescent="0.25">
      <c r="A117" s="1729"/>
      <c r="B117" s="1880"/>
      <c r="C117" s="1879"/>
      <c r="D117" s="1880"/>
      <c r="E117" s="1738"/>
      <c r="F117" s="1739"/>
      <c r="G117" s="3760" t="s">
        <v>63</v>
      </c>
      <c r="H117" s="3774" t="s">
        <v>2870</v>
      </c>
      <c r="I117" s="3760">
        <v>1905024</v>
      </c>
      <c r="J117" s="3774" t="s">
        <v>2857</v>
      </c>
      <c r="K117" s="3706" t="s">
        <v>63</v>
      </c>
      <c r="L117" s="3708" t="s">
        <v>2871</v>
      </c>
      <c r="M117" s="3706">
        <v>190502400</v>
      </c>
      <c r="N117" s="3708" t="s">
        <v>2859</v>
      </c>
      <c r="O117" s="3713">
        <v>12</v>
      </c>
      <c r="P117" s="3217"/>
      <c r="Q117" s="2455"/>
      <c r="R117" s="3750">
        <v>0.14000000000000001</v>
      </c>
      <c r="S117" s="3764"/>
      <c r="T117" s="2455"/>
      <c r="U117" s="2468"/>
      <c r="V117" s="1878" t="s">
        <v>2872</v>
      </c>
      <c r="W117" s="1903">
        <v>10000000</v>
      </c>
      <c r="X117" s="1706" t="s">
        <v>2873</v>
      </c>
      <c r="Y117" s="1735">
        <v>61</v>
      </c>
      <c r="Z117" s="1890" t="s">
        <v>2646</v>
      </c>
      <c r="AA117" s="2205"/>
      <c r="AB117" s="2205"/>
      <c r="AC117" s="3737"/>
      <c r="AD117" s="2205"/>
      <c r="AE117" s="2205"/>
      <c r="AF117" s="2205"/>
      <c r="AG117" s="2205"/>
      <c r="AH117" s="2205"/>
      <c r="AI117" s="2205"/>
      <c r="AJ117" s="2205"/>
      <c r="AK117" s="2205"/>
      <c r="AL117" s="2205"/>
      <c r="AM117" s="2205"/>
      <c r="AN117" s="2205"/>
      <c r="AO117" s="2205"/>
      <c r="AP117" s="2205"/>
      <c r="AQ117" s="3768"/>
      <c r="AR117" s="3768"/>
      <c r="AS117" s="2136"/>
    </row>
    <row r="118" spans="1:45" s="1927" customFormat="1" ht="78" customHeight="1" x14ac:dyDescent="0.25">
      <c r="A118" s="1729"/>
      <c r="B118" s="1880"/>
      <c r="C118" s="1879"/>
      <c r="D118" s="1880"/>
      <c r="E118" s="1738"/>
      <c r="F118" s="1739"/>
      <c r="G118" s="3760"/>
      <c r="H118" s="3777"/>
      <c r="I118" s="3760"/>
      <c r="J118" s="3777"/>
      <c r="K118" s="3707"/>
      <c r="L118" s="3709"/>
      <c r="M118" s="3707"/>
      <c r="N118" s="3709"/>
      <c r="O118" s="3714"/>
      <c r="P118" s="3217"/>
      <c r="Q118" s="2455"/>
      <c r="R118" s="3748"/>
      <c r="S118" s="3764"/>
      <c r="T118" s="2455"/>
      <c r="U118" s="2468"/>
      <c r="V118" s="1878" t="s">
        <v>2874</v>
      </c>
      <c r="W118" s="1903">
        <v>10000000</v>
      </c>
      <c r="X118" s="1706" t="s">
        <v>2873</v>
      </c>
      <c r="Y118" s="1735">
        <v>61</v>
      </c>
      <c r="Z118" s="1890" t="s">
        <v>2646</v>
      </c>
      <c r="AA118" s="2205"/>
      <c r="AB118" s="2205"/>
      <c r="AC118" s="3737"/>
      <c r="AD118" s="2205"/>
      <c r="AE118" s="2205"/>
      <c r="AF118" s="2205"/>
      <c r="AG118" s="2205"/>
      <c r="AH118" s="2205"/>
      <c r="AI118" s="2205"/>
      <c r="AJ118" s="2205"/>
      <c r="AK118" s="2205"/>
      <c r="AL118" s="2205"/>
      <c r="AM118" s="2205"/>
      <c r="AN118" s="2205"/>
      <c r="AO118" s="2205"/>
      <c r="AP118" s="2205"/>
      <c r="AQ118" s="3768"/>
      <c r="AR118" s="3768"/>
      <c r="AS118" s="2136"/>
    </row>
    <row r="119" spans="1:45" s="1927" customFormat="1" ht="75" customHeight="1" x14ac:dyDescent="0.25">
      <c r="A119" s="1729"/>
      <c r="B119" s="1880"/>
      <c r="C119" s="1879"/>
      <c r="D119" s="1880"/>
      <c r="E119" s="1738"/>
      <c r="F119" s="1739"/>
      <c r="G119" s="3760"/>
      <c r="H119" s="3775"/>
      <c r="I119" s="3760"/>
      <c r="J119" s="3775"/>
      <c r="K119" s="3778"/>
      <c r="L119" s="3776"/>
      <c r="M119" s="3778"/>
      <c r="N119" s="3776"/>
      <c r="O119" s="3717"/>
      <c r="P119" s="3217"/>
      <c r="Q119" s="2455"/>
      <c r="R119" s="3749"/>
      <c r="S119" s="3764"/>
      <c r="T119" s="2455"/>
      <c r="U119" s="2468"/>
      <c r="V119" s="1878" t="s">
        <v>2875</v>
      </c>
      <c r="W119" s="1903">
        <v>8000000</v>
      </c>
      <c r="X119" s="1706" t="s">
        <v>2873</v>
      </c>
      <c r="Y119" s="1735">
        <v>61</v>
      </c>
      <c r="Z119" s="1890" t="s">
        <v>2646</v>
      </c>
      <c r="AA119" s="2205"/>
      <c r="AB119" s="2205"/>
      <c r="AC119" s="3737"/>
      <c r="AD119" s="2205"/>
      <c r="AE119" s="2205"/>
      <c r="AF119" s="2205"/>
      <c r="AG119" s="2205"/>
      <c r="AH119" s="2205"/>
      <c r="AI119" s="2205"/>
      <c r="AJ119" s="2205"/>
      <c r="AK119" s="2205"/>
      <c r="AL119" s="2205"/>
      <c r="AM119" s="2205"/>
      <c r="AN119" s="2205"/>
      <c r="AO119" s="2205"/>
      <c r="AP119" s="2205"/>
      <c r="AQ119" s="3768"/>
      <c r="AR119" s="3768"/>
      <c r="AS119" s="2136"/>
    </row>
    <row r="120" spans="1:45" s="1927" customFormat="1" ht="55.5" customHeight="1" x14ac:dyDescent="0.25">
      <c r="A120" s="1729"/>
      <c r="B120" s="1880"/>
      <c r="C120" s="1879"/>
      <c r="D120" s="1880"/>
      <c r="E120" s="1738"/>
      <c r="F120" s="1739"/>
      <c r="G120" s="3760" t="s">
        <v>63</v>
      </c>
      <c r="H120" s="3774" t="s">
        <v>2876</v>
      </c>
      <c r="I120" s="3760">
        <v>1905024</v>
      </c>
      <c r="J120" s="3774" t="s">
        <v>2857</v>
      </c>
      <c r="K120" s="3706" t="s">
        <v>63</v>
      </c>
      <c r="L120" s="3708" t="s">
        <v>1730</v>
      </c>
      <c r="M120" s="3706">
        <v>190502401</v>
      </c>
      <c r="N120" s="3708" t="s">
        <v>2877</v>
      </c>
      <c r="O120" s="3713">
        <v>4</v>
      </c>
      <c r="P120" s="3217"/>
      <c r="Q120" s="2455"/>
      <c r="R120" s="3750">
        <v>0.14000000000000001</v>
      </c>
      <c r="S120" s="3764"/>
      <c r="T120" s="2455"/>
      <c r="U120" s="2468"/>
      <c r="V120" s="1878" t="s">
        <v>2878</v>
      </c>
      <c r="W120" s="1903">
        <v>13000000</v>
      </c>
      <c r="X120" s="1706" t="s">
        <v>2879</v>
      </c>
      <c r="Y120" s="1735">
        <v>61</v>
      </c>
      <c r="Z120" s="1890" t="s">
        <v>2646</v>
      </c>
      <c r="AA120" s="2205"/>
      <c r="AB120" s="2205"/>
      <c r="AC120" s="3737"/>
      <c r="AD120" s="2205"/>
      <c r="AE120" s="2205"/>
      <c r="AF120" s="2205"/>
      <c r="AG120" s="2205"/>
      <c r="AH120" s="2205"/>
      <c r="AI120" s="2205"/>
      <c r="AJ120" s="2205"/>
      <c r="AK120" s="2205"/>
      <c r="AL120" s="2205"/>
      <c r="AM120" s="2205"/>
      <c r="AN120" s="2205"/>
      <c r="AO120" s="2205"/>
      <c r="AP120" s="2205"/>
      <c r="AQ120" s="3768"/>
      <c r="AR120" s="3768"/>
      <c r="AS120" s="2136"/>
    </row>
    <row r="121" spans="1:45" s="1927" customFormat="1" ht="55.5" customHeight="1" x14ac:dyDescent="0.25">
      <c r="A121" s="1729"/>
      <c r="B121" s="1880"/>
      <c r="C121" s="1879"/>
      <c r="D121" s="1880"/>
      <c r="E121" s="1738"/>
      <c r="F121" s="1739"/>
      <c r="G121" s="3760"/>
      <c r="H121" s="3775"/>
      <c r="I121" s="3760"/>
      <c r="J121" s="3775"/>
      <c r="K121" s="3778"/>
      <c r="L121" s="3776"/>
      <c r="M121" s="3778"/>
      <c r="N121" s="3776"/>
      <c r="O121" s="3717"/>
      <c r="P121" s="3217"/>
      <c r="Q121" s="2455"/>
      <c r="R121" s="3749"/>
      <c r="S121" s="3764"/>
      <c r="T121" s="2455"/>
      <c r="U121" s="2469"/>
      <c r="V121" s="1878" t="s">
        <v>2880</v>
      </c>
      <c r="W121" s="1915">
        <v>15000000</v>
      </c>
      <c r="X121" s="1706" t="s">
        <v>2879</v>
      </c>
      <c r="Y121" s="1735">
        <v>61</v>
      </c>
      <c r="Z121" s="1890" t="s">
        <v>2646</v>
      </c>
      <c r="AA121" s="2206"/>
      <c r="AB121" s="2206"/>
      <c r="AC121" s="3770"/>
      <c r="AD121" s="2206"/>
      <c r="AE121" s="2206"/>
      <c r="AF121" s="2206"/>
      <c r="AG121" s="2206"/>
      <c r="AH121" s="2206"/>
      <c r="AI121" s="2206"/>
      <c r="AJ121" s="2206"/>
      <c r="AK121" s="2206"/>
      <c r="AL121" s="2206"/>
      <c r="AM121" s="2206"/>
      <c r="AN121" s="2206"/>
      <c r="AO121" s="2206"/>
      <c r="AP121" s="2206"/>
      <c r="AQ121" s="3769"/>
      <c r="AR121" s="3769"/>
      <c r="AS121" s="2315"/>
    </row>
    <row r="122" spans="1:45" s="1927" customFormat="1" ht="60" customHeight="1" x14ac:dyDescent="0.25">
      <c r="A122" s="1729"/>
      <c r="B122" s="1880"/>
      <c r="C122" s="1879"/>
      <c r="D122" s="1880"/>
      <c r="E122" s="1738"/>
      <c r="F122" s="1739"/>
      <c r="G122" s="3760">
        <v>1905021</v>
      </c>
      <c r="H122" s="3774" t="s">
        <v>1125</v>
      </c>
      <c r="I122" s="3760">
        <v>1905021</v>
      </c>
      <c r="J122" s="3774" t="s">
        <v>1125</v>
      </c>
      <c r="K122" s="3733">
        <v>190502100</v>
      </c>
      <c r="L122" s="3704" t="s">
        <v>1126</v>
      </c>
      <c r="M122" s="3733">
        <v>190502100</v>
      </c>
      <c r="N122" s="3704" t="s">
        <v>1126</v>
      </c>
      <c r="O122" s="3782">
        <v>12</v>
      </c>
      <c r="P122" s="3217" t="s">
        <v>2881</v>
      </c>
      <c r="Q122" s="2455" t="s">
        <v>2882</v>
      </c>
      <c r="R122" s="3781">
        <v>0.65217391304347827</v>
      </c>
      <c r="S122" s="3764">
        <v>161000000</v>
      </c>
      <c r="T122" s="2455" t="s">
        <v>2883</v>
      </c>
      <c r="U122" s="2467" t="s">
        <v>2884</v>
      </c>
      <c r="V122" s="1878" t="s">
        <v>2885</v>
      </c>
      <c r="W122" s="1903">
        <v>5000000</v>
      </c>
      <c r="X122" s="1706" t="s">
        <v>2886</v>
      </c>
      <c r="Y122" s="1735">
        <v>61</v>
      </c>
      <c r="Z122" s="1890" t="s">
        <v>2646</v>
      </c>
      <c r="AA122" s="3779">
        <v>289394</v>
      </c>
      <c r="AB122" s="3779">
        <v>279112</v>
      </c>
      <c r="AC122" s="3797">
        <v>63164</v>
      </c>
      <c r="AD122" s="3779">
        <v>45607</v>
      </c>
      <c r="AE122" s="3779">
        <v>365607</v>
      </c>
      <c r="AF122" s="3779">
        <v>75612</v>
      </c>
      <c r="AG122" s="3779">
        <v>2145</v>
      </c>
      <c r="AH122" s="3779">
        <v>12718</v>
      </c>
      <c r="AI122" s="3779">
        <v>26</v>
      </c>
      <c r="AJ122" s="3779">
        <v>37</v>
      </c>
      <c r="AK122" s="3779">
        <v>0</v>
      </c>
      <c r="AL122" s="3779">
        <v>0</v>
      </c>
      <c r="AM122" s="3779">
        <v>78</v>
      </c>
      <c r="AN122" s="3779">
        <v>16897</v>
      </c>
      <c r="AO122" s="3779">
        <v>852</v>
      </c>
      <c r="AP122" s="3779">
        <v>568506</v>
      </c>
      <c r="AQ122" s="3791">
        <v>44197</v>
      </c>
      <c r="AR122" s="3791">
        <v>44561</v>
      </c>
      <c r="AS122" s="2314" t="s">
        <v>2647</v>
      </c>
    </row>
    <row r="123" spans="1:45" s="1927" customFormat="1" ht="60" customHeight="1" x14ac:dyDescent="0.25">
      <c r="A123" s="1729"/>
      <c r="B123" s="1880"/>
      <c r="C123" s="1879"/>
      <c r="D123" s="1880"/>
      <c r="E123" s="1738"/>
      <c r="F123" s="1739"/>
      <c r="G123" s="3760"/>
      <c r="H123" s="3777"/>
      <c r="I123" s="3760"/>
      <c r="J123" s="3777"/>
      <c r="K123" s="3729"/>
      <c r="L123" s="3705"/>
      <c r="M123" s="3729"/>
      <c r="N123" s="3705"/>
      <c r="O123" s="3783"/>
      <c r="P123" s="3217"/>
      <c r="Q123" s="2455"/>
      <c r="R123" s="3781"/>
      <c r="S123" s="3764"/>
      <c r="T123" s="2455"/>
      <c r="U123" s="2468"/>
      <c r="V123" s="1878" t="s">
        <v>2887</v>
      </c>
      <c r="W123" s="1903">
        <v>5000000</v>
      </c>
      <c r="X123" s="1706" t="s">
        <v>2886</v>
      </c>
      <c r="Y123" s="1735">
        <v>61</v>
      </c>
      <c r="Z123" s="1890" t="s">
        <v>2646</v>
      </c>
      <c r="AA123" s="3780"/>
      <c r="AB123" s="3780"/>
      <c r="AC123" s="3798"/>
      <c r="AD123" s="3780"/>
      <c r="AE123" s="3780"/>
      <c r="AF123" s="3780"/>
      <c r="AG123" s="3780"/>
      <c r="AH123" s="3780"/>
      <c r="AI123" s="3780"/>
      <c r="AJ123" s="3780"/>
      <c r="AK123" s="3780"/>
      <c r="AL123" s="3780"/>
      <c r="AM123" s="3780"/>
      <c r="AN123" s="3780"/>
      <c r="AO123" s="3780"/>
      <c r="AP123" s="3780"/>
      <c r="AQ123" s="3792"/>
      <c r="AR123" s="3792"/>
      <c r="AS123" s="2136"/>
    </row>
    <row r="124" spans="1:45" s="1927" customFormat="1" ht="57.75" customHeight="1" x14ac:dyDescent="0.25">
      <c r="A124" s="1729"/>
      <c r="B124" s="1880"/>
      <c r="C124" s="1879"/>
      <c r="D124" s="1880"/>
      <c r="E124" s="1738"/>
      <c r="F124" s="1739"/>
      <c r="G124" s="3760"/>
      <c r="H124" s="3777"/>
      <c r="I124" s="3760"/>
      <c r="J124" s="3777"/>
      <c r="K124" s="3729"/>
      <c r="L124" s="3705"/>
      <c r="M124" s="3729"/>
      <c r="N124" s="3705"/>
      <c r="O124" s="3783"/>
      <c r="P124" s="3217"/>
      <c r="Q124" s="2455"/>
      <c r="R124" s="3781"/>
      <c r="S124" s="3764"/>
      <c r="T124" s="2455"/>
      <c r="U124" s="2468"/>
      <c r="V124" s="1878" t="s">
        <v>2888</v>
      </c>
      <c r="W124" s="1903">
        <v>6000000</v>
      </c>
      <c r="X124" s="1706" t="s">
        <v>2886</v>
      </c>
      <c r="Y124" s="1735">
        <v>61</v>
      </c>
      <c r="Z124" s="1890" t="s">
        <v>2646</v>
      </c>
      <c r="AA124" s="3780"/>
      <c r="AB124" s="3780"/>
      <c r="AC124" s="3798"/>
      <c r="AD124" s="3780"/>
      <c r="AE124" s="3780"/>
      <c r="AF124" s="3780"/>
      <c r="AG124" s="3780"/>
      <c r="AH124" s="3780"/>
      <c r="AI124" s="3780"/>
      <c r="AJ124" s="3780"/>
      <c r="AK124" s="3780"/>
      <c r="AL124" s="3780"/>
      <c r="AM124" s="3780"/>
      <c r="AN124" s="3780"/>
      <c r="AO124" s="3780"/>
      <c r="AP124" s="3780"/>
      <c r="AQ124" s="3792"/>
      <c r="AR124" s="3792"/>
      <c r="AS124" s="2136"/>
    </row>
    <row r="125" spans="1:45" s="1927" customFormat="1" ht="70.5" customHeight="1" x14ac:dyDescent="0.25">
      <c r="A125" s="1729"/>
      <c r="B125" s="1880"/>
      <c r="C125" s="1879"/>
      <c r="D125" s="1880"/>
      <c r="E125" s="1738"/>
      <c r="F125" s="1739"/>
      <c r="G125" s="3760"/>
      <c r="H125" s="3777"/>
      <c r="I125" s="3760"/>
      <c r="J125" s="3777"/>
      <c r="K125" s="3729"/>
      <c r="L125" s="3705"/>
      <c r="M125" s="3729"/>
      <c r="N125" s="3705"/>
      <c r="O125" s="3783"/>
      <c r="P125" s="3217"/>
      <c r="Q125" s="2455"/>
      <c r="R125" s="3781"/>
      <c r="S125" s="3764"/>
      <c r="T125" s="2455"/>
      <c r="U125" s="2468"/>
      <c r="V125" s="1878" t="s">
        <v>2889</v>
      </c>
      <c r="W125" s="1903">
        <v>6000000</v>
      </c>
      <c r="X125" s="1706" t="s">
        <v>2886</v>
      </c>
      <c r="Y125" s="1735">
        <v>61</v>
      </c>
      <c r="Z125" s="1890" t="s">
        <v>2646</v>
      </c>
      <c r="AA125" s="3780"/>
      <c r="AB125" s="3780"/>
      <c r="AC125" s="3798"/>
      <c r="AD125" s="3780"/>
      <c r="AE125" s="3780"/>
      <c r="AF125" s="3780"/>
      <c r="AG125" s="3780"/>
      <c r="AH125" s="3780"/>
      <c r="AI125" s="3780"/>
      <c r="AJ125" s="3780"/>
      <c r="AK125" s="3780"/>
      <c r="AL125" s="3780"/>
      <c r="AM125" s="3780"/>
      <c r="AN125" s="3780"/>
      <c r="AO125" s="3780"/>
      <c r="AP125" s="3780"/>
      <c r="AQ125" s="3792"/>
      <c r="AR125" s="3792"/>
      <c r="AS125" s="2136"/>
    </row>
    <row r="126" spans="1:45" s="1927" customFormat="1" ht="60" customHeight="1" x14ac:dyDescent="0.25">
      <c r="A126" s="1729"/>
      <c r="B126" s="1880"/>
      <c r="C126" s="1879"/>
      <c r="D126" s="1880"/>
      <c r="E126" s="1738"/>
      <c r="F126" s="1739"/>
      <c r="G126" s="3760"/>
      <c r="H126" s="3777"/>
      <c r="I126" s="3760"/>
      <c r="J126" s="3777"/>
      <c r="K126" s="3729"/>
      <c r="L126" s="3705"/>
      <c r="M126" s="3729"/>
      <c r="N126" s="3705"/>
      <c r="O126" s="3783"/>
      <c r="P126" s="3217"/>
      <c r="Q126" s="2455"/>
      <c r="R126" s="3781"/>
      <c r="S126" s="3764"/>
      <c r="T126" s="2455"/>
      <c r="U126" s="2468"/>
      <c r="V126" s="1878" t="s">
        <v>2890</v>
      </c>
      <c r="W126" s="1903">
        <v>6000000</v>
      </c>
      <c r="X126" s="1706" t="s">
        <v>2886</v>
      </c>
      <c r="Y126" s="1735">
        <v>61</v>
      </c>
      <c r="Z126" s="1890" t="s">
        <v>2646</v>
      </c>
      <c r="AA126" s="3780"/>
      <c r="AB126" s="3780"/>
      <c r="AC126" s="3798"/>
      <c r="AD126" s="3780"/>
      <c r="AE126" s="3780"/>
      <c r="AF126" s="3780"/>
      <c r="AG126" s="3780"/>
      <c r="AH126" s="3780"/>
      <c r="AI126" s="3780"/>
      <c r="AJ126" s="3780"/>
      <c r="AK126" s="3780"/>
      <c r="AL126" s="3780"/>
      <c r="AM126" s="3780"/>
      <c r="AN126" s="3780"/>
      <c r="AO126" s="3780"/>
      <c r="AP126" s="3780"/>
      <c r="AQ126" s="3792"/>
      <c r="AR126" s="3792"/>
      <c r="AS126" s="2136"/>
    </row>
    <row r="127" spans="1:45" s="1927" customFormat="1" ht="60" customHeight="1" x14ac:dyDescent="0.25">
      <c r="A127" s="1729"/>
      <c r="B127" s="1880"/>
      <c r="C127" s="1879"/>
      <c r="D127" s="1880"/>
      <c r="E127" s="1738"/>
      <c r="F127" s="1739"/>
      <c r="G127" s="3760"/>
      <c r="H127" s="3777"/>
      <c r="I127" s="3760"/>
      <c r="J127" s="3777"/>
      <c r="K127" s="3729"/>
      <c r="L127" s="3705"/>
      <c r="M127" s="3729"/>
      <c r="N127" s="3705"/>
      <c r="O127" s="3783"/>
      <c r="P127" s="3217"/>
      <c r="Q127" s="2455"/>
      <c r="R127" s="3781"/>
      <c r="S127" s="3764"/>
      <c r="T127" s="2455"/>
      <c r="U127" s="2468"/>
      <c r="V127" s="1878" t="s">
        <v>2891</v>
      </c>
      <c r="W127" s="1903">
        <v>7000000</v>
      </c>
      <c r="X127" s="1706" t="s">
        <v>2886</v>
      </c>
      <c r="Y127" s="1735">
        <v>61</v>
      </c>
      <c r="Z127" s="1890" t="s">
        <v>2646</v>
      </c>
      <c r="AA127" s="3780"/>
      <c r="AB127" s="3780"/>
      <c r="AC127" s="3798"/>
      <c r="AD127" s="3780"/>
      <c r="AE127" s="3780"/>
      <c r="AF127" s="3780"/>
      <c r="AG127" s="3780"/>
      <c r="AH127" s="3780"/>
      <c r="AI127" s="3780"/>
      <c r="AJ127" s="3780"/>
      <c r="AK127" s="3780"/>
      <c r="AL127" s="3780"/>
      <c r="AM127" s="3780"/>
      <c r="AN127" s="3780"/>
      <c r="AO127" s="3780"/>
      <c r="AP127" s="3780"/>
      <c r="AQ127" s="3792"/>
      <c r="AR127" s="3792"/>
      <c r="AS127" s="2136"/>
    </row>
    <row r="128" spans="1:45" s="1927" customFormat="1" ht="51.75" customHeight="1" x14ac:dyDescent="0.25">
      <c r="A128" s="1729"/>
      <c r="B128" s="1880"/>
      <c r="C128" s="1879"/>
      <c r="D128" s="1880"/>
      <c r="E128" s="1738"/>
      <c r="F128" s="1739"/>
      <c r="G128" s="3760"/>
      <c r="H128" s="3777"/>
      <c r="I128" s="3760"/>
      <c r="J128" s="3777"/>
      <c r="K128" s="3729"/>
      <c r="L128" s="3705"/>
      <c r="M128" s="3729"/>
      <c r="N128" s="3705"/>
      <c r="O128" s="3783"/>
      <c r="P128" s="3217"/>
      <c r="Q128" s="2455"/>
      <c r="R128" s="3781"/>
      <c r="S128" s="3764"/>
      <c r="T128" s="2455"/>
      <c r="U128" s="2468"/>
      <c r="V128" s="1878" t="s">
        <v>2892</v>
      </c>
      <c r="W128" s="1903">
        <v>14000000</v>
      </c>
      <c r="X128" s="1706" t="s">
        <v>2886</v>
      </c>
      <c r="Y128" s="1735">
        <v>61</v>
      </c>
      <c r="Z128" s="1890" t="s">
        <v>2646</v>
      </c>
      <c r="AA128" s="3780"/>
      <c r="AB128" s="3780"/>
      <c r="AC128" s="3798"/>
      <c r="AD128" s="3780"/>
      <c r="AE128" s="3780"/>
      <c r="AF128" s="3780"/>
      <c r="AG128" s="3780"/>
      <c r="AH128" s="3780"/>
      <c r="AI128" s="3780"/>
      <c r="AJ128" s="3780"/>
      <c r="AK128" s="3780"/>
      <c r="AL128" s="3780"/>
      <c r="AM128" s="3780"/>
      <c r="AN128" s="3780"/>
      <c r="AO128" s="3780"/>
      <c r="AP128" s="3780"/>
      <c r="AQ128" s="3792"/>
      <c r="AR128" s="3792"/>
      <c r="AS128" s="2136"/>
    </row>
    <row r="129" spans="1:45" s="1927" customFormat="1" ht="63" customHeight="1" x14ac:dyDescent="0.25">
      <c r="A129" s="1729"/>
      <c r="B129" s="1880"/>
      <c r="C129" s="1879"/>
      <c r="D129" s="1880"/>
      <c r="E129" s="1738"/>
      <c r="F129" s="1739"/>
      <c r="G129" s="3760"/>
      <c r="H129" s="3777"/>
      <c r="I129" s="3760"/>
      <c r="J129" s="3777"/>
      <c r="K129" s="3729"/>
      <c r="L129" s="3705"/>
      <c r="M129" s="3729"/>
      <c r="N129" s="3705"/>
      <c r="O129" s="3783"/>
      <c r="P129" s="3217"/>
      <c r="Q129" s="2455"/>
      <c r="R129" s="3781"/>
      <c r="S129" s="3764"/>
      <c r="T129" s="2455"/>
      <c r="U129" s="2468"/>
      <c r="V129" s="1878" t="s">
        <v>2893</v>
      </c>
      <c r="W129" s="1903">
        <v>7000000</v>
      </c>
      <c r="X129" s="1706" t="s">
        <v>2886</v>
      </c>
      <c r="Y129" s="1735">
        <v>61</v>
      </c>
      <c r="Z129" s="1890" t="s">
        <v>2646</v>
      </c>
      <c r="AA129" s="3780"/>
      <c r="AB129" s="3780"/>
      <c r="AC129" s="3798"/>
      <c r="AD129" s="3780"/>
      <c r="AE129" s="3780"/>
      <c r="AF129" s="3780"/>
      <c r="AG129" s="3780"/>
      <c r="AH129" s="3780"/>
      <c r="AI129" s="3780"/>
      <c r="AJ129" s="3780"/>
      <c r="AK129" s="3780"/>
      <c r="AL129" s="3780"/>
      <c r="AM129" s="3780"/>
      <c r="AN129" s="3780"/>
      <c r="AO129" s="3780"/>
      <c r="AP129" s="3780"/>
      <c r="AQ129" s="3792"/>
      <c r="AR129" s="3792"/>
      <c r="AS129" s="2136"/>
    </row>
    <row r="130" spans="1:45" s="1927" customFormat="1" ht="75" customHeight="1" x14ac:dyDescent="0.25">
      <c r="A130" s="1729"/>
      <c r="B130" s="1880"/>
      <c r="C130" s="1879"/>
      <c r="D130" s="1880"/>
      <c r="E130" s="1738"/>
      <c r="F130" s="1739"/>
      <c r="G130" s="3760"/>
      <c r="H130" s="3777"/>
      <c r="I130" s="3760"/>
      <c r="J130" s="3777"/>
      <c r="K130" s="3729"/>
      <c r="L130" s="3705"/>
      <c r="M130" s="3729"/>
      <c r="N130" s="3705"/>
      <c r="O130" s="3783"/>
      <c r="P130" s="3217"/>
      <c r="Q130" s="2455"/>
      <c r="R130" s="3781"/>
      <c r="S130" s="3764"/>
      <c r="T130" s="2455"/>
      <c r="U130" s="2468"/>
      <c r="V130" s="1878" t="s">
        <v>2894</v>
      </c>
      <c r="W130" s="1902">
        <v>15000000</v>
      </c>
      <c r="X130" s="1706" t="s">
        <v>2886</v>
      </c>
      <c r="Y130" s="1735">
        <v>61</v>
      </c>
      <c r="Z130" s="1890" t="s">
        <v>2646</v>
      </c>
      <c r="AA130" s="3780"/>
      <c r="AB130" s="3780"/>
      <c r="AC130" s="3798"/>
      <c r="AD130" s="3780"/>
      <c r="AE130" s="3780"/>
      <c r="AF130" s="3780"/>
      <c r="AG130" s="3780"/>
      <c r="AH130" s="3780"/>
      <c r="AI130" s="3780"/>
      <c r="AJ130" s="3780"/>
      <c r="AK130" s="3780"/>
      <c r="AL130" s="3780"/>
      <c r="AM130" s="3780"/>
      <c r="AN130" s="3780"/>
      <c r="AO130" s="3780"/>
      <c r="AP130" s="3780"/>
      <c r="AQ130" s="3792"/>
      <c r="AR130" s="3792"/>
      <c r="AS130" s="2136"/>
    </row>
    <row r="131" spans="1:45" s="1927" customFormat="1" ht="63" customHeight="1" x14ac:dyDescent="0.25">
      <c r="A131" s="1729"/>
      <c r="B131" s="1880"/>
      <c r="C131" s="1879"/>
      <c r="D131" s="1880"/>
      <c r="E131" s="1738"/>
      <c r="F131" s="1739"/>
      <c r="G131" s="3760"/>
      <c r="H131" s="3777"/>
      <c r="I131" s="3760"/>
      <c r="J131" s="3777"/>
      <c r="K131" s="3729"/>
      <c r="L131" s="3705"/>
      <c r="M131" s="3729"/>
      <c r="N131" s="3705"/>
      <c r="O131" s="3783"/>
      <c r="P131" s="3217"/>
      <c r="Q131" s="2455"/>
      <c r="R131" s="3781"/>
      <c r="S131" s="3764"/>
      <c r="T131" s="2455"/>
      <c r="U131" s="2468"/>
      <c r="V131" s="1878" t="s">
        <v>2895</v>
      </c>
      <c r="W131" s="1903">
        <v>8000000</v>
      </c>
      <c r="X131" s="1706" t="s">
        <v>2886</v>
      </c>
      <c r="Y131" s="1735">
        <v>61</v>
      </c>
      <c r="Z131" s="1890" t="s">
        <v>2646</v>
      </c>
      <c r="AA131" s="3780"/>
      <c r="AB131" s="3780"/>
      <c r="AC131" s="3798"/>
      <c r="AD131" s="3780"/>
      <c r="AE131" s="3780"/>
      <c r="AF131" s="3780"/>
      <c r="AG131" s="3780"/>
      <c r="AH131" s="3780"/>
      <c r="AI131" s="3780"/>
      <c r="AJ131" s="3780"/>
      <c r="AK131" s="3780"/>
      <c r="AL131" s="3780"/>
      <c r="AM131" s="3780"/>
      <c r="AN131" s="3780"/>
      <c r="AO131" s="3780"/>
      <c r="AP131" s="3780"/>
      <c r="AQ131" s="3792"/>
      <c r="AR131" s="3792"/>
      <c r="AS131" s="2136"/>
    </row>
    <row r="132" spans="1:45" s="1927" customFormat="1" ht="67.5" customHeight="1" x14ac:dyDescent="0.25">
      <c r="A132" s="1729"/>
      <c r="B132" s="1880"/>
      <c r="C132" s="1879"/>
      <c r="D132" s="1880"/>
      <c r="E132" s="1738"/>
      <c r="F132" s="1739"/>
      <c r="G132" s="3760"/>
      <c r="H132" s="3777"/>
      <c r="I132" s="3760"/>
      <c r="J132" s="3777"/>
      <c r="K132" s="3729"/>
      <c r="L132" s="3705"/>
      <c r="M132" s="3729"/>
      <c r="N132" s="3705"/>
      <c r="O132" s="3783"/>
      <c r="P132" s="3217"/>
      <c r="Q132" s="2455"/>
      <c r="R132" s="3781"/>
      <c r="S132" s="3764"/>
      <c r="T132" s="2455"/>
      <c r="U132" s="2468"/>
      <c r="V132" s="1878" t="s">
        <v>2896</v>
      </c>
      <c r="W132" s="1903">
        <v>12000000</v>
      </c>
      <c r="X132" s="1706" t="s">
        <v>2886</v>
      </c>
      <c r="Y132" s="1735">
        <v>61</v>
      </c>
      <c r="Z132" s="1890" t="s">
        <v>2646</v>
      </c>
      <c r="AA132" s="3780"/>
      <c r="AB132" s="3780"/>
      <c r="AC132" s="3798"/>
      <c r="AD132" s="3780"/>
      <c r="AE132" s="3780"/>
      <c r="AF132" s="3780"/>
      <c r="AG132" s="3780"/>
      <c r="AH132" s="3780"/>
      <c r="AI132" s="3780"/>
      <c r="AJ132" s="3780"/>
      <c r="AK132" s="3780"/>
      <c r="AL132" s="3780"/>
      <c r="AM132" s="3780"/>
      <c r="AN132" s="3780"/>
      <c r="AO132" s="3780"/>
      <c r="AP132" s="3780"/>
      <c r="AQ132" s="3792"/>
      <c r="AR132" s="3792"/>
      <c r="AS132" s="2136"/>
    </row>
    <row r="133" spans="1:45" s="1927" customFormat="1" ht="67.5" customHeight="1" x14ac:dyDescent="0.25">
      <c r="A133" s="1729"/>
      <c r="B133" s="1880"/>
      <c r="C133" s="1879"/>
      <c r="D133" s="1880"/>
      <c r="E133" s="1738"/>
      <c r="F133" s="1739"/>
      <c r="G133" s="3760"/>
      <c r="H133" s="3777"/>
      <c r="I133" s="3760"/>
      <c r="J133" s="3777"/>
      <c r="K133" s="3729"/>
      <c r="L133" s="3705"/>
      <c r="M133" s="3729"/>
      <c r="N133" s="3705"/>
      <c r="O133" s="3783"/>
      <c r="P133" s="3217"/>
      <c r="Q133" s="2455"/>
      <c r="R133" s="3781"/>
      <c r="S133" s="3764"/>
      <c r="T133" s="2455"/>
      <c r="U133" s="2468"/>
      <c r="V133" s="1875" t="s">
        <v>2897</v>
      </c>
      <c r="W133" s="1908">
        <v>14000000</v>
      </c>
      <c r="X133" s="1706" t="s">
        <v>2886</v>
      </c>
      <c r="Y133" s="1735">
        <v>61</v>
      </c>
      <c r="Z133" s="1890" t="s">
        <v>2646</v>
      </c>
      <c r="AA133" s="3780"/>
      <c r="AB133" s="3780"/>
      <c r="AC133" s="3798"/>
      <c r="AD133" s="3780"/>
      <c r="AE133" s="3780"/>
      <c r="AF133" s="3780"/>
      <c r="AG133" s="3780"/>
      <c r="AH133" s="3780"/>
      <c r="AI133" s="3780"/>
      <c r="AJ133" s="3780"/>
      <c r="AK133" s="3780"/>
      <c r="AL133" s="3780"/>
      <c r="AM133" s="3780"/>
      <c r="AN133" s="3780"/>
      <c r="AO133" s="3780"/>
      <c r="AP133" s="3780"/>
      <c r="AQ133" s="3792"/>
      <c r="AR133" s="3792"/>
      <c r="AS133" s="2136"/>
    </row>
    <row r="134" spans="1:45" s="1927" customFormat="1" ht="67.5" customHeight="1" x14ac:dyDescent="0.25">
      <c r="A134" s="1729"/>
      <c r="B134" s="1880"/>
      <c r="C134" s="1879"/>
      <c r="D134" s="1880"/>
      <c r="E134" s="1738"/>
      <c r="F134" s="1739"/>
      <c r="G134" s="3793" t="s">
        <v>63</v>
      </c>
      <c r="H134" s="3794" t="s">
        <v>2898</v>
      </c>
      <c r="I134" s="3793">
        <v>1905021</v>
      </c>
      <c r="J134" s="3794" t="s">
        <v>2899</v>
      </c>
      <c r="K134" s="3706" t="s">
        <v>63</v>
      </c>
      <c r="L134" s="3784" t="s">
        <v>2844</v>
      </c>
      <c r="M134" s="3706">
        <v>190502100</v>
      </c>
      <c r="N134" s="3784" t="s">
        <v>2900</v>
      </c>
      <c r="O134" s="3788">
        <v>11</v>
      </c>
      <c r="P134" s="3217"/>
      <c r="Q134" s="2455"/>
      <c r="R134" s="3781">
        <v>0.34782608695652173</v>
      </c>
      <c r="S134" s="3764"/>
      <c r="T134" s="2455"/>
      <c r="U134" s="2468"/>
      <c r="V134" s="1878" t="s">
        <v>2901</v>
      </c>
      <c r="W134" s="1903">
        <v>6000000</v>
      </c>
      <c r="X134" s="1706" t="s">
        <v>2902</v>
      </c>
      <c r="Y134" s="1735">
        <v>61</v>
      </c>
      <c r="Z134" s="1890" t="s">
        <v>2646</v>
      </c>
      <c r="AA134" s="3780"/>
      <c r="AB134" s="3780"/>
      <c r="AC134" s="3798"/>
      <c r="AD134" s="3780"/>
      <c r="AE134" s="3780"/>
      <c r="AF134" s="3780"/>
      <c r="AG134" s="3780"/>
      <c r="AH134" s="3780"/>
      <c r="AI134" s="3780"/>
      <c r="AJ134" s="3780"/>
      <c r="AK134" s="3780"/>
      <c r="AL134" s="3780"/>
      <c r="AM134" s="3780"/>
      <c r="AN134" s="3780"/>
      <c r="AO134" s="3780"/>
      <c r="AP134" s="3780"/>
      <c r="AQ134" s="3792"/>
      <c r="AR134" s="3792"/>
      <c r="AS134" s="2136"/>
    </row>
    <row r="135" spans="1:45" s="1927" customFormat="1" ht="97.5" customHeight="1" x14ac:dyDescent="0.25">
      <c r="A135" s="1729"/>
      <c r="B135" s="1880"/>
      <c r="C135" s="1879"/>
      <c r="D135" s="1880"/>
      <c r="E135" s="1738"/>
      <c r="F135" s="1739"/>
      <c r="G135" s="3793"/>
      <c r="H135" s="3795"/>
      <c r="I135" s="3793"/>
      <c r="J135" s="3795"/>
      <c r="K135" s="3707"/>
      <c r="L135" s="3785"/>
      <c r="M135" s="3707"/>
      <c r="N135" s="3785"/>
      <c r="O135" s="3789"/>
      <c r="P135" s="3217"/>
      <c r="Q135" s="2455"/>
      <c r="R135" s="3781"/>
      <c r="S135" s="3764"/>
      <c r="T135" s="2455"/>
      <c r="U135" s="2468"/>
      <c r="V135" s="1878" t="s">
        <v>2903</v>
      </c>
      <c r="W135" s="1903">
        <v>6000000</v>
      </c>
      <c r="X135" s="1706" t="s">
        <v>2902</v>
      </c>
      <c r="Y135" s="1735">
        <v>61</v>
      </c>
      <c r="Z135" s="1890" t="s">
        <v>2646</v>
      </c>
      <c r="AA135" s="3780"/>
      <c r="AB135" s="3780"/>
      <c r="AC135" s="3798"/>
      <c r="AD135" s="3780"/>
      <c r="AE135" s="3780"/>
      <c r="AF135" s="3780"/>
      <c r="AG135" s="3780"/>
      <c r="AH135" s="3780"/>
      <c r="AI135" s="3780"/>
      <c r="AJ135" s="3780"/>
      <c r="AK135" s="3780"/>
      <c r="AL135" s="3780"/>
      <c r="AM135" s="3780"/>
      <c r="AN135" s="3780"/>
      <c r="AO135" s="3780"/>
      <c r="AP135" s="3780"/>
      <c r="AQ135" s="3792"/>
      <c r="AR135" s="3792"/>
      <c r="AS135" s="2136"/>
    </row>
    <row r="136" spans="1:45" s="1927" customFormat="1" ht="101.25" customHeight="1" x14ac:dyDescent="0.25">
      <c r="A136" s="1729"/>
      <c r="B136" s="1880"/>
      <c r="C136" s="1879"/>
      <c r="D136" s="1880"/>
      <c r="E136" s="1738"/>
      <c r="F136" s="1739"/>
      <c r="G136" s="3793"/>
      <c r="H136" s="3795"/>
      <c r="I136" s="3793"/>
      <c r="J136" s="3795"/>
      <c r="K136" s="3707"/>
      <c r="L136" s="3785"/>
      <c r="M136" s="3707"/>
      <c r="N136" s="3785"/>
      <c r="O136" s="3789"/>
      <c r="P136" s="3217"/>
      <c r="Q136" s="2455"/>
      <c r="R136" s="3781"/>
      <c r="S136" s="3764"/>
      <c r="T136" s="2455"/>
      <c r="U136" s="2468"/>
      <c r="V136" s="1878" t="s">
        <v>2904</v>
      </c>
      <c r="W136" s="1903">
        <v>6000000</v>
      </c>
      <c r="X136" s="1706" t="s">
        <v>2902</v>
      </c>
      <c r="Y136" s="1735">
        <v>61</v>
      </c>
      <c r="Z136" s="1890" t="s">
        <v>2646</v>
      </c>
      <c r="AA136" s="3780"/>
      <c r="AB136" s="3780"/>
      <c r="AC136" s="3798"/>
      <c r="AD136" s="3780"/>
      <c r="AE136" s="3780"/>
      <c r="AF136" s="3780"/>
      <c r="AG136" s="3780"/>
      <c r="AH136" s="3780"/>
      <c r="AI136" s="3780"/>
      <c r="AJ136" s="3780"/>
      <c r="AK136" s="3780"/>
      <c r="AL136" s="3780"/>
      <c r="AM136" s="3780"/>
      <c r="AN136" s="3780"/>
      <c r="AO136" s="3780"/>
      <c r="AP136" s="3780"/>
      <c r="AQ136" s="3792"/>
      <c r="AR136" s="3792"/>
      <c r="AS136" s="2136"/>
    </row>
    <row r="137" spans="1:45" s="1927" customFormat="1" ht="67.5" customHeight="1" x14ac:dyDescent="0.25">
      <c r="A137" s="1729"/>
      <c r="B137" s="1880"/>
      <c r="C137" s="1879"/>
      <c r="D137" s="1880"/>
      <c r="E137" s="1738"/>
      <c r="F137" s="1739"/>
      <c r="G137" s="3793"/>
      <c r="H137" s="3795"/>
      <c r="I137" s="3793"/>
      <c r="J137" s="3795"/>
      <c r="K137" s="3707"/>
      <c r="L137" s="3785"/>
      <c r="M137" s="3707"/>
      <c r="N137" s="3785"/>
      <c r="O137" s="3789"/>
      <c r="P137" s="3217"/>
      <c r="Q137" s="2455"/>
      <c r="R137" s="3781"/>
      <c r="S137" s="3764"/>
      <c r="T137" s="2455"/>
      <c r="U137" s="2468"/>
      <c r="V137" s="1878" t="s">
        <v>2905</v>
      </c>
      <c r="W137" s="1903">
        <v>6000000</v>
      </c>
      <c r="X137" s="1706" t="s">
        <v>2902</v>
      </c>
      <c r="Y137" s="1735">
        <v>61</v>
      </c>
      <c r="Z137" s="1890" t="s">
        <v>2646</v>
      </c>
      <c r="AA137" s="3780"/>
      <c r="AB137" s="3780"/>
      <c r="AC137" s="3798"/>
      <c r="AD137" s="3780"/>
      <c r="AE137" s="3780"/>
      <c r="AF137" s="3780"/>
      <c r="AG137" s="3780"/>
      <c r="AH137" s="3780"/>
      <c r="AI137" s="3780"/>
      <c r="AJ137" s="3780"/>
      <c r="AK137" s="3780"/>
      <c r="AL137" s="3780"/>
      <c r="AM137" s="3780"/>
      <c r="AN137" s="3780"/>
      <c r="AO137" s="3780"/>
      <c r="AP137" s="3780"/>
      <c r="AQ137" s="3792"/>
      <c r="AR137" s="3792"/>
      <c r="AS137" s="2136"/>
    </row>
    <row r="138" spans="1:45" s="1927" customFormat="1" ht="67.5" customHeight="1" x14ac:dyDescent="0.25">
      <c r="A138" s="1729"/>
      <c r="B138" s="1880"/>
      <c r="C138" s="1879"/>
      <c r="D138" s="1880"/>
      <c r="E138" s="1738"/>
      <c r="F138" s="1739"/>
      <c r="G138" s="3793"/>
      <c r="H138" s="3795"/>
      <c r="I138" s="3793"/>
      <c r="J138" s="3795"/>
      <c r="K138" s="3707"/>
      <c r="L138" s="3785"/>
      <c r="M138" s="3707"/>
      <c r="N138" s="3785"/>
      <c r="O138" s="3789"/>
      <c r="P138" s="3217"/>
      <c r="Q138" s="2455"/>
      <c r="R138" s="3781"/>
      <c r="S138" s="3764"/>
      <c r="T138" s="2455"/>
      <c r="U138" s="2468"/>
      <c r="V138" s="1878" t="s">
        <v>2906</v>
      </c>
      <c r="W138" s="1903">
        <v>6000000</v>
      </c>
      <c r="X138" s="1706" t="s">
        <v>2902</v>
      </c>
      <c r="Y138" s="1735">
        <v>61</v>
      </c>
      <c r="Z138" s="1890" t="s">
        <v>2646</v>
      </c>
      <c r="AA138" s="3780"/>
      <c r="AB138" s="3780"/>
      <c r="AC138" s="3798"/>
      <c r="AD138" s="3780"/>
      <c r="AE138" s="3780"/>
      <c r="AF138" s="3780"/>
      <c r="AG138" s="3780"/>
      <c r="AH138" s="3780"/>
      <c r="AI138" s="3780"/>
      <c r="AJ138" s="3780"/>
      <c r="AK138" s="3780"/>
      <c r="AL138" s="3780"/>
      <c r="AM138" s="3780"/>
      <c r="AN138" s="3780"/>
      <c r="AO138" s="3780"/>
      <c r="AP138" s="3780"/>
      <c r="AQ138" s="3792"/>
      <c r="AR138" s="3792"/>
      <c r="AS138" s="2136"/>
    </row>
    <row r="139" spans="1:45" s="1927" customFormat="1" ht="67.5" customHeight="1" x14ac:dyDescent="0.25">
      <c r="A139" s="1729"/>
      <c r="B139" s="1880"/>
      <c r="C139" s="1879"/>
      <c r="D139" s="1880"/>
      <c r="E139" s="1738"/>
      <c r="F139" s="1739"/>
      <c r="G139" s="3793"/>
      <c r="H139" s="3795"/>
      <c r="I139" s="3793"/>
      <c r="J139" s="3795"/>
      <c r="K139" s="3707"/>
      <c r="L139" s="3785"/>
      <c r="M139" s="3707"/>
      <c r="N139" s="3785"/>
      <c r="O139" s="3789"/>
      <c r="P139" s="3217"/>
      <c r="Q139" s="2455"/>
      <c r="R139" s="3781"/>
      <c r="S139" s="3764"/>
      <c r="T139" s="2455"/>
      <c r="U139" s="2468"/>
      <c r="V139" s="1878" t="s">
        <v>2907</v>
      </c>
      <c r="W139" s="1903">
        <v>6000000</v>
      </c>
      <c r="X139" s="1706" t="s">
        <v>2902</v>
      </c>
      <c r="Y139" s="1735">
        <v>61</v>
      </c>
      <c r="Z139" s="1890" t="s">
        <v>2646</v>
      </c>
      <c r="AA139" s="3780"/>
      <c r="AB139" s="3780"/>
      <c r="AC139" s="3798"/>
      <c r="AD139" s="3780"/>
      <c r="AE139" s="3780"/>
      <c r="AF139" s="3780"/>
      <c r="AG139" s="3780"/>
      <c r="AH139" s="3780"/>
      <c r="AI139" s="3780"/>
      <c r="AJ139" s="3780"/>
      <c r="AK139" s="3780"/>
      <c r="AL139" s="3780"/>
      <c r="AM139" s="3780"/>
      <c r="AN139" s="3780"/>
      <c r="AO139" s="3780"/>
      <c r="AP139" s="3780"/>
      <c r="AQ139" s="3792"/>
      <c r="AR139" s="3792"/>
      <c r="AS139" s="2136"/>
    </row>
    <row r="140" spans="1:45" s="1927" customFormat="1" ht="67.5" customHeight="1" x14ac:dyDescent="0.25">
      <c r="A140" s="1729"/>
      <c r="B140" s="1880"/>
      <c r="C140" s="1879"/>
      <c r="D140" s="1880"/>
      <c r="E140" s="1738"/>
      <c r="F140" s="1739"/>
      <c r="G140" s="3793"/>
      <c r="H140" s="3795"/>
      <c r="I140" s="3793"/>
      <c r="J140" s="3795"/>
      <c r="K140" s="3707"/>
      <c r="L140" s="3785"/>
      <c r="M140" s="3707"/>
      <c r="N140" s="3785"/>
      <c r="O140" s="3789"/>
      <c r="P140" s="3217"/>
      <c r="Q140" s="2455"/>
      <c r="R140" s="3781"/>
      <c r="S140" s="3764"/>
      <c r="T140" s="2455"/>
      <c r="U140" s="2468"/>
      <c r="V140" s="1878" t="s">
        <v>2908</v>
      </c>
      <c r="W140" s="1903">
        <v>6000000</v>
      </c>
      <c r="X140" s="1706" t="s">
        <v>2902</v>
      </c>
      <c r="Y140" s="1735">
        <v>61</v>
      </c>
      <c r="Z140" s="1890" t="s">
        <v>2646</v>
      </c>
      <c r="AA140" s="3780"/>
      <c r="AB140" s="3780"/>
      <c r="AC140" s="3798"/>
      <c r="AD140" s="3780"/>
      <c r="AE140" s="3780"/>
      <c r="AF140" s="3780"/>
      <c r="AG140" s="3780"/>
      <c r="AH140" s="3780"/>
      <c r="AI140" s="3780"/>
      <c r="AJ140" s="3780"/>
      <c r="AK140" s="3780"/>
      <c r="AL140" s="3780"/>
      <c r="AM140" s="3780"/>
      <c r="AN140" s="3780"/>
      <c r="AO140" s="3780"/>
      <c r="AP140" s="3780"/>
      <c r="AQ140" s="3792"/>
      <c r="AR140" s="3792"/>
      <c r="AS140" s="2136"/>
    </row>
    <row r="141" spans="1:45" s="1927" customFormat="1" ht="67.5" customHeight="1" x14ac:dyDescent="0.25">
      <c r="A141" s="1729"/>
      <c r="B141" s="1880"/>
      <c r="C141" s="1879"/>
      <c r="D141" s="1880"/>
      <c r="E141" s="1738"/>
      <c r="F141" s="1739"/>
      <c r="G141" s="3793"/>
      <c r="H141" s="3795"/>
      <c r="I141" s="3793"/>
      <c r="J141" s="3795"/>
      <c r="K141" s="3707"/>
      <c r="L141" s="3785"/>
      <c r="M141" s="3707"/>
      <c r="N141" s="3785"/>
      <c r="O141" s="3789"/>
      <c r="P141" s="3217"/>
      <c r="Q141" s="2455"/>
      <c r="R141" s="3781"/>
      <c r="S141" s="3764"/>
      <c r="T141" s="2455"/>
      <c r="U141" s="2468"/>
      <c r="V141" s="1878" t="s">
        <v>2909</v>
      </c>
      <c r="W141" s="1903">
        <v>6000000</v>
      </c>
      <c r="X141" s="1706" t="s">
        <v>2902</v>
      </c>
      <c r="Y141" s="1735">
        <v>61</v>
      </c>
      <c r="Z141" s="1890" t="s">
        <v>2646</v>
      </c>
      <c r="AA141" s="3780"/>
      <c r="AB141" s="3780"/>
      <c r="AC141" s="3798"/>
      <c r="AD141" s="3780"/>
      <c r="AE141" s="3780"/>
      <c r="AF141" s="3780"/>
      <c r="AG141" s="3780"/>
      <c r="AH141" s="3780"/>
      <c r="AI141" s="3780"/>
      <c r="AJ141" s="3780"/>
      <c r="AK141" s="3780"/>
      <c r="AL141" s="3780"/>
      <c r="AM141" s="3780"/>
      <c r="AN141" s="3780"/>
      <c r="AO141" s="3780"/>
      <c r="AP141" s="3780"/>
      <c r="AQ141" s="3792"/>
      <c r="AR141" s="3792"/>
      <c r="AS141" s="2136"/>
    </row>
    <row r="142" spans="1:45" s="1927" customFormat="1" ht="67.5" customHeight="1" x14ac:dyDescent="0.25">
      <c r="A142" s="1729"/>
      <c r="B142" s="1880"/>
      <c r="C142" s="1879"/>
      <c r="D142" s="1880"/>
      <c r="E142" s="1738"/>
      <c r="F142" s="1739"/>
      <c r="G142" s="3793"/>
      <c r="H142" s="3795"/>
      <c r="I142" s="3793"/>
      <c r="J142" s="3795"/>
      <c r="K142" s="3707"/>
      <c r="L142" s="3785"/>
      <c r="M142" s="3707"/>
      <c r="N142" s="3785"/>
      <c r="O142" s="3789"/>
      <c r="P142" s="3217"/>
      <c r="Q142" s="2455"/>
      <c r="R142" s="3781"/>
      <c r="S142" s="3764"/>
      <c r="T142" s="2455"/>
      <c r="U142" s="2468"/>
      <c r="V142" s="1878" t="s">
        <v>2910</v>
      </c>
      <c r="W142" s="1903">
        <v>4000000</v>
      </c>
      <c r="X142" s="1706" t="s">
        <v>2902</v>
      </c>
      <c r="Y142" s="1735">
        <v>61</v>
      </c>
      <c r="Z142" s="1890" t="s">
        <v>2646</v>
      </c>
      <c r="AA142" s="3780"/>
      <c r="AB142" s="3780"/>
      <c r="AC142" s="3798"/>
      <c r="AD142" s="3780"/>
      <c r="AE142" s="3780"/>
      <c r="AF142" s="3780"/>
      <c r="AG142" s="3780"/>
      <c r="AH142" s="3780"/>
      <c r="AI142" s="3780"/>
      <c r="AJ142" s="3780"/>
      <c r="AK142" s="3780"/>
      <c r="AL142" s="3780"/>
      <c r="AM142" s="3780"/>
      <c r="AN142" s="3780"/>
      <c r="AO142" s="3780"/>
      <c r="AP142" s="3780"/>
      <c r="AQ142" s="3792"/>
      <c r="AR142" s="3792"/>
      <c r="AS142" s="2136"/>
    </row>
    <row r="143" spans="1:45" s="1927" customFormat="1" ht="67.5" customHeight="1" x14ac:dyDescent="0.25">
      <c r="A143" s="1729"/>
      <c r="B143" s="1880"/>
      <c r="C143" s="1879"/>
      <c r="D143" s="1880"/>
      <c r="E143" s="1738"/>
      <c r="F143" s="1739"/>
      <c r="G143" s="3793"/>
      <c r="H143" s="3796"/>
      <c r="I143" s="3793"/>
      <c r="J143" s="3796"/>
      <c r="K143" s="3787"/>
      <c r="L143" s="3786"/>
      <c r="M143" s="3787"/>
      <c r="N143" s="3786"/>
      <c r="O143" s="3790"/>
      <c r="P143" s="3217"/>
      <c r="Q143" s="2455"/>
      <c r="R143" s="3781"/>
      <c r="S143" s="3764"/>
      <c r="T143" s="2455"/>
      <c r="U143" s="2469"/>
      <c r="V143" s="1878" t="s">
        <v>2911</v>
      </c>
      <c r="W143" s="1903">
        <v>4000000</v>
      </c>
      <c r="X143" s="1706" t="s">
        <v>2902</v>
      </c>
      <c r="Y143" s="1735">
        <v>61</v>
      </c>
      <c r="Z143" s="1890" t="s">
        <v>2646</v>
      </c>
      <c r="AA143" s="3780"/>
      <c r="AB143" s="3780"/>
      <c r="AC143" s="3798"/>
      <c r="AD143" s="3780"/>
      <c r="AE143" s="3780"/>
      <c r="AF143" s="3780"/>
      <c r="AG143" s="3780"/>
      <c r="AH143" s="3780"/>
      <c r="AI143" s="3780"/>
      <c r="AJ143" s="3780"/>
      <c r="AK143" s="3780"/>
      <c r="AL143" s="3780"/>
      <c r="AM143" s="3780"/>
      <c r="AN143" s="3780"/>
      <c r="AO143" s="3780"/>
      <c r="AP143" s="3780"/>
      <c r="AQ143" s="3792"/>
      <c r="AR143" s="3792"/>
      <c r="AS143" s="2315"/>
    </row>
    <row r="144" spans="1:45" s="1927" customFormat="1" ht="67.5" customHeight="1" x14ac:dyDescent="0.25">
      <c r="A144" s="1729"/>
      <c r="B144" s="1880"/>
      <c r="C144" s="1879"/>
      <c r="D144" s="1880"/>
      <c r="E144" s="1738"/>
      <c r="F144" s="1739"/>
      <c r="G144" s="3760">
        <v>1905020</v>
      </c>
      <c r="H144" s="3762" t="s">
        <v>2912</v>
      </c>
      <c r="I144" s="3760">
        <v>1905020</v>
      </c>
      <c r="J144" s="3762" t="s">
        <v>2912</v>
      </c>
      <c r="K144" s="3172">
        <v>190502000</v>
      </c>
      <c r="L144" s="2428" t="s">
        <v>2913</v>
      </c>
      <c r="M144" s="3172">
        <v>190502000</v>
      </c>
      <c r="N144" s="2428" t="s">
        <v>2900</v>
      </c>
      <c r="O144" s="2451">
        <v>12</v>
      </c>
      <c r="P144" s="3217" t="s">
        <v>2914</v>
      </c>
      <c r="Q144" s="2455" t="s">
        <v>2915</v>
      </c>
      <c r="R144" s="3750">
        <v>0.83608838914516082</v>
      </c>
      <c r="S144" s="3764">
        <v>701597644</v>
      </c>
      <c r="T144" s="2455" t="s">
        <v>2916</v>
      </c>
      <c r="U144" s="2455" t="s">
        <v>2917</v>
      </c>
      <c r="V144" s="1878" t="s">
        <v>2918</v>
      </c>
      <c r="W144" s="1903">
        <v>10000000</v>
      </c>
      <c r="X144" s="1706" t="s">
        <v>2919</v>
      </c>
      <c r="Y144" s="1735">
        <v>61</v>
      </c>
      <c r="Z144" s="1890" t="s">
        <v>2646</v>
      </c>
      <c r="AA144" s="2204">
        <v>283947</v>
      </c>
      <c r="AB144" s="2204">
        <v>294321</v>
      </c>
      <c r="AC144" s="3712">
        <v>135754</v>
      </c>
      <c r="AD144" s="2204">
        <v>44640</v>
      </c>
      <c r="AE144" s="2204">
        <v>308178</v>
      </c>
      <c r="AF144" s="2204">
        <v>89696</v>
      </c>
      <c r="AG144" s="2204">
        <v>2145</v>
      </c>
      <c r="AH144" s="2204">
        <v>12718</v>
      </c>
      <c r="AI144" s="2204">
        <v>26</v>
      </c>
      <c r="AJ144" s="2204">
        <v>37</v>
      </c>
      <c r="AK144" s="2204">
        <v>0</v>
      </c>
      <c r="AL144" s="2204">
        <v>0</v>
      </c>
      <c r="AM144" s="2204">
        <v>88560</v>
      </c>
      <c r="AN144" s="2204">
        <v>24486</v>
      </c>
      <c r="AO144" s="2204">
        <v>0</v>
      </c>
      <c r="AP144" s="2204">
        <v>578268</v>
      </c>
      <c r="AQ144" s="3767">
        <v>44197</v>
      </c>
      <c r="AR144" s="3767">
        <v>44561</v>
      </c>
      <c r="AS144" s="2314" t="s">
        <v>2647</v>
      </c>
    </row>
    <row r="145" spans="1:45" s="1927" customFormat="1" ht="67.5" customHeight="1" x14ac:dyDescent="0.25">
      <c r="A145" s="1729"/>
      <c r="B145" s="1880"/>
      <c r="C145" s="1879"/>
      <c r="D145" s="1880"/>
      <c r="E145" s="1738"/>
      <c r="F145" s="1739"/>
      <c r="G145" s="3760"/>
      <c r="H145" s="3762"/>
      <c r="I145" s="3760"/>
      <c r="J145" s="3762"/>
      <c r="K145" s="3172"/>
      <c r="L145" s="2428"/>
      <c r="M145" s="3172"/>
      <c r="N145" s="2428"/>
      <c r="O145" s="2451"/>
      <c r="P145" s="3217"/>
      <c r="Q145" s="2455"/>
      <c r="R145" s="3748"/>
      <c r="S145" s="3764"/>
      <c r="T145" s="2455"/>
      <c r="U145" s="2455"/>
      <c r="V145" s="1878" t="s">
        <v>2920</v>
      </c>
      <c r="W145" s="1903">
        <v>10000000</v>
      </c>
      <c r="X145" s="1706" t="s">
        <v>2919</v>
      </c>
      <c r="Y145" s="1735">
        <v>61</v>
      </c>
      <c r="Z145" s="1890" t="s">
        <v>2646</v>
      </c>
      <c r="AA145" s="2205"/>
      <c r="AB145" s="2205"/>
      <c r="AC145" s="3737"/>
      <c r="AD145" s="2205"/>
      <c r="AE145" s="2205"/>
      <c r="AF145" s="2205"/>
      <c r="AG145" s="2205"/>
      <c r="AH145" s="2205"/>
      <c r="AI145" s="2205"/>
      <c r="AJ145" s="2205"/>
      <c r="AK145" s="2205"/>
      <c r="AL145" s="2205"/>
      <c r="AM145" s="2205"/>
      <c r="AN145" s="2205"/>
      <c r="AO145" s="2205"/>
      <c r="AP145" s="2205"/>
      <c r="AQ145" s="3768"/>
      <c r="AR145" s="3768"/>
      <c r="AS145" s="2136"/>
    </row>
    <row r="146" spans="1:45" s="1927" customFormat="1" ht="67.5" customHeight="1" x14ac:dyDescent="0.25">
      <c r="A146" s="1729"/>
      <c r="B146" s="1880"/>
      <c r="C146" s="1879"/>
      <c r="D146" s="1880"/>
      <c r="E146" s="1738"/>
      <c r="F146" s="1739"/>
      <c r="G146" s="3760"/>
      <c r="H146" s="3762"/>
      <c r="I146" s="3760"/>
      <c r="J146" s="3762"/>
      <c r="K146" s="3172"/>
      <c r="L146" s="2428"/>
      <c r="M146" s="3172"/>
      <c r="N146" s="2428"/>
      <c r="O146" s="2451"/>
      <c r="P146" s="3217"/>
      <c r="Q146" s="2455"/>
      <c r="R146" s="3748"/>
      <c r="S146" s="3764"/>
      <c r="T146" s="2455"/>
      <c r="U146" s="2455"/>
      <c r="V146" s="1878" t="s">
        <v>2921</v>
      </c>
      <c r="W146" s="1903">
        <v>8000000</v>
      </c>
      <c r="X146" s="1706" t="s">
        <v>2919</v>
      </c>
      <c r="Y146" s="1735">
        <v>61</v>
      </c>
      <c r="Z146" s="1890" t="s">
        <v>2646</v>
      </c>
      <c r="AA146" s="2205"/>
      <c r="AB146" s="2205"/>
      <c r="AC146" s="3737"/>
      <c r="AD146" s="2205"/>
      <c r="AE146" s="2205"/>
      <c r="AF146" s="2205"/>
      <c r="AG146" s="2205"/>
      <c r="AH146" s="2205"/>
      <c r="AI146" s="2205"/>
      <c r="AJ146" s="2205"/>
      <c r="AK146" s="2205"/>
      <c r="AL146" s="2205"/>
      <c r="AM146" s="2205"/>
      <c r="AN146" s="2205"/>
      <c r="AO146" s="2205"/>
      <c r="AP146" s="2205"/>
      <c r="AQ146" s="3768"/>
      <c r="AR146" s="3768"/>
      <c r="AS146" s="2136"/>
    </row>
    <row r="147" spans="1:45" s="1927" customFormat="1" ht="67.5" customHeight="1" x14ac:dyDescent="0.25">
      <c r="A147" s="1729"/>
      <c r="B147" s="1880"/>
      <c r="C147" s="1879"/>
      <c r="D147" s="1880"/>
      <c r="E147" s="1738"/>
      <c r="F147" s="1739"/>
      <c r="G147" s="3760"/>
      <c r="H147" s="3762"/>
      <c r="I147" s="3760"/>
      <c r="J147" s="3762"/>
      <c r="K147" s="3172"/>
      <c r="L147" s="2428"/>
      <c r="M147" s="3172"/>
      <c r="N147" s="2428"/>
      <c r="O147" s="2451"/>
      <c r="P147" s="3217"/>
      <c r="Q147" s="2455"/>
      <c r="R147" s="3748"/>
      <c r="S147" s="3764"/>
      <c r="T147" s="2455"/>
      <c r="U147" s="2455"/>
      <c r="V147" s="1875" t="s">
        <v>2922</v>
      </c>
      <c r="W147" s="1908">
        <v>548597644</v>
      </c>
      <c r="X147" s="1706" t="s">
        <v>2923</v>
      </c>
      <c r="Y147" s="1735">
        <v>203</v>
      </c>
      <c r="Z147" s="1890"/>
      <c r="AA147" s="2205"/>
      <c r="AB147" s="2205"/>
      <c r="AC147" s="3737"/>
      <c r="AD147" s="2205"/>
      <c r="AE147" s="2205"/>
      <c r="AF147" s="2205"/>
      <c r="AG147" s="2205"/>
      <c r="AH147" s="2205"/>
      <c r="AI147" s="2205"/>
      <c r="AJ147" s="2205"/>
      <c r="AK147" s="2205"/>
      <c r="AL147" s="2205"/>
      <c r="AM147" s="2205"/>
      <c r="AN147" s="2205"/>
      <c r="AO147" s="2205"/>
      <c r="AP147" s="2205"/>
      <c r="AQ147" s="3768"/>
      <c r="AR147" s="3768"/>
      <c r="AS147" s="2136"/>
    </row>
    <row r="148" spans="1:45" s="1927" customFormat="1" ht="67.5" customHeight="1" x14ac:dyDescent="0.25">
      <c r="A148" s="1729"/>
      <c r="B148" s="1880"/>
      <c r="C148" s="1879"/>
      <c r="D148" s="1880"/>
      <c r="E148" s="1738"/>
      <c r="F148" s="1739"/>
      <c r="G148" s="3760"/>
      <c r="H148" s="3762"/>
      <c r="I148" s="3760"/>
      <c r="J148" s="3762"/>
      <c r="K148" s="3172"/>
      <c r="L148" s="2428"/>
      <c r="M148" s="3172"/>
      <c r="N148" s="2428"/>
      <c r="O148" s="2451">
        <v>12</v>
      </c>
      <c r="P148" s="3217"/>
      <c r="Q148" s="2455"/>
      <c r="R148" s="3749"/>
      <c r="S148" s="3764"/>
      <c r="T148" s="2455"/>
      <c r="U148" s="2455"/>
      <c r="V148" s="1875" t="s">
        <v>2924</v>
      </c>
      <c r="W148" s="1908">
        <v>10000000</v>
      </c>
      <c r="X148" s="1706" t="s">
        <v>2919</v>
      </c>
      <c r="Y148" s="1735">
        <v>61</v>
      </c>
      <c r="Z148" s="1890" t="s">
        <v>2646</v>
      </c>
      <c r="AA148" s="2205"/>
      <c r="AB148" s="2205"/>
      <c r="AC148" s="3737"/>
      <c r="AD148" s="2205"/>
      <c r="AE148" s="2205"/>
      <c r="AF148" s="2205"/>
      <c r="AG148" s="2205"/>
      <c r="AH148" s="2205"/>
      <c r="AI148" s="2205"/>
      <c r="AJ148" s="2205"/>
      <c r="AK148" s="2205"/>
      <c r="AL148" s="2205"/>
      <c r="AM148" s="2205"/>
      <c r="AN148" s="2205"/>
      <c r="AO148" s="2205"/>
      <c r="AP148" s="2205"/>
      <c r="AQ148" s="3768"/>
      <c r="AR148" s="3768"/>
      <c r="AS148" s="2136"/>
    </row>
    <row r="149" spans="1:45" s="1927" customFormat="1" ht="67.5" customHeight="1" x14ac:dyDescent="0.25">
      <c r="A149" s="1729"/>
      <c r="B149" s="1880"/>
      <c r="C149" s="1879"/>
      <c r="D149" s="1880"/>
      <c r="E149" s="1738"/>
      <c r="F149" s="1739"/>
      <c r="G149" s="3760">
        <v>1905022</v>
      </c>
      <c r="H149" s="3804" t="s">
        <v>1136</v>
      </c>
      <c r="I149" s="3760">
        <v>1905022</v>
      </c>
      <c r="J149" s="3804" t="s">
        <v>1136</v>
      </c>
      <c r="K149" s="3712">
        <v>190502200</v>
      </c>
      <c r="L149" s="2524" t="s">
        <v>1137</v>
      </c>
      <c r="M149" s="3712">
        <v>190502200</v>
      </c>
      <c r="N149" s="2524" t="s">
        <v>1137</v>
      </c>
      <c r="O149" s="3799">
        <v>12</v>
      </c>
      <c r="P149" s="3217"/>
      <c r="Q149" s="2455"/>
      <c r="R149" s="3750">
        <v>9.5068734295806728E-2</v>
      </c>
      <c r="S149" s="3764"/>
      <c r="T149" s="2455"/>
      <c r="U149" s="2455" t="s">
        <v>2925</v>
      </c>
      <c r="V149" s="1878" t="s">
        <v>2926</v>
      </c>
      <c r="W149" s="1903">
        <v>14000000</v>
      </c>
      <c r="X149" s="1706" t="s">
        <v>2927</v>
      </c>
      <c r="Y149" s="1735">
        <v>61</v>
      </c>
      <c r="Z149" s="1890" t="s">
        <v>2646</v>
      </c>
      <c r="AA149" s="2205"/>
      <c r="AB149" s="2205"/>
      <c r="AC149" s="3737"/>
      <c r="AD149" s="2205"/>
      <c r="AE149" s="2205"/>
      <c r="AF149" s="2205"/>
      <c r="AG149" s="2205"/>
      <c r="AH149" s="2205"/>
      <c r="AI149" s="2205"/>
      <c r="AJ149" s="2205"/>
      <c r="AK149" s="2205"/>
      <c r="AL149" s="2205"/>
      <c r="AM149" s="2205"/>
      <c r="AN149" s="2205"/>
      <c r="AO149" s="2205"/>
      <c r="AP149" s="2205"/>
      <c r="AQ149" s="3768"/>
      <c r="AR149" s="3768"/>
      <c r="AS149" s="2136"/>
    </row>
    <row r="150" spans="1:45" s="1927" customFormat="1" ht="86.25" customHeight="1" x14ac:dyDescent="0.25">
      <c r="A150" s="1729"/>
      <c r="B150" s="1880"/>
      <c r="C150" s="1879"/>
      <c r="D150" s="1880"/>
      <c r="E150" s="1738"/>
      <c r="F150" s="1739"/>
      <c r="G150" s="3760"/>
      <c r="H150" s="3805"/>
      <c r="I150" s="3760"/>
      <c r="J150" s="3805"/>
      <c r="K150" s="3737"/>
      <c r="L150" s="2541"/>
      <c r="M150" s="3737"/>
      <c r="N150" s="2541"/>
      <c r="O150" s="3757"/>
      <c r="P150" s="3217"/>
      <c r="Q150" s="2455"/>
      <c r="R150" s="3748"/>
      <c r="S150" s="3764"/>
      <c r="T150" s="2455"/>
      <c r="U150" s="2455"/>
      <c r="V150" s="1878" t="s">
        <v>2928</v>
      </c>
      <c r="W150" s="1903">
        <v>19000000</v>
      </c>
      <c r="X150" s="1706" t="s">
        <v>2927</v>
      </c>
      <c r="Y150" s="1735">
        <v>61</v>
      </c>
      <c r="Z150" s="1890" t="s">
        <v>2646</v>
      </c>
      <c r="AA150" s="2205"/>
      <c r="AB150" s="2205"/>
      <c r="AC150" s="3737"/>
      <c r="AD150" s="2205"/>
      <c r="AE150" s="2205"/>
      <c r="AF150" s="2205"/>
      <c r="AG150" s="2205"/>
      <c r="AH150" s="2205"/>
      <c r="AI150" s="2205"/>
      <c r="AJ150" s="2205"/>
      <c r="AK150" s="2205"/>
      <c r="AL150" s="2205"/>
      <c r="AM150" s="2205"/>
      <c r="AN150" s="2205"/>
      <c r="AO150" s="2205"/>
      <c r="AP150" s="2205"/>
      <c r="AQ150" s="3768"/>
      <c r="AR150" s="3768"/>
      <c r="AS150" s="2136"/>
    </row>
    <row r="151" spans="1:45" s="1927" customFormat="1" ht="103.5" customHeight="1" x14ac:dyDescent="0.25">
      <c r="A151" s="1729"/>
      <c r="B151" s="1880"/>
      <c r="C151" s="1879"/>
      <c r="D151" s="1880"/>
      <c r="E151" s="1738"/>
      <c r="F151" s="1739"/>
      <c r="G151" s="3760"/>
      <c r="H151" s="3805"/>
      <c r="I151" s="3760"/>
      <c r="J151" s="3805"/>
      <c r="K151" s="3737"/>
      <c r="L151" s="2541"/>
      <c r="M151" s="3737"/>
      <c r="N151" s="2541"/>
      <c r="O151" s="3757"/>
      <c r="P151" s="3217"/>
      <c r="Q151" s="2455"/>
      <c r="R151" s="3748"/>
      <c r="S151" s="3764"/>
      <c r="T151" s="2455"/>
      <c r="U151" s="2455"/>
      <c r="V151" s="1878" t="s">
        <v>2929</v>
      </c>
      <c r="W151" s="1903">
        <v>9700000</v>
      </c>
      <c r="X151" s="1706" t="s">
        <v>2927</v>
      </c>
      <c r="Y151" s="1735"/>
      <c r="Z151" s="1890"/>
      <c r="AA151" s="2205"/>
      <c r="AB151" s="2205"/>
      <c r="AC151" s="3737"/>
      <c r="AD151" s="2205"/>
      <c r="AE151" s="2205"/>
      <c r="AF151" s="2205"/>
      <c r="AG151" s="2205"/>
      <c r="AH151" s="2205"/>
      <c r="AI151" s="2205"/>
      <c r="AJ151" s="2205"/>
      <c r="AK151" s="2205"/>
      <c r="AL151" s="2205"/>
      <c r="AM151" s="2205"/>
      <c r="AN151" s="2205"/>
      <c r="AO151" s="2205"/>
      <c r="AP151" s="2205"/>
      <c r="AQ151" s="3768"/>
      <c r="AR151" s="3768"/>
      <c r="AS151" s="2136"/>
    </row>
    <row r="152" spans="1:45" s="1927" customFormat="1" ht="90" customHeight="1" x14ac:dyDescent="0.25">
      <c r="A152" s="1729"/>
      <c r="B152" s="1880"/>
      <c r="C152" s="1879"/>
      <c r="D152" s="1880"/>
      <c r="E152" s="1738"/>
      <c r="F152" s="1739"/>
      <c r="G152" s="3760"/>
      <c r="H152" s="3805"/>
      <c r="I152" s="3760"/>
      <c r="J152" s="3805"/>
      <c r="K152" s="3737"/>
      <c r="L152" s="2541"/>
      <c r="M152" s="3737"/>
      <c r="N152" s="2541"/>
      <c r="O152" s="3757"/>
      <c r="P152" s="3217"/>
      <c r="Q152" s="2455"/>
      <c r="R152" s="3748"/>
      <c r="S152" s="3764"/>
      <c r="T152" s="2455"/>
      <c r="U152" s="2455"/>
      <c r="V152" s="1878" t="s">
        <v>2930</v>
      </c>
      <c r="W152" s="1903">
        <v>12000000</v>
      </c>
      <c r="X152" s="1706" t="s">
        <v>2927</v>
      </c>
      <c r="Y152" s="1735">
        <v>61</v>
      </c>
      <c r="Z152" s="1890" t="s">
        <v>2646</v>
      </c>
      <c r="AA152" s="2205"/>
      <c r="AB152" s="2205"/>
      <c r="AC152" s="3737"/>
      <c r="AD152" s="2205"/>
      <c r="AE152" s="2205"/>
      <c r="AF152" s="2205"/>
      <c r="AG152" s="2205"/>
      <c r="AH152" s="2205"/>
      <c r="AI152" s="2205"/>
      <c r="AJ152" s="2205"/>
      <c r="AK152" s="2205"/>
      <c r="AL152" s="2205"/>
      <c r="AM152" s="2205"/>
      <c r="AN152" s="2205"/>
      <c r="AO152" s="2205"/>
      <c r="AP152" s="2205"/>
      <c r="AQ152" s="3768"/>
      <c r="AR152" s="3768"/>
      <c r="AS152" s="2136"/>
    </row>
    <row r="153" spans="1:45" s="1927" customFormat="1" ht="67.5" customHeight="1" x14ac:dyDescent="0.25">
      <c r="A153" s="1729"/>
      <c r="B153" s="1880"/>
      <c r="C153" s="1879"/>
      <c r="D153" s="1880"/>
      <c r="E153" s="1738"/>
      <c r="F153" s="1739"/>
      <c r="G153" s="3760"/>
      <c r="H153" s="3761"/>
      <c r="I153" s="3760"/>
      <c r="J153" s="3761"/>
      <c r="K153" s="3770"/>
      <c r="L153" s="2525"/>
      <c r="M153" s="3770"/>
      <c r="N153" s="2525"/>
      <c r="O153" s="3758"/>
      <c r="P153" s="3217"/>
      <c r="Q153" s="2455"/>
      <c r="R153" s="3749"/>
      <c r="S153" s="3764"/>
      <c r="T153" s="2455"/>
      <c r="U153" s="2455"/>
      <c r="V153" s="1875" t="s">
        <v>2931</v>
      </c>
      <c r="W153" s="1908">
        <v>12000000</v>
      </c>
      <c r="X153" s="1706" t="s">
        <v>2927</v>
      </c>
      <c r="Y153" s="1735">
        <v>61</v>
      </c>
      <c r="Z153" s="1890" t="s">
        <v>2646</v>
      </c>
      <c r="AA153" s="2205"/>
      <c r="AB153" s="2205"/>
      <c r="AC153" s="3737"/>
      <c r="AD153" s="2205"/>
      <c r="AE153" s="2205"/>
      <c r="AF153" s="2205"/>
      <c r="AG153" s="2205"/>
      <c r="AH153" s="2205"/>
      <c r="AI153" s="2205"/>
      <c r="AJ153" s="2205"/>
      <c r="AK153" s="2205"/>
      <c r="AL153" s="2205"/>
      <c r="AM153" s="2205"/>
      <c r="AN153" s="2205"/>
      <c r="AO153" s="2205"/>
      <c r="AP153" s="2205"/>
      <c r="AQ153" s="3768"/>
      <c r="AR153" s="3768"/>
      <c r="AS153" s="2136"/>
    </row>
    <row r="154" spans="1:45" s="1927" customFormat="1" ht="67.5" customHeight="1" x14ac:dyDescent="0.25">
      <c r="A154" s="1729"/>
      <c r="B154" s="1880"/>
      <c r="C154" s="1879"/>
      <c r="D154" s="1880"/>
      <c r="E154" s="1738"/>
      <c r="F154" s="1739"/>
      <c r="G154" s="3760" t="s">
        <v>63</v>
      </c>
      <c r="H154" s="3762" t="s">
        <v>2932</v>
      </c>
      <c r="I154" s="3760">
        <v>1905015</v>
      </c>
      <c r="J154" s="3762" t="s">
        <v>880</v>
      </c>
      <c r="K154" s="3172" t="s">
        <v>63</v>
      </c>
      <c r="L154" s="2428" t="s">
        <v>2933</v>
      </c>
      <c r="M154" s="3172" t="s">
        <v>2934</v>
      </c>
      <c r="N154" s="2428" t="s">
        <v>2851</v>
      </c>
      <c r="O154" s="3814">
        <v>1</v>
      </c>
      <c r="P154" s="3217"/>
      <c r="Q154" s="2455"/>
      <c r="R154" s="3781">
        <v>6.8842876559032457E-2</v>
      </c>
      <c r="S154" s="3764"/>
      <c r="T154" s="2455"/>
      <c r="U154" s="2455" t="s">
        <v>2935</v>
      </c>
      <c r="V154" s="1878" t="s">
        <v>2936</v>
      </c>
      <c r="W154" s="1903">
        <v>8300000</v>
      </c>
      <c r="X154" s="1706" t="s">
        <v>2937</v>
      </c>
      <c r="Y154" s="1735">
        <v>61</v>
      </c>
      <c r="Z154" s="1890" t="s">
        <v>2646</v>
      </c>
      <c r="AA154" s="2205"/>
      <c r="AB154" s="2205"/>
      <c r="AC154" s="3737"/>
      <c r="AD154" s="2205"/>
      <c r="AE154" s="2205"/>
      <c r="AF154" s="2205"/>
      <c r="AG154" s="2205"/>
      <c r="AH154" s="2205"/>
      <c r="AI154" s="2205"/>
      <c r="AJ154" s="2205"/>
      <c r="AK154" s="2205"/>
      <c r="AL154" s="2205"/>
      <c r="AM154" s="2205"/>
      <c r="AN154" s="2205"/>
      <c r="AO154" s="2205"/>
      <c r="AP154" s="2205"/>
      <c r="AQ154" s="3768"/>
      <c r="AR154" s="3768"/>
      <c r="AS154" s="2136"/>
    </row>
    <row r="155" spans="1:45" s="1927" customFormat="1" ht="58.5" customHeight="1" x14ac:dyDescent="0.25">
      <c r="A155" s="1729"/>
      <c r="B155" s="1880"/>
      <c r="C155" s="1879"/>
      <c r="D155" s="1880"/>
      <c r="E155" s="1738"/>
      <c r="F155" s="1739"/>
      <c r="G155" s="3760"/>
      <c r="H155" s="3762"/>
      <c r="I155" s="3760"/>
      <c r="J155" s="3762"/>
      <c r="K155" s="3172"/>
      <c r="L155" s="2428"/>
      <c r="M155" s="3172"/>
      <c r="N155" s="2428"/>
      <c r="O155" s="3814"/>
      <c r="P155" s="3217"/>
      <c r="Q155" s="2455"/>
      <c r="R155" s="3781"/>
      <c r="S155" s="3764"/>
      <c r="T155" s="2455"/>
      <c r="U155" s="2455"/>
      <c r="V155" s="1878" t="s">
        <v>2938</v>
      </c>
      <c r="W155" s="1903">
        <v>8000000</v>
      </c>
      <c r="X155" s="1706" t="s">
        <v>2937</v>
      </c>
      <c r="Y155" s="1735">
        <v>61</v>
      </c>
      <c r="Z155" s="1890" t="s">
        <v>2646</v>
      </c>
      <c r="AA155" s="2205"/>
      <c r="AB155" s="2205"/>
      <c r="AC155" s="3737"/>
      <c r="AD155" s="2205"/>
      <c r="AE155" s="2205"/>
      <c r="AF155" s="2205"/>
      <c r="AG155" s="2205"/>
      <c r="AH155" s="2205"/>
      <c r="AI155" s="2205"/>
      <c r="AJ155" s="2205"/>
      <c r="AK155" s="2205"/>
      <c r="AL155" s="2205"/>
      <c r="AM155" s="2205"/>
      <c r="AN155" s="2205"/>
      <c r="AO155" s="2205"/>
      <c r="AP155" s="2205"/>
      <c r="AQ155" s="3768"/>
      <c r="AR155" s="3768"/>
      <c r="AS155" s="2136"/>
    </row>
    <row r="156" spans="1:45" s="1927" customFormat="1" ht="58.5" customHeight="1" x14ac:dyDescent="0.25">
      <c r="A156" s="1729"/>
      <c r="B156" s="1880"/>
      <c r="C156" s="1879"/>
      <c r="D156" s="1880"/>
      <c r="E156" s="1738"/>
      <c r="F156" s="1739"/>
      <c r="G156" s="3760"/>
      <c r="H156" s="3762"/>
      <c r="I156" s="3760"/>
      <c r="J156" s="3762"/>
      <c r="K156" s="3172"/>
      <c r="L156" s="2428"/>
      <c r="M156" s="3172"/>
      <c r="N156" s="2428"/>
      <c r="O156" s="3814"/>
      <c r="P156" s="3217"/>
      <c r="Q156" s="2455"/>
      <c r="R156" s="3781"/>
      <c r="S156" s="3764"/>
      <c r="T156" s="2455"/>
      <c r="U156" s="2455"/>
      <c r="V156" s="1878" t="s">
        <v>2939</v>
      </c>
      <c r="W156" s="1903">
        <v>8000000</v>
      </c>
      <c r="X156" s="1706" t="s">
        <v>2937</v>
      </c>
      <c r="Y156" s="1735">
        <v>61</v>
      </c>
      <c r="Z156" s="1890" t="s">
        <v>2646</v>
      </c>
      <c r="AA156" s="2205"/>
      <c r="AB156" s="2205"/>
      <c r="AC156" s="3737"/>
      <c r="AD156" s="2205"/>
      <c r="AE156" s="2205"/>
      <c r="AF156" s="2205"/>
      <c r="AG156" s="2205"/>
      <c r="AH156" s="2205"/>
      <c r="AI156" s="2205"/>
      <c r="AJ156" s="2205"/>
      <c r="AK156" s="2205"/>
      <c r="AL156" s="2205"/>
      <c r="AM156" s="2205"/>
      <c r="AN156" s="2205"/>
      <c r="AO156" s="2205"/>
      <c r="AP156" s="2205"/>
      <c r="AQ156" s="3768"/>
      <c r="AR156" s="3768"/>
      <c r="AS156" s="2136"/>
    </row>
    <row r="157" spans="1:45" s="1927" customFormat="1" ht="58.5" customHeight="1" x14ac:dyDescent="0.25">
      <c r="A157" s="1729"/>
      <c r="B157" s="1880"/>
      <c r="C157" s="1879"/>
      <c r="D157" s="1880"/>
      <c r="E157" s="1738"/>
      <c r="F157" s="1739"/>
      <c r="G157" s="3760"/>
      <c r="H157" s="3762"/>
      <c r="I157" s="3760"/>
      <c r="J157" s="3762"/>
      <c r="K157" s="3172"/>
      <c r="L157" s="2428"/>
      <c r="M157" s="3172"/>
      <c r="N157" s="2428"/>
      <c r="O157" s="3814"/>
      <c r="P157" s="3217"/>
      <c r="Q157" s="2455"/>
      <c r="R157" s="3781"/>
      <c r="S157" s="3764"/>
      <c r="T157" s="2455"/>
      <c r="U157" s="2455"/>
      <c r="V157" s="1878" t="s">
        <v>2940</v>
      </c>
      <c r="W157" s="1903">
        <v>8000000</v>
      </c>
      <c r="X157" s="1706" t="s">
        <v>2937</v>
      </c>
      <c r="Y157" s="1735">
        <v>61</v>
      </c>
      <c r="Z157" s="1890" t="s">
        <v>2646</v>
      </c>
      <c r="AA157" s="2205"/>
      <c r="AB157" s="2205"/>
      <c r="AC157" s="3737"/>
      <c r="AD157" s="2205"/>
      <c r="AE157" s="2205"/>
      <c r="AF157" s="2205"/>
      <c r="AG157" s="2205"/>
      <c r="AH157" s="2205"/>
      <c r="AI157" s="2205"/>
      <c r="AJ157" s="2205"/>
      <c r="AK157" s="2205"/>
      <c r="AL157" s="2205"/>
      <c r="AM157" s="2205"/>
      <c r="AN157" s="2205"/>
      <c r="AO157" s="2205"/>
      <c r="AP157" s="2205"/>
      <c r="AQ157" s="3768"/>
      <c r="AR157" s="3768"/>
      <c r="AS157" s="2136"/>
    </row>
    <row r="158" spans="1:45" s="1927" customFormat="1" ht="58.5" customHeight="1" x14ac:dyDescent="0.25">
      <c r="A158" s="1729"/>
      <c r="B158" s="1880"/>
      <c r="C158" s="1879"/>
      <c r="D158" s="1880"/>
      <c r="E158" s="1738"/>
      <c r="F158" s="1739"/>
      <c r="G158" s="3760"/>
      <c r="H158" s="3762"/>
      <c r="I158" s="3760"/>
      <c r="J158" s="3762"/>
      <c r="K158" s="3172"/>
      <c r="L158" s="2428"/>
      <c r="M158" s="3172"/>
      <c r="N158" s="2428"/>
      <c r="O158" s="3814"/>
      <c r="P158" s="3217"/>
      <c r="Q158" s="2455"/>
      <c r="R158" s="3781"/>
      <c r="S158" s="3764"/>
      <c r="T158" s="2455"/>
      <c r="U158" s="2455"/>
      <c r="V158" s="1878" t="s">
        <v>2941</v>
      </c>
      <c r="W158" s="1903">
        <v>9475000</v>
      </c>
      <c r="X158" s="1706" t="s">
        <v>2937</v>
      </c>
      <c r="Y158" s="1735">
        <v>61</v>
      </c>
      <c r="Z158" s="1890" t="s">
        <v>2646</v>
      </c>
      <c r="AA158" s="2205"/>
      <c r="AB158" s="2205"/>
      <c r="AC158" s="3737"/>
      <c r="AD158" s="2205"/>
      <c r="AE158" s="2205"/>
      <c r="AF158" s="2205"/>
      <c r="AG158" s="2205"/>
      <c r="AH158" s="2205"/>
      <c r="AI158" s="2205"/>
      <c r="AJ158" s="2205"/>
      <c r="AK158" s="2205"/>
      <c r="AL158" s="2205"/>
      <c r="AM158" s="2205"/>
      <c r="AN158" s="2205"/>
      <c r="AO158" s="2205"/>
      <c r="AP158" s="2205"/>
      <c r="AQ158" s="3768"/>
      <c r="AR158" s="3768"/>
      <c r="AS158" s="2136"/>
    </row>
    <row r="159" spans="1:45" s="1927" customFormat="1" ht="58.5" customHeight="1" x14ac:dyDescent="0.25">
      <c r="A159" s="1729"/>
      <c r="B159" s="1880"/>
      <c r="C159" s="1879"/>
      <c r="D159" s="1880"/>
      <c r="E159" s="1738"/>
      <c r="F159" s="1739"/>
      <c r="G159" s="3760"/>
      <c r="H159" s="3762"/>
      <c r="I159" s="3760"/>
      <c r="J159" s="3762"/>
      <c r="K159" s="3172"/>
      <c r="L159" s="2428"/>
      <c r="M159" s="3172"/>
      <c r="N159" s="2428"/>
      <c r="O159" s="3814"/>
      <c r="P159" s="3217"/>
      <c r="Q159" s="2455"/>
      <c r="R159" s="3781"/>
      <c r="S159" s="3764"/>
      <c r="T159" s="2455"/>
      <c r="U159" s="2455"/>
      <c r="V159" s="1878" t="s">
        <v>2942</v>
      </c>
      <c r="W159" s="1903">
        <v>6525000</v>
      </c>
      <c r="X159" s="1706" t="s">
        <v>2937</v>
      </c>
      <c r="Y159" s="1735">
        <v>61</v>
      </c>
      <c r="Z159" s="1890" t="s">
        <v>2646</v>
      </c>
      <c r="AA159" s="2206"/>
      <c r="AB159" s="2205"/>
      <c r="AC159" s="3737"/>
      <c r="AD159" s="2205"/>
      <c r="AE159" s="2205"/>
      <c r="AF159" s="2205"/>
      <c r="AG159" s="2205"/>
      <c r="AH159" s="2205"/>
      <c r="AI159" s="2205"/>
      <c r="AJ159" s="2205"/>
      <c r="AK159" s="2205"/>
      <c r="AL159" s="2205"/>
      <c r="AM159" s="2205"/>
      <c r="AN159" s="2205"/>
      <c r="AO159" s="2205"/>
      <c r="AP159" s="2205"/>
      <c r="AQ159" s="3768"/>
      <c r="AR159" s="3768"/>
      <c r="AS159" s="2136"/>
    </row>
    <row r="160" spans="1:45" s="1927" customFormat="1" ht="101.25" customHeight="1" x14ac:dyDescent="0.25">
      <c r="A160" s="1729"/>
      <c r="B160" s="1880"/>
      <c r="C160" s="1879"/>
      <c r="D160" s="1880"/>
      <c r="E160" s="1738"/>
      <c r="F160" s="1739"/>
      <c r="G160" s="3760">
        <v>1905023</v>
      </c>
      <c r="H160" s="3800" t="s">
        <v>2943</v>
      </c>
      <c r="I160" s="3760">
        <v>1905023</v>
      </c>
      <c r="J160" s="3800" t="s">
        <v>2943</v>
      </c>
      <c r="K160" s="3802">
        <v>190502300</v>
      </c>
      <c r="L160" s="3806" t="s">
        <v>2944</v>
      </c>
      <c r="M160" s="3802">
        <v>190502300</v>
      </c>
      <c r="N160" s="3806" t="s">
        <v>2944</v>
      </c>
      <c r="O160" s="3808">
        <v>12</v>
      </c>
      <c r="P160" s="3725" t="s">
        <v>2945</v>
      </c>
      <c r="Q160" s="3810" t="s">
        <v>2946</v>
      </c>
      <c r="R160" s="3781">
        <v>0.58011049723756902</v>
      </c>
      <c r="S160" s="3764">
        <v>181000000</v>
      </c>
      <c r="T160" s="2455" t="s">
        <v>2947</v>
      </c>
      <c r="U160" s="2455" t="s">
        <v>2948</v>
      </c>
      <c r="V160" s="1878" t="s">
        <v>2949</v>
      </c>
      <c r="W160" s="1903">
        <v>21000000</v>
      </c>
      <c r="X160" s="1706" t="s">
        <v>2950</v>
      </c>
      <c r="Y160" s="1735">
        <v>61</v>
      </c>
      <c r="Z160" s="1890" t="s">
        <v>2646</v>
      </c>
      <c r="AA160" s="2204">
        <v>289394</v>
      </c>
      <c r="AB160" s="2204">
        <v>279112</v>
      </c>
      <c r="AC160" s="3712">
        <v>63164</v>
      </c>
      <c r="AD160" s="2204">
        <v>45607</v>
      </c>
      <c r="AE160" s="2204">
        <v>365607</v>
      </c>
      <c r="AF160" s="2204">
        <v>75612</v>
      </c>
      <c r="AG160" s="2204">
        <v>2145</v>
      </c>
      <c r="AH160" s="2204">
        <v>12718</v>
      </c>
      <c r="AI160" s="2204">
        <v>26</v>
      </c>
      <c r="AJ160" s="2204">
        <v>37</v>
      </c>
      <c r="AK160" s="2204">
        <v>0</v>
      </c>
      <c r="AL160" s="2204">
        <v>0</v>
      </c>
      <c r="AM160" s="2204">
        <v>78</v>
      </c>
      <c r="AN160" s="2204">
        <v>16897</v>
      </c>
      <c r="AO160" s="2204">
        <v>852</v>
      </c>
      <c r="AP160" s="2204">
        <v>568506</v>
      </c>
      <c r="AQ160" s="3767">
        <v>44197</v>
      </c>
      <c r="AR160" s="3767">
        <v>44561</v>
      </c>
      <c r="AS160" s="2314" t="s">
        <v>2647</v>
      </c>
    </row>
    <row r="161" spans="1:45" s="1927" customFormat="1" ht="72.75" customHeight="1" x14ac:dyDescent="0.25">
      <c r="A161" s="1729"/>
      <c r="B161" s="1880"/>
      <c r="C161" s="1879"/>
      <c r="D161" s="1880"/>
      <c r="E161" s="1738"/>
      <c r="F161" s="1739"/>
      <c r="G161" s="3760"/>
      <c r="H161" s="3801"/>
      <c r="I161" s="3760"/>
      <c r="J161" s="3801"/>
      <c r="K161" s="3803"/>
      <c r="L161" s="3807"/>
      <c r="M161" s="3803"/>
      <c r="N161" s="3807"/>
      <c r="O161" s="3309"/>
      <c r="P161" s="3031"/>
      <c r="Q161" s="3811"/>
      <c r="R161" s="3781"/>
      <c r="S161" s="3764"/>
      <c r="T161" s="2455"/>
      <c r="U161" s="2455"/>
      <c r="V161" s="1878" t="s">
        <v>2951</v>
      </c>
      <c r="W161" s="1903">
        <v>20000000</v>
      </c>
      <c r="X161" s="1706" t="s">
        <v>2950</v>
      </c>
      <c r="Y161" s="1735">
        <v>61</v>
      </c>
      <c r="Z161" s="1890" t="s">
        <v>2646</v>
      </c>
      <c r="AA161" s="2205"/>
      <c r="AB161" s="2205"/>
      <c r="AC161" s="3737"/>
      <c r="AD161" s="2205"/>
      <c r="AE161" s="2205"/>
      <c r="AF161" s="2205"/>
      <c r="AG161" s="2205"/>
      <c r="AH161" s="2205"/>
      <c r="AI161" s="2205"/>
      <c r="AJ161" s="2205"/>
      <c r="AK161" s="2205"/>
      <c r="AL161" s="2205"/>
      <c r="AM161" s="2205"/>
      <c r="AN161" s="2205"/>
      <c r="AO161" s="2205"/>
      <c r="AP161" s="2205"/>
      <c r="AQ161" s="3768"/>
      <c r="AR161" s="3768"/>
      <c r="AS161" s="2136"/>
    </row>
    <row r="162" spans="1:45" s="1927" customFormat="1" ht="82.5" customHeight="1" x14ac:dyDescent="0.25">
      <c r="A162" s="1729"/>
      <c r="B162" s="1880"/>
      <c r="C162" s="1879"/>
      <c r="D162" s="1880"/>
      <c r="E162" s="1738"/>
      <c r="F162" s="1739"/>
      <c r="G162" s="3760"/>
      <c r="H162" s="3801"/>
      <c r="I162" s="3760"/>
      <c r="J162" s="3801"/>
      <c r="K162" s="3803"/>
      <c r="L162" s="3807"/>
      <c r="M162" s="3803"/>
      <c r="N162" s="3807"/>
      <c r="O162" s="3309"/>
      <c r="P162" s="3031"/>
      <c r="Q162" s="3811"/>
      <c r="R162" s="3781"/>
      <c r="S162" s="3764"/>
      <c r="T162" s="2455"/>
      <c r="U162" s="2455"/>
      <c r="V162" s="1878" t="s">
        <v>2952</v>
      </c>
      <c r="W162" s="1903">
        <v>22000000</v>
      </c>
      <c r="X162" s="1706" t="s">
        <v>2950</v>
      </c>
      <c r="Y162" s="1735">
        <v>61</v>
      </c>
      <c r="Z162" s="1890" t="s">
        <v>2646</v>
      </c>
      <c r="AA162" s="2205"/>
      <c r="AB162" s="2205"/>
      <c r="AC162" s="3737"/>
      <c r="AD162" s="2205"/>
      <c r="AE162" s="2205"/>
      <c r="AF162" s="2205"/>
      <c r="AG162" s="2205"/>
      <c r="AH162" s="2205"/>
      <c r="AI162" s="2205"/>
      <c r="AJ162" s="2205"/>
      <c r="AK162" s="2205"/>
      <c r="AL162" s="2205"/>
      <c r="AM162" s="2205"/>
      <c r="AN162" s="2205"/>
      <c r="AO162" s="2205"/>
      <c r="AP162" s="2205"/>
      <c r="AQ162" s="3768"/>
      <c r="AR162" s="3768"/>
      <c r="AS162" s="2136"/>
    </row>
    <row r="163" spans="1:45" s="1927" customFormat="1" ht="56.25" customHeight="1" x14ac:dyDescent="0.25">
      <c r="A163" s="1729"/>
      <c r="B163" s="1880"/>
      <c r="C163" s="1879"/>
      <c r="D163" s="1880"/>
      <c r="E163" s="1738"/>
      <c r="F163" s="1739"/>
      <c r="G163" s="3760"/>
      <c r="H163" s="3801"/>
      <c r="I163" s="3760"/>
      <c r="J163" s="3801"/>
      <c r="K163" s="3803"/>
      <c r="L163" s="3807"/>
      <c r="M163" s="3803"/>
      <c r="N163" s="3807"/>
      <c r="O163" s="3309"/>
      <c r="P163" s="3031"/>
      <c r="Q163" s="3811"/>
      <c r="R163" s="3781"/>
      <c r="S163" s="3764"/>
      <c r="T163" s="2455"/>
      <c r="U163" s="2455"/>
      <c r="V163" s="1878" t="s">
        <v>2953</v>
      </c>
      <c r="W163" s="1903">
        <v>22000000</v>
      </c>
      <c r="X163" s="1706" t="s">
        <v>2950</v>
      </c>
      <c r="Y163" s="1735">
        <v>61</v>
      </c>
      <c r="Z163" s="1890" t="s">
        <v>2646</v>
      </c>
      <c r="AA163" s="2205"/>
      <c r="AB163" s="2205"/>
      <c r="AC163" s="3737"/>
      <c r="AD163" s="2205"/>
      <c r="AE163" s="2205"/>
      <c r="AF163" s="2205"/>
      <c r="AG163" s="2205"/>
      <c r="AH163" s="2205"/>
      <c r="AI163" s="2205"/>
      <c r="AJ163" s="2205"/>
      <c r="AK163" s="2205"/>
      <c r="AL163" s="2205"/>
      <c r="AM163" s="2205"/>
      <c r="AN163" s="2205"/>
      <c r="AO163" s="2205"/>
      <c r="AP163" s="2205"/>
      <c r="AQ163" s="3768"/>
      <c r="AR163" s="3768"/>
      <c r="AS163" s="2136"/>
    </row>
    <row r="164" spans="1:45" s="1927" customFormat="1" ht="108" customHeight="1" x14ac:dyDescent="0.25">
      <c r="A164" s="1729"/>
      <c r="B164" s="1880"/>
      <c r="C164" s="1879"/>
      <c r="D164" s="1880"/>
      <c r="E164" s="1738"/>
      <c r="F164" s="1739"/>
      <c r="G164" s="3760"/>
      <c r="H164" s="3801"/>
      <c r="I164" s="3760"/>
      <c r="J164" s="3801"/>
      <c r="K164" s="3803"/>
      <c r="L164" s="3807"/>
      <c r="M164" s="3803"/>
      <c r="N164" s="3807"/>
      <c r="O164" s="3309"/>
      <c r="P164" s="3031"/>
      <c r="Q164" s="3811"/>
      <c r="R164" s="3781"/>
      <c r="S164" s="3764"/>
      <c r="T164" s="2455"/>
      <c r="U164" s="2455"/>
      <c r="V164" s="1878" t="s">
        <v>2954</v>
      </c>
      <c r="W164" s="1903">
        <v>20000000</v>
      </c>
      <c r="X164" s="1706" t="s">
        <v>2950</v>
      </c>
      <c r="Y164" s="1735">
        <v>61</v>
      </c>
      <c r="Z164" s="1890" t="s">
        <v>2646</v>
      </c>
      <c r="AA164" s="2205"/>
      <c r="AB164" s="2205"/>
      <c r="AC164" s="3737"/>
      <c r="AD164" s="2205"/>
      <c r="AE164" s="2205"/>
      <c r="AF164" s="2205"/>
      <c r="AG164" s="2205"/>
      <c r="AH164" s="2205"/>
      <c r="AI164" s="2205"/>
      <c r="AJ164" s="2205"/>
      <c r="AK164" s="2205"/>
      <c r="AL164" s="2205"/>
      <c r="AM164" s="2205"/>
      <c r="AN164" s="2205"/>
      <c r="AO164" s="2205"/>
      <c r="AP164" s="2205"/>
      <c r="AQ164" s="3768"/>
      <c r="AR164" s="3768"/>
      <c r="AS164" s="2136"/>
    </row>
    <row r="165" spans="1:45" s="1927" customFormat="1" ht="57.75" customHeight="1" x14ac:dyDescent="0.25">
      <c r="A165" s="1729"/>
      <c r="B165" s="1880"/>
      <c r="C165" s="1879"/>
      <c r="D165" s="1880"/>
      <c r="E165" s="1738"/>
      <c r="F165" s="1739"/>
      <c r="G165" s="3760">
        <v>1905031</v>
      </c>
      <c r="H165" s="3801" t="s">
        <v>2826</v>
      </c>
      <c r="I165" s="3760">
        <v>1905031</v>
      </c>
      <c r="J165" s="3801" t="s">
        <v>2826</v>
      </c>
      <c r="K165" s="3803">
        <v>190503100</v>
      </c>
      <c r="L165" s="3807" t="s">
        <v>2827</v>
      </c>
      <c r="M165" s="3803">
        <v>190503100</v>
      </c>
      <c r="N165" s="3807" t="s">
        <v>2827</v>
      </c>
      <c r="O165" s="3813">
        <v>12</v>
      </c>
      <c r="P165" s="3031"/>
      <c r="Q165" s="3811"/>
      <c r="R165" s="3781">
        <v>0.41988950276243092</v>
      </c>
      <c r="S165" s="3764"/>
      <c r="T165" s="2455"/>
      <c r="U165" s="2455" t="s">
        <v>2955</v>
      </c>
      <c r="V165" s="1878" t="s">
        <v>2956</v>
      </c>
      <c r="W165" s="1903">
        <v>26000000</v>
      </c>
      <c r="X165" s="1706" t="s">
        <v>2957</v>
      </c>
      <c r="Y165" s="1735">
        <v>61</v>
      </c>
      <c r="Z165" s="1890" t="s">
        <v>2646</v>
      </c>
      <c r="AA165" s="2205"/>
      <c r="AB165" s="2205"/>
      <c r="AC165" s="3737"/>
      <c r="AD165" s="2205"/>
      <c r="AE165" s="2205"/>
      <c r="AF165" s="2205"/>
      <c r="AG165" s="2205"/>
      <c r="AH165" s="2205"/>
      <c r="AI165" s="2205"/>
      <c r="AJ165" s="2205"/>
      <c r="AK165" s="2205"/>
      <c r="AL165" s="2205"/>
      <c r="AM165" s="2205"/>
      <c r="AN165" s="2205"/>
      <c r="AO165" s="2205"/>
      <c r="AP165" s="2205"/>
      <c r="AQ165" s="3768"/>
      <c r="AR165" s="3768"/>
      <c r="AS165" s="2136"/>
    </row>
    <row r="166" spans="1:45" s="1927" customFormat="1" ht="75" customHeight="1" x14ac:dyDescent="0.25">
      <c r="A166" s="1729"/>
      <c r="B166" s="1880"/>
      <c r="C166" s="1879"/>
      <c r="D166" s="1880"/>
      <c r="E166" s="1738"/>
      <c r="F166" s="1739"/>
      <c r="G166" s="3760"/>
      <c r="H166" s="3801"/>
      <c r="I166" s="3760"/>
      <c r="J166" s="3801"/>
      <c r="K166" s="3803"/>
      <c r="L166" s="3807"/>
      <c r="M166" s="3803"/>
      <c r="N166" s="3807"/>
      <c r="O166" s="3813"/>
      <c r="P166" s="3031"/>
      <c r="Q166" s="3811"/>
      <c r="R166" s="3781"/>
      <c r="S166" s="3764"/>
      <c r="T166" s="2455"/>
      <c r="U166" s="2455"/>
      <c r="V166" s="1878" t="s">
        <v>2951</v>
      </c>
      <c r="W166" s="1903">
        <v>20000000</v>
      </c>
      <c r="X166" s="1706" t="s">
        <v>2957</v>
      </c>
      <c r="Y166" s="1735">
        <v>61</v>
      </c>
      <c r="Z166" s="1890" t="s">
        <v>2646</v>
      </c>
      <c r="AA166" s="2205"/>
      <c r="AB166" s="2205"/>
      <c r="AC166" s="3737"/>
      <c r="AD166" s="2205"/>
      <c r="AE166" s="2205"/>
      <c r="AF166" s="2205"/>
      <c r="AG166" s="2205"/>
      <c r="AH166" s="2205"/>
      <c r="AI166" s="2205"/>
      <c r="AJ166" s="2205"/>
      <c r="AK166" s="2205"/>
      <c r="AL166" s="2205"/>
      <c r="AM166" s="2205"/>
      <c r="AN166" s="2205"/>
      <c r="AO166" s="2205"/>
      <c r="AP166" s="2205"/>
      <c r="AQ166" s="3768"/>
      <c r="AR166" s="3768"/>
      <c r="AS166" s="2136"/>
    </row>
    <row r="167" spans="1:45" s="1927" customFormat="1" ht="57.75" customHeight="1" x14ac:dyDescent="0.25">
      <c r="A167" s="1729"/>
      <c r="B167" s="1880"/>
      <c r="C167" s="1879"/>
      <c r="D167" s="1880"/>
      <c r="E167" s="1738"/>
      <c r="F167" s="1739"/>
      <c r="G167" s="3760"/>
      <c r="H167" s="3801"/>
      <c r="I167" s="3760"/>
      <c r="J167" s="3801"/>
      <c r="K167" s="3803"/>
      <c r="L167" s="3807"/>
      <c r="M167" s="3803"/>
      <c r="N167" s="3807"/>
      <c r="O167" s="3813"/>
      <c r="P167" s="3031"/>
      <c r="Q167" s="3811"/>
      <c r="R167" s="3781"/>
      <c r="S167" s="3764"/>
      <c r="T167" s="2455"/>
      <c r="U167" s="2455"/>
      <c r="V167" s="1878" t="s">
        <v>2958</v>
      </c>
      <c r="W167" s="1903">
        <v>10000000</v>
      </c>
      <c r="X167" s="1706" t="s">
        <v>2957</v>
      </c>
      <c r="Y167" s="1735">
        <v>61</v>
      </c>
      <c r="Z167" s="1890" t="s">
        <v>2646</v>
      </c>
      <c r="AA167" s="2205"/>
      <c r="AB167" s="2205"/>
      <c r="AC167" s="3737"/>
      <c r="AD167" s="2205"/>
      <c r="AE167" s="2205"/>
      <c r="AF167" s="2205"/>
      <c r="AG167" s="2205"/>
      <c r="AH167" s="2205"/>
      <c r="AI167" s="2205"/>
      <c r="AJ167" s="2205"/>
      <c r="AK167" s="2205"/>
      <c r="AL167" s="2205"/>
      <c r="AM167" s="2205"/>
      <c r="AN167" s="2205"/>
      <c r="AO167" s="2205"/>
      <c r="AP167" s="2205"/>
      <c r="AQ167" s="3768"/>
      <c r="AR167" s="3768"/>
      <c r="AS167" s="2136"/>
    </row>
    <row r="168" spans="1:45" s="1927" customFormat="1" ht="86.25" customHeight="1" x14ac:dyDescent="0.25">
      <c r="A168" s="1729"/>
      <c r="B168" s="1880"/>
      <c r="C168" s="1879"/>
      <c r="D168" s="1880"/>
      <c r="E168" s="1738"/>
      <c r="F168" s="1739"/>
      <c r="G168" s="3760"/>
      <c r="H168" s="3801"/>
      <c r="I168" s="3760"/>
      <c r="J168" s="3801"/>
      <c r="K168" s="3803"/>
      <c r="L168" s="3807"/>
      <c r="M168" s="3803"/>
      <c r="N168" s="3807"/>
      <c r="O168" s="3813"/>
      <c r="P168" s="3809"/>
      <c r="Q168" s="3812"/>
      <c r="R168" s="3750"/>
      <c r="S168" s="3816"/>
      <c r="T168" s="2467"/>
      <c r="U168" s="2455"/>
      <c r="V168" s="1878" t="s">
        <v>2959</v>
      </c>
      <c r="W168" s="1903">
        <v>20000000</v>
      </c>
      <c r="X168" s="1706" t="s">
        <v>2957</v>
      </c>
      <c r="Y168" s="1735">
        <v>61</v>
      </c>
      <c r="Z168" s="1890" t="s">
        <v>2646</v>
      </c>
      <c r="AA168" s="2206"/>
      <c r="AB168" s="2205"/>
      <c r="AC168" s="3737"/>
      <c r="AD168" s="2205"/>
      <c r="AE168" s="2205"/>
      <c r="AF168" s="2205"/>
      <c r="AG168" s="2205"/>
      <c r="AH168" s="2205"/>
      <c r="AI168" s="2205"/>
      <c r="AJ168" s="2205"/>
      <c r="AK168" s="2205"/>
      <c r="AL168" s="2205"/>
      <c r="AM168" s="2205"/>
      <c r="AN168" s="2205"/>
      <c r="AO168" s="2205"/>
      <c r="AP168" s="2205"/>
      <c r="AQ168" s="3768"/>
      <c r="AR168" s="3768"/>
      <c r="AS168" s="2136"/>
    </row>
    <row r="169" spans="1:45" s="1927" customFormat="1" ht="69" customHeight="1" x14ac:dyDescent="0.25">
      <c r="A169" s="1729"/>
      <c r="B169" s="1880"/>
      <c r="C169" s="1879"/>
      <c r="D169" s="1880"/>
      <c r="E169" s="1738"/>
      <c r="F169" s="1739"/>
      <c r="G169" s="3760">
        <v>1905012</v>
      </c>
      <c r="H169" s="3774" t="s">
        <v>2960</v>
      </c>
      <c r="I169" s="3760">
        <v>1905012</v>
      </c>
      <c r="J169" s="3774" t="s">
        <v>2960</v>
      </c>
      <c r="K169" s="3733">
        <v>190501200</v>
      </c>
      <c r="L169" s="3704" t="s">
        <v>2960</v>
      </c>
      <c r="M169" s="3733">
        <v>190501200</v>
      </c>
      <c r="N169" s="3704" t="s">
        <v>2960</v>
      </c>
      <c r="O169" s="3782">
        <v>1</v>
      </c>
      <c r="P169" s="3217" t="s">
        <v>2961</v>
      </c>
      <c r="Q169" s="2455" t="s">
        <v>2962</v>
      </c>
      <c r="R169" s="3781">
        <f>SUM(W169:W175)/S169</f>
        <v>0.89765957578206834</v>
      </c>
      <c r="S169" s="3764">
        <f>SUM(W169:W186)</f>
        <v>1299584216.27</v>
      </c>
      <c r="T169" s="2428" t="s">
        <v>2963</v>
      </c>
      <c r="U169" s="2455" t="s">
        <v>2964</v>
      </c>
      <c r="V169" s="1878" t="s">
        <v>2965</v>
      </c>
      <c r="W169" s="1742">
        <v>6000000</v>
      </c>
      <c r="X169" s="1706" t="s">
        <v>2966</v>
      </c>
      <c r="Y169" s="1735">
        <v>61</v>
      </c>
      <c r="Z169" s="1890" t="s">
        <v>2646</v>
      </c>
      <c r="AA169" s="2204">
        <v>289394</v>
      </c>
      <c r="AB169" s="2204">
        <v>279112</v>
      </c>
      <c r="AC169" s="3712">
        <v>63164</v>
      </c>
      <c r="AD169" s="2204">
        <v>45607</v>
      </c>
      <c r="AE169" s="2204">
        <v>365607</v>
      </c>
      <c r="AF169" s="2204">
        <v>75612</v>
      </c>
      <c r="AG169" s="2204">
        <v>2145</v>
      </c>
      <c r="AH169" s="2204">
        <v>12718</v>
      </c>
      <c r="AI169" s="2204">
        <v>26</v>
      </c>
      <c r="AJ169" s="2204">
        <v>37</v>
      </c>
      <c r="AK169" s="2204">
        <v>0</v>
      </c>
      <c r="AL169" s="2204">
        <v>0</v>
      </c>
      <c r="AM169" s="2204">
        <v>78</v>
      </c>
      <c r="AN169" s="2204">
        <v>16897</v>
      </c>
      <c r="AO169" s="2204">
        <v>852</v>
      </c>
      <c r="AP169" s="2204">
        <v>568506</v>
      </c>
      <c r="AQ169" s="3767">
        <v>44197</v>
      </c>
      <c r="AR169" s="3767">
        <v>44561</v>
      </c>
      <c r="AS169" s="2314" t="s">
        <v>2647</v>
      </c>
    </row>
    <row r="170" spans="1:45" s="1927" customFormat="1" ht="45" customHeight="1" x14ac:dyDescent="0.25">
      <c r="A170" s="1729"/>
      <c r="B170" s="1880"/>
      <c r="C170" s="1879"/>
      <c r="D170" s="1880"/>
      <c r="E170" s="1738"/>
      <c r="F170" s="1739"/>
      <c r="G170" s="3760"/>
      <c r="H170" s="3777"/>
      <c r="I170" s="3760"/>
      <c r="J170" s="3777"/>
      <c r="K170" s="3729"/>
      <c r="L170" s="3705"/>
      <c r="M170" s="3729"/>
      <c r="N170" s="3705"/>
      <c r="O170" s="3783"/>
      <c r="P170" s="3217"/>
      <c r="Q170" s="2455"/>
      <c r="R170" s="3781"/>
      <c r="S170" s="3764"/>
      <c r="T170" s="2428"/>
      <c r="U170" s="2455"/>
      <c r="V170" s="1878" t="s">
        <v>2967</v>
      </c>
      <c r="W170" s="1742">
        <v>6000000</v>
      </c>
      <c r="X170" s="1706" t="s">
        <v>2966</v>
      </c>
      <c r="Y170" s="1735">
        <v>61</v>
      </c>
      <c r="Z170" s="1890" t="s">
        <v>2646</v>
      </c>
      <c r="AA170" s="2205"/>
      <c r="AB170" s="2205"/>
      <c r="AC170" s="3737"/>
      <c r="AD170" s="2205"/>
      <c r="AE170" s="2205"/>
      <c r="AF170" s="2205"/>
      <c r="AG170" s="2205"/>
      <c r="AH170" s="2205"/>
      <c r="AI170" s="2205"/>
      <c r="AJ170" s="2205"/>
      <c r="AK170" s="2205"/>
      <c r="AL170" s="2205"/>
      <c r="AM170" s="2205"/>
      <c r="AN170" s="2205"/>
      <c r="AO170" s="2205"/>
      <c r="AP170" s="2205"/>
      <c r="AQ170" s="3768"/>
      <c r="AR170" s="3768"/>
      <c r="AS170" s="2136"/>
    </row>
    <row r="171" spans="1:45" s="1927" customFormat="1" ht="45" customHeight="1" x14ac:dyDescent="0.25">
      <c r="A171" s="1729"/>
      <c r="B171" s="1880"/>
      <c r="C171" s="1879"/>
      <c r="D171" s="1880"/>
      <c r="E171" s="1738"/>
      <c r="F171" s="1739"/>
      <c r="G171" s="3760"/>
      <c r="H171" s="3777"/>
      <c r="I171" s="3760"/>
      <c r="J171" s="3777"/>
      <c r="K171" s="3729"/>
      <c r="L171" s="3705"/>
      <c r="M171" s="3729"/>
      <c r="N171" s="3705"/>
      <c r="O171" s="3783"/>
      <c r="P171" s="3217"/>
      <c r="Q171" s="2455"/>
      <c r="R171" s="3781"/>
      <c r="S171" s="3764"/>
      <c r="T171" s="2428"/>
      <c r="U171" s="2455"/>
      <c r="V171" s="1878" t="s">
        <v>2968</v>
      </c>
      <c r="W171" s="1742">
        <v>4000000</v>
      </c>
      <c r="X171" s="1706" t="s">
        <v>2966</v>
      </c>
      <c r="Y171" s="1735">
        <v>61</v>
      </c>
      <c r="Z171" s="1890" t="s">
        <v>2646</v>
      </c>
      <c r="AA171" s="2205"/>
      <c r="AB171" s="2205"/>
      <c r="AC171" s="3737"/>
      <c r="AD171" s="2205"/>
      <c r="AE171" s="2205"/>
      <c r="AF171" s="2205"/>
      <c r="AG171" s="2205"/>
      <c r="AH171" s="2205"/>
      <c r="AI171" s="2205"/>
      <c r="AJ171" s="2205"/>
      <c r="AK171" s="2205"/>
      <c r="AL171" s="2205"/>
      <c r="AM171" s="2205"/>
      <c r="AN171" s="2205"/>
      <c r="AO171" s="2205"/>
      <c r="AP171" s="2205"/>
      <c r="AQ171" s="3768"/>
      <c r="AR171" s="3768"/>
      <c r="AS171" s="2136"/>
    </row>
    <row r="172" spans="1:45" s="1927" customFormat="1" ht="45" customHeight="1" x14ac:dyDescent="0.25">
      <c r="A172" s="1729"/>
      <c r="B172" s="1880"/>
      <c r="C172" s="1879"/>
      <c r="D172" s="1880"/>
      <c r="E172" s="1738"/>
      <c r="F172" s="1739"/>
      <c r="G172" s="3760"/>
      <c r="H172" s="3777"/>
      <c r="I172" s="3760"/>
      <c r="J172" s="3777"/>
      <c r="K172" s="3729"/>
      <c r="L172" s="3705"/>
      <c r="M172" s="3729"/>
      <c r="N172" s="3705"/>
      <c r="O172" s="3783"/>
      <c r="P172" s="3217"/>
      <c r="Q172" s="2455"/>
      <c r="R172" s="3781"/>
      <c r="S172" s="3764"/>
      <c r="T172" s="2428"/>
      <c r="U172" s="2455"/>
      <c r="V172" s="1878" t="s">
        <v>2969</v>
      </c>
      <c r="W172" s="1742">
        <v>1086584216.27</v>
      </c>
      <c r="X172" s="1706" t="s">
        <v>2970</v>
      </c>
      <c r="Y172" s="1735">
        <v>98</v>
      </c>
      <c r="Z172" s="1890" t="s">
        <v>2971</v>
      </c>
      <c r="AA172" s="2205"/>
      <c r="AB172" s="2205"/>
      <c r="AC172" s="3737"/>
      <c r="AD172" s="2205"/>
      <c r="AE172" s="2205"/>
      <c r="AF172" s="2205"/>
      <c r="AG172" s="2205"/>
      <c r="AH172" s="2205"/>
      <c r="AI172" s="2205"/>
      <c r="AJ172" s="2205"/>
      <c r="AK172" s="2205"/>
      <c r="AL172" s="2205"/>
      <c r="AM172" s="2205"/>
      <c r="AN172" s="2205"/>
      <c r="AO172" s="2205"/>
      <c r="AP172" s="2205"/>
      <c r="AQ172" s="3768"/>
      <c r="AR172" s="3768"/>
      <c r="AS172" s="2136"/>
    </row>
    <row r="173" spans="1:45" s="1927" customFormat="1" ht="62.25" customHeight="1" x14ac:dyDescent="0.25">
      <c r="A173" s="1729"/>
      <c r="B173" s="1880"/>
      <c r="C173" s="1879"/>
      <c r="D173" s="1880"/>
      <c r="E173" s="1738"/>
      <c r="F173" s="1739"/>
      <c r="G173" s="3760"/>
      <c r="H173" s="3777"/>
      <c r="I173" s="3760"/>
      <c r="J173" s="3777"/>
      <c r="K173" s="3729"/>
      <c r="L173" s="3705"/>
      <c r="M173" s="3729"/>
      <c r="N173" s="3705"/>
      <c r="O173" s="3783"/>
      <c r="P173" s="3217"/>
      <c r="Q173" s="2455"/>
      <c r="R173" s="3781"/>
      <c r="S173" s="3764"/>
      <c r="T173" s="2428"/>
      <c r="U173" s="2455"/>
      <c r="V173" s="1878" t="s">
        <v>2972</v>
      </c>
      <c r="W173" s="1742">
        <v>25000000</v>
      </c>
      <c r="X173" s="1706" t="s">
        <v>2973</v>
      </c>
      <c r="Y173" s="1735">
        <v>98</v>
      </c>
      <c r="Z173" s="1890" t="s">
        <v>2971</v>
      </c>
      <c r="AA173" s="2205"/>
      <c r="AB173" s="2205"/>
      <c r="AC173" s="3737"/>
      <c r="AD173" s="2205"/>
      <c r="AE173" s="2205"/>
      <c r="AF173" s="2205"/>
      <c r="AG173" s="2205"/>
      <c r="AH173" s="2205"/>
      <c r="AI173" s="2205"/>
      <c r="AJ173" s="2205"/>
      <c r="AK173" s="2205"/>
      <c r="AL173" s="2205"/>
      <c r="AM173" s="2205"/>
      <c r="AN173" s="2205"/>
      <c r="AO173" s="2205"/>
      <c r="AP173" s="2205"/>
      <c r="AQ173" s="3768"/>
      <c r="AR173" s="3768"/>
      <c r="AS173" s="2136"/>
    </row>
    <row r="174" spans="1:45" s="1927" customFormat="1" ht="62.25" customHeight="1" x14ac:dyDescent="0.25">
      <c r="A174" s="1729"/>
      <c r="B174" s="1880"/>
      <c r="C174" s="1879"/>
      <c r="D174" s="1880"/>
      <c r="E174" s="1738"/>
      <c r="F174" s="1739"/>
      <c r="G174" s="3760"/>
      <c r="H174" s="3777"/>
      <c r="I174" s="3760"/>
      <c r="J174" s="3777"/>
      <c r="K174" s="3729"/>
      <c r="L174" s="3705"/>
      <c r="M174" s="3729"/>
      <c r="N174" s="3705"/>
      <c r="O174" s="3783"/>
      <c r="P174" s="3217"/>
      <c r="Q174" s="2455"/>
      <c r="R174" s="3781"/>
      <c r="S174" s="3764"/>
      <c r="T174" s="2428"/>
      <c r="U174" s="2455"/>
      <c r="V174" s="1878" t="s">
        <v>2974</v>
      </c>
      <c r="W174" s="1742">
        <v>35000000</v>
      </c>
      <c r="X174" s="1706" t="s">
        <v>2975</v>
      </c>
      <c r="Y174" s="1735">
        <v>98</v>
      </c>
      <c r="Z174" s="1890" t="s">
        <v>2971</v>
      </c>
      <c r="AA174" s="2205"/>
      <c r="AB174" s="2205"/>
      <c r="AC174" s="3737"/>
      <c r="AD174" s="2205"/>
      <c r="AE174" s="2205"/>
      <c r="AF174" s="2205"/>
      <c r="AG174" s="2205"/>
      <c r="AH174" s="2205"/>
      <c r="AI174" s="2205"/>
      <c r="AJ174" s="2205"/>
      <c r="AK174" s="2205"/>
      <c r="AL174" s="2205"/>
      <c r="AM174" s="2205"/>
      <c r="AN174" s="2205"/>
      <c r="AO174" s="2205"/>
      <c r="AP174" s="2205"/>
      <c r="AQ174" s="3768"/>
      <c r="AR174" s="3768"/>
      <c r="AS174" s="2136"/>
    </row>
    <row r="175" spans="1:45" s="1927" customFormat="1" ht="60" customHeight="1" x14ac:dyDescent="0.25">
      <c r="A175" s="1729"/>
      <c r="B175" s="1880"/>
      <c r="C175" s="1879"/>
      <c r="D175" s="1880"/>
      <c r="E175" s="1738"/>
      <c r="F175" s="1739"/>
      <c r="G175" s="3760"/>
      <c r="H175" s="3775"/>
      <c r="I175" s="3760"/>
      <c r="J175" s="3775"/>
      <c r="K175" s="3771"/>
      <c r="L175" s="3815"/>
      <c r="M175" s="3771"/>
      <c r="N175" s="3815"/>
      <c r="O175" s="3817"/>
      <c r="P175" s="3217"/>
      <c r="Q175" s="2455"/>
      <c r="R175" s="3781"/>
      <c r="S175" s="3764"/>
      <c r="T175" s="2428"/>
      <c r="U175" s="2455"/>
      <c r="V175" s="1878" t="s">
        <v>2976</v>
      </c>
      <c r="W175" s="1742">
        <v>4000000</v>
      </c>
      <c r="X175" s="1706" t="s">
        <v>2966</v>
      </c>
      <c r="Y175" s="1735">
        <v>61</v>
      </c>
      <c r="Z175" s="1890" t="s">
        <v>2646</v>
      </c>
      <c r="AA175" s="2205"/>
      <c r="AB175" s="2205"/>
      <c r="AC175" s="3737"/>
      <c r="AD175" s="2205"/>
      <c r="AE175" s="2205"/>
      <c r="AF175" s="2205"/>
      <c r="AG175" s="2205"/>
      <c r="AH175" s="2205"/>
      <c r="AI175" s="2205"/>
      <c r="AJ175" s="2205"/>
      <c r="AK175" s="2205"/>
      <c r="AL175" s="2205"/>
      <c r="AM175" s="2205"/>
      <c r="AN175" s="2205"/>
      <c r="AO175" s="2205"/>
      <c r="AP175" s="2205"/>
      <c r="AQ175" s="3768"/>
      <c r="AR175" s="3768"/>
      <c r="AS175" s="2136"/>
    </row>
    <row r="176" spans="1:45" s="1927" customFormat="1" ht="45" customHeight="1" x14ac:dyDescent="0.25">
      <c r="A176" s="1729"/>
      <c r="B176" s="1880"/>
      <c r="C176" s="1879"/>
      <c r="D176" s="1880"/>
      <c r="E176" s="1738"/>
      <c r="F176" s="1739"/>
      <c r="G176" s="3760">
        <v>1905026</v>
      </c>
      <c r="H176" s="3774" t="s">
        <v>2977</v>
      </c>
      <c r="I176" s="3760">
        <v>1905026</v>
      </c>
      <c r="J176" s="3774" t="s">
        <v>2977</v>
      </c>
      <c r="K176" s="3733">
        <v>190502600</v>
      </c>
      <c r="L176" s="3704" t="s">
        <v>2978</v>
      </c>
      <c r="M176" s="3733">
        <v>190502600</v>
      </c>
      <c r="N176" s="3704" t="s">
        <v>2978</v>
      </c>
      <c r="O176" s="3782">
        <v>12</v>
      </c>
      <c r="P176" s="3217"/>
      <c r="Q176" s="2455"/>
      <c r="R176" s="3781">
        <f>SUM(W176:W181)/S169</f>
        <v>4.4629658681504016E-2</v>
      </c>
      <c r="S176" s="3764"/>
      <c r="T176" s="2428"/>
      <c r="U176" s="2467" t="s">
        <v>2979</v>
      </c>
      <c r="V176" s="1878" t="s">
        <v>2980</v>
      </c>
      <c r="W176" s="1742">
        <v>10000000</v>
      </c>
      <c r="X176" s="1706" t="s">
        <v>2981</v>
      </c>
      <c r="Y176" s="1735">
        <v>61</v>
      </c>
      <c r="Z176" s="1890" t="s">
        <v>2646</v>
      </c>
      <c r="AA176" s="2205"/>
      <c r="AB176" s="2205"/>
      <c r="AC176" s="3737"/>
      <c r="AD176" s="2205"/>
      <c r="AE176" s="2205"/>
      <c r="AF176" s="2205"/>
      <c r="AG176" s="2205"/>
      <c r="AH176" s="2205"/>
      <c r="AI176" s="2205"/>
      <c r="AJ176" s="2205"/>
      <c r="AK176" s="2205"/>
      <c r="AL176" s="2205"/>
      <c r="AM176" s="2205"/>
      <c r="AN176" s="2205"/>
      <c r="AO176" s="2205"/>
      <c r="AP176" s="2205"/>
      <c r="AQ176" s="3768"/>
      <c r="AR176" s="3768"/>
      <c r="AS176" s="2136"/>
    </row>
    <row r="177" spans="1:45" s="1927" customFormat="1" ht="67.5" customHeight="1" x14ac:dyDescent="0.25">
      <c r="A177" s="1729"/>
      <c r="B177" s="1880"/>
      <c r="C177" s="1879"/>
      <c r="D177" s="1880"/>
      <c r="E177" s="1738"/>
      <c r="F177" s="1739"/>
      <c r="G177" s="3760"/>
      <c r="H177" s="3777"/>
      <c r="I177" s="3760"/>
      <c r="J177" s="3777"/>
      <c r="K177" s="3729"/>
      <c r="L177" s="3705"/>
      <c r="M177" s="3729"/>
      <c r="N177" s="3705"/>
      <c r="O177" s="3783"/>
      <c r="P177" s="3217"/>
      <c r="Q177" s="2455"/>
      <c r="R177" s="3781"/>
      <c r="S177" s="3764"/>
      <c r="T177" s="2428"/>
      <c r="U177" s="2468"/>
      <c r="V177" s="1878" t="s">
        <v>2982</v>
      </c>
      <c r="W177" s="1742">
        <v>10000000</v>
      </c>
      <c r="X177" s="1706" t="s">
        <v>2981</v>
      </c>
      <c r="Y177" s="1735">
        <v>61</v>
      </c>
      <c r="Z177" s="1890" t="s">
        <v>2646</v>
      </c>
      <c r="AA177" s="2205"/>
      <c r="AB177" s="2205"/>
      <c r="AC177" s="3737"/>
      <c r="AD177" s="2205"/>
      <c r="AE177" s="2205"/>
      <c r="AF177" s="2205"/>
      <c r="AG177" s="2205"/>
      <c r="AH177" s="2205"/>
      <c r="AI177" s="2205"/>
      <c r="AJ177" s="2205"/>
      <c r="AK177" s="2205"/>
      <c r="AL177" s="2205"/>
      <c r="AM177" s="2205"/>
      <c r="AN177" s="2205"/>
      <c r="AO177" s="2205"/>
      <c r="AP177" s="2205"/>
      <c r="AQ177" s="3768"/>
      <c r="AR177" s="3768"/>
      <c r="AS177" s="2136"/>
    </row>
    <row r="178" spans="1:45" s="1927" customFormat="1" ht="67.5" customHeight="1" x14ac:dyDescent="0.25">
      <c r="A178" s="1729"/>
      <c r="B178" s="1880"/>
      <c r="C178" s="1879"/>
      <c r="D178" s="1880"/>
      <c r="E178" s="1738"/>
      <c r="F178" s="1739"/>
      <c r="G178" s="3760"/>
      <c r="H178" s="3777"/>
      <c r="I178" s="3760"/>
      <c r="J178" s="3777"/>
      <c r="K178" s="3729"/>
      <c r="L178" s="3705"/>
      <c r="M178" s="3729"/>
      <c r="N178" s="3705"/>
      <c r="O178" s="3783"/>
      <c r="P178" s="3217"/>
      <c r="Q178" s="2455"/>
      <c r="R178" s="3781"/>
      <c r="S178" s="3764"/>
      <c r="T178" s="2428"/>
      <c r="U178" s="2468"/>
      <c r="V178" s="1878" t="s">
        <v>2983</v>
      </c>
      <c r="W178" s="1742">
        <v>10000000</v>
      </c>
      <c r="X178" s="1706" t="s">
        <v>2981</v>
      </c>
      <c r="Y178" s="1735">
        <v>61</v>
      </c>
      <c r="Z178" s="1890" t="s">
        <v>2646</v>
      </c>
      <c r="AA178" s="2205"/>
      <c r="AB178" s="2205"/>
      <c r="AC178" s="3737"/>
      <c r="AD178" s="2205"/>
      <c r="AE178" s="2205"/>
      <c r="AF178" s="2205"/>
      <c r="AG178" s="2205"/>
      <c r="AH178" s="2205"/>
      <c r="AI178" s="2205"/>
      <c r="AJ178" s="2205"/>
      <c r="AK178" s="2205"/>
      <c r="AL178" s="2205"/>
      <c r="AM178" s="2205"/>
      <c r="AN178" s="2205"/>
      <c r="AO178" s="2205"/>
      <c r="AP178" s="2205"/>
      <c r="AQ178" s="3768"/>
      <c r="AR178" s="3768"/>
      <c r="AS178" s="2136"/>
    </row>
    <row r="179" spans="1:45" s="1927" customFormat="1" ht="67.5" customHeight="1" x14ac:dyDescent="0.25">
      <c r="A179" s="1729"/>
      <c r="B179" s="1880"/>
      <c r="C179" s="1879"/>
      <c r="D179" s="1880"/>
      <c r="E179" s="1738"/>
      <c r="F179" s="1739"/>
      <c r="G179" s="3760"/>
      <c r="H179" s="3777"/>
      <c r="I179" s="3760"/>
      <c r="J179" s="3777"/>
      <c r="K179" s="3729"/>
      <c r="L179" s="3705"/>
      <c r="M179" s="3729"/>
      <c r="N179" s="3705"/>
      <c r="O179" s="3783"/>
      <c r="P179" s="3217"/>
      <c r="Q179" s="2455"/>
      <c r="R179" s="3781"/>
      <c r="S179" s="3764"/>
      <c r="T179" s="2428"/>
      <c r="U179" s="2468"/>
      <c r="V179" s="1878" t="s">
        <v>2984</v>
      </c>
      <c r="W179" s="1742">
        <v>10000000</v>
      </c>
      <c r="X179" s="1706" t="s">
        <v>2981</v>
      </c>
      <c r="Y179" s="1735">
        <v>61</v>
      </c>
      <c r="Z179" s="1890" t="s">
        <v>2646</v>
      </c>
      <c r="AA179" s="2205"/>
      <c r="AB179" s="2205"/>
      <c r="AC179" s="3737"/>
      <c r="AD179" s="2205"/>
      <c r="AE179" s="2205"/>
      <c r="AF179" s="2205"/>
      <c r="AG179" s="2205"/>
      <c r="AH179" s="2205"/>
      <c r="AI179" s="2205"/>
      <c r="AJ179" s="2205"/>
      <c r="AK179" s="2205"/>
      <c r="AL179" s="2205"/>
      <c r="AM179" s="2205"/>
      <c r="AN179" s="2205"/>
      <c r="AO179" s="2205"/>
      <c r="AP179" s="2205"/>
      <c r="AQ179" s="3768"/>
      <c r="AR179" s="3768"/>
      <c r="AS179" s="2136"/>
    </row>
    <row r="180" spans="1:45" s="1927" customFormat="1" ht="67.5" customHeight="1" x14ac:dyDescent="0.25">
      <c r="A180" s="1729"/>
      <c r="B180" s="1880"/>
      <c r="C180" s="1879"/>
      <c r="D180" s="1880"/>
      <c r="E180" s="1738"/>
      <c r="F180" s="1739"/>
      <c r="G180" s="3760"/>
      <c r="H180" s="3777"/>
      <c r="I180" s="3760"/>
      <c r="J180" s="3777"/>
      <c r="K180" s="3729"/>
      <c r="L180" s="3705"/>
      <c r="M180" s="3729"/>
      <c r="N180" s="3705"/>
      <c r="O180" s="3783"/>
      <c r="P180" s="3217"/>
      <c r="Q180" s="2455"/>
      <c r="R180" s="3781"/>
      <c r="S180" s="3764"/>
      <c r="T180" s="2428"/>
      <c r="U180" s="2468"/>
      <c r="V180" s="1878" t="s">
        <v>2985</v>
      </c>
      <c r="W180" s="1742">
        <v>10000000</v>
      </c>
      <c r="X180" s="1706" t="s">
        <v>2981</v>
      </c>
      <c r="Y180" s="1735">
        <v>61</v>
      </c>
      <c r="Z180" s="1890" t="s">
        <v>2646</v>
      </c>
      <c r="AA180" s="2205"/>
      <c r="AB180" s="2205"/>
      <c r="AC180" s="3737"/>
      <c r="AD180" s="2205"/>
      <c r="AE180" s="2205"/>
      <c r="AF180" s="2205"/>
      <c r="AG180" s="2205"/>
      <c r="AH180" s="2205"/>
      <c r="AI180" s="2205"/>
      <c r="AJ180" s="2205"/>
      <c r="AK180" s="2205"/>
      <c r="AL180" s="2205"/>
      <c r="AM180" s="2205"/>
      <c r="AN180" s="2205"/>
      <c r="AO180" s="2205"/>
      <c r="AP180" s="2205"/>
      <c r="AQ180" s="3768"/>
      <c r="AR180" s="3768"/>
      <c r="AS180" s="2136"/>
    </row>
    <row r="181" spans="1:45" s="1927" customFormat="1" ht="67.5" customHeight="1" x14ac:dyDescent="0.25">
      <c r="A181" s="1729"/>
      <c r="B181" s="1880"/>
      <c r="C181" s="1879"/>
      <c r="D181" s="1880"/>
      <c r="E181" s="1738"/>
      <c r="F181" s="1739"/>
      <c r="G181" s="3760"/>
      <c r="H181" s="3777"/>
      <c r="I181" s="3760"/>
      <c r="J181" s="3777"/>
      <c r="K181" s="3729"/>
      <c r="L181" s="3705"/>
      <c r="M181" s="3729"/>
      <c r="N181" s="3705"/>
      <c r="O181" s="3783"/>
      <c r="P181" s="3217"/>
      <c r="Q181" s="2455"/>
      <c r="R181" s="3781"/>
      <c r="S181" s="3764"/>
      <c r="T181" s="2428"/>
      <c r="U181" s="2468"/>
      <c r="V181" s="1878" t="s">
        <v>2986</v>
      </c>
      <c r="W181" s="1742">
        <v>8000000</v>
      </c>
      <c r="X181" s="1706" t="s">
        <v>2981</v>
      </c>
      <c r="Y181" s="1735">
        <v>61</v>
      </c>
      <c r="Z181" s="1890" t="s">
        <v>2646</v>
      </c>
      <c r="AA181" s="2205"/>
      <c r="AB181" s="2205"/>
      <c r="AC181" s="3737"/>
      <c r="AD181" s="2205"/>
      <c r="AE181" s="2205"/>
      <c r="AF181" s="2205"/>
      <c r="AG181" s="2205"/>
      <c r="AH181" s="2205"/>
      <c r="AI181" s="2205"/>
      <c r="AJ181" s="2205"/>
      <c r="AK181" s="2205"/>
      <c r="AL181" s="2205"/>
      <c r="AM181" s="2205"/>
      <c r="AN181" s="2205"/>
      <c r="AO181" s="2205"/>
      <c r="AP181" s="2205"/>
      <c r="AQ181" s="3768"/>
      <c r="AR181" s="3768"/>
      <c r="AS181" s="2136"/>
    </row>
    <row r="182" spans="1:45" s="1927" customFormat="1" ht="54.75" customHeight="1" x14ac:dyDescent="0.25">
      <c r="A182" s="1729"/>
      <c r="B182" s="1880"/>
      <c r="C182" s="1879"/>
      <c r="D182" s="1880"/>
      <c r="E182" s="1738"/>
      <c r="F182" s="1739"/>
      <c r="G182" s="3760">
        <v>1905027</v>
      </c>
      <c r="H182" s="3762" t="s">
        <v>2987</v>
      </c>
      <c r="I182" s="3760">
        <v>1905027</v>
      </c>
      <c r="J182" s="3762" t="s">
        <v>2987</v>
      </c>
      <c r="K182" s="3172">
        <v>190502700</v>
      </c>
      <c r="L182" s="2428" t="s">
        <v>2988</v>
      </c>
      <c r="M182" s="3172">
        <v>190502700</v>
      </c>
      <c r="N182" s="2428" t="s">
        <v>2988</v>
      </c>
      <c r="O182" s="3814">
        <v>12</v>
      </c>
      <c r="P182" s="3217"/>
      <c r="Q182" s="2455"/>
      <c r="R182" s="3781">
        <f>SUM(W182:W186)/S169</f>
        <v>5.7710765536427608E-2</v>
      </c>
      <c r="S182" s="3764"/>
      <c r="T182" s="2428"/>
      <c r="U182" s="2468"/>
      <c r="V182" s="1878" t="s">
        <v>2989</v>
      </c>
      <c r="W182" s="1742">
        <f>7000000+7000000+7000000</f>
        <v>21000000</v>
      </c>
      <c r="X182" s="1706" t="s">
        <v>2990</v>
      </c>
      <c r="Y182" s="1735">
        <v>61</v>
      </c>
      <c r="Z182" s="1890" t="s">
        <v>2646</v>
      </c>
      <c r="AA182" s="2205"/>
      <c r="AB182" s="2205"/>
      <c r="AC182" s="3737"/>
      <c r="AD182" s="2205"/>
      <c r="AE182" s="2205"/>
      <c r="AF182" s="2205"/>
      <c r="AG182" s="2205"/>
      <c r="AH182" s="2205"/>
      <c r="AI182" s="2205"/>
      <c r="AJ182" s="2205"/>
      <c r="AK182" s="2205"/>
      <c r="AL182" s="2205"/>
      <c r="AM182" s="2205"/>
      <c r="AN182" s="2205"/>
      <c r="AO182" s="2205"/>
      <c r="AP182" s="2205"/>
      <c r="AQ182" s="3768"/>
      <c r="AR182" s="3768"/>
      <c r="AS182" s="2136"/>
    </row>
    <row r="183" spans="1:45" s="1927" customFormat="1" ht="54.75" customHeight="1" x14ac:dyDescent="0.25">
      <c r="A183" s="1729"/>
      <c r="B183" s="1880"/>
      <c r="C183" s="1879"/>
      <c r="D183" s="1880"/>
      <c r="E183" s="1738"/>
      <c r="F183" s="1739"/>
      <c r="G183" s="3760"/>
      <c r="H183" s="3762"/>
      <c r="I183" s="3760"/>
      <c r="J183" s="3762"/>
      <c r="K183" s="3172"/>
      <c r="L183" s="2428"/>
      <c r="M183" s="3172"/>
      <c r="N183" s="2428"/>
      <c r="O183" s="3814"/>
      <c r="P183" s="3217"/>
      <c r="Q183" s="2455"/>
      <c r="R183" s="3781"/>
      <c r="S183" s="3764"/>
      <c r="T183" s="2428"/>
      <c r="U183" s="2468"/>
      <c r="V183" s="1878" t="s">
        <v>2991</v>
      </c>
      <c r="W183" s="1742">
        <f>5000000+7000000</f>
        <v>12000000</v>
      </c>
      <c r="X183" s="1706" t="s">
        <v>2990</v>
      </c>
      <c r="Y183" s="1735">
        <v>61</v>
      </c>
      <c r="Z183" s="1890" t="s">
        <v>2646</v>
      </c>
      <c r="AA183" s="2205"/>
      <c r="AB183" s="2205"/>
      <c r="AC183" s="3737"/>
      <c r="AD183" s="2205"/>
      <c r="AE183" s="2205"/>
      <c r="AF183" s="2205"/>
      <c r="AG183" s="2205"/>
      <c r="AH183" s="2205"/>
      <c r="AI183" s="2205"/>
      <c r="AJ183" s="2205"/>
      <c r="AK183" s="2205"/>
      <c r="AL183" s="2205"/>
      <c r="AM183" s="2205"/>
      <c r="AN183" s="2205"/>
      <c r="AO183" s="2205"/>
      <c r="AP183" s="2205"/>
      <c r="AQ183" s="3768"/>
      <c r="AR183" s="3768"/>
      <c r="AS183" s="2136"/>
    </row>
    <row r="184" spans="1:45" s="1927" customFormat="1" ht="54.75" customHeight="1" x14ac:dyDescent="0.25">
      <c r="A184" s="1729"/>
      <c r="B184" s="1880"/>
      <c r="C184" s="1879"/>
      <c r="D184" s="1880"/>
      <c r="E184" s="1738"/>
      <c r="F184" s="1739"/>
      <c r="G184" s="3760"/>
      <c r="H184" s="3762"/>
      <c r="I184" s="3760"/>
      <c r="J184" s="3762"/>
      <c r="K184" s="3172"/>
      <c r="L184" s="2428"/>
      <c r="M184" s="3172"/>
      <c r="N184" s="2428"/>
      <c r="O184" s="3814"/>
      <c r="P184" s="3217"/>
      <c r="Q184" s="2455"/>
      <c r="R184" s="3781"/>
      <c r="S184" s="3764"/>
      <c r="T184" s="2428"/>
      <c r="U184" s="2468"/>
      <c r="V184" s="1878" t="s">
        <v>2992</v>
      </c>
      <c r="W184" s="1742">
        <v>14000000</v>
      </c>
      <c r="X184" s="1706" t="s">
        <v>2990</v>
      </c>
      <c r="Y184" s="1735">
        <v>61</v>
      </c>
      <c r="Z184" s="1890" t="s">
        <v>2646</v>
      </c>
      <c r="AA184" s="2205"/>
      <c r="AB184" s="2205"/>
      <c r="AC184" s="3737"/>
      <c r="AD184" s="2205"/>
      <c r="AE184" s="2205"/>
      <c r="AF184" s="2205"/>
      <c r="AG184" s="2205"/>
      <c r="AH184" s="2205"/>
      <c r="AI184" s="2205"/>
      <c r="AJ184" s="2205"/>
      <c r="AK184" s="2205"/>
      <c r="AL184" s="2205"/>
      <c r="AM184" s="2205"/>
      <c r="AN184" s="2205"/>
      <c r="AO184" s="2205"/>
      <c r="AP184" s="2205"/>
      <c r="AQ184" s="3768"/>
      <c r="AR184" s="3768"/>
      <c r="AS184" s="2136"/>
    </row>
    <row r="185" spans="1:45" s="1927" customFormat="1" ht="54.75" customHeight="1" x14ac:dyDescent="0.25">
      <c r="A185" s="1729"/>
      <c r="B185" s="1880"/>
      <c r="C185" s="1879"/>
      <c r="D185" s="1880"/>
      <c r="E185" s="1738"/>
      <c r="F185" s="1739"/>
      <c r="G185" s="3760"/>
      <c r="H185" s="3762"/>
      <c r="I185" s="3760"/>
      <c r="J185" s="3762"/>
      <c r="K185" s="3172"/>
      <c r="L185" s="2428"/>
      <c r="M185" s="3172"/>
      <c r="N185" s="2428"/>
      <c r="O185" s="3814"/>
      <c r="P185" s="3217"/>
      <c r="Q185" s="2455"/>
      <c r="R185" s="3781"/>
      <c r="S185" s="3764"/>
      <c r="T185" s="2428"/>
      <c r="U185" s="2468"/>
      <c r="V185" s="1878" t="s">
        <v>2986</v>
      </c>
      <c r="W185" s="1742">
        <v>10000000</v>
      </c>
      <c r="X185" s="1706" t="s">
        <v>2990</v>
      </c>
      <c r="Y185" s="1735">
        <v>61</v>
      </c>
      <c r="Z185" s="1890" t="s">
        <v>2646</v>
      </c>
      <c r="AA185" s="2205"/>
      <c r="AB185" s="2205"/>
      <c r="AC185" s="3737"/>
      <c r="AD185" s="2205"/>
      <c r="AE185" s="2205"/>
      <c r="AF185" s="2205"/>
      <c r="AG185" s="2205"/>
      <c r="AH185" s="2205"/>
      <c r="AI185" s="2205"/>
      <c r="AJ185" s="2205"/>
      <c r="AK185" s="2205"/>
      <c r="AL185" s="2205"/>
      <c r="AM185" s="2205"/>
      <c r="AN185" s="2205"/>
      <c r="AO185" s="2205"/>
      <c r="AP185" s="2205"/>
      <c r="AQ185" s="3768"/>
      <c r="AR185" s="3768"/>
      <c r="AS185" s="2136"/>
    </row>
    <row r="186" spans="1:45" s="1927" customFormat="1" ht="54.75" customHeight="1" x14ac:dyDescent="0.25">
      <c r="A186" s="1729"/>
      <c r="B186" s="1880"/>
      <c r="C186" s="1879"/>
      <c r="D186" s="1880"/>
      <c r="E186" s="1738"/>
      <c r="F186" s="1739"/>
      <c r="G186" s="3760"/>
      <c r="H186" s="3762"/>
      <c r="I186" s="3760"/>
      <c r="J186" s="3762"/>
      <c r="K186" s="3172"/>
      <c r="L186" s="2428"/>
      <c r="M186" s="3172"/>
      <c r="N186" s="2428"/>
      <c r="O186" s="3814"/>
      <c r="P186" s="3217"/>
      <c r="Q186" s="2455"/>
      <c r="R186" s="3781"/>
      <c r="S186" s="3764"/>
      <c r="T186" s="2428"/>
      <c r="U186" s="2469"/>
      <c r="V186" s="1878" t="s">
        <v>2993</v>
      </c>
      <c r="W186" s="1742">
        <f>11000000+7000000</f>
        <v>18000000</v>
      </c>
      <c r="X186" s="1706" t="s">
        <v>2990</v>
      </c>
      <c r="Y186" s="1735">
        <v>61</v>
      </c>
      <c r="Z186" s="1890" t="s">
        <v>2646</v>
      </c>
      <c r="AA186" s="2206"/>
      <c r="AB186" s="2206"/>
      <c r="AC186" s="3770"/>
      <c r="AD186" s="2206"/>
      <c r="AE186" s="2206"/>
      <c r="AF186" s="2206"/>
      <c r="AG186" s="2206"/>
      <c r="AH186" s="2206"/>
      <c r="AI186" s="2206"/>
      <c r="AJ186" s="2206"/>
      <c r="AK186" s="2206"/>
      <c r="AL186" s="2206"/>
      <c r="AM186" s="2206"/>
      <c r="AN186" s="2206"/>
      <c r="AO186" s="2206"/>
      <c r="AP186" s="2206"/>
      <c r="AQ186" s="3769"/>
      <c r="AR186" s="3769"/>
      <c r="AS186" s="2315"/>
    </row>
    <row r="187" spans="1:45" s="1927" customFormat="1" ht="69" customHeight="1" x14ac:dyDescent="0.25">
      <c r="A187" s="1729"/>
      <c r="B187" s="1880"/>
      <c r="C187" s="1879"/>
      <c r="D187" s="1880"/>
      <c r="E187" s="1738"/>
      <c r="F187" s="1739"/>
      <c r="G187" s="3760" t="s">
        <v>63</v>
      </c>
      <c r="H187" s="3762" t="s">
        <v>2994</v>
      </c>
      <c r="I187" s="3760" t="s">
        <v>2995</v>
      </c>
      <c r="J187" s="3762" t="s">
        <v>1525</v>
      </c>
      <c r="K187" s="3172" t="s">
        <v>63</v>
      </c>
      <c r="L187" s="2428" t="s">
        <v>2866</v>
      </c>
      <c r="M187" s="3172" t="s">
        <v>2996</v>
      </c>
      <c r="N187" s="2428" t="s">
        <v>2081</v>
      </c>
      <c r="O187" s="3818">
        <v>4</v>
      </c>
      <c r="P187" s="3217" t="s">
        <v>2997</v>
      </c>
      <c r="Q187" s="2455" t="s">
        <v>2998</v>
      </c>
      <c r="R187" s="3781">
        <f>SUM(W187:W193)/S187</f>
        <v>0.17465574236302736</v>
      </c>
      <c r="S187" s="3764">
        <f>SUM(W187:W199)</f>
        <v>543927149</v>
      </c>
      <c r="T187" s="2455" t="s">
        <v>2999</v>
      </c>
      <c r="U187" s="2455" t="s">
        <v>3000</v>
      </c>
      <c r="V187" s="1878" t="s">
        <v>3001</v>
      </c>
      <c r="W187" s="1903">
        <v>20000000</v>
      </c>
      <c r="X187" s="1706" t="s">
        <v>3002</v>
      </c>
      <c r="Y187" s="1735">
        <v>61</v>
      </c>
      <c r="Z187" s="1890" t="s">
        <v>2646</v>
      </c>
      <c r="AA187" s="2204">
        <v>292684</v>
      </c>
      <c r="AB187" s="2204">
        <v>282326</v>
      </c>
      <c r="AC187" s="3712">
        <v>135912</v>
      </c>
      <c r="AD187" s="2204">
        <v>45122</v>
      </c>
      <c r="AE187" s="2204">
        <v>307101</v>
      </c>
      <c r="AF187" s="2204">
        <v>86875</v>
      </c>
      <c r="AG187" s="2204">
        <v>2145</v>
      </c>
      <c r="AH187" s="2204">
        <v>12718</v>
      </c>
      <c r="AI187" s="2204">
        <v>26</v>
      </c>
      <c r="AJ187" s="2204">
        <v>37</v>
      </c>
      <c r="AK187" s="2204">
        <v>0</v>
      </c>
      <c r="AL187" s="2204">
        <v>0</v>
      </c>
      <c r="AM187" s="2204">
        <v>53164</v>
      </c>
      <c r="AN187" s="2204">
        <v>16982</v>
      </c>
      <c r="AO187" s="2204">
        <v>60013</v>
      </c>
      <c r="AP187" s="2204">
        <v>575010</v>
      </c>
      <c r="AQ187" s="3767">
        <v>44197</v>
      </c>
      <c r="AR187" s="3767">
        <v>44561</v>
      </c>
      <c r="AS187" s="2314" t="s">
        <v>2647</v>
      </c>
    </row>
    <row r="188" spans="1:45" s="1927" customFormat="1" ht="69" customHeight="1" x14ac:dyDescent="0.25">
      <c r="A188" s="1729"/>
      <c r="B188" s="1880"/>
      <c r="C188" s="1879"/>
      <c r="D188" s="1880"/>
      <c r="E188" s="1738"/>
      <c r="F188" s="1739"/>
      <c r="G188" s="3760"/>
      <c r="H188" s="3762"/>
      <c r="I188" s="3760"/>
      <c r="J188" s="3762"/>
      <c r="K188" s="3172"/>
      <c r="L188" s="2428"/>
      <c r="M188" s="3172"/>
      <c r="N188" s="2428"/>
      <c r="O188" s="3818"/>
      <c r="P188" s="3217"/>
      <c r="Q188" s="2455"/>
      <c r="R188" s="3781"/>
      <c r="S188" s="3764"/>
      <c r="T188" s="2455"/>
      <c r="U188" s="2455"/>
      <c r="V188" s="1878" t="s">
        <v>3003</v>
      </c>
      <c r="W188" s="1903">
        <v>10000000</v>
      </c>
      <c r="X188" s="1706" t="s">
        <v>3002</v>
      </c>
      <c r="Y188" s="1735">
        <v>61</v>
      </c>
      <c r="Z188" s="1890" t="s">
        <v>2646</v>
      </c>
      <c r="AA188" s="2205"/>
      <c r="AB188" s="2205"/>
      <c r="AC188" s="3737"/>
      <c r="AD188" s="2205"/>
      <c r="AE188" s="2205"/>
      <c r="AF188" s="2205"/>
      <c r="AG188" s="2205"/>
      <c r="AH188" s="2205"/>
      <c r="AI188" s="2205"/>
      <c r="AJ188" s="2205"/>
      <c r="AK188" s="2205"/>
      <c r="AL188" s="2205"/>
      <c r="AM188" s="2205"/>
      <c r="AN188" s="2205"/>
      <c r="AO188" s="2205"/>
      <c r="AP188" s="2205"/>
      <c r="AQ188" s="3768"/>
      <c r="AR188" s="3768"/>
      <c r="AS188" s="2136"/>
    </row>
    <row r="189" spans="1:45" s="1927" customFormat="1" ht="69" customHeight="1" x14ac:dyDescent="0.25">
      <c r="A189" s="1729"/>
      <c r="B189" s="1880"/>
      <c r="C189" s="1879"/>
      <c r="D189" s="1880"/>
      <c r="E189" s="1738"/>
      <c r="F189" s="1739"/>
      <c r="G189" s="3760"/>
      <c r="H189" s="3762"/>
      <c r="I189" s="3760"/>
      <c r="J189" s="3762"/>
      <c r="K189" s="3172"/>
      <c r="L189" s="2428"/>
      <c r="M189" s="3172"/>
      <c r="N189" s="2428"/>
      <c r="O189" s="3818"/>
      <c r="P189" s="3217"/>
      <c r="Q189" s="2455"/>
      <c r="R189" s="3781"/>
      <c r="S189" s="3764"/>
      <c r="T189" s="2455"/>
      <c r="U189" s="2455"/>
      <c r="V189" s="2467" t="s">
        <v>3004</v>
      </c>
      <c r="W189" s="1903">
        <v>10000000</v>
      </c>
      <c r="X189" s="1706" t="s">
        <v>3002</v>
      </c>
      <c r="Y189" s="1735">
        <v>61</v>
      </c>
      <c r="Z189" s="1890" t="s">
        <v>2646</v>
      </c>
      <c r="AA189" s="2205"/>
      <c r="AB189" s="2205"/>
      <c r="AC189" s="3737"/>
      <c r="AD189" s="2205"/>
      <c r="AE189" s="2205"/>
      <c r="AF189" s="2205"/>
      <c r="AG189" s="2205"/>
      <c r="AH189" s="2205"/>
      <c r="AI189" s="2205"/>
      <c r="AJ189" s="2205"/>
      <c r="AK189" s="2205"/>
      <c r="AL189" s="2205"/>
      <c r="AM189" s="2205"/>
      <c r="AN189" s="2205"/>
      <c r="AO189" s="2205"/>
      <c r="AP189" s="2205"/>
      <c r="AQ189" s="3768"/>
      <c r="AR189" s="3768"/>
      <c r="AS189" s="2136"/>
    </row>
    <row r="190" spans="1:45" s="1927" customFormat="1" ht="69" customHeight="1" x14ac:dyDescent="0.25">
      <c r="A190" s="1729"/>
      <c r="B190" s="1880"/>
      <c r="C190" s="1879"/>
      <c r="D190" s="1880"/>
      <c r="E190" s="1738"/>
      <c r="F190" s="1739"/>
      <c r="G190" s="3760"/>
      <c r="H190" s="3762"/>
      <c r="I190" s="3760"/>
      <c r="J190" s="3762"/>
      <c r="K190" s="3172"/>
      <c r="L190" s="2428"/>
      <c r="M190" s="3172"/>
      <c r="N190" s="2428"/>
      <c r="O190" s="3818"/>
      <c r="P190" s="3217"/>
      <c r="Q190" s="2455"/>
      <c r="R190" s="3781"/>
      <c r="S190" s="3764"/>
      <c r="T190" s="2455"/>
      <c r="U190" s="2455"/>
      <c r="V190" s="2469"/>
      <c r="W190" s="1903">
        <v>10000000</v>
      </c>
      <c r="X190" s="1706" t="s">
        <v>3002</v>
      </c>
      <c r="Y190" s="1735">
        <v>61</v>
      </c>
      <c r="Z190" s="1890" t="s">
        <v>2646</v>
      </c>
      <c r="AA190" s="2205"/>
      <c r="AB190" s="2205"/>
      <c r="AC190" s="3737"/>
      <c r="AD190" s="2205"/>
      <c r="AE190" s="2205"/>
      <c r="AF190" s="2205"/>
      <c r="AG190" s="2205"/>
      <c r="AH190" s="2205"/>
      <c r="AI190" s="2205"/>
      <c r="AJ190" s="2205"/>
      <c r="AK190" s="2205"/>
      <c r="AL190" s="2205"/>
      <c r="AM190" s="2205"/>
      <c r="AN190" s="2205"/>
      <c r="AO190" s="2205"/>
      <c r="AP190" s="2205"/>
      <c r="AQ190" s="3768"/>
      <c r="AR190" s="3768"/>
      <c r="AS190" s="2136"/>
    </row>
    <row r="191" spans="1:45" s="1927" customFormat="1" ht="69" customHeight="1" x14ac:dyDescent="0.25">
      <c r="A191" s="1729"/>
      <c r="B191" s="1880"/>
      <c r="C191" s="1879"/>
      <c r="D191" s="1880"/>
      <c r="E191" s="1738"/>
      <c r="F191" s="1739"/>
      <c r="G191" s="3760"/>
      <c r="H191" s="3762"/>
      <c r="I191" s="3760"/>
      <c r="J191" s="3762"/>
      <c r="K191" s="3172"/>
      <c r="L191" s="2428"/>
      <c r="M191" s="3172"/>
      <c r="N191" s="2428"/>
      <c r="O191" s="3818"/>
      <c r="P191" s="3217"/>
      <c r="Q191" s="2455"/>
      <c r="R191" s="3781"/>
      <c r="S191" s="3764"/>
      <c r="T191" s="2455"/>
      <c r="U191" s="2455"/>
      <c r="V191" s="1878" t="s">
        <v>3005</v>
      </c>
      <c r="W191" s="1903">
        <v>10000000</v>
      </c>
      <c r="X191" s="1706" t="s">
        <v>3002</v>
      </c>
      <c r="Y191" s="1735">
        <v>61</v>
      </c>
      <c r="Z191" s="1890" t="s">
        <v>2646</v>
      </c>
      <c r="AA191" s="2205"/>
      <c r="AB191" s="2205"/>
      <c r="AC191" s="3737"/>
      <c r="AD191" s="2205"/>
      <c r="AE191" s="2205"/>
      <c r="AF191" s="2205"/>
      <c r="AG191" s="2205"/>
      <c r="AH191" s="2205"/>
      <c r="AI191" s="2205"/>
      <c r="AJ191" s="2205"/>
      <c r="AK191" s="2205"/>
      <c r="AL191" s="2205"/>
      <c r="AM191" s="2205"/>
      <c r="AN191" s="2205"/>
      <c r="AO191" s="2205"/>
      <c r="AP191" s="2205"/>
      <c r="AQ191" s="3768"/>
      <c r="AR191" s="3768"/>
      <c r="AS191" s="2136"/>
    </row>
    <row r="192" spans="1:45" s="1927" customFormat="1" ht="69" customHeight="1" x14ac:dyDescent="0.25">
      <c r="A192" s="1729"/>
      <c r="B192" s="1880"/>
      <c r="C192" s="1879"/>
      <c r="D192" s="1880"/>
      <c r="E192" s="1738"/>
      <c r="F192" s="1739"/>
      <c r="G192" s="3760"/>
      <c r="H192" s="3762"/>
      <c r="I192" s="3760"/>
      <c r="J192" s="3762"/>
      <c r="K192" s="3172"/>
      <c r="L192" s="2428"/>
      <c r="M192" s="3172"/>
      <c r="N192" s="2428"/>
      <c r="O192" s="3818"/>
      <c r="P192" s="3217"/>
      <c r="Q192" s="2455"/>
      <c r="R192" s="3781"/>
      <c r="S192" s="3764"/>
      <c r="T192" s="2455"/>
      <c r="U192" s="2455"/>
      <c r="V192" s="1878" t="s">
        <v>3006</v>
      </c>
      <c r="W192" s="1903">
        <v>25000000</v>
      </c>
      <c r="X192" s="1706" t="s">
        <v>3002</v>
      </c>
      <c r="Y192" s="1735">
        <v>61</v>
      </c>
      <c r="Z192" s="1890" t="s">
        <v>2646</v>
      </c>
      <c r="AA192" s="2205"/>
      <c r="AB192" s="2205"/>
      <c r="AC192" s="3737"/>
      <c r="AD192" s="2205"/>
      <c r="AE192" s="2205"/>
      <c r="AF192" s="2205"/>
      <c r="AG192" s="2205"/>
      <c r="AH192" s="2205"/>
      <c r="AI192" s="2205"/>
      <c r="AJ192" s="2205"/>
      <c r="AK192" s="2205"/>
      <c r="AL192" s="2205"/>
      <c r="AM192" s="2205"/>
      <c r="AN192" s="2205"/>
      <c r="AO192" s="2205"/>
      <c r="AP192" s="2205"/>
      <c r="AQ192" s="3768"/>
      <c r="AR192" s="3768"/>
      <c r="AS192" s="2136"/>
    </row>
    <row r="193" spans="1:45" s="1927" customFormat="1" ht="69" customHeight="1" x14ac:dyDescent="0.25">
      <c r="A193" s="1729"/>
      <c r="B193" s="1880"/>
      <c r="C193" s="1879"/>
      <c r="D193" s="1880"/>
      <c r="E193" s="1738"/>
      <c r="F193" s="1739"/>
      <c r="G193" s="3760"/>
      <c r="H193" s="3762"/>
      <c r="I193" s="3760"/>
      <c r="J193" s="3762"/>
      <c r="K193" s="3172"/>
      <c r="L193" s="2428"/>
      <c r="M193" s="3172"/>
      <c r="N193" s="2428"/>
      <c r="O193" s="3818"/>
      <c r="P193" s="3217"/>
      <c r="Q193" s="2455"/>
      <c r="R193" s="3781"/>
      <c r="S193" s="3764"/>
      <c r="T193" s="2455"/>
      <c r="U193" s="2455"/>
      <c r="V193" s="1878" t="s">
        <v>3007</v>
      </c>
      <c r="W193" s="1903">
        <v>10000000</v>
      </c>
      <c r="X193" s="1706" t="s">
        <v>3002</v>
      </c>
      <c r="Y193" s="1735">
        <v>61</v>
      </c>
      <c r="Z193" s="1890" t="s">
        <v>2646</v>
      </c>
      <c r="AA193" s="2205"/>
      <c r="AB193" s="2205"/>
      <c r="AC193" s="3737"/>
      <c r="AD193" s="2205"/>
      <c r="AE193" s="2205"/>
      <c r="AF193" s="2205"/>
      <c r="AG193" s="2205"/>
      <c r="AH193" s="2205"/>
      <c r="AI193" s="2205"/>
      <c r="AJ193" s="2205"/>
      <c r="AK193" s="2205"/>
      <c r="AL193" s="2205"/>
      <c r="AM193" s="2205"/>
      <c r="AN193" s="2205"/>
      <c r="AO193" s="2205"/>
      <c r="AP193" s="2205"/>
      <c r="AQ193" s="3768"/>
      <c r="AR193" s="3768"/>
      <c r="AS193" s="2136"/>
    </row>
    <row r="194" spans="1:45" s="1927" customFormat="1" ht="62.25" customHeight="1" x14ac:dyDescent="0.25">
      <c r="A194" s="1729"/>
      <c r="B194" s="1880"/>
      <c r="C194" s="1879"/>
      <c r="D194" s="1880"/>
      <c r="E194" s="1738"/>
      <c r="F194" s="1739"/>
      <c r="G194" s="3760">
        <v>1905026</v>
      </c>
      <c r="H194" s="3762" t="s">
        <v>2977</v>
      </c>
      <c r="I194" s="3760">
        <v>1905026</v>
      </c>
      <c r="J194" s="3762" t="s">
        <v>2977</v>
      </c>
      <c r="K194" s="3172">
        <v>190502600</v>
      </c>
      <c r="L194" s="2428" t="s">
        <v>2978</v>
      </c>
      <c r="M194" s="3172">
        <v>190502600</v>
      </c>
      <c r="N194" s="2428" t="s">
        <v>2978</v>
      </c>
      <c r="O194" s="3713">
        <v>12</v>
      </c>
      <c r="P194" s="3217"/>
      <c r="Q194" s="2455"/>
      <c r="R194" s="3781">
        <f>SUM(W194:W199)/S187</f>
        <v>0.82534425763697261</v>
      </c>
      <c r="S194" s="3764"/>
      <c r="T194" s="2455"/>
      <c r="U194" s="2455" t="s">
        <v>3008</v>
      </c>
      <c r="V194" s="2467" t="s">
        <v>3009</v>
      </c>
      <c r="W194" s="1903">
        <f>36000000</f>
        <v>36000000</v>
      </c>
      <c r="X194" s="1706" t="s">
        <v>3010</v>
      </c>
      <c r="Y194" s="1735">
        <v>61</v>
      </c>
      <c r="Z194" s="1890" t="s">
        <v>2646</v>
      </c>
      <c r="AA194" s="2205"/>
      <c r="AB194" s="2205"/>
      <c r="AC194" s="3737"/>
      <c r="AD194" s="2205"/>
      <c r="AE194" s="2205"/>
      <c r="AF194" s="2205"/>
      <c r="AG194" s="2205"/>
      <c r="AH194" s="2205"/>
      <c r="AI194" s="2205"/>
      <c r="AJ194" s="2205"/>
      <c r="AK194" s="2205"/>
      <c r="AL194" s="2205"/>
      <c r="AM194" s="2205"/>
      <c r="AN194" s="2205"/>
      <c r="AO194" s="2205"/>
      <c r="AP194" s="2205"/>
      <c r="AQ194" s="3768"/>
      <c r="AR194" s="3768"/>
      <c r="AS194" s="2136"/>
    </row>
    <row r="195" spans="1:45" s="1927" customFormat="1" ht="62.25" customHeight="1" x14ac:dyDescent="0.25">
      <c r="A195" s="1729"/>
      <c r="B195" s="1880"/>
      <c r="C195" s="1879"/>
      <c r="D195" s="1880"/>
      <c r="E195" s="1738"/>
      <c r="F195" s="1739"/>
      <c r="G195" s="3760"/>
      <c r="H195" s="3762"/>
      <c r="I195" s="3760"/>
      <c r="J195" s="3762"/>
      <c r="K195" s="3172"/>
      <c r="L195" s="2428"/>
      <c r="M195" s="3172"/>
      <c r="N195" s="2428"/>
      <c r="O195" s="3714"/>
      <c r="P195" s="3217"/>
      <c r="Q195" s="2455"/>
      <c r="R195" s="3781"/>
      <c r="S195" s="3764"/>
      <c r="T195" s="2455"/>
      <c r="U195" s="2455"/>
      <c r="V195" s="2468"/>
      <c r="W195" s="1903">
        <v>130000000</v>
      </c>
      <c r="X195" s="1706" t="s">
        <v>3011</v>
      </c>
      <c r="Y195" s="1735">
        <v>20</v>
      </c>
      <c r="Z195" s="1890" t="s">
        <v>74</v>
      </c>
      <c r="AA195" s="2205"/>
      <c r="AB195" s="2205"/>
      <c r="AC195" s="3737"/>
      <c r="AD195" s="2205"/>
      <c r="AE195" s="2205"/>
      <c r="AF195" s="2205"/>
      <c r="AG195" s="2205"/>
      <c r="AH195" s="2205"/>
      <c r="AI195" s="2205"/>
      <c r="AJ195" s="2205"/>
      <c r="AK195" s="2205"/>
      <c r="AL195" s="2205"/>
      <c r="AM195" s="2205"/>
      <c r="AN195" s="2205"/>
      <c r="AO195" s="2205"/>
      <c r="AP195" s="2205"/>
      <c r="AQ195" s="3768"/>
      <c r="AR195" s="3768"/>
      <c r="AS195" s="2136"/>
    </row>
    <row r="196" spans="1:45" s="1927" customFormat="1" ht="62.25" customHeight="1" x14ac:dyDescent="0.25">
      <c r="A196" s="1729"/>
      <c r="B196" s="1880"/>
      <c r="C196" s="1879"/>
      <c r="D196" s="1880"/>
      <c r="E196" s="1738"/>
      <c r="F196" s="1739"/>
      <c r="G196" s="3760"/>
      <c r="H196" s="3762"/>
      <c r="I196" s="3760"/>
      <c r="J196" s="3762"/>
      <c r="K196" s="3172"/>
      <c r="L196" s="2428"/>
      <c r="M196" s="3172"/>
      <c r="N196" s="2428"/>
      <c r="O196" s="3714"/>
      <c r="P196" s="3217"/>
      <c r="Q196" s="2455"/>
      <c r="R196" s="3781"/>
      <c r="S196" s="3764"/>
      <c r="T196" s="2455"/>
      <c r="U196" s="2455"/>
      <c r="V196" s="2468"/>
      <c r="W196" s="1903">
        <v>222927149</v>
      </c>
      <c r="X196" s="1706" t="s">
        <v>3012</v>
      </c>
      <c r="Y196" s="1735">
        <v>111</v>
      </c>
      <c r="Z196" s="1890" t="s">
        <v>3013</v>
      </c>
      <c r="AA196" s="2205"/>
      <c r="AB196" s="2205"/>
      <c r="AC196" s="3737"/>
      <c r="AD196" s="2205"/>
      <c r="AE196" s="2205"/>
      <c r="AF196" s="2205"/>
      <c r="AG196" s="2205"/>
      <c r="AH196" s="2205"/>
      <c r="AI196" s="2205"/>
      <c r="AJ196" s="2205"/>
      <c r="AK196" s="2205"/>
      <c r="AL196" s="2205"/>
      <c r="AM196" s="2205"/>
      <c r="AN196" s="2205"/>
      <c r="AO196" s="2205"/>
      <c r="AP196" s="2205"/>
      <c r="AQ196" s="3819"/>
      <c r="AR196" s="3819"/>
      <c r="AS196" s="3820"/>
    </row>
    <row r="197" spans="1:45" s="1927" customFormat="1" ht="62.25" customHeight="1" x14ac:dyDescent="0.25">
      <c r="A197" s="1729"/>
      <c r="B197" s="1880"/>
      <c r="C197" s="1879"/>
      <c r="D197" s="1880"/>
      <c r="E197" s="1738"/>
      <c r="F197" s="1739"/>
      <c r="G197" s="3760"/>
      <c r="H197" s="3762"/>
      <c r="I197" s="3760"/>
      <c r="J197" s="3762"/>
      <c r="K197" s="3172"/>
      <c r="L197" s="2428"/>
      <c r="M197" s="3172"/>
      <c r="N197" s="2428"/>
      <c r="O197" s="3714"/>
      <c r="P197" s="3217"/>
      <c r="Q197" s="2455"/>
      <c r="R197" s="3781"/>
      <c r="S197" s="3764"/>
      <c r="T197" s="2455"/>
      <c r="U197" s="2455"/>
      <c r="V197" s="1878" t="s">
        <v>3014</v>
      </c>
      <c r="W197" s="1903">
        <v>10000000</v>
      </c>
      <c r="X197" s="1706" t="s">
        <v>3010</v>
      </c>
      <c r="Y197" s="1735">
        <v>61</v>
      </c>
      <c r="Z197" s="1890" t="s">
        <v>2646</v>
      </c>
      <c r="AA197" s="2205"/>
      <c r="AB197" s="2205"/>
      <c r="AC197" s="3737"/>
      <c r="AD197" s="2205"/>
      <c r="AE197" s="2205"/>
      <c r="AF197" s="2205"/>
      <c r="AG197" s="2205"/>
      <c r="AH197" s="2205"/>
      <c r="AI197" s="2205"/>
      <c r="AJ197" s="2205"/>
      <c r="AK197" s="2205"/>
      <c r="AL197" s="2205"/>
      <c r="AM197" s="2205"/>
      <c r="AN197" s="2205"/>
      <c r="AO197" s="2205"/>
      <c r="AP197" s="2205"/>
      <c r="AQ197" s="3768"/>
      <c r="AR197" s="3768"/>
      <c r="AS197" s="2136"/>
    </row>
    <row r="198" spans="1:45" s="1927" customFormat="1" ht="92.25" customHeight="1" x14ac:dyDescent="0.25">
      <c r="A198" s="1729"/>
      <c r="B198" s="1880"/>
      <c r="C198" s="1879"/>
      <c r="D198" s="1880"/>
      <c r="E198" s="1738"/>
      <c r="F198" s="1739"/>
      <c r="G198" s="3760"/>
      <c r="H198" s="3762"/>
      <c r="I198" s="3760"/>
      <c r="J198" s="3762"/>
      <c r="K198" s="3172"/>
      <c r="L198" s="2428"/>
      <c r="M198" s="3172"/>
      <c r="N198" s="2428"/>
      <c r="O198" s="3714"/>
      <c r="P198" s="3217"/>
      <c r="Q198" s="2455"/>
      <c r="R198" s="3781"/>
      <c r="S198" s="3764"/>
      <c r="T198" s="2455"/>
      <c r="U198" s="2455"/>
      <c r="V198" s="1878" t="s">
        <v>3015</v>
      </c>
      <c r="W198" s="1903">
        <f>26000000+14000000</f>
        <v>40000000</v>
      </c>
      <c r="X198" s="1706" t="s">
        <v>3010</v>
      </c>
      <c r="Y198" s="1735">
        <v>61</v>
      </c>
      <c r="Z198" s="1890" t="s">
        <v>2646</v>
      </c>
      <c r="AA198" s="2205"/>
      <c r="AB198" s="2205"/>
      <c r="AC198" s="3737"/>
      <c r="AD198" s="2205"/>
      <c r="AE198" s="2205"/>
      <c r="AF198" s="2205"/>
      <c r="AG198" s="2205"/>
      <c r="AH198" s="2205"/>
      <c r="AI198" s="2205"/>
      <c r="AJ198" s="2205"/>
      <c r="AK198" s="2205"/>
      <c r="AL198" s="2205"/>
      <c r="AM198" s="2205"/>
      <c r="AN198" s="2205"/>
      <c r="AO198" s="2205"/>
      <c r="AP198" s="2205"/>
      <c r="AQ198" s="3768"/>
      <c r="AR198" s="3768"/>
      <c r="AS198" s="2136"/>
    </row>
    <row r="199" spans="1:45" s="1927" customFormat="1" ht="78.75" customHeight="1" x14ac:dyDescent="0.25">
      <c r="A199" s="1729"/>
      <c r="B199" s="1880"/>
      <c r="C199" s="1879"/>
      <c r="D199" s="1880"/>
      <c r="E199" s="1738"/>
      <c r="F199" s="1739"/>
      <c r="G199" s="3760"/>
      <c r="H199" s="3762"/>
      <c r="I199" s="3760"/>
      <c r="J199" s="3762"/>
      <c r="K199" s="3172"/>
      <c r="L199" s="2428"/>
      <c r="M199" s="3172"/>
      <c r="N199" s="2428"/>
      <c r="O199" s="3717"/>
      <c r="P199" s="3217"/>
      <c r="Q199" s="2455"/>
      <c r="R199" s="3781"/>
      <c r="S199" s="3764"/>
      <c r="T199" s="2455"/>
      <c r="U199" s="2455"/>
      <c r="V199" s="1878" t="s">
        <v>3016</v>
      </c>
      <c r="W199" s="1915">
        <v>10000000</v>
      </c>
      <c r="X199" s="1706" t="s">
        <v>3010</v>
      </c>
      <c r="Y199" s="1735">
        <v>61</v>
      </c>
      <c r="Z199" s="1890" t="s">
        <v>2646</v>
      </c>
      <c r="AA199" s="2206"/>
      <c r="AB199" s="2205"/>
      <c r="AC199" s="3737"/>
      <c r="AD199" s="2205"/>
      <c r="AE199" s="2205"/>
      <c r="AF199" s="2205"/>
      <c r="AG199" s="2205"/>
      <c r="AH199" s="2205"/>
      <c r="AI199" s="2205"/>
      <c r="AJ199" s="2205"/>
      <c r="AK199" s="2205"/>
      <c r="AL199" s="2205"/>
      <c r="AM199" s="2205"/>
      <c r="AN199" s="2205"/>
      <c r="AO199" s="2205"/>
      <c r="AP199" s="2205"/>
      <c r="AQ199" s="3768"/>
      <c r="AR199" s="3768"/>
      <c r="AS199" s="2136"/>
    </row>
    <row r="200" spans="1:45" s="1927" customFormat="1" ht="99.75" customHeight="1" x14ac:dyDescent="0.25">
      <c r="A200" s="1729"/>
      <c r="B200" s="1880"/>
      <c r="C200" s="1879"/>
      <c r="D200" s="1880"/>
      <c r="E200" s="1738"/>
      <c r="F200" s="1739"/>
      <c r="G200" s="1914">
        <v>1905014</v>
      </c>
      <c r="H200" s="1916" t="s">
        <v>1157</v>
      </c>
      <c r="I200" s="1914">
        <v>1905014</v>
      </c>
      <c r="J200" s="1916" t="s">
        <v>1157</v>
      </c>
      <c r="K200" s="1911">
        <v>190501400</v>
      </c>
      <c r="L200" s="1906" t="s">
        <v>1885</v>
      </c>
      <c r="M200" s="1911">
        <v>190501400</v>
      </c>
      <c r="N200" s="1906" t="s">
        <v>1885</v>
      </c>
      <c r="O200" s="70">
        <v>12</v>
      </c>
      <c r="P200" s="3217" t="s">
        <v>3017</v>
      </c>
      <c r="Q200" s="2455" t="s">
        <v>3018</v>
      </c>
      <c r="R200" s="1918">
        <f>W200/S200</f>
        <v>0.19332425365744424</v>
      </c>
      <c r="S200" s="3764">
        <f>SUM(W200:W214)</f>
        <v>222424239</v>
      </c>
      <c r="T200" s="2455" t="s">
        <v>3019</v>
      </c>
      <c r="U200" s="1926" t="s">
        <v>3020</v>
      </c>
      <c r="V200" s="1875" t="s">
        <v>3021</v>
      </c>
      <c r="W200" s="1908">
        <v>43000000</v>
      </c>
      <c r="X200" s="1710" t="s">
        <v>3022</v>
      </c>
      <c r="Y200" s="1893">
        <v>61</v>
      </c>
      <c r="Z200" s="1886" t="s">
        <v>2646</v>
      </c>
      <c r="AA200" s="3779">
        <v>289394</v>
      </c>
      <c r="AB200" s="3779">
        <v>279112</v>
      </c>
      <c r="AC200" s="3797">
        <v>63164</v>
      </c>
      <c r="AD200" s="3779">
        <v>45607</v>
      </c>
      <c r="AE200" s="3779">
        <v>365607</v>
      </c>
      <c r="AF200" s="3779">
        <v>75612</v>
      </c>
      <c r="AG200" s="3779">
        <v>2145</v>
      </c>
      <c r="AH200" s="3779">
        <v>12718</v>
      </c>
      <c r="AI200" s="3779">
        <v>26</v>
      </c>
      <c r="AJ200" s="3779">
        <v>37</v>
      </c>
      <c r="AK200" s="3779">
        <v>0</v>
      </c>
      <c r="AL200" s="3779">
        <v>0</v>
      </c>
      <c r="AM200" s="3779">
        <v>78</v>
      </c>
      <c r="AN200" s="3779">
        <v>16897</v>
      </c>
      <c r="AO200" s="3779">
        <v>852</v>
      </c>
      <c r="AP200" s="3779">
        <v>568506</v>
      </c>
      <c r="AQ200" s="3767">
        <v>44197</v>
      </c>
      <c r="AR200" s="3767">
        <v>44561</v>
      </c>
      <c r="AS200" s="2314" t="s">
        <v>2647</v>
      </c>
    </row>
    <row r="201" spans="1:45" s="1927" customFormat="1" ht="45" customHeight="1" x14ac:dyDescent="0.25">
      <c r="A201" s="1729"/>
      <c r="B201" s="1880"/>
      <c r="C201" s="1879"/>
      <c r="D201" s="1880"/>
      <c r="E201" s="1738"/>
      <c r="F201" s="1739"/>
      <c r="G201" s="3760">
        <v>1905026</v>
      </c>
      <c r="H201" s="3762" t="s">
        <v>3023</v>
      </c>
      <c r="I201" s="3760">
        <v>1905026</v>
      </c>
      <c r="J201" s="3762" t="s">
        <v>3023</v>
      </c>
      <c r="K201" s="3172">
        <v>190502600</v>
      </c>
      <c r="L201" s="2428" t="s">
        <v>2978</v>
      </c>
      <c r="M201" s="3172">
        <v>190502600</v>
      </c>
      <c r="N201" s="2428" t="s">
        <v>2978</v>
      </c>
      <c r="O201" s="3818">
        <v>12</v>
      </c>
      <c r="P201" s="3217"/>
      <c r="Q201" s="2455"/>
      <c r="R201" s="3781">
        <f>SUM(W201:W214)/S200</f>
        <v>0.80667574634255579</v>
      </c>
      <c r="S201" s="3764"/>
      <c r="T201" s="2455"/>
      <c r="U201" s="2455" t="s">
        <v>3024</v>
      </c>
      <c r="V201" s="2467" t="s">
        <v>3025</v>
      </c>
      <c r="W201" s="1908">
        <v>17000000</v>
      </c>
      <c r="X201" s="1706" t="s">
        <v>3026</v>
      </c>
      <c r="Y201" s="1893">
        <v>113</v>
      </c>
      <c r="Z201" s="1886" t="s">
        <v>3027</v>
      </c>
      <c r="AA201" s="3780"/>
      <c r="AB201" s="3780"/>
      <c r="AC201" s="3798"/>
      <c r="AD201" s="3780"/>
      <c r="AE201" s="3780"/>
      <c r="AF201" s="3780"/>
      <c r="AG201" s="3780"/>
      <c r="AH201" s="3780"/>
      <c r="AI201" s="3780"/>
      <c r="AJ201" s="3780"/>
      <c r="AK201" s="3780"/>
      <c r="AL201" s="3780"/>
      <c r="AM201" s="3780"/>
      <c r="AN201" s="3780"/>
      <c r="AO201" s="3780"/>
      <c r="AP201" s="3780"/>
      <c r="AQ201" s="3768"/>
      <c r="AR201" s="3768"/>
      <c r="AS201" s="2136"/>
    </row>
    <row r="202" spans="1:45" s="1927" customFormat="1" ht="45" customHeight="1" x14ac:dyDescent="0.25">
      <c r="A202" s="1729"/>
      <c r="B202" s="1880"/>
      <c r="C202" s="1879"/>
      <c r="D202" s="1880"/>
      <c r="E202" s="1738"/>
      <c r="F202" s="1739"/>
      <c r="G202" s="3760"/>
      <c r="H202" s="3762"/>
      <c r="I202" s="3760"/>
      <c r="J202" s="3762"/>
      <c r="K202" s="3172"/>
      <c r="L202" s="2428"/>
      <c r="M202" s="3172"/>
      <c r="N202" s="2428"/>
      <c r="O202" s="3818"/>
      <c r="P202" s="3217"/>
      <c r="Q202" s="2455"/>
      <c r="R202" s="3781"/>
      <c r="S202" s="3764"/>
      <c r="T202" s="2455"/>
      <c r="U202" s="2455"/>
      <c r="V202" s="2469"/>
      <c r="W202" s="1903">
        <v>12927171</v>
      </c>
      <c r="X202" s="1706" t="s">
        <v>3028</v>
      </c>
      <c r="Y202" s="1892">
        <v>114</v>
      </c>
      <c r="Z202" s="1890" t="s">
        <v>3029</v>
      </c>
      <c r="AA202" s="3780"/>
      <c r="AB202" s="3780"/>
      <c r="AC202" s="3798"/>
      <c r="AD202" s="3780"/>
      <c r="AE202" s="3780"/>
      <c r="AF202" s="3780"/>
      <c r="AG202" s="3780"/>
      <c r="AH202" s="3780"/>
      <c r="AI202" s="3780"/>
      <c r="AJ202" s="3780"/>
      <c r="AK202" s="3780"/>
      <c r="AL202" s="3780"/>
      <c r="AM202" s="3780"/>
      <c r="AN202" s="3780"/>
      <c r="AO202" s="3780"/>
      <c r="AP202" s="3780"/>
      <c r="AQ202" s="3768"/>
      <c r="AR202" s="3768"/>
      <c r="AS202" s="2136"/>
    </row>
    <row r="203" spans="1:45" s="1927" customFormat="1" ht="45" customHeight="1" x14ac:dyDescent="0.25">
      <c r="A203" s="1729"/>
      <c r="B203" s="1880"/>
      <c r="C203" s="1879"/>
      <c r="D203" s="1880"/>
      <c r="E203" s="1738"/>
      <c r="F203" s="1739"/>
      <c r="G203" s="3760"/>
      <c r="H203" s="3762"/>
      <c r="I203" s="3760"/>
      <c r="J203" s="3762"/>
      <c r="K203" s="3172"/>
      <c r="L203" s="2428"/>
      <c r="M203" s="3172"/>
      <c r="N203" s="2428"/>
      <c r="O203" s="3818"/>
      <c r="P203" s="3217"/>
      <c r="Q203" s="2455"/>
      <c r="R203" s="3781"/>
      <c r="S203" s="3764"/>
      <c r="T203" s="2455"/>
      <c r="U203" s="2455"/>
      <c r="V203" s="1878" t="s">
        <v>3030</v>
      </c>
      <c r="W203" s="1903">
        <f>15000000+838724</f>
        <v>15838724</v>
      </c>
      <c r="X203" s="1706" t="s">
        <v>3026</v>
      </c>
      <c r="Y203" s="1892">
        <v>113</v>
      </c>
      <c r="Z203" s="1886" t="s">
        <v>3027</v>
      </c>
      <c r="AA203" s="3780"/>
      <c r="AB203" s="3780"/>
      <c r="AC203" s="3798"/>
      <c r="AD203" s="3780"/>
      <c r="AE203" s="3780"/>
      <c r="AF203" s="3780"/>
      <c r="AG203" s="3780"/>
      <c r="AH203" s="3780"/>
      <c r="AI203" s="3780"/>
      <c r="AJ203" s="3780"/>
      <c r="AK203" s="3780"/>
      <c r="AL203" s="3780"/>
      <c r="AM203" s="3780"/>
      <c r="AN203" s="3780"/>
      <c r="AO203" s="3780"/>
      <c r="AP203" s="3780"/>
      <c r="AQ203" s="3768"/>
      <c r="AR203" s="3768"/>
      <c r="AS203" s="2136"/>
    </row>
    <row r="204" spans="1:45" s="1927" customFormat="1" ht="45" customHeight="1" x14ac:dyDescent="0.25">
      <c r="A204" s="1729"/>
      <c r="B204" s="1880"/>
      <c r="C204" s="1879"/>
      <c r="D204" s="1880"/>
      <c r="E204" s="1738"/>
      <c r="F204" s="1739"/>
      <c r="G204" s="3760"/>
      <c r="H204" s="3762"/>
      <c r="I204" s="3760"/>
      <c r="J204" s="3762"/>
      <c r="K204" s="3172"/>
      <c r="L204" s="2428"/>
      <c r="M204" s="3172"/>
      <c r="N204" s="2428"/>
      <c r="O204" s="3818"/>
      <c r="P204" s="3217"/>
      <c r="Q204" s="2455"/>
      <c r="R204" s="3781"/>
      <c r="S204" s="3764"/>
      <c r="T204" s="2455"/>
      <c r="U204" s="2455"/>
      <c r="V204" s="2467" t="s">
        <v>3031</v>
      </c>
      <c r="W204" s="1908">
        <v>13000000</v>
      </c>
      <c r="X204" s="1706" t="s">
        <v>3026</v>
      </c>
      <c r="Y204" s="1893">
        <v>113</v>
      </c>
      <c r="Z204" s="1886" t="s">
        <v>3027</v>
      </c>
      <c r="AA204" s="3780"/>
      <c r="AB204" s="3780"/>
      <c r="AC204" s="3798"/>
      <c r="AD204" s="3780"/>
      <c r="AE204" s="3780"/>
      <c r="AF204" s="3780"/>
      <c r="AG204" s="3780"/>
      <c r="AH204" s="3780"/>
      <c r="AI204" s="3780"/>
      <c r="AJ204" s="3780"/>
      <c r="AK204" s="3780"/>
      <c r="AL204" s="3780"/>
      <c r="AM204" s="3780"/>
      <c r="AN204" s="3780"/>
      <c r="AO204" s="3780"/>
      <c r="AP204" s="3780"/>
      <c r="AQ204" s="3768"/>
      <c r="AR204" s="3768"/>
      <c r="AS204" s="2136"/>
    </row>
    <row r="205" spans="1:45" s="1927" customFormat="1" ht="45" customHeight="1" x14ac:dyDescent="0.25">
      <c r="A205" s="1729"/>
      <c r="B205" s="1880"/>
      <c r="C205" s="1879"/>
      <c r="D205" s="1880"/>
      <c r="E205" s="1738"/>
      <c r="F205" s="1739"/>
      <c r="G205" s="3760"/>
      <c r="H205" s="3762"/>
      <c r="I205" s="3760"/>
      <c r="J205" s="3762"/>
      <c r="K205" s="3172"/>
      <c r="L205" s="2428"/>
      <c r="M205" s="3172"/>
      <c r="N205" s="2428"/>
      <c r="O205" s="3818"/>
      <c r="P205" s="3217"/>
      <c r="Q205" s="2455"/>
      <c r="R205" s="3781"/>
      <c r="S205" s="3764"/>
      <c r="T205" s="2455"/>
      <c r="U205" s="2455"/>
      <c r="V205" s="2469"/>
      <c r="W205" s="1903">
        <v>1000000</v>
      </c>
      <c r="X205" s="1743" t="s">
        <v>3028</v>
      </c>
      <c r="Y205" s="1892">
        <v>114</v>
      </c>
      <c r="Z205" s="1890" t="s">
        <v>3029</v>
      </c>
      <c r="AA205" s="3780"/>
      <c r="AB205" s="3780"/>
      <c r="AC205" s="3798"/>
      <c r="AD205" s="3780"/>
      <c r="AE205" s="3780"/>
      <c r="AF205" s="3780"/>
      <c r="AG205" s="3780"/>
      <c r="AH205" s="3780"/>
      <c r="AI205" s="3780"/>
      <c r="AJ205" s="3780"/>
      <c r="AK205" s="3780"/>
      <c r="AL205" s="3780"/>
      <c r="AM205" s="3780"/>
      <c r="AN205" s="3780"/>
      <c r="AO205" s="3780"/>
      <c r="AP205" s="3780"/>
      <c r="AQ205" s="3768"/>
      <c r="AR205" s="3768"/>
      <c r="AS205" s="2136"/>
    </row>
    <row r="206" spans="1:45" s="1927" customFormat="1" ht="45" customHeight="1" x14ac:dyDescent="0.25">
      <c r="A206" s="1729"/>
      <c r="B206" s="1880"/>
      <c r="C206" s="1879"/>
      <c r="D206" s="1880"/>
      <c r="E206" s="1738"/>
      <c r="F206" s="1739"/>
      <c r="G206" s="3760"/>
      <c r="H206" s="3762"/>
      <c r="I206" s="3760"/>
      <c r="J206" s="3762"/>
      <c r="K206" s="3172"/>
      <c r="L206" s="2428"/>
      <c r="M206" s="3172"/>
      <c r="N206" s="2428"/>
      <c r="O206" s="3818"/>
      <c r="P206" s="3217"/>
      <c r="Q206" s="2455"/>
      <c r="R206" s="3781"/>
      <c r="S206" s="3764"/>
      <c r="T206" s="2455"/>
      <c r="U206" s="2455"/>
      <c r="V206" s="2467" t="s">
        <v>3032</v>
      </c>
      <c r="W206" s="1908">
        <v>11458887</v>
      </c>
      <c r="X206" s="1706" t="s">
        <v>3026</v>
      </c>
      <c r="Y206" s="1893">
        <v>113</v>
      </c>
      <c r="Z206" s="1886" t="s">
        <v>3027</v>
      </c>
      <c r="AA206" s="3780"/>
      <c r="AB206" s="3780"/>
      <c r="AC206" s="3798"/>
      <c r="AD206" s="3780"/>
      <c r="AE206" s="3780"/>
      <c r="AF206" s="3780"/>
      <c r="AG206" s="3780"/>
      <c r="AH206" s="3780"/>
      <c r="AI206" s="3780"/>
      <c r="AJ206" s="3780"/>
      <c r="AK206" s="3780"/>
      <c r="AL206" s="3780"/>
      <c r="AM206" s="3780"/>
      <c r="AN206" s="3780"/>
      <c r="AO206" s="3780"/>
      <c r="AP206" s="3780"/>
      <c r="AQ206" s="3768"/>
      <c r="AR206" s="3768"/>
      <c r="AS206" s="2136"/>
    </row>
    <row r="207" spans="1:45" s="1927" customFormat="1" ht="45" customHeight="1" x14ac:dyDescent="0.25">
      <c r="A207" s="1729"/>
      <c r="B207" s="1880"/>
      <c r="C207" s="1879"/>
      <c r="D207" s="1880"/>
      <c r="E207" s="1738"/>
      <c r="F207" s="1739"/>
      <c r="G207" s="3760"/>
      <c r="H207" s="3762"/>
      <c r="I207" s="3760"/>
      <c r="J207" s="3762"/>
      <c r="K207" s="3172"/>
      <c r="L207" s="2428"/>
      <c r="M207" s="3172"/>
      <c r="N207" s="2428"/>
      <c r="O207" s="3818"/>
      <c r="P207" s="3217"/>
      <c r="Q207" s="2455"/>
      <c r="R207" s="3781"/>
      <c r="S207" s="3764"/>
      <c r="T207" s="2455"/>
      <c r="U207" s="2455"/>
      <c r="V207" s="2469"/>
      <c r="W207" s="1903">
        <v>1000000</v>
      </c>
      <c r="X207" s="1706" t="s">
        <v>3028</v>
      </c>
      <c r="Y207" s="1892">
        <v>114</v>
      </c>
      <c r="Z207" s="1890" t="s">
        <v>3029</v>
      </c>
      <c r="AA207" s="3780"/>
      <c r="AB207" s="3780"/>
      <c r="AC207" s="3798"/>
      <c r="AD207" s="3780"/>
      <c r="AE207" s="3780"/>
      <c r="AF207" s="3780"/>
      <c r="AG207" s="3780"/>
      <c r="AH207" s="3780"/>
      <c r="AI207" s="3780"/>
      <c r="AJ207" s="3780"/>
      <c r="AK207" s="3780"/>
      <c r="AL207" s="3780"/>
      <c r="AM207" s="3780"/>
      <c r="AN207" s="3780"/>
      <c r="AO207" s="3780"/>
      <c r="AP207" s="3780"/>
      <c r="AQ207" s="3768"/>
      <c r="AR207" s="3768"/>
      <c r="AS207" s="2136"/>
    </row>
    <row r="208" spans="1:45" s="1927" customFormat="1" ht="45" customHeight="1" x14ac:dyDescent="0.25">
      <c r="A208" s="1729"/>
      <c r="B208" s="1880"/>
      <c r="C208" s="1879"/>
      <c r="D208" s="1880"/>
      <c r="E208" s="1738"/>
      <c r="F208" s="1739"/>
      <c r="G208" s="3760"/>
      <c r="H208" s="3762"/>
      <c r="I208" s="3760"/>
      <c r="J208" s="3762"/>
      <c r="K208" s="3172"/>
      <c r="L208" s="2428"/>
      <c r="M208" s="3172"/>
      <c r="N208" s="2428"/>
      <c r="O208" s="3818"/>
      <c r="P208" s="3217"/>
      <c r="Q208" s="2455"/>
      <c r="R208" s="3781"/>
      <c r="S208" s="3764"/>
      <c r="T208" s="2455"/>
      <c r="U208" s="2455"/>
      <c r="V208" s="2467" t="s">
        <v>3033</v>
      </c>
      <c r="W208" s="1908">
        <v>14000000</v>
      </c>
      <c r="X208" s="1706" t="s">
        <v>3026</v>
      </c>
      <c r="Y208" s="1893">
        <v>113</v>
      </c>
      <c r="Z208" s="1886" t="s">
        <v>3027</v>
      </c>
      <c r="AA208" s="3780"/>
      <c r="AB208" s="3780"/>
      <c r="AC208" s="3798"/>
      <c r="AD208" s="3780"/>
      <c r="AE208" s="3780"/>
      <c r="AF208" s="3780"/>
      <c r="AG208" s="3780"/>
      <c r="AH208" s="3780"/>
      <c r="AI208" s="3780"/>
      <c r="AJ208" s="3780"/>
      <c r="AK208" s="3780"/>
      <c r="AL208" s="3780"/>
      <c r="AM208" s="3780"/>
      <c r="AN208" s="3780"/>
      <c r="AO208" s="3780"/>
      <c r="AP208" s="3780"/>
      <c r="AQ208" s="3768"/>
      <c r="AR208" s="3768"/>
      <c r="AS208" s="2136"/>
    </row>
    <row r="209" spans="1:45" s="1927" customFormat="1" ht="45" customHeight="1" x14ac:dyDescent="0.25">
      <c r="A209" s="1729"/>
      <c r="B209" s="1880"/>
      <c r="C209" s="1879"/>
      <c r="D209" s="1880"/>
      <c r="E209" s="1738"/>
      <c r="F209" s="1739"/>
      <c r="G209" s="3760"/>
      <c r="H209" s="3762"/>
      <c r="I209" s="3760"/>
      <c r="J209" s="3762"/>
      <c r="K209" s="3172"/>
      <c r="L209" s="2428"/>
      <c r="M209" s="3172"/>
      <c r="N209" s="2428"/>
      <c r="O209" s="3818"/>
      <c r="P209" s="3217"/>
      <c r="Q209" s="2455"/>
      <c r="R209" s="3781"/>
      <c r="S209" s="3764"/>
      <c r="T209" s="2455"/>
      <c r="U209" s="2455"/>
      <c r="V209" s="2469"/>
      <c r="W209" s="1903">
        <v>1000000</v>
      </c>
      <c r="X209" s="1706" t="s">
        <v>3028</v>
      </c>
      <c r="Y209" s="1892">
        <v>114</v>
      </c>
      <c r="Z209" s="1890" t="s">
        <v>3029</v>
      </c>
      <c r="AA209" s="3780"/>
      <c r="AB209" s="3780"/>
      <c r="AC209" s="3798"/>
      <c r="AD209" s="3780"/>
      <c r="AE209" s="3780"/>
      <c r="AF209" s="3780"/>
      <c r="AG209" s="3780"/>
      <c r="AH209" s="3780"/>
      <c r="AI209" s="3780"/>
      <c r="AJ209" s="3780"/>
      <c r="AK209" s="3780"/>
      <c r="AL209" s="3780"/>
      <c r="AM209" s="3780"/>
      <c r="AN209" s="3780"/>
      <c r="AO209" s="3780"/>
      <c r="AP209" s="3780"/>
      <c r="AQ209" s="3768"/>
      <c r="AR209" s="3768"/>
      <c r="AS209" s="2136"/>
    </row>
    <row r="210" spans="1:45" s="1927" customFormat="1" ht="45" customHeight="1" x14ac:dyDescent="0.25">
      <c r="A210" s="1729"/>
      <c r="B210" s="1880"/>
      <c r="C210" s="1879"/>
      <c r="D210" s="1880"/>
      <c r="E210" s="1738"/>
      <c r="F210" s="1739"/>
      <c r="G210" s="3760"/>
      <c r="H210" s="3762"/>
      <c r="I210" s="3760"/>
      <c r="J210" s="3762"/>
      <c r="K210" s="3172"/>
      <c r="L210" s="2428"/>
      <c r="M210" s="3172"/>
      <c r="N210" s="2428"/>
      <c r="O210" s="3818"/>
      <c r="P210" s="3217"/>
      <c r="Q210" s="2455"/>
      <c r="R210" s="3781"/>
      <c r="S210" s="3764"/>
      <c r="T210" s="2455"/>
      <c r="U210" s="2455"/>
      <c r="V210" s="1882" t="s">
        <v>3034</v>
      </c>
      <c r="W210" s="1903">
        <v>15000000</v>
      </c>
      <c r="X210" s="1706" t="s">
        <v>3026</v>
      </c>
      <c r="Y210" s="1892">
        <v>113</v>
      </c>
      <c r="Z210" s="1886" t="s">
        <v>3027</v>
      </c>
      <c r="AA210" s="3780"/>
      <c r="AB210" s="3780"/>
      <c r="AC210" s="3798"/>
      <c r="AD210" s="3780"/>
      <c r="AE210" s="3780"/>
      <c r="AF210" s="3780"/>
      <c r="AG210" s="3780"/>
      <c r="AH210" s="3780"/>
      <c r="AI210" s="3780"/>
      <c r="AJ210" s="3780"/>
      <c r="AK210" s="3780"/>
      <c r="AL210" s="3780"/>
      <c r="AM210" s="3780"/>
      <c r="AN210" s="3780"/>
      <c r="AO210" s="3780"/>
      <c r="AP210" s="3780"/>
      <c r="AQ210" s="3768"/>
      <c r="AR210" s="3768"/>
      <c r="AS210" s="2136"/>
    </row>
    <row r="211" spans="1:45" s="1927" customFormat="1" ht="45" customHeight="1" x14ac:dyDescent="0.25">
      <c r="A211" s="1729"/>
      <c r="B211" s="1880"/>
      <c r="C211" s="1879"/>
      <c r="D211" s="1880"/>
      <c r="E211" s="1738"/>
      <c r="F211" s="1739"/>
      <c r="G211" s="3760"/>
      <c r="H211" s="3762"/>
      <c r="I211" s="3760"/>
      <c r="J211" s="3762"/>
      <c r="K211" s="3172"/>
      <c r="L211" s="2428"/>
      <c r="M211" s="3172"/>
      <c r="N211" s="2428"/>
      <c r="O211" s="3818"/>
      <c r="P211" s="3217"/>
      <c r="Q211" s="2455"/>
      <c r="R211" s="3781"/>
      <c r="S211" s="3764"/>
      <c r="T211" s="2455"/>
      <c r="U211" s="2455"/>
      <c r="V211" s="2467" t="s">
        <v>3035</v>
      </c>
      <c r="W211" s="1908">
        <v>35000000</v>
      </c>
      <c r="X211" s="1706" t="s">
        <v>3026</v>
      </c>
      <c r="Y211" s="1893">
        <v>113</v>
      </c>
      <c r="Z211" s="1886" t="s">
        <v>3027</v>
      </c>
      <c r="AA211" s="3780"/>
      <c r="AB211" s="3780"/>
      <c r="AC211" s="3798"/>
      <c r="AD211" s="3780"/>
      <c r="AE211" s="3780"/>
      <c r="AF211" s="3780"/>
      <c r="AG211" s="3780"/>
      <c r="AH211" s="3780"/>
      <c r="AI211" s="3780"/>
      <c r="AJ211" s="3780"/>
      <c r="AK211" s="3780"/>
      <c r="AL211" s="3780"/>
      <c r="AM211" s="3780"/>
      <c r="AN211" s="3780"/>
      <c r="AO211" s="3780"/>
      <c r="AP211" s="3780"/>
      <c r="AQ211" s="3768"/>
      <c r="AR211" s="3768"/>
      <c r="AS211" s="2136"/>
    </row>
    <row r="212" spans="1:45" s="1927" customFormat="1" ht="45" customHeight="1" x14ac:dyDescent="0.25">
      <c r="A212" s="1729"/>
      <c r="B212" s="1880"/>
      <c r="C212" s="1879"/>
      <c r="D212" s="1880"/>
      <c r="E212" s="1738"/>
      <c r="F212" s="1739"/>
      <c r="G212" s="3760"/>
      <c r="H212" s="3762"/>
      <c r="I212" s="3760"/>
      <c r="J212" s="3762"/>
      <c r="K212" s="3172"/>
      <c r="L212" s="2428"/>
      <c r="M212" s="3172"/>
      <c r="N212" s="2428"/>
      <c r="O212" s="3818"/>
      <c r="P212" s="3217"/>
      <c r="Q212" s="2455"/>
      <c r="R212" s="3781"/>
      <c r="S212" s="3764"/>
      <c r="T212" s="2455"/>
      <c r="U212" s="2455"/>
      <c r="V212" s="2469"/>
      <c r="W212" s="1903">
        <v>0</v>
      </c>
      <c r="X212" s="1706" t="s">
        <v>3028</v>
      </c>
      <c r="Y212" s="1892">
        <v>114</v>
      </c>
      <c r="Z212" s="1890" t="s">
        <v>3029</v>
      </c>
      <c r="AA212" s="3780"/>
      <c r="AB212" s="3780"/>
      <c r="AC212" s="3798"/>
      <c r="AD212" s="3780"/>
      <c r="AE212" s="3780"/>
      <c r="AF212" s="3780"/>
      <c r="AG212" s="3780"/>
      <c r="AH212" s="3780"/>
      <c r="AI212" s="3780"/>
      <c r="AJ212" s="3780"/>
      <c r="AK212" s="3780"/>
      <c r="AL212" s="3780"/>
      <c r="AM212" s="3780"/>
      <c r="AN212" s="3780"/>
      <c r="AO212" s="3780"/>
      <c r="AP212" s="3780"/>
      <c r="AQ212" s="3768"/>
      <c r="AR212" s="3768"/>
      <c r="AS212" s="2136"/>
    </row>
    <row r="213" spans="1:45" s="1927" customFormat="1" ht="45" customHeight="1" x14ac:dyDescent="0.25">
      <c r="A213" s="1729"/>
      <c r="B213" s="1880"/>
      <c r="C213" s="1879"/>
      <c r="D213" s="1880"/>
      <c r="E213" s="1738"/>
      <c r="F213" s="1739"/>
      <c r="G213" s="3760"/>
      <c r="H213" s="3762"/>
      <c r="I213" s="3760"/>
      <c r="J213" s="3762"/>
      <c r="K213" s="3172"/>
      <c r="L213" s="2428"/>
      <c r="M213" s="3172"/>
      <c r="N213" s="2428"/>
      <c r="O213" s="3818"/>
      <c r="P213" s="3217"/>
      <c r="Q213" s="2455"/>
      <c r="R213" s="3781"/>
      <c r="S213" s="3764"/>
      <c r="T213" s="2455"/>
      <c r="U213" s="2455"/>
      <c r="V213" s="2467" t="s">
        <v>3036</v>
      </c>
      <c r="W213" s="1908">
        <v>31072829</v>
      </c>
      <c r="X213" s="1706" t="s">
        <v>3026</v>
      </c>
      <c r="Y213" s="1893">
        <v>113</v>
      </c>
      <c r="Z213" s="1886" t="s">
        <v>3027</v>
      </c>
      <c r="AA213" s="3780"/>
      <c r="AB213" s="3780"/>
      <c r="AC213" s="3798"/>
      <c r="AD213" s="3780"/>
      <c r="AE213" s="3780"/>
      <c r="AF213" s="3780"/>
      <c r="AG213" s="3780"/>
      <c r="AH213" s="3780"/>
      <c r="AI213" s="3780"/>
      <c r="AJ213" s="3780"/>
      <c r="AK213" s="3780"/>
      <c r="AL213" s="3780"/>
      <c r="AM213" s="3780"/>
      <c r="AN213" s="3780"/>
      <c r="AO213" s="3780"/>
      <c r="AP213" s="3780"/>
      <c r="AQ213" s="3768"/>
      <c r="AR213" s="3768"/>
      <c r="AS213" s="2136"/>
    </row>
    <row r="214" spans="1:45" s="1927" customFormat="1" ht="45" customHeight="1" x14ac:dyDescent="0.25">
      <c r="A214" s="1729"/>
      <c r="B214" s="1880"/>
      <c r="C214" s="1879"/>
      <c r="D214" s="1880"/>
      <c r="E214" s="1738"/>
      <c r="F214" s="1739"/>
      <c r="G214" s="3760"/>
      <c r="H214" s="3762"/>
      <c r="I214" s="3760"/>
      <c r="J214" s="3762"/>
      <c r="K214" s="3172"/>
      <c r="L214" s="2428"/>
      <c r="M214" s="3172"/>
      <c r="N214" s="2428"/>
      <c r="O214" s="3818"/>
      <c r="P214" s="3217"/>
      <c r="Q214" s="2455"/>
      <c r="R214" s="3781"/>
      <c r="S214" s="3764"/>
      <c r="T214" s="2455"/>
      <c r="U214" s="2455"/>
      <c r="V214" s="2469"/>
      <c r="W214" s="1903">
        <v>11126628</v>
      </c>
      <c r="X214" s="1706" t="s">
        <v>3028</v>
      </c>
      <c r="Y214" s="1892">
        <v>114</v>
      </c>
      <c r="Z214" s="1890" t="s">
        <v>3029</v>
      </c>
      <c r="AA214" s="3780"/>
      <c r="AB214" s="3780"/>
      <c r="AC214" s="3798"/>
      <c r="AD214" s="3780"/>
      <c r="AE214" s="3780"/>
      <c r="AF214" s="3780"/>
      <c r="AG214" s="3780"/>
      <c r="AH214" s="3780"/>
      <c r="AI214" s="3780"/>
      <c r="AJ214" s="3780"/>
      <c r="AK214" s="3780"/>
      <c r="AL214" s="3780"/>
      <c r="AM214" s="3780"/>
      <c r="AN214" s="3780"/>
      <c r="AO214" s="3780"/>
      <c r="AP214" s="3780"/>
      <c r="AQ214" s="3768"/>
      <c r="AR214" s="3768"/>
      <c r="AS214" s="2136"/>
    </row>
    <row r="215" spans="1:45" s="1927" customFormat="1" ht="56.25" customHeight="1" x14ac:dyDescent="0.25">
      <c r="A215" s="1729"/>
      <c r="B215" s="1880"/>
      <c r="C215" s="1879"/>
      <c r="D215" s="1880"/>
      <c r="E215" s="1738"/>
      <c r="F215" s="1739"/>
      <c r="G215" s="3310">
        <v>1905026</v>
      </c>
      <c r="H215" s="3824" t="s">
        <v>2977</v>
      </c>
      <c r="I215" s="3310">
        <v>1905026</v>
      </c>
      <c r="J215" s="3824" t="s">
        <v>2977</v>
      </c>
      <c r="K215" s="3712">
        <v>190502600</v>
      </c>
      <c r="L215" s="2524" t="s">
        <v>2978</v>
      </c>
      <c r="M215" s="3712">
        <v>190502600</v>
      </c>
      <c r="N215" s="2524" t="s">
        <v>2978</v>
      </c>
      <c r="O215" s="2204">
        <v>12</v>
      </c>
      <c r="P215" s="3186" t="s">
        <v>3037</v>
      </c>
      <c r="Q215" s="2467" t="s">
        <v>3038</v>
      </c>
      <c r="R215" s="3750">
        <f>SUM(W215:W218)/S215</f>
        <v>1</v>
      </c>
      <c r="S215" s="3816">
        <f>SUM(W215:W218)</f>
        <v>1100000000</v>
      </c>
      <c r="T215" s="2467" t="s">
        <v>3039</v>
      </c>
      <c r="U215" s="2467" t="s">
        <v>3040</v>
      </c>
      <c r="V215" s="1878" t="s">
        <v>3041</v>
      </c>
      <c r="W215" s="1903">
        <v>0</v>
      </c>
      <c r="X215" s="1713" t="s">
        <v>3042</v>
      </c>
      <c r="Y215" s="1892">
        <v>20</v>
      </c>
      <c r="Z215" s="1891" t="s">
        <v>74</v>
      </c>
      <c r="AA215" s="3821">
        <v>295972</v>
      </c>
      <c r="AB215" s="3821">
        <v>285580</v>
      </c>
      <c r="AC215" s="3250">
        <v>135545</v>
      </c>
      <c r="AD215" s="3821">
        <v>44254</v>
      </c>
      <c r="AE215" s="3821">
        <v>309146</v>
      </c>
      <c r="AF215" s="3821">
        <v>92607</v>
      </c>
      <c r="AG215" s="3821">
        <v>2145</v>
      </c>
      <c r="AH215" s="3821">
        <v>12718</v>
      </c>
      <c r="AI215" s="3821">
        <v>26</v>
      </c>
      <c r="AJ215" s="3821">
        <v>37</v>
      </c>
      <c r="AK215" s="3821">
        <v>0</v>
      </c>
      <c r="AL215" s="3821">
        <v>0</v>
      </c>
      <c r="AM215" s="3821">
        <v>44350</v>
      </c>
      <c r="AN215" s="3821">
        <v>21944</v>
      </c>
      <c r="AO215" s="3821">
        <v>75687</v>
      </c>
      <c r="AP215" s="3821">
        <v>59.68</v>
      </c>
      <c r="AQ215" s="3827">
        <v>44197</v>
      </c>
      <c r="AR215" s="3827">
        <v>44561</v>
      </c>
      <c r="AS215" s="3375" t="s">
        <v>2647</v>
      </c>
    </row>
    <row r="216" spans="1:45" s="1927" customFormat="1" ht="56.25" customHeight="1" x14ac:dyDescent="0.25">
      <c r="A216" s="1729"/>
      <c r="B216" s="1880"/>
      <c r="C216" s="1879"/>
      <c r="D216" s="1880"/>
      <c r="E216" s="1738"/>
      <c r="F216" s="1739"/>
      <c r="G216" s="3703"/>
      <c r="H216" s="3825"/>
      <c r="I216" s="3703"/>
      <c r="J216" s="3825"/>
      <c r="K216" s="3737"/>
      <c r="L216" s="2541"/>
      <c r="M216" s="3737"/>
      <c r="N216" s="2541"/>
      <c r="O216" s="2205"/>
      <c r="P216" s="3187"/>
      <c r="Q216" s="2468"/>
      <c r="R216" s="3748"/>
      <c r="S216" s="3822"/>
      <c r="T216" s="2468"/>
      <c r="U216" s="2468"/>
      <c r="V216" s="1878" t="s">
        <v>3043</v>
      </c>
      <c r="W216" s="1903">
        <v>418569526</v>
      </c>
      <c r="X216" s="1706" t="s">
        <v>3042</v>
      </c>
      <c r="Y216" s="1744">
        <v>20</v>
      </c>
      <c r="Z216" s="1745" t="s">
        <v>74</v>
      </c>
      <c r="AA216" s="3821"/>
      <c r="AB216" s="3821"/>
      <c r="AC216" s="3250"/>
      <c r="AD216" s="3821"/>
      <c r="AE216" s="3821"/>
      <c r="AF216" s="3821"/>
      <c r="AG216" s="3821"/>
      <c r="AH216" s="3821"/>
      <c r="AI216" s="3821"/>
      <c r="AJ216" s="3821"/>
      <c r="AK216" s="3821"/>
      <c r="AL216" s="3821"/>
      <c r="AM216" s="3821"/>
      <c r="AN216" s="3821"/>
      <c r="AO216" s="3821"/>
      <c r="AP216" s="3821"/>
      <c r="AQ216" s="3827"/>
      <c r="AR216" s="3827"/>
      <c r="AS216" s="3828"/>
    </row>
    <row r="217" spans="1:45" s="1927" customFormat="1" ht="36" customHeight="1" x14ac:dyDescent="0.25">
      <c r="A217" s="1729"/>
      <c r="B217" s="1880"/>
      <c r="C217" s="1879"/>
      <c r="D217" s="1880"/>
      <c r="E217" s="1738"/>
      <c r="F217" s="1739"/>
      <c r="G217" s="3703"/>
      <c r="H217" s="3825"/>
      <c r="I217" s="3703"/>
      <c r="J217" s="3825"/>
      <c r="K217" s="3737"/>
      <c r="L217" s="2541"/>
      <c r="M217" s="3737"/>
      <c r="N217" s="2541"/>
      <c r="O217" s="2205"/>
      <c r="P217" s="3187"/>
      <c r="Q217" s="2468"/>
      <c r="R217" s="3748"/>
      <c r="S217" s="3822"/>
      <c r="T217" s="2468"/>
      <c r="U217" s="2468"/>
      <c r="V217" s="2467" t="s">
        <v>3044</v>
      </c>
      <c r="W217" s="1903">
        <v>81430474</v>
      </c>
      <c r="X217" s="1706" t="s">
        <v>3042</v>
      </c>
      <c r="Y217" s="1744">
        <v>20</v>
      </c>
      <c r="Z217" s="1745" t="s">
        <v>74</v>
      </c>
      <c r="AA217" s="3821"/>
      <c r="AB217" s="3821"/>
      <c r="AC217" s="3250"/>
      <c r="AD217" s="3821"/>
      <c r="AE217" s="3821"/>
      <c r="AF217" s="3821"/>
      <c r="AG217" s="3821"/>
      <c r="AH217" s="3821"/>
      <c r="AI217" s="3821"/>
      <c r="AJ217" s="3821"/>
      <c r="AK217" s="3821"/>
      <c r="AL217" s="3821"/>
      <c r="AM217" s="3821"/>
      <c r="AN217" s="3821"/>
      <c r="AO217" s="3821"/>
      <c r="AP217" s="3821"/>
      <c r="AQ217" s="3827"/>
      <c r="AR217" s="3827"/>
      <c r="AS217" s="3828"/>
    </row>
    <row r="218" spans="1:45" s="1927" customFormat="1" ht="36" customHeight="1" x14ac:dyDescent="0.25">
      <c r="A218" s="1729"/>
      <c r="B218" s="1880"/>
      <c r="C218" s="1879"/>
      <c r="D218" s="1880"/>
      <c r="E218" s="1738"/>
      <c r="F218" s="1739"/>
      <c r="G218" s="3823"/>
      <c r="H218" s="3826"/>
      <c r="I218" s="3823"/>
      <c r="J218" s="3826"/>
      <c r="K218" s="3770"/>
      <c r="L218" s="2525"/>
      <c r="M218" s="3770"/>
      <c r="N218" s="2525"/>
      <c r="O218" s="2206"/>
      <c r="P218" s="3188"/>
      <c r="Q218" s="2469"/>
      <c r="R218" s="3749"/>
      <c r="S218" s="3763"/>
      <c r="T218" s="2469"/>
      <c r="U218" s="2469"/>
      <c r="V218" s="2469"/>
      <c r="W218" s="1903">
        <v>600000000</v>
      </c>
      <c r="X218" s="1706" t="s">
        <v>3045</v>
      </c>
      <c r="Y218" s="1744">
        <v>88</v>
      </c>
      <c r="Z218" s="1745" t="s">
        <v>2092</v>
      </c>
      <c r="AA218" s="3821"/>
      <c r="AB218" s="3821"/>
      <c r="AC218" s="3250"/>
      <c r="AD218" s="3821"/>
      <c r="AE218" s="3821"/>
      <c r="AF218" s="3821"/>
      <c r="AG218" s="3821"/>
      <c r="AH218" s="3821"/>
      <c r="AI218" s="3821"/>
      <c r="AJ218" s="3821"/>
      <c r="AK218" s="3821"/>
      <c r="AL218" s="3821"/>
      <c r="AM218" s="3821"/>
      <c r="AN218" s="3821"/>
      <c r="AO218" s="3821"/>
      <c r="AP218" s="3821"/>
      <c r="AQ218" s="3827"/>
      <c r="AR218" s="3827"/>
      <c r="AS218" s="3828"/>
    </row>
    <row r="219" spans="1:45" s="1927" customFormat="1" ht="119.25" customHeight="1" x14ac:dyDescent="0.25">
      <c r="A219" s="1729"/>
      <c r="B219" s="1880"/>
      <c r="C219" s="1879"/>
      <c r="D219" s="1880"/>
      <c r="E219" s="1738"/>
      <c r="F219" s="1739"/>
      <c r="G219" s="3829">
        <v>1905029</v>
      </c>
      <c r="H219" s="3726" t="s">
        <v>3046</v>
      </c>
      <c r="I219" s="3829">
        <v>1905030</v>
      </c>
      <c r="J219" s="3726" t="s">
        <v>3046</v>
      </c>
      <c r="K219" s="2500">
        <v>190502900</v>
      </c>
      <c r="L219" s="2455" t="s">
        <v>3047</v>
      </c>
      <c r="M219" s="2500">
        <v>190503000</v>
      </c>
      <c r="N219" s="2455" t="s">
        <v>3047</v>
      </c>
      <c r="O219" s="3818">
        <v>60</v>
      </c>
      <c r="P219" s="3217" t="s">
        <v>3048</v>
      </c>
      <c r="Q219" s="2455" t="s">
        <v>3049</v>
      </c>
      <c r="R219" s="3781">
        <f>SUM(W219:W220)/S219</f>
        <v>1</v>
      </c>
      <c r="S219" s="3764">
        <f>SUM(W219:W220)</f>
        <v>20000000</v>
      </c>
      <c r="T219" s="2455" t="s">
        <v>3050</v>
      </c>
      <c r="U219" s="2455" t="s">
        <v>3051</v>
      </c>
      <c r="V219" s="1878" t="s">
        <v>3052</v>
      </c>
      <c r="W219" s="1903">
        <v>10000000</v>
      </c>
      <c r="X219" s="1706" t="s">
        <v>3053</v>
      </c>
      <c r="Y219" s="1892">
        <v>61</v>
      </c>
      <c r="Z219" s="1890" t="s">
        <v>2646</v>
      </c>
      <c r="AA219" s="3830">
        <v>292684</v>
      </c>
      <c r="AB219" s="3830">
        <v>282326</v>
      </c>
      <c r="AC219" s="3832">
        <v>135912</v>
      </c>
      <c r="AD219" s="3830">
        <v>45122</v>
      </c>
      <c r="AE219" s="3830">
        <v>307101</v>
      </c>
      <c r="AF219" s="3830">
        <v>86875</v>
      </c>
      <c r="AG219" s="3830">
        <v>2145</v>
      </c>
      <c r="AH219" s="3830">
        <v>12718</v>
      </c>
      <c r="AI219" s="3830">
        <v>26</v>
      </c>
      <c r="AJ219" s="3830">
        <v>37</v>
      </c>
      <c r="AK219" s="3830">
        <v>0</v>
      </c>
      <c r="AL219" s="3830">
        <v>0</v>
      </c>
      <c r="AM219" s="3830">
        <v>0</v>
      </c>
      <c r="AN219" s="3830">
        <v>41.542999999999999</v>
      </c>
      <c r="AO219" s="3830">
        <v>88.56</v>
      </c>
      <c r="AP219" s="3830">
        <v>575010</v>
      </c>
      <c r="AQ219" s="2908">
        <v>44197</v>
      </c>
      <c r="AR219" s="2908">
        <v>44561</v>
      </c>
      <c r="AS219" s="3408" t="s">
        <v>2647</v>
      </c>
    </row>
    <row r="220" spans="1:45" s="1927" customFormat="1" ht="154.5" customHeight="1" x14ac:dyDescent="0.25">
      <c r="A220" s="1729"/>
      <c r="B220" s="1880"/>
      <c r="C220" s="1879"/>
      <c r="D220" s="1880"/>
      <c r="E220" s="1738"/>
      <c r="F220" s="1739"/>
      <c r="G220" s="3829"/>
      <c r="H220" s="3726"/>
      <c r="I220" s="3829"/>
      <c r="J220" s="3726"/>
      <c r="K220" s="2500"/>
      <c r="L220" s="2455"/>
      <c r="M220" s="2500"/>
      <c r="N220" s="2455"/>
      <c r="O220" s="3818"/>
      <c r="P220" s="3217"/>
      <c r="Q220" s="2455"/>
      <c r="R220" s="3781"/>
      <c r="S220" s="3764"/>
      <c r="T220" s="2455"/>
      <c r="U220" s="2455"/>
      <c r="V220" s="1878" t="s">
        <v>3054</v>
      </c>
      <c r="W220" s="1903">
        <v>10000000</v>
      </c>
      <c r="X220" s="1706" t="s">
        <v>3053</v>
      </c>
      <c r="Y220" s="1892">
        <v>61</v>
      </c>
      <c r="Z220" s="1890" t="s">
        <v>2646</v>
      </c>
      <c r="AA220" s="3831"/>
      <c r="AB220" s="3831"/>
      <c r="AC220" s="3833"/>
      <c r="AD220" s="3831"/>
      <c r="AE220" s="3831"/>
      <c r="AF220" s="3831"/>
      <c r="AG220" s="3831"/>
      <c r="AH220" s="3831"/>
      <c r="AI220" s="3831"/>
      <c r="AJ220" s="3831"/>
      <c r="AK220" s="3831"/>
      <c r="AL220" s="3831"/>
      <c r="AM220" s="3831"/>
      <c r="AN220" s="3831"/>
      <c r="AO220" s="3831"/>
      <c r="AP220" s="3831"/>
      <c r="AQ220" s="2909"/>
      <c r="AR220" s="2909"/>
      <c r="AS220" s="2575"/>
    </row>
    <row r="221" spans="1:45" s="1927" customFormat="1" ht="57.75" customHeight="1" x14ac:dyDescent="0.25">
      <c r="A221" s="1729"/>
      <c r="B221" s="1880"/>
      <c r="C221" s="1879"/>
      <c r="D221" s="1880"/>
      <c r="E221" s="1738"/>
      <c r="F221" s="1739"/>
      <c r="G221" s="3760">
        <v>1905025</v>
      </c>
      <c r="H221" s="3762" t="s">
        <v>3055</v>
      </c>
      <c r="I221" s="3760">
        <v>1905025</v>
      </c>
      <c r="J221" s="3762" t="s">
        <v>3055</v>
      </c>
      <c r="K221" s="3172">
        <v>190502500</v>
      </c>
      <c r="L221" s="2428" t="s">
        <v>3056</v>
      </c>
      <c r="M221" s="3172">
        <v>190502500</v>
      </c>
      <c r="N221" s="2428" t="s">
        <v>3056</v>
      </c>
      <c r="O221" s="3713">
        <v>12</v>
      </c>
      <c r="P221" s="3186" t="s">
        <v>3057</v>
      </c>
      <c r="Q221" s="2455" t="s">
        <v>3058</v>
      </c>
      <c r="R221" s="3781">
        <f>SUM(W221:W226)/S221</f>
        <v>1</v>
      </c>
      <c r="S221" s="3764">
        <f>SUM(W221:W226)</f>
        <v>84414100</v>
      </c>
      <c r="T221" s="2455" t="s">
        <v>3059</v>
      </c>
      <c r="U221" s="2455" t="s">
        <v>3060</v>
      </c>
      <c r="V221" s="1878" t="s">
        <v>3061</v>
      </c>
      <c r="W221" s="1903">
        <f>7000000+7000000</f>
        <v>14000000</v>
      </c>
      <c r="X221" s="1706" t="s">
        <v>3062</v>
      </c>
      <c r="Y221" s="1892">
        <v>61</v>
      </c>
      <c r="Z221" s="1890" t="s">
        <v>2646</v>
      </c>
      <c r="AA221" s="2204">
        <v>292684</v>
      </c>
      <c r="AB221" s="2204">
        <v>282326</v>
      </c>
      <c r="AC221" s="3712">
        <v>135912</v>
      </c>
      <c r="AD221" s="2204">
        <v>45122</v>
      </c>
      <c r="AE221" s="2204">
        <v>0</v>
      </c>
      <c r="AF221" s="2204">
        <v>0</v>
      </c>
      <c r="AG221" s="2204">
        <v>2145</v>
      </c>
      <c r="AH221" s="2204">
        <v>12718</v>
      </c>
      <c r="AI221" s="2204">
        <v>26</v>
      </c>
      <c r="AJ221" s="2204">
        <v>37</v>
      </c>
      <c r="AK221" s="2204">
        <v>0</v>
      </c>
      <c r="AL221" s="2204">
        <v>0</v>
      </c>
      <c r="AM221" s="2204">
        <v>53164</v>
      </c>
      <c r="AN221" s="2204">
        <v>16982</v>
      </c>
      <c r="AO221" s="2204">
        <v>60013</v>
      </c>
      <c r="AP221" s="2204">
        <v>575010</v>
      </c>
      <c r="AQ221" s="3767">
        <v>44197</v>
      </c>
      <c r="AR221" s="3767">
        <v>44561</v>
      </c>
      <c r="AS221" s="2314" t="s">
        <v>2647</v>
      </c>
    </row>
    <row r="222" spans="1:45" s="1927" customFormat="1" ht="88.5" customHeight="1" x14ac:dyDescent="0.25">
      <c r="A222" s="1729"/>
      <c r="B222" s="1880"/>
      <c r="C222" s="1879"/>
      <c r="D222" s="1880"/>
      <c r="E222" s="1738"/>
      <c r="F222" s="1739"/>
      <c r="G222" s="3760"/>
      <c r="H222" s="3762"/>
      <c r="I222" s="3760"/>
      <c r="J222" s="3762"/>
      <c r="K222" s="3172"/>
      <c r="L222" s="2428"/>
      <c r="M222" s="3172"/>
      <c r="N222" s="2428"/>
      <c r="O222" s="3714"/>
      <c r="P222" s="3187"/>
      <c r="Q222" s="2455"/>
      <c r="R222" s="3781"/>
      <c r="S222" s="3764"/>
      <c r="T222" s="2455"/>
      <c r="U222" s="3834"/>
      <c r="V222" s="1878" t="s">
        <v>3063</v>
      </c>
      <c r="W222" s="1903">
        <f>14000000+7000000+7000000</f>
        <v>28000000</v>
      </c>
      <c r="X222" s="1706" t="s">
        <v>3062</v>
      </c>
      <c r="Y222" s="1892">
        <v>61</v>
      </c>
      <c r="Z222" s="1890" t="s">
        <v>2646</v>
      </c>
      <c r="AA222" s="2205"/>
      <c r="AB222" s="2205"/>
      <c r="AC222" s="3737"/>
      <c r="AD222" s="2205"/>
      <c r="AE222" s="2205"/>
      <c r="AF222" s="2205"/>
      <c r="AG222" s="2205"/>
      <c r="AH222" s="2205"/>
      <c r="AI222" s="2205"/>
      <c r="AJ222" s="2205"/>
      <c r="AK222" s="2205"/>
      <c r="AL222" s="2205"/>
      <c r="AM222" s="2205"/>
      <c r="AN222" s="2205"/>
      <c r="AO222" s="2205"/>
      <c r="AP222" s="2205"/>
      <c r="AQ222" s="2136"/>
      <c r="AR222" s="2136"/>
      <c r="AS222" s="2136"/>
    </row>
    <row r="223" spans="1:45" s="1927" customFormat="1" ht="59.25" customHeight="1" x14ac:dyDescent="0.25">
      <c r="A223" s="1729"/>
      <c r="B223" s="1880"/>
      <c r="C223" s="1879"/>
      <c r="D223" s="1880"/>
      <c r="E223" s="1738"/>
      <c r="F223" s="1739"/>
      <c r="G223" s="3760"/>
      <c r="H223" s="3762"/>
      <c r="I223" s="3760"/>
      <c r="J223" s="3762"/>
      <c r="K223" s="3172"/>
      <c r="L223" s="2428"/>
      <c r="M223" s="3172"/>
      <c r="N223" s="2428"/>
      <c r="O223" s="3714"/>
      <c r="P223" s="3187"/>
      <c r="Q223" s="2455"/>
      <c r="R223" s="3781"/>
      <c r="S223" s="3764"/>
      <c r="T223" s="2455"/>
      <c r="U223" s="3834"/>
      <c r="V223" s="1878" t="s">
        <v>3064</v>
      </c>
      <c r="W223" s="1903">
        <v>7000000</v>
      </c>
      <c r="X223" s="1706" t="s">
        <v>3062</v>
      </c>
      <c r="Y223" s="1892">
        <v>61</v>
      </c>
      <c r="Z223" s="1890" t="s">
        <v>2646</v>
      </c>
      <c r="AA223" s="2205"/>
      <c r="AB223" s="2205"/>
      <c r="AC223" s="3737"/>
      <c r="AD223" s="2205"/>
      <c r="AE223" s="2205"/>
      <c r="AF223" s="2205"/>
      <c r="AG223" s="2205"/>
      <c r="AH223" s="2205"/>
      <c r="AI223" s="2205"/>
      <c r="AJ223" s="2205"/>
      <c r="AK223" s="2205"/>
      <c r="AL223" s="2205"/>
      <c r="AM223" s="2205"/>
      <c r="AN223" s="2205"/>
      <c r="AO223" s="2205"/>
      <c r="AP223" s="2205"/>
      <c r="AQ223" s="2136"/>
      <c r="AR223" s="2136"/>
      <c r="AS223" s="2136"/>
    </row>
    <row r="224" spans="1:45" s="1927" customFormat="1" ht="48" customHeight="1" x14ac:dyDescent="0.25">
      <c r="A224" s="1729"/>
      <c r="B224" s="1880"/>
      <c r="C224" s="1879"/>
      <c r="D224" s="1880"/>
      <c r="E224" s="1738"/>
      <c r="F224" s="1739"/>
      <c r="G224" s="3760"/>
      <c r="H224" s="3762"/>
      <c r="I224" s="3760"/>
      <c r="J224" s="3762"/>
      <c r="K224" s="3172"/>
      <c r="L224" s="2428"/>
      <c r="M224" s="3172"/>
      <c r="N224" s="2428"/>
      <c r="O224" s="3714"/>
      <c r="P224" s="3187"/>
      <c r="Q224" s="2455"/>
      <c r="R224" s="3781"/>
      <c r="S224" s="3764"/>
      <c r="T224" s="2455"/>
      <c r="U224" s="3834"/>
      <c r="V224" s="1878" t="s">
        <v>3065</v>
      </c>
      <c r="W224" s="1903">
        <f>7414100+7000000</f>
        <v>14414100</v>
      </c>
      <c r="X224" s="1706" t="s">
        <v>3062</v>
      </c>
      <c r="Y224" s="1892">
        <v>61</v>
      </c>
      <c r="Z224" s="1890" t="s">
        <v>2646</v>
      </c>
      <c r="AA224" s="2205"/>
      <c r="AB224" s="2205"/>
      <c r="AC224" s="3737"/>
      <c r="AD224" s="2205"/>
      <c r="AE224" s="2205"/>
      <c r="AF224" s="2205"/>
      <c r="AG224" s="2205"/>
      <c r="AH224" s="2205"/>
      <c r="AI224" s="2205"/>
      <c r="AJ224" s="2205"/>
      <c r="AK224" s="2205"/>
      <c r="AL224" s="2205"/>
      <c r="AM224" s="2205"/>
      <c r="AN224" s="2205"/>
      <c r="AO224" s="2205"/>
      <c r="AP224" s="2205"/>
      <c r="AQ224" s="2136"/>
      <c r="AR224" s="2136"/>
      <c r="AS224" s="2136"/>
    </row>
    <row r="225" spans="1:45" s="1927" customFormat="1" ht="108" customHeight="1" x14ac:dyDescent="0.25">
      <c r="A225" s="1729"/>
      <c r="B225" s="1880"/>
      <c r="C225" s="1879"/>
      <c r="D225" s="1880"/>
      <c r="E225" s="1738"/>
      <c r="F225" s="1739"/>
      <c r="G225" s="3760"/>
      <c r="H225" s="3762"/>
      <c r="I225" s="3760"/>
      <c r="J225" s="3762"/>
      <c r="K225" s="3172"/>
      <c r="L225" s="2428"/>
      <c r="M225" s="3172"/>
      <c r="N225" s="2428"/>
      <c r="O225" s="3714"/>
      <c r="P225" s="3187"/>
      <c r="Q225" s="2455"/>
      <c r="R225" s="3781"/>
      <c r="S225" s="3764"/>
      <c r="T225" s="2455"/>
      <c r="U225" s="3834"/>
      <c r="V225" s="1878" t="s">
        <v>3066</v>
      </c>
      <c r="W225" s="1903">
        <f>7000000+7000000</f>
        <v>14000000</v>
      </c>
      <c r="X225" s="1706" t="s">
        <v>3062</v>
      </c>
      <c r="Y225" s="1892">
        <v>61</v>
      </c>
      <c r="Z225" s="1890" t="s">
        <v>2646</v>
      </c>
      <c r="AA225" s="2205"/>
      <c r="AB225" s="2205"/>
      <c r="AC225" s="3737"/>
      <c r="AD225" s="2205"/>
      <c r="AE225" s="2205"/>
      <c r="AF225" s="2205"/>
      <c r="AG225" s="2205"/>
      <c r="AH225" s="2205"/>
      <c r="AI225" s="2205"/>
      <c r="AJ225" s="2205"/>
      <c r="AK225" s="2205"/>
      <c r="AL225" s="2205"/>
      <c r="AM225" s="2205"/>
      <c r="AN225" s="2205"/>
      <c r="AO225" s="2205"/>
      <c r="AP225" s="2205"/>
      <c r="AQ225" s="2136"/>
      <c r="AR225" s="2136"/>
      <c r="AS225" s="2136"/>
    </row>
    <row r="226" spans="1:45" s="1927" customFormat="1" ht="67.5" customHeight="1" x14ac:dyDescent="0.25">
      <c r="A226" s="1729"/>
      <c r="B226" s="1880"/>
      <c r="C226" s="1879"/>
      <c r="D226" s="1880"/>
      <c r="E226" s="1738"/>
      <c r="F226" s="1739"/>
      <c r="G226" s="3760"/>
      <c r="H226" s="3762"/>
      <c r="I226" s="3760"/>
      <c r="J226" s="3762"/>
      <c r="K226" s="3172"/>
      <c r="L226" s="2428"/>
      <c r="M226" s="3172"/>
      <c r="N226" s="2428"/>
      <c r="O226" s="3717"/>
      <c r="P226" s="3188"/>
      <c r="Q226" s="2455"/>
      <c r="R226" s="3781"/>
      <c r="S226" s="3764"/>
      <c r="T226" s="2455"/>
      <c r="U226" s="3834"/>
      <c r="V226" s="1878" t="s">
        <v>3067</v>
      </c>
      <c r="W226" s="1903">
        <v>7000000</v>
      </c>
      <c r="X226" s="1706" t="s">
        <v>3062</v>
      </c>
      <c r="Y226" s="1892">
        <v>61</v>
      </c>
      <c r="Z226" s="1890" t="s">
        <v>2646</v>
      </c>
      <c r="AA226" s="2206"/>
      <c r="AB226" s="2205"/>
      <c r="AC226" s="3737"/>
      <c r="AD226" s="2205"/>
      <c r="AE226" s="2205"/>
      <c r="AF226" s="2205"/>
      <c r="AG226" s="2205"/>
      <c r="AH226" s="2205"/>
      <c r="AI226" s="2205"/>
      <c r="AJ226" s="2205"/>
      <c r="AK226" s="2205"/>
      <c r="AL226" s="2205"/>
      <c r="AM226" s="2205"/>
      <c r="AN226" s="2205"/>
      <c r="AO226" s="2205"/>
      <c r="AP226" s="2205"/>
      <c r="AQ226" s="2136"/>
      <c r="AR226" s="2136"/>
      <c r="AS226" s="2136"/>
    </row>
    <row r="227" spans="1:45" s="1927" customFormat="1" ht="55.5" customHeight="1" x14ac:dyDescent="0.25">
      <c r="A227" s="1729"/>
      <c r="B227" s="1880"/>
      <c r="C227" s="1879"/>
      <c r="D227" s="1880"/>
      <c r="E227" s="1738"/>
      <c r="F227" s="1739"/>
      <c r="G227" s="3760">
        <v>1905015</v>
      </c>
      <c r="H227" s="3762" t="s">
        <v>880</v>
      </c>
      <c r="I227" s="3760">
        <v>1905015</v>
      </c>
      <c r="J227" s="3762" t="s">
        <v>880</v>
      </c>
      <c r="K227" s="3172">
        <v>190501503</v>
      </c>
      <c r="L227" s="2428" t="s">
        <v>3068</v>
      </c>
      <c r="M227" s="3172">
        <v>190501503</v>
      </c>
      <c r="N227" s="2428" t="s">
        <v>3068</v>
      </c>
      <c r="O227" s="3818">
        <v>15</v>
      </c>
      <c r="P227" s="3217" t="s">
        <v>3069</v>
      </c>
      <c r="Q227" s="2455" t="s">
        <v>3070</v>
      </c>
      <c r="R227" s="3781">
        <f>SUM(W227:W237)/S227</f>
        <v>1</v>
      </c>
      <c r="S227" s="3764">
        <f>SUM(W227:W237)</f>
        <v>320000000</v>
      </c>
      <c r="T227" s="2455" t="s">
        <v>3071</v>
      </c>
      <c r="U227" s="2455" t="s">
        <v>3072</v>
      </c>
      <c r="V227" s="1878" t="s">
        <v>3073</v>
      </c>
      <c r="W227" s="1903">
        <v>20000000</v>
      </c>
      <c r="X227" s="1706" t="s">
        <v>3074</v>
      </c>
      <c r="Y227" s="1892">
        <v>61</v>
      </c>
      <c r="Z227" s="1746" t="s">
        <v>2646</v>
      </c>
      <c r="AA227" s="3779">
        <v>292684</v>
      </c>
      <c r="AB227" s="3779">
        <v>282326</v>
      </c>
      <c r="AC227" s="3797">
        <v>135912</v>
      </c>
      <c r="AD227" s="3779">
        <v>45122</v>
      </c>
      <c r="AE227" s="3779">
        <v>0</v>
      </c>
      <c r="AF227" s="3779">
        <v>0</v>
      </c>
      <c r="AG227" s="3779">
        <v>2145</v>
      </c>
      <c r="AH227" s="3779">
        <v>12718</v>
      </c>
      <c r="AI227" s="3779">
        <v>26</v>
      </c>
      <c r="AJ227" s="3779">
        <v>37</v>
      </c>
      <c r="AK227" s="3779">
        <v>0</v>
      </c>
      <c r="AL227" s="3779">
        <v>0</v>
      </c>
      <c r="AM227" s="3779">
        <v>53164</v>
      </c>
      <c r="AN227" s="3779">
        <v>16982</v>
      </c>
      <c r="AO227" s="3779">
        <v>60013</v>
      </c>
      <c r="AP227" s="3779">
        <v>575010</v>
      </c>
      <c r="AQ227" s="3791">
        <v>44197</v>
      </c>
      <c r="AR227" s="3791">
        <v>44561</v>
      </c>
      <c r="AS227" s="2314" t="s">
        <v>2647</v>
      </c>
    </row>
    <row r="228" spans="1:45" s="1927" customFormat="1" ht="68.25" customHeight="1" x14ac:dyDescent="0.25">
      <c r="A228" s="1729"/>
      <c r="B228" s="1880"/>
      <c r="C228" s="1879"/>
      <c r="D228" s="1880"/>
      <c r="E228" s="1738"/>
      <c r="F228" s="1739"/>
      <c r="G228" s="3760"/>
      <c r="H228" s="3762"/>
      <c r="I228" s="3760"/>
      <c r="J228" s="3762"/>
      <c r="K228" s="3172"/>
      <c r="L228" s="2428"/>
      <c r="M228" s="3172"/>
      <c r="N228" s="2428"/>
      <c r="O228" s="3818"/>
      <c r="P228" s="3217"/>
      <c r="Q228" s="2455"/>
      <c r="R228" s="3781"/>
      <c r="S228" s="3764"/>
      <c r="T228" s="2455"/>
      <c r="U228" s="2455"/>
      <c r="V228" s="1878" t="s">
        <v>3075</v>
      </c>
      <c r="W228" s="1903">
        <v>50000000</v>
      </c>
      <c r="X228" s="1706" t="s">
        <v>3074</v>
      </c>
      <c r="Y228" s="1892">
        <v>61</v>
      </c>
      <c r="Z228" s="1746" t="s">
        <v>2646</v>
      </c>
      <c r="AA228" s="3780"/>
      <c r="AB228" s="3780"/>
      <c r="AC228" s="3798"/>
      <c r="AD228" s="3780"/>
      <c r="AE228" s="3780"/>
      <c r="AF228" s="3780"/>
      <c r="AG228" s="3780"/>
      <c r="AH228" s="3780"/>
      <c r="AI228" s="3780"/>
      <c r="AJ228" s="3780"/>
      <c r="AK228" s="3780"/>
      <c r="AL228" s="3780"/>
      <c r="AM228" s="3780"/>
      <c r="AN228" s="3780"/>
      <c r="AO228" s="3780"/>
      <c r="AP228" s="3780"/>
      <c r="AQ228" s="3835"/>
      <c r="AR228" s="3835"/>
      <c r="AS228" s="2136"/>
    </row>
    <row r="229" spans="1:45" s="1927" customFormat="1" ht="54.75" customHeight="1" x14ac:dyDescent="0.25">
      <c r="A229" s="1729"/>
      <c r="B229" s="1880"/>
      <c r="C229" s="1879"/>
      <c r="D229" s="1880"/>
      <c r="E229" s="1738"/>
      <c r="F229" s="1739"/>
      <c r="G229" s="3760"/>
      <c r="H229" s="3762"/>
      <c r="I229" s="3760"/>
      <c r="J229" s="3762"/>
      <c r="K229" s="3172"/>
      <c r="L229" s="2428"/>
      <c r="M229" s="3172"/>
      <c r="N229" s="2428"/>
      <c r="O229" s="3818"/>
      <c r="P229" s="3217"/>
      <c r="Q229" s="2455"/>
      <c r="R229" s="3781"/>
      <c r="S229" s="3764"/>
      <c r="T229" s="2455"/>
      <c r="U229" s="2455"/>
      <c r="V229" s="2455" t="s">
        <v>3076</v>
      </c>
      <c r="W229" s="3698">
        <v>30000000</v>
      </c>
      <c r="X229" s="1706" t="s">
        <v>3074</v>
      </c>
      <c r="Y229" s="1892">
        <v>61</v>
      </c>
      <c r="Z229" s="1746" t="s">
        <v>2646</v>
      </c>
      <c r="AA229" s="3780"/>
      <c r="AB229" s="3780"/>
      <c r="AC229" s="3798"/>
      <c r="AD229" s="3780"/>
      <c r="AE229" s="3780"/>
      <c r="AF229" s="3780"/>
      <c r="AG229" s="3780"/>
      <c r="AH229" s="3780"/>
      <c r="AI229" s="3780"/>
      <c r="AJ229" s="3780"/>
      <c r="AK229" s="3780"/>
      <c r="AL229" s="3780"/>
      <c r="AM229" s="3780"/>
      <c r="AN229" s="3780"/>
      <c r="AO229" s="3780"/>
      <c r="AP229" s="3780"/>
      <c r="AQ229" s="3835"/>
      <c r="AR229" s="3835"/>
      <c r="AS229" s="2136"/>
    </row>
    <row r="230" spans="1:45" s="1927" customFormat="1" ht="30.75" customHeight="1" x14ac:dyDescent="0.25">
      <c r="A230" s="1729"/>
      <c r="B230" s="1880"/>
      <c r="C230" s="1879"/>
      <c r="D230" s="1880"/>
      <c r="E230" s="1738"/>
      <c r="F230" s="1739"/>
      <c r="G230" s="3760"/>
      <c r="H230" s="3762"/>
      <c r="I230" s="3760"/>
      <c r="J230" s="3762"/>
      <c r="K230" s="3172"/>
      <c r="L230" s="2428"/>
      <c r="M230" s="3172"/>
      <c r="N230" s="2428"/>
      <c r="O230" s="3818"/>
      <c r="P230" s="3217"/>
      <c r="Q230" s="2455"/>
      <c r="R230" s="3781"/>
      <c r="S230" s="3764"/>
      <c r="T230" s="2455"/>
      <c r="U230" s="2455"/>
      <c r="V230" s="2455"/>
      <c r="W230" s="3698"/>
      <c r="X230" s="1706" t="s">
        <v>3074</v>
      </c>
      <c r="Y230" s="1892">
        <v>61</v>
      </c>
      <c r="Z230" s="1746" t="s">
        <v>2646</v>
      </c>
      <c r="AA230" s="3780"/>
      <c r="AB230" s="3780"/>
      <c r="AC230" s="3798"/>
      <c r="AD230" s="3780"/>
      <c r="AE230" s="3780"/>
      <c r="AF230" s="3780"/>
      <c r="AG230" s="3780"/>
      <c r="AH230" s="3780"/>
      <c r="AI230" s="3780"/>
      <c r="AJ230" s="3780"/>
      <c r="AK230" s="3780"/>
      <c r="AL230" s="3780"/>
      <c r="AM230" s="3780"/>
      <c r="AN230" s="3780"/>
      <c r="AO230" s="3780"/>
      <c r="AP230" s="3780"/>
      <c r="AQ230" s="3835"/>
      <c r="AR230" s="3835"/>
      <c r="AS230" s="2136"/>
    </row>
    <row r="231" spans="1:45" s="1927" customFormat="1" ht="90.75" customHeight="1" x14ac:dyDescent="0.25">
      <c r="A231" s="1729"/>
      <c r="B231" s="1880"/>
      <c r="C231" s="1879"/>
      <c r="D231" s="1880"/>
      <c r="E231" s="1738"/>
      <c r="F231" s="1739"/>
      <c r="G231" s="3760"/>
      <c r="H231" s="3762"/>
      <c r="I231" s="3760"/>
      <c r="J231" s="3762"/>
      <c r="K231" s="3172"/>
      <c r="L231" s="2428"/>
      <c r="M231" s="3172"/>
      <c r="N231" s="2428"/>
      <c r="O231" s="3818"/>
      <c r="P231" s="3217"/>
      <c r="Q231" s="2455"/>
      <c r="R231" s="3781"/>
      <c r="S231" s="3764"/>
      <c r="T231" s="2455"/>
      <c r="U231" s="2455"/>
      <c r="V231" s="1878" t="s">
        <v>3077</v>
      </c>
      <c r="W231" s="1903">
        <v>55000000</v>
      </c>
      <c r="X231" s="1706" t="s">
        <v>3074</v>
      </c>
      <c r="Y231" s="1892">
        <v>61</v>
      </c>
      <c r="Z231" s="1746" t="s">
        <v>2646</v>
      </c>
      <c r="AA231" s="3780"/>
      <c r="AB231" s="3780"/>
      <c r="AC231" s="3798"/>
      <c r="AD231" s="3780"/>
      <c r="AE231" s="3780"/>
      <c r="AF231" s="3780"/>
      <c r="AG231" s="3780"/>
      <c r="AH231" s="3780"/>
      <c r="AI231" s="3780"/>
      <c r="AJ231" s="3780"/>
      <c r="AK231" s="3780"/>
      <c r="AL231" s="3780"/>
      <c r="AM231" s="3780"/>
      <c r="AN231" s="3780"/>
      <c r="AO231" s="3780"/>
      <c r="AP231" s="3780"/>
      <c r="AQ231" s="3835"/>
      <c r="AR231" s="3835"/>
      <c r="AS231" s="2136"/>
    </row>
    <row r="232" spans="1:45" s="1927" customFormat="1" ht="54" customHeight="1" x14ac:dyDescent="0.25">
      <c r="A232" s="1729"/>
      <c r="B232" s="1880"/>
      <c r="C232" s="1879"/>
      <c r="D232" s="1880"/>
      <c r="E232" s="1738"/>
      <c r="F232" s="1739"/>
      <c r="G232" s="3760"/>
      <c r="H232" s="3762"/>
      <c r="I232" s="3760"/>
      <c r="J232" s="3762"/>
      <c r="K232" s="3172"/>
      <c r="L232" s="2428"/>
      <c r="M232" s="3172"/>
      <c r="N232" s="2428"/>
      <c r="O232" s="3818"/>
      <c r="P232" s="3217"/>
      <c r="Q232" s="2455"/>
      <c r="R232" s="3781"/>
      <c r="S232" s="3764"/>
      <c r="T232" s="2455"/>
      <c r="U232" s="2455"/>
      <c r="V232" s="1878" t="s">
        <v>3078</v>
      </c>
      <c r="W232" s="1903">
        <v>4000000</v>
      </c>
      <c r="X232" s="1706" t="s">
        <v>3074</v>
      </c>
      <c r="Y232" s="1892">
        <v>61</v>
      </c>
      <c r="Z232" s="1746" t="s">
        <v>2646</v>
      </c>
      <c r="AA232" s="3780"/>
      <c r="AB232" s="3780"/>
      <c r="AC232" s="3798"/>
      <c r="AD232" s="3780"/>
      <c r="AE232" s="3780"/>
      <c r="AF232" s="3780"/>
      <c r="AG232" s="3780"/>
      <c r="AH232" s="3780"/>
      <c r="AI232" s="3780"/>
      <c r="AJ232" s="3780"/>
      <c r="AK232" s="3780"/>
      <c r="AL232" s="3780"/>
      <c r="AM232" s="3780"/>
      <c r="AN232" s="3780"/>
      <c r="AO232" s="3780"/>
      <c r="AP232" s="3780"/>
      <c r="AQ232" s="3835"/>
      <c r="AR232" s="3835"/>
      <c r="AS232" s="2136"/>
    </row>
    <row r="233" spans="1:45" s="1927" customFormat="1" ht="65.25" customHeight="1" x14ac:dyDescent="0.25">
      <c r="A233" s="1729"/>
      <c r="B233" s="1880"/>
      <c r="C233" s="1879"/>
      <c r="D233" s="1880"/>
      <c r="E233" s="1738"/>
      <c r="F233" s="1739"/>
      <c r="G233" s="3760"/>
      <c r="H233" s="3762"/>
      <c r="I233" s="3760"/>
      <c r="J233" s="3762"/>
      <c r="K233" s="3172"/>
      <c r="L233" s="2428"/>
      <c r="M233" s="3172"/>
      <c r="N233" s="2428"/>
      <c r="O233" s="3818"/>
      <c r="P233" s="3217"/>
      <c r="Q233" s="2455"/>
      <c r="R233" s="3781"/>
      <c r="S233" s="3764"/>
      <c r="T233" s="2455"/>
      <c r="U233" s="2455"/>
      <c r="V233" s="1878" t="s">
        <v>3079</v>
      </c>
      <c r="W233" s="1903">
        <v>20000000</v>
      </c>
      <c r="X233" s="1706" t="s">
        <v>3074</v>
      </c>
      <c r="Y233" s="1892">
        <v>61</v>
      </c>
      <c r="Z233" s="1746" t="s">
        <v>2646</v>
      </c>
      <c r="AA233" s="3780"/>
      <c r="AB233" s="3780"/>
      <c r="AC233" s="3798"/>
      <c r="AD233" s="3780"/>
      <c r="AE233" s="3780"/>
      <c r="AF233" s="3780"/>
      <c r="AG233" s="3780"/>
      <c r="AH233" s="3780"/>
      <c r="AI233" s="3780"/>
      <c r="AJ233" s="3780"/>
      <c r="AK233" s="3780"/>
      <c r="AL233" s="3780"/>
      <c r="AM233" s="3780"/>
      <c r="AN233" s="3780"/>
      <c r="AO233" s="3780"/>
      <c r="AP233" s="3780"/>
      <c r="AQ233" s="3835"/>
      <c r="AR233" s="3835"/>
      <c r="AS233" s="2136"/>
    </row>
    <row r="234" spans="1:45" s="1927" customFormat="1" ht="52.5" customHeight="1" x14ac:dyDescent="0.25">
      <c r="A234" s="1729"/>
      <c r="B234" s="1880"/>
      <c r="C234" s="1879"/>
      <c r="D234" s="1880"/>
      <c r="E234" s="1738"/>
      <c r="F234" s="1739"/>
      <c r="G234" s="3760"/>
      <c r="H234" s="3762"/>
      <c r="I234" s="3760"/>
      <c r="J234" s="3762"/>
      <c r="K234" s="3172"/>
      <c r="L234" s="2428"/>
      <c r="M234" s="3172"/>
      <c r="N234" s="2428"/>
      <c r="O234" s="3818"/>
      <c r="P234" s="3217"/>
      <c r="Q234" s="2455"/>
      <c r="R234" s="3781"/>
      <c r="S234" s="3764"/>
      <c r="T234" s="2455"/>
      <c r="U234" s="2455"/>
      <c r="V234" s="1878" t="s">
        <v>3080</v>
      </c>
      <c r="W234" s="1903">
        <v>12000000</v>
      </c>
      <c r="X234" s="1706" t="s">
        <v>3074</v>
      </c>
      <c r="Y234" s="1892">
        <v>61</v>
      </c>
      <c r="Z234" s="1746" t="s">
        <v>2646</v>
      </c>
      <c r="AA234" s="3780"/>
      <c r="AB234" s="3780"/>
      <c r="AC234" s="3798"/>
      <c r="AD234" s="3780"/>
      <c r="AE234" s="3780"/>
      <c r="AF234" s="3780"/>
      <c r="AG234" s="3780"/>
      <c r="AH234" s="3780"/>
      <c r="AI234" s="3780"/>
      <c r="AJ234" s="3780"/>
      <c r="AK234" s="3780"/>
      <c r="AL234" s="3780"/>
      <c r="AM234" s="3780"/>
      <c r="AN234" s="3780"/>
      <c r="AO234" s="3780"/>
      <c r="AP234" s="3780"/>
      <c r="AQ234" s="3835"/>
      <c r="AR234" s="3835"/>
      <c r="AS234" s="2136"/>
    </row>
    <row r="235" spans="1:45" s="1927" customFormat="1" ht="99.75" customHeight="1" x14ac:dyDescent="0.25">
      <c r="A235" s="1729"/>
      <c r="B235" s="1880"/>
      <c r="C235" s="1879"/>
      <c r="D235" s="1880"/>
      <c r="E235" s="1738"/>
      <c r="F235" s="1739"/>
      <c r="G235" s="3760"/>
      <c r="H235" s="3762"/>
      <c r="I235" s="3760"/>
      <c r="J235" s="3762"/>
      <c r="K235" s="3172"/>
      <c r="L235" s="2428"/>
      <c r="M235" s="3172"/>
      <c r="N235" s="2428"/>
      <c r="O235" s="3818"/>
      <c r="P235" s="3217"/>
      <c r="Q235" s="2455"/>
      <c r="R235" s="3781"/>
      <c r="S235" s="3764"/>
      <c r="T235" s="2455"/>
      <c r="U235" s="2455"/>
      <c r="V235" s="1878" t="s">
        <v>3081</v>
      </c>
      <c r="W235" s="1903">
        <v>40000000</v>
      </c>
      <c r="X235" s="1706" t="s">
        <v>3074</v>
      </c>
      <c r="Y235" s="1892">
        <v>61</v>
      </c>
      <c r="Z235" s="1746" t="s">
        <v>2646</v>
      </c>
      <c r="AA235" s="3780"/>
      <c r="AB235" s="3780"/>
      <c r="AC235" s="3798"/>
      <c r="AD235" s="3780"/>
      <c r="AE235" s="3780"/>
      <c r="AF235" s="3780"/>
      <c r="AG235" s="3780"/>
      <c r="AH235" s="3780"/>
      <c r="AI235" s="3780"/>
      <c r="AJ235" s="3780"/>
      <c r="AK235" s="3780"/>
      <c r="AL235" s="3780"/>
      <c r="AM235" s="3780"/>
      <c r="AN235" s="3780"/>
      <c r="AO235" s="3780"/>
      <c r="AP235" s="3780"/>
      <c r="AQ235" s="3835"/>
      <c r="AR235" s="3835"/>
      <c r="AS235" s="2136"/>
    </row>
    <row r="236" spans="1:45" s="1927" customFormat="1" ht="56.25" customHeight="1" x14ac:dyDescent="0.25">
      <c r="A236" s="1729"/>
      <c r="B236" s="1880"/>
      <c r="C236" s="1879"/>
      <c r="D236" s="1880"/>
      <c r="E236" s="1738"/>
      <c r="F236" s="1739"/>
      <c r="G236" s="3760"/>
      <c r="H236" s="3762"/>
      <c r="I236" s="3760"/>
      <c r="J236" s="3762"/>
      <c r="K236" s="3172"/>
      <c r="L236" s="2428"/>
      <c r="M236" s="3172"/>
      <c r="N236" s="2428"/>
      <c r="O236" s="3818"/>
      <c r="P236" s="3217"/>
      <c r="Q236" s="2455"/>
      <c r="R236" s="3781"/>
      <c r="S236" s="3764"/>
      <c r="T236" s="2455"/>
      <c r="U236" s="2455"/>
      <c r="V236" s="1878" t="s">
        <v>3082</v>
      </c>
      <c r="W236" s="1903">
        <v>54000000</v>
      </c>
      <c r="X236" s="1706" t="s">
        <v>3074</v>
      </c>
      <c r="Y236" s="1892">
        <v>61</v>
      </c>
      <c r="Z236" s="1746" t="s">
        <v>2646</v>
      </c>
      <c r="AA236" s="3780"/>
      <c r="AB236" s="3780"/>
      <c r="AC236" s="3798"/>
      <c r="AD236" s="3780"/>
      <c r="AE236" s="3780"/>
      <c r="AF236" s="3780"/>
      <c r="AG236" s="3780"/>
      <c r="AH236" s="3780"/>
      <c r="AI236" s="3780"/>
      <c r="AJ236" s="3780"/>
      <c r="AK236" s="3780"/>
      <c r="AL236" s="3780"/>
      <c r="AM236" s="3780"/>
      <c r="AN236" s="3780"/>
      <c r="AO236" s="3780"/>
      <c r="AP236" s="3780"/>
      <c r="AQ236" s="3835"/>
      <c r="AR236" s="3835"/>
      <c r="AS236" s="2136"/>
    </row>
    <row r="237" spans="1:45" s="1927" customFormat="1" ht="45" customHeight="1" x14ac:dyDescent="0.25">
      <c r="A237" s="1729"/>
      <c r="B237" s="1880"/>
      <c r="C237" s="1879"/>
      <c r="D237" s="1880"/>
      <c r="E237" s="1738"/>
      <c r="F237" s="1739"/>
      <c r="G237" s="3760"/>
      <c r="H237" s="3762"/>
      <c r="I237" s="3760"/>
      <c r="J237" s="3762"/>
      <c r="K237" s="3172"/>
      <c r="L237" s="2428"/>
      <c r="M237" s="3172"/>
      <c r="N237" s="2428"/>
      <c r="O237" s="3818"/>
      <c r="P237" s="3217"/>
      <c r="Q237" s="2455"/>
      <c r="R237" s="3781"/>
      <c r="S237" s="3764"/>
      <c r="T237" s="2455"/>
      <c r="U237" s="2455"/>
      <c r="V237" s="1878" t="s">
        <v>3083</v>
      </c>
      <c r="W237" s="1903">
        <v>35000000</v>
      </c>
      <c r="X237" s="1706" t="s">
        <v>3074</v>
      </c>
      <c r="Y237" s="1892">
        <v>61</v>
      </c>
      <c r="Z237" s="1746" t="s">
        <v>2646</v>
      </c>
      <c r="AA237" s="3837"/>
      <c r="AB237" s="3837"/>
      <c r="AC237" s="3838"/>
      <c r="AD237" s="3837"/>
      <c r="AE237" s="3837"/>
      <c r="AF237" s="3837"/>
      <c r="AG237" s="3837"/>
      <c r="AH237" s="3837"/>
      <c r="AI237" s="3837"/>
      <c r="AJ237" s="3837"/>
      <c r="AK237" s="3837"/>
      <c r="AL237" s="3837"/>
      <c r="AM237" s="3837"/>
      <c r="AN237" s="3837"/>
      <c r="AO237" s="3837"/>
      <c r="AP237" s="3837"/>
      <c r="AQ237" s="3836"/>
      <c r="AR237" s="3836"/>
      <c r="AS237" s="2315"/>
    </row>
    <row r="238" spans="1:45" s="1927" customFormat="1" ht="78.75" customHeight="1" x14ac:dyDescent="0.25">
      <c r="A238" s="1729"/>
      <c r="B238" s="1880"/>
      <c r="C238" s="1879"/>
      <c r="D238" s="1880"/>
      <c r="E238" s="1738"/>
      <c r="F238" s="1739"/>
      <c r="G238" s="3760" t="s">
        <v>1195</v>
      </c>
      <c r="H238" s="3762" t="s">
        <v>3084</v>
      </c>
      <c r="I238" s="3760" t="s">
        <v>3085</v>
      </c>
      <c r="J238" s="3762" t="s">
        <v>3086</v>
      </c>
      <c r="K238" s="3172" t="s">
        <v>1195</v>
      </c>
      <c r="L238" s="2428" t="s">
        <v>3087</v>
      </c>
      <c r="M238" s="3172" t="s">
        <v>3088</v>
      </c>
      <c r="N238" s="2428" t="s">
        <v>3089</v>
      </c>
      <c r="O238" s="2451">
        <v>1</v>
      </c>
      <c r="P238" s="3217" t="s">
        <v>3090</v>
      </c>
      <c r="Q238" s="2455" t="s">
        <v>3091</v>
      </c>
      <c r="R238" s="3781">
        <f>SUM(W238:W244)/S238</f>
        <v>1</v>
      </c>
      <c r="S238" s="3764">
        <f>SUM(W238:W244)</f>
        <v>321904376</v>
      </c>
      <c r="T238" s="2455" t="s">
        <v>3092</v>
      </c>
      <c r="U238" s="2455" t="s">
        <v>3093</v>
      </c>
      <c r="V238" s="2467" t="s">
        <v>3094</v>
      </c>
      <c r="W238" s="1903">
        <v>100000000</v>
      </c>
      <c r="X238" s="1706" t="s">
        <v>3095</v>
      </c>
      <c r="Y238" s="1747">
        <v>20</v>
      </c>
      <c r="Z238" s="1886" t="s">
        <v>74</v>
      </c>
      <c r="AA238" s="2204">
        <v>292684</v>
      </c>
      <c r="AB238" s="3740">
        <v>282326</v>
      </c>
      <c r="AC238" s="3744">
        <v>135912</v>
      </c>
      <c r="AD238" s="3740">
        <v>45122</v>
      </c>
      <c r="AE238" s="3740">
        <v>365607</v>
      </c>
      <c r="AF238" s="3740">
        <v>86875</v>
      </c>
      <c r="AG238" s="3740">
        <v>2145</v>
      </c>
      <c r="AH238" s="3740">
        <v>12718</v>
      </c>
      <c r="AI238" s="3740">
        <v>26</v>
      </c>
      <c r="AJ238" s="3740">
        <v>37</v>
      </c>
      <c r="AK238" s="3740">
        <v>0</v>
      </c>
      <c r="AL238" s="3740">
        <v>0</v>
      </c>
      <c r="AM238" s="3740">
        <v>53164</v>
      </c>
      <c r="AN238" s="3740">
        <v>16982</v>
      </c>
      <c r="AO238" s="3740">
        <v>60013</v>
      </c>
      <c r="AP238" s="3740">
        <v>575010</v>
      </c>
      <c r="AQ238" s="3839">
        <v>44197</v>
      </c>
      <c r="AR238" s="3839">
        <v>44561</v>
      </c>
      <c r="AS238" s="3842" t="s">
        <v>2647</v>
      </c>
    </row>
    <row r="239" spans="1:45" s="1927" customFormat="1" ht="78.75" customHeight="1" x14ac:dyDescent="0.25">
      <c r="A239" s="1729"/>
      <c r="B239" s="1880"/>
      <c r="C239" s="1879"/>
      <c r="D239" s="1880"/>
      <c r="E239" s="1738"/>
      <c r="F239" s="1739"/>
      <c r="G239" s="3760"/>
      <c r="H239" s="3762"/>
      <c r="I239" s="3760"/>
      <c r="J239" s="3762"/>
      <c r="K239" s="3172"/>
      <c r="L239" s="2428"/>
      <c r="M239" s="3172"/>
      <c r="N239" s="2428"/>
      <c r="O239" s="2451"/>
      <c r="P239" s="3217"/>
      <c r="Q239" s="2455"/>
      <c r="R239" s="3781"/>
      <c r="S239" s="3764"/>
      <c r="T239" s="2455"/>
      <c r="U239" s="2455"/>
      <c r="V239" s="2469"/>
      <c r="W239" s="1903">
        <v>21904376</v>
      </c>
      <c r="X239" s="1706" t="s">
        <v>3096</v>
      </c>
      <c r="Y239" s="1747">
        <v>88</v>
      </c>
      <c r="Z239" s="1886" t="s">
        <v>2092</v>
      </c>
      <c r="AA239" s="2205"/>
      <c r="AB239" s="3741"/>
      <c r="AC239" s="3745"/>
      <c r="AD239" s="3741"/>
      <c r="AE239" s="3741"/>
      <c r="AF239" s="3741"/>
      <c r="AG239" s="3741"/>
      <c r="AH239" s="3741"/>
      <c r="AI239" s="3741"/>
      <c r="AJ239" s="3741"/>
      <c r="AK239" s="3741"/>
      <c r="AL239" s="3741"/>
      <c r="AM239" s="3741"/>
      <c r="AN239" s="3741"/>
      <c r="AO239" s="3741"/>
      <c r="AP239" s="3741"/>
      <c r="AQ239" s="3840"/>
      <c r="AR239" s="3840"/>
      <c r="AS239" s="3841"/>
    </row>
    <row r="240" spans="1:45" s="1927" customFormat="1" ht="77.25" customHeight="1" x14ac:dyDescent="0.25">
      <c r="A240" s="1729"/>
      <c r="B240" s="1880"/>
      <c r="C240" s="1879"/>
      <c r="D240" s="1880"/>
      <c r="E240" s="1738"/>
      <c r="F240" s="1739"/>
      <c r="G240" s="3760"/>
      <c r="H240" s="3762"/>
      <c r="I240" s="3760"/>
      <c r="J240" s="3762"/>
      <c r="K240" s="3172"/>
      <c r="L240" s="2428"/>
      <c r="M240" s="3172"/>
      <c r="N240" s="2428"/>
      <c r="O240" s="2451"/>
      <c r="P240" s="3217"/>
      <c r="Q240" s="2455"/>
      <c r="R240" s="3781"/>
      <c r="S240" s="3764"/>
      <c r="T240" s="2455"/>
      <c r="U240" s="2455"/>
      <c r="V240" s="1878" t="s">
        <v>3097</v>
      </c>
      <c r="W240" s="1903">
        <v>0</v>
      </c>
      <c r="X240" s="1706" t="s">
        <v>3095</v>
      </c>
      <c r="Y240" s="1747">
        <v>20</v>
      </c>
      <c r="Z240" s="1886" t="s">
        <v>74</v>
      </c>
      <c r="AA240" s="2205"/>
      <c r="AB240" s="3741"/>
      <c r="AC240" s="3745"/>
      <c r="AD240" s="3741"/>
      <c r="AE240" s="3741"/>
      <c r="AF240" s="3741"/>
      <c r="AG240" s="3741"/>
      <c r="AH240" s="3741"/>
      <c r="AI240" s="3741"/>
      <c r="AJ240" s="3741"/>
      <c r="AK240" s="3741"/>
      <c r="AL240" s="3741"/>
      <c r="AM240" s="3741"/>
      <c r="AN240" s="3741"/>
      <c r="AO240" s="3741"/>
      <c r="AP240" s="3741"/>
      <c r="AQ240" s="3841"/>
      <c r="AR240" s="3841"/>
      <c r="AS240" s="3841"/>
    </row>
    <row r="241" spans="1:45" s="1927" customFormat="1" ht="90" customHeight="1" x14ac:dyDescent="0.25">
      <c r="A241" s="1729"/>
      <c r="B241" s="1880"/>
      <c r="C241" s="1879"/>
      <c r="D241" s="1880"/>
      <c r="E241" s="1738"/>
      <c r="F241" s="1739"/>
      <c r="G241" s="3760"/>
      <c r="H241" s="3762"/>
      <c r="I241" s="3760"/>
      <c r="J241" s="3762"/>
      <c r="K241" s="3172"/>
      <c r="L241" s="2428"/>
      <c r="M241" s="3172"/>
      <c r="N241" s="2428"/>
      <c r="O241" s="2451"/>
      <c r="P241" s="3217"/>
      <c r="Q241" s="2455"/>
      <c r="R241" s="3781"/>
      <c r="S241" s="3764"/>
      <c r="T241" s="2455"/>
      <c r="U241" s="2455"/>
      <c r="V241" s="1878" t="s">
        <v>3098</v>
      </c>
      <c r="W241" s="1903">
        <v>50000000</v>
      </c>
      <c r="X241" s="1706" t="s">
        <v>3095</v>
      </c>
      <c r="Y241" s="1747">
        <v>20</v>
      </c>
      <c r="Z241" s="1886" t="s">
        <v>74</v>
      </c>
      <c r="AA241" s="2205"/>
      <c r="AB241" s="3741"/>
      <c r="AC241" s="3745"/>
      <c r="AD241" s="3741"/>
      <c r="AE241" s="3741"/>
      <c r="AF241" s="3741"/>
      <c r="AG241" s="3741"/>
      <c r="AH241" s="3741"/>
      <c r="AI241" s="3741"/>
      <c r="AJ241" s="3741"/>
      <c r="AK241" s="3741"/>
      <c r="AL241" s="3741"/>
      <c r="AM241" s="3741"/>
      <c r="AN241" s="3741"/>
      <c r="AO241" s="3741"/>
      <c r="AP241" s="3741"/>
      <c r="AQ241" s="3841"/>
      <c r="AR241" s="3841"/>
      <c r="AS241" s="3841"/>
    </row>
    <row r="242" spans="1:45" s="1927" customFormat="1" ht="65.25" customHeight="1" x14ac:dyDescent="0.25">
      <c r="A242" s="1729"/>
      <c r="B242" s="1880"/>
      <c r="C242" s="1879"/>
      <c r="D242" s="1880"/>
      <c r="E242" s="1738"/>
      <c r="F242" s="1739"/>
      <c r="G242" s="3760"/>
      <c r="H242" s="3762"/>
      <c r="I242" s="3760"/>
      <c r="J242" s="3762"/>
      <c r="K242" s="3172"/>
      <c r="L242" s="2428"/>
      <c r="M242" s="3172"/>
      <c r="N242" s="2428"/>
      <c r="O242" s="2451"/>
      <c r="P242" s="3217"/>
      <c r="Q242" s="2455"/>
      <c r="R242" s="3781"/>
      <c r="S242" s="3764"/>
      <c r="T242" s="2455"/>
      <c r="U242" s="2455"/>
      <c r="V242" s="1878" t="s">
        <v>3099</v>
      </c>
      <c r="W242" s="1903">
        <v>100000000</v>
      </c>
      <c r="X242" s="1706" t="s">
        <v>3095</v>
      </c>
      <c r="Y242" s="1747">
        <v>20</v>
      </c>
      <c r="Z242" s="1886" t="s">
        <v>74</v>
      </c>
      <c r="AA242" s="2205"/>
      <c r="AB242" s="3741"/>
      <c r="AC242" s="3745"/>
      <c r="AD242" s="3741"/>
      <c r="AE242" s="3741"/>
      <c r="AF242" s="3741"/>
      <c r="AG242" s="3741"/>
      <c r="AH242" s="3741"/>
      <c r="AI242" s="3741"/>
      <c r="AJ242" s="3741"/>
      <c r="AK242" s="3741"/>
      <c r="AL242" s="3741"/>
      <c r="AM242" s="3741"/>
      <c r="AN242" s="3741"/>
      <c r="AO242" s="3741"/>
      <c r="AP242" s="3741"/>
      <c r="AQ242" s="3841"/>
      <c r="AR242" s="3841"/>
      <c r="AS242" s="3841"/>
    </row>
    <row r="243" spans="1:45" s="1927" customFormat="1" ht="107.25" customHeight="1" x14ac:dyDescent="0.25">
      <c r="A243" s="1729"/>
      <c r="B243" s="1880"/>
      <c r="C243" s="1879"/>
      <c r="D243" s="1880"/>
      <c r="E243" s="1738"/>
      <c r="F243" s="1739"/>
      <c r="G243" s="3760"/>
      <c r="H243" s="3762"/>
      <c r="I243" s="3760"/>
      <c r="J243" s="3762"/>
      <c r="K243" s="3172"/>
      <c r="L243" s="2428"/>
      <c r="M243" s="3172"/>
      <c r="N243" s="2428"/>
      <c r="O243" s="2451"/>
      <c r="P243" s="3217"/>
      <c r="Q243" s="2455"/>
      <c r="R243" s="3781"/>
      <c r="S243" s="3764"/>
      <c r="T243" s="2455"/>
      <c r="U243" s="2455"/>
      <c r="V243" s="1878" t="s">
        <v>3100</v>
      </c>
      <c r="W243" s="1903">
        <v>0</v>
      </c>
      <c r="X243" s="1706" t="s">
        <v>3095</v>
      </c>
      <c r="Y243" s="1747">
        <v>20</v>
      </c>
      <c r="Z243" s="1886" t="s">
        <v>74</v>
      </c>
      <c r="AA243" s="2205"/>
      <c r="AB243" s="3741"/>
      <c r="AC243" s="3745"/>
      <c r="AD243" s="3741"/>
      <c r="AE243" s="3741"/>
      <c r="AF243" s="3741"/>
      <c r="AG243" s="3741"/>
      <c r="AH243" s="3741"/>
      <c r="AI243" s="3741"/>
      <c r="AJ243" s="3741"/>
      <c r="AK243" s="3741"/>
      <c r="AL243" s="3741"/>
      <c r="AM243" s="3741"/>
      <c r="AN243" s="3741"/>
      <c r="AO243" s="3741"/>
      <c r="AP243" s="3741"/>
      <c r="AQ243" s="3841"/>
      <c r="AR243" s="3841"/>
      <c r="AS243" s="3841"/>
    </row>
    <row r="244" spans="1:45" s="1927" customFormat="1" ht="69" customHeight="1" x14ac:dyDescent="0.25">
      <c r="A244" s="1729"/>
      <c r="B244" s="1880"/>
      <c r="C244" s="1879"/>
      <c r="D244" s="1880"/>
      <c r="E244" s="1738"/>
      <c r="F244" s="1739"/>
      <c r="G244" s="3760"/>
      <c r="H244" s="3762"/>
      <c r="I244" s="3760"/>
      <c r="J244" s="3762"/>
      <c r="K244" s="3172"/>
      <c r="L244" s="2428"/>
      <c r="M244" s="3172"/>
      <c r="N244" s="2428"/>
      <c r="O244" s="2451"/>
      <c r="P244" s="3217"/>
      <c r="Q244" s="2455"/>
      <c r="R244" s="3781"/>
      <c r="S244" s="3764"/>
      <c r="T244" s="2455"/>
      <c r="U244" s="2455"/>
      <c r="V244" s="1748" t="s">
        <v>3101</v>
      </c>
      <c r="W244" s="1903">
        <v>50000000</v>
      </c>
      <c r="X244" s="1706" t="s">
        <v>3095</v>
      </c>
      <c r="Y244" s="1747">
        <v>20</v>
      </c>
      <c r="Z244" s="1890" t="s">
        <v>74</v>
      </c>
      <c r="AA244" s="2206"/>
      <c r="AB244" s="3741"/>
      <c r="AC244" s="3745"/>
      <c r="AD244" s="3741"/>
      <c r="AE244" s="3741"/>
      <c r="AF244" s="3741"/>
      <c r="AG244" s="3741"/>
      <c r="AH244" s="3741"/>
      <c r="AI244" s="3741"/>
      <c r="AJ244" s="3741"/>
      <c r="AK244" s="3741"/>
      <c r="AL244" s="3741"/>
      <c r="AM244" s="3741"/>
      <c r="AN244" s="3741"/>
      <c r="AO244" s="3741"/>
      <c r="AP244" s="3741"/>
      <c r="AQ244" s="3841"/>
      <c r="AR244" s="3841"/>
      <c r="AS244" s="3841"/>
    </row>
    <row r="245" spans="1:45" s="1927" customFormat="1" ht="42.75" customHeight="1" x14ac:dyDescent="0.25">
      <c r="A245" s="1729"/>
      <c r="B245" s="1880"/>
      <c r="C245" s="1879"/>
      <c r="D245" s="1880"/>
      <c r="E245" s="1738"/>
      <c r="F245" s="1739"/>
      <c r="G245" s="3760">
        <v>1905031</v>
      </c>
      <c r="H245" s="3762" t="s">
        <v>2826</v>
      </c>
      <c r="I245" s="3760">
        <v>1905031</v>
      </c>
      <c r="J245" s="3762" t="s">
        <v>2826</v>
      </c>
      <c r="K245" s="3172">
        <v>190503100</v>
      </c>
      <c r="L245" s="2428" t="s">
        <v>2827</v>
      </c>
      <c r="M245" s="3172">
        <v>190503100</v>
      </c>
      <c r="N245" s="2428" t="s">
        <v>2827</v>
      </c>
      <c r="O245" s="3818">
        <v>12</v>
      </c>
      <c r="P245" s="3217" t="s">
        <v>3102</v>
      </c>
      <c r="Q245" s="2455" t="s">
        <v>3103</v>
      </c>
      <c r="R245" s="3781">
        <f>SUM(W245:W255)/S245</f>
        <v>1</v>
      </c>
      <c r="S245" s="3764">
        <f>SUM(W245:W255)</f>
        <v>1760866325.49</v>
      </c>
      <c r="T245" s="2467" t="s">
        <v>3104</v>
      </c>
      <c r="U245" s="2455" t="s">
        <v>3105</v>
      </c>
      <c r="V245" s="2467" t="s">
        <v>3106</v>
      </c>
      <c r="W245" s="1742">
        <f>265850000+245000000+23000000</f>
        <v>533850000</v>
      </c>
      <c r="X245" s="1706" t="s">
        <v>3107</v>
      </c>
      <c r="Y245" s="1892">
        <v>61</v>
      </c>
      <c r="Z245" s="1886" t="s">
        <v>2646</v>
      </c>
      <c r="AA245" s="2204">
        <v>289394</v>
      </c>
      <c r="AB245" s="3740">
        <v>279112</v>
      </c>
      <c r="AC245" s="3744">
        <v>63164</v>
      </c>
      <c r="AD245" s="3740">
        <v>45607</v>
      </c>
      <c r="AE245" s="3740">
        <v>365607</v>
      </c>
      <c r="AF245" s="3740">
        <v>75612</v>
      </c>
      <c r="AG245" s="3740">
        <v>2145</v>
      </c>
      <c r="AH245" s="3740">
        <v>12718</v>
      </c>
      <c r="AI245" s="3740">
        <v>26</v>
      </c>
      <c r="AJ245" s="3740">
        <v>37</v>
      </c>
      <c r="AK245" s="3740">
        <v>0</v>
      </c>
      <c r="AL245" s="3740">
        <v>0</v>
      </c>
      <c r="AM245" s="3740">
        <v>78</v>
      </c>
      <c r="AN245" s="3740">
        <v>16897</v>
      </c>
      <c r="AO245" s="3740">
        <v>852</v>
      </c>
      <c r="AP245" s="3740">
        <v>568506</v>
      </c>
      <c r="AQ245" s="3839">
        <v>44197</v>
      </c>
      <c r="AR245" s="3839">
        <v>44561</v>
      </c>
      <c r="AS245" s="3842" t="s">
        <v>2647</v>
      </c>
    </row>
    <row r="246" spans="1:45" s="1927" customFormat="1" ht="42.75" customHeight="1" x14ac:dyDescent="0.25">
      <c r="A246" s="1729"/>
      <c r="B246" s="1880"/>
      <c r="C246" s="1879"/>
      <c r="D246" s="1880"/>
      <c r="E246" s="1738"/>
      <c r="F246" s="1739"/>
      <c r="G246" s="3760"/>
      <c r="H246" s="3762"/>
      <c r="I246" s="3760"/>
      <c r="J246" s="3762"/>
      <c r="K246" s="3172"/>
      <c r="L246" s="2428"/>
      <c r="M246" s="3172"/>
      <c r="N246" s="2428"/>
      <c r="O246" s="3818"/>
      <c r="P246" s="3217"/>
      <c r="Q246" s="2455"/>
      <c r="R246" s="3781"/>
      <c r="S246" s="3764"/>
      <c r="T246" s="2468"/>
      <c r="U246" s="2455"/>
      <c r="V246" s="2468"/>
      <c r="W246" s="1742">
        <v>63682049</v>
      </c>
      <c r="X246" s="1706" t="s">
        <v>3107</v>
      </c>
      <c r="Y246" s="1892">
        <v>61</v>
      </c>
      <c r="Z246" s="1886" t="s">
        <v>2646</v>
      </c>
      <c r="AA246" s="2205"/>
      <c r="AB246" s="3741"/>
      <c r="AC246" s="3745"/>
      <c r="AD246" s="3741"/>
      <c r="AE246" s="3741"/>
      <c r="AF246" s="3741"/>
      <c r="AG246" s="3741"/>
      <c r="AH246" s="3741"/>
      <c r="AI246" s="3741"/>
      <c r="AJ246" s="3741"/>
      <c r="AK246" s="3741"/>
      <c r="AL246" s="3741"/>
      <c r="AM246" s="3741"/>
      <c r="AN246" s="3741"/>
      <c r="AO246" s="3741"/>
      <c r="AP246" s="3741"/>
      <c r="AQ246" s="3840"/>
      <c r="AR246" s="3840"/>
      <c r="AS246" s="3841"/>
    </row>
    <row r="247" spans="1:45" s="1927" customFormat="1" ht="39.75" customHeight="1" x14ac:dyDescent="0.25">
      <c r="A247" s="1729"/>
      <c r="B247" s="1880"/>
      <c r="C247" s="1879"/>
      <c r="D247" s="1880"/>
      <c r="E247" s="1738"/>
      <c r="F247" s="1739"/>
      <c r="G247" s="3760"/>
      <c r="H247" s="3762"/>
      <c r="I247" s="3760"/>
      <c r="J247" s="3762"/>
      <c r="K247" s="3172"/>
      <c r="L247" s="2428"/>
      <c r="M247" s="3172"/>
      <c r="N247" s="2428"/>
      <c r="O247" s="3818"/>
      <c r="P247" s="3217"/>
      <c r="Q247" s="2455"/>
      <c r="R247" s="3781"/>
      <c r="S247" s="3764"/>
      <c r="T247" s="2468"/>
      <c r="U247" s="2455"/>
      <c r="V247" s="2469"/>
      <c r="W247" s="1742">
        <v>374704276.49000001</v>
      </c>
      <c r="X247" s="1706" t="s">
        <v>3108</v>
      </c>
      <c r="Y247" s="1892">
        <v>98</v>
      </c>
      <c r="Z247" s="1886" t="s">
        <v>3109</v>
      </c>
      <c r="AA247" s="2205"/>
      <c r="AB247" s="3741"/>
      <c r="AC247" s="3745"/>
      <c r="AD247" s="3741"/>
      <c r="AE247" s="3741"/>
      <c r="AF247" s="3741"/>
      <c r="AG247" s="3741"/>
      <c r="AH247" s="3741"/>
      <c r="AI247" s="3741"/>
      <c r="AJ247" s="3741"/>
      <c r="AK247" s="3741"/>
      <c r="AL247" s="3741"/>
      <c r="AM247" s="3741"/>
      <c r="AN247" s="3741"/>
      <c r="AO247" s="3741"/>
      <c r="AP247" s="3741"/>
      <c r="AQ247" s="3840"/>
      <c r="AR247" s="3840"/>
      <c r="AS247" s="3841"/>
    </row>
    <row r="248" spans="1:45" s="1927" customFormat="1" ht="45.75" customHeight="1" x14ac:dyDescent="0.25">
      <c r="A248" s="1729"/>
      <c r="B248" s="1880"/>
      <c r="C248" s="1879"/>
      <c r="D248" s="1880"/>
      <c r="E248" s="1738"/>
      <c r="F248" s="1739"/>
      <c r="G248" s="3760"/>
      <c r="H248" s="3762"/>
      <c r="I248" s="3760"/>
      <c r="J248" s="3762"/>
      <c r="K248" s="3172"/>
      <c r="L248" s="2428"/>
      <c r="M248" s="3172"/>
      <c r="N248" s="2428"/>
      <c r="O248" s="3818"/>
      <c r="P248" s="3217"/>
      <c r="Q248" s="2455"/>
      <c r="R248" s="3781"/>
      <c r="S248" s="3764"/>
      <c r="T248" s="2468"/>
      <c r="U248" s="2455"/>
      <c r="V248" s="2467" t="s">
        <v>3110</v>
      </c>
      <c r="W248" s="1742">
        <v>0</v>
      </c>
      <c r="X248" s="1706" t="s">
        <v>3107</v>
      </c>
      <c r="Y248" s="1892">
        <v>61</v>
      </c>
      <c r="Z248" s="1886" t="s">
        <v>2646</v>
      </c>
      <c r="AA248" s="2205"/>
      <c r="AB248" s="3741"/>
      <c r="AC248" s="3745"/>
      <c r="AD248" s="3741"/>
      <c r="AE248" s="3741"/>
      <c r="AF248" s="3741"/>
      <c r="AG248" s="3741"/>
      <c r="AH248" s="3741"/>
      <c r="AI248" s="3741"/>
      <c r="AJ248" s="3741"/>
      <c r="AK248" s="3741"/>
      <c r="AL248" s="3741"/>
      <c r="AM248" s="3741"/>
      <c r="AN248" s="3741"/>
      <c r="AO248" s="3741"/>
      <c r="AP248" s="3741"/>
      <c r="AQ248" s="3841"/>
      <c r="AR248" s="3841"/>
      <c r="AS248" s="3841"/>
    </row>
    <row r="249" spans="1:45" s="1927" customFormat="1" ht="48" customHeight="1" x14ac:dyDescent="0.25">
      <c r="A249" s="1729"/>
      <c r="B249" s="1880"/>
      <c r="C249" s="1879"/>
      <c r="D249" s="1880"/>
      <c r="E249" s="1738"/>
      <c r="F249" s="1739"/>
      <c r="G249" s="3760"/>
      <c r="H249" s="3762"/>
      <c r="I249" s="3760"/>
      <c r="J249" s="3762"/>
      <c r="K249" s="3172"/>
      <c r="L249" s="2428"/>
      <c r="M249" s="3172"/>
      <c r="N249" s="2428"/>
      <c r="O249" s="3818"/>
      <c r="P249" s="3217"/>
      <c r="Q249" s="2455"/>
      <c r="R249" s="3781"/>
      <c r="S249" s="3764"/>
      <c r="T249" s="2468"/>
      <c r="U249" s="2455"/>
      <c r="V249" s="2469"/>
      <c r="W249" s="1742">
        <v>58630000</v>
      </c>
      <c r="X249" s="1706" t="s">
        <v>3108</v>
      </c>
      <c r="Y249" s="1892">
        <v>98</v>
      </c>
      <c r="Z249" s="1886" t="s">
        <v>3109</v>
      </c>
      <c r="AA249" s="2205"/>
      <c r="AB249" s="3741"/>
      <c r="AC249" s="3745"/>
      <c r="AD249" s="3741"/>
      <c r="AE249" s="3741"/>
      <c r="AF249" s="3741"/>
      <c r="AG249" s="3741"/>
      <c r="AH249" s="3741"/>
      <c r="AI249" s="3741"/>
      <c r="AJ249" s="3741"/>
      <c r="AK249" s="3741"/>
      <c r="AL249" s="3741"/>
      <c r="AM249" s="3741"/>
      <c r="AN249" s="3741"/>
      <c r="AO249" s="3741"/>
      <c r="AP249" s="3741"/>
      <c r="AQ249" s="3841"/>
      <c r="AR249" s="3841"/>
      <c r="AS249" s="3841"/>
    </row>
    <row r="250" spans="1:45" s="1927" customFormat="1" ht="62.25" customHeight="1" x14ac:dyDescent="0.25">
      <c r="A250" s="1729"/>
      <c r="B250" s="1880"/>
      <c r="C250" s="1879"/>
      <c r="D250" s="1880"/>
      <c r="E250" s="1738"/>
      <c r="F250" s="1739"/>
      <c r="G250" s="3760"/>
      <c r="H250" s="3762"/>
      <c r="I250" s="3760"/>
      <c r="J250" s="3762"/>
      <c r="K250" s="3172"/>
      <c r="L250" s="2428"/>
      <c r="M250" s="3172"/>
      <c r="N250" s="2428"/>
      <c r="O250" s="3818"/>
      <c r="P250" s="3217"/>
      <c r="Q250" s="2455"/>
      <c r="R250" s="3781"/>
      <c r="S250" s="3764"/>
      <c r="T250" s="2468"/>
      <c r="U250" s="2455"/>
      <c r="V250" s="1878" t="s">
        <v>3111</v>
      </c>
      <c r="W250" s="1742">
        <v>350000000</v>
      </c>
      <c r="X250" s="1706" t="s">
        <v>3107</v>
      </c>
      <c r="Y250" s="1892">
        <v>61</v>
      </c>
      <c r="Z250" s="1886" t="s">
        <v>2646</v>
      </c>
      <c r="AA250" s="2205"/>
      <c r="AB250" s="3741"/>
      <c r="AC250" s="3745"/>
      <c r="AD250" s="3741"/>
      <c r="AE250" s="3741"/>
      <c r="AF250" s="3741"/>
      <c r="AG250" s="3741"/>
      <c r="AH250" s="3741"/>
      <c r="AI250" s="3741"/>
      <c r="AJ250" s="3741"/>
      <c r="AK250" s="3741"/>
      <c r="AL250" s="3741"/>
      <c r="AM250" s="3741"/>
      <c r="AN250" s="3741"/>
      <c r="AO250" s="3741"/>
      <c r="AP250" s="3741"/>
      <c r="AQ250" s="3841"/>
      <c r="AR250" s="3841"/>
      <c r="AS250" s="3841"/>
    </row>
    <row r="251" spans="1:45" s="1927" customFormat="1" ht="55.5" customHeight="1" x14ac:dyDescent="0.25">
      <c r="A251" s="1729"/>
      <c r="B251" s="1880"/>
      <c r="C251" s="1879"/>
      <c r="D251" s="1880"/>
      <c r="E251" s="1738"/>
      <c r="F251" s="1739"/>
      <c r="G251" s="3760"/>
      <c r="H251" s="3762"/>
      <c r="I251" s="3760"/>
      <c r="J251" s="3762"/>
      <c r="K251" s="3172"/>
      <c r="L251" s="2428"/>
      <c r="M251" s="3172"/>
      <c r="N251" s="2428"/>
      <c r="O251" s="3818"/>
      <c r="P251" s="3217"/>
      <c r="Q251" s="2455"/>
      <c r="R251" s="3781"/>
      <c r="S251" s="3764"/>
      <c r="T251" s="2468"/>
      <c r="U251" s="2455"/>
      <c r="V251" s="1878" t="s">
        <v>3112</v>
      </c>
      <c r="W251" s="1742">
        <v>130000000</v>
      </c>
      <c r="X251" s="1706" t="s">
        <v>3107</v>
      </c>
      <c r="Y251" s="1893">
        <v>61</v>
      </c>
      <c r="Z251" s="1886" t="s">
        <v>2646</v>
      </c>
      <c r="AA251" s="2205"/>
      <c r="AB251" s="3741"/>
      <c r="AC251" s="3745"/>
      <c r="AD251" s="3741"/>
      <c r="AE251" s="3741"/>
      <c r="AF251" s="3741"/>
      <c r="AG251" s="3741"/>
      <c r="AH251" s="3741"/>
      <c r="AI251" s="3741"/>
      <c r="AJ251" s="3741"/>
      <c r="AK251" s="3741"/>
      <c r="AL251" s="3741"/>
      <c r="AM251" s="3741"/>
      <c r="AN251" s="3741"/>
      <c r="AO251" s="3741"/>
      <c r="AP251" s="3741"/>
      <c r="AQ251" s="3841"/>
      <c r="AR251" s="3841"/>
      <c r="AS251" s="3841"/>
    </row>
    <row r="252" spans="1:45" s="1927" customFormat="1" ht="45.75" customHeight="1" x14ac:dyDescent="0.25">
      <c r="A252" s="1729"/>
      <c r="B252" s="1880"/>
      <c r="C252" s="1879"/>
      <c r="D252" s="1880"/>
      <c r="E252" s="1738"/>
      <c r="F252" s="1739"/>
      <c r="G252" s="3760"/>
      <c r="H252" s="3762"/>
      <c r="I252" s="3760"/>
      <c r="J252" s="3762"/>
      <c r="K252" s="3172"/>
      <c r="L252" s="2428"/>
      <c r="M252" s="3172"/>
      <c r="N252" s="2428"/>
      <c r="O252" s="3818"/>
      <c r="P252" s="3217"/>
      <c r="Q252" s="2455"/>
      <c r="R252" s="3781"/>
      <c r="S252" s="3764"/>
      <c r="T252" s="2468"/>
      <c r="U252" s="2455"/>
      <c r="V252" s="1875" t="s">
        <v>3113</v>
      </c>
      <c r="W252" s="1742">
        <f>200000000-200000000</f>
        <v>0</v>
      </c>
      <c r="X252" s="1706" t="s">
        <v>3107</v>
      </c>
      <c r="Y252" s="1893">
        <v>61</v>
      </c>
      <c r="Z252" s="1886" t="s">
        <v>2646</v>
      </c>
      <c r="AA252" s="2205"/>
      <c r="AB252" s="3741"/>
      <c r="AC252" s="3745"/>
      <c r="AD252" s="3741"/>
      <c r="AE252" s="3741"/>
      <c r="AF252" s="3741"/>
      <c r="AG252" s="3741"/>
      <c r="AH252" s="3741"/>
      <c r="AI252" s="3741"/>
      <c r="AJ252" s="3741"/>
      <c r="AK252" s="3741"/>
      <c r="AL252" s="3741"/>
      <c r="AM252" s="3741"/>
      <c r="AN252" s="3741"/>
      <c r="AO252" s="3741"/>
      <c r="AP252" s="3741"/>
      <c r="AQ252" s="3841"/>
      <c r="AR252" s="3841"/>
      <c r="AS252" s="3841"/>
    </row>
    <row r="253" spans="1:45" s="1927" customFormat="1" ht="55.5" customHeight="1" x14ac:dyDescent="0.25">
      <c r="A253" s="1729"/>
      <c r="B253" s="1880"/>
      <c r="C253" s="1879"/>
      <c r="D253" s="1880"/>
      <c r="E253" s="1738"/>
      <c r="F253" s="1739"/>
      <c r="G253" s="3760"/>
      <c r="H253" s="3762"/>
      <c r="I253" s="3760"/>
      <c r="J253" s="3762"/>
      <c r="K253" s="3172"/>
      <c r="L253" s="2428"/>
      <c r="M253" s="3172"/>
      <c r="N253" s="2428"/>
      <c r="O253" s="3818"/>
      <c r="P253" s="3217"/>
      <c r="Q253" s="2455"/>
      <c r="R253" s="3781"/>
      <c r="S253" s="3764"/>
      <c r="T253" s="2468"/>
      <c r="U253" s="2455"/>
      <c r="V253" s="1878" t="s">
        <v>3114</v>
      </c>
      <c r="W253" s="1742">
        <v>250000000</v>
      </c>
      <c r="X253" s="1706" t="s">
        <v>3107</v>
      </c>
      <c r="Y253" s="1893">
        <v>61</v>
      </c>
      <c r="Z253" s="1886" t="s">
        <v>2646</v>
      </c>
      <c r="AA253" s="2205"/>
      <c r="AB253" s="3741"/>
      <c r="AC253" s="3745"/>
      <c r="AD253" s="3741"/>
      <c r="AE253" s="3741"/>
      <c r="AF253" s="3741"/>
      <c r="AG253" s="3741"/>
      <c r="AH253" s="3741"/>
      <c r="AI253" s="3741"/>
      <c r="AJ253" s="3741"/>
      <c r="AK253" s="3741"/>
      <c r="AL253" s="3741"/>
      <c r="AM253" s="3741"/>
      <c r="AN253" s="3741"/>
      <c r="AO253" s="3741"/>
      <c r="AP253" s="3741"/>
      <c r="AQ253" s="3841"/>
      <c r="AR253" s="3841"/>
      <c r="AS253" s="3841"/>
    </row>
    <row r="254" spans="1:45" s="1927" customFormat="1" ht="55.5" customHeight="1" x14ac:dyDescent="0.25">
      <c r="A254" s="1729"/>
      <c r="B254" s="1880"/>
      <c r="C254" s="1879"/>
      <c r="D254" s="1880"/>
      <c r="E254" s="1738"/>
      <c r="F254" s="1739"/>
      <c r="G254" s="3760"/>
      <c r="H254" s="3804"/>
      <c r="I254" s="3760"/>
      <c r="J254" s="3804"/>
      <c r="K254" s="3712"/>
      <c r="L254" s="2524"/>
      <c r="M254" s="3712"/>
      <c r="N254" s="2524"/>
      <c r="O254" s="3713"/>
      <c r="P254" s="3186"/>
      <c r="Q254" s="2467"/>
      <c r="R254" s="3750"/>
      <c r="S254" s="3816"/>
      <c r="T254" s="2468"/>
      <c r="U254" s="2467"/>
      <c r="V254" s="1875" t="s">
        <v>3115</v>
      </c>
      <c r="W254" s="1749">
        <f>45000000-45000000</f>
        <v>0</v>
      </c>
      <c r="X254" s="1710" t="s">
        <v>3107</v>
      </c>
      <c r="Y254" s="1893">
        <v>61</v>
      </c>
      <c r="Z254" s="1886" t="s">
        <v>2646</v>
      </c>
      <c r="AA254" s="2205"/>
      <c r="AB254" s="3741"/>
      <c r="AC254" s="3745"/>
      <c r="AD254" s="3741"/>
      <c r="AE254" s="3741"/>
      <c r="AF254" s="3741"/>
      <c r="AG254" s="3741"/>
      <c r="AH254" s="3741"/>
      <c r="AI254" s="3741"/>
      <c r="AJ254" s="3741"/>
      <c r="AK254" s="3741"/>
      <c r="AL254" s="3741"/>
      <c r="AM254" s="3741"/>
      <c r="AN254" s="3741"/>
      <c r="AO254" s="3741"/>
      <c r="AP254" s="3741"/>
      <c r="AQ254" s="3841"/>
      <c r="AR254" s="3841"/>
      <c r="AS254" s="3841"/>
    </row>
    <row r="255" spans="1:45" s="1927" customFormat="1" ht="62.25" customHeight="1" x14ac:dyDescent="0.25">
      <c r="A255" s="1729"/>
      <c r="B255" s="1880"/>
      <c r="C255" s="1879"/>
      <c r="D255" s="1880"/>
      <c r="E255" s="1750"/>
      <c r="F255" s="1739"/>
      <c r="G255" s="3844"/>
      <c r="H255" s="3804"/>
      <c r="I255" s="3844"/>
      <c r="J255" s="3804"/>
      <c r="K255" s="3712"/>
      <c r="L255" s="2524"/>
      <c r="M255" s="3712"/>
      <c r="N255" s="2524"/>
      <c r="O255" s="3713"/>
      <c r="P255" s="3186"/>
      <c r="Q255" s="2467"/>
      <c r="R255" s="3750"/>
      <c r="S255" s="3816"/>
      <c r="T255" s="2468"/>
      <c r="U255" s="3389"/>
      <c r="V255" s="1899" t="s">
        <v>3116</v>
      </c>
      <c r="W255" s="1709">
        <v>0</v>
      </c>
      <c r="X255" s="1706" t="s">
        <v>3108</v>
      </c>
      <c r="Y255" s="1892">
        <v>98</v>
      </c>
      <c r="Z255" s="1886" t="s">
        <v>3109</v>
      </c>
      <c r="AA255" s="3843"/>
      <c r="AB255" s="3741"/>
      <c r="AC255" s="3745"/>
      <c r="AD255" s="3741"/>
      <c r="AE255" s="3741"/>
      <c r="AF255" s="3741"/>
      <c r="AG255" s="3741"/>
      <c r="AH255" s="3741"/>
      <c r="AI255" s="3741"/>
      <c r="AJ255" s="3741"/>
      <c r="AK255" s="3741"/>
      <c r="AL255" s="3741"/>
      <c r="AM255" s="3741"/>
      <c r="AN255" s="3741"/>
      <c r="AO255" s="3741"/>
      <c r="AP255" s="3741"/>
      <c r="AQ255" s="3841"/>
      <c r="AR255" s="3841"/>
      <c r="AS255" s="3841"/>
    </row>
    <row r="256" spans="1:45" s="1927" customFormat="1" ht="27" customHeight="1" x14ac:dyDescent="0.25">
      <c r="A256" s="1729"/>
      <c r="B256" s="1880"/>
      <c r="C256" s="1879"/>
      <c r="D256" s="1880"/>
      <c r="E256" s="933">
        <v>1906</v>
      </c>
      <c r="F256" s="1901" t="s">
        <v>393</v>
      </c>
      <c r="G256" s="1885"/>
      <c r="H256" s="1206"/>
      <c r="I256" s="1885"/>
      <c r="J256" s="1206"/>
      <c r="K256" s="1885"/>
      <c r="L256" s="1206"/>
      <c r="M256" s="1751"/>
      <c r="N256" s="1206"/>
      <c r="O256" s="724"/>
      <c r="P256" s="724"/>
      <c r="Q256" s="903"/>
      <c r="R256" s="853"/>
      <c r="S256" s="1728"/>
      <c r="T256" s="903"/>
      <c r="U256" s="903"/>
      <c r="V256" s="929"/>
      <c r="W256" s="1752"/>
      <c r="X256" s="1900"/>
      <c r="Y256" s="1753"/>
      <c r="Z256" s="931"/>
      <c r="AA256" s="90"/>
      <c r="AB256" s="90"/>
      <c r="AC256" s="1754"/>
      <c r="AD256" s="90"/>
      <c r="AE256" s="90"/>
      <c r="AF256" s="90"/>
      <c r="AG256" s="90"/>
      <c r="AH256" s="90"/>
      <c r="AI256" s="90"/>
      <c r="AJ256" s="90"/>
      <c r="AK256" s="90"/>
      <c r="AL256" s="90"/>
      <c r="AM256" s="90"/>
      <c r="AN256" s="90"/>
      <c r="AO256" s="90"/>
      <c r="AP256" s="90"/>
      <c r="AQ256" s="90"/>
      <c r="AR256" s="90"/>
      <c r="AS256" s="1755"/>
    </row>
    <row r="257" spans="1:45" s="1927" customFormat="1" ht="133.5" customHeight="1" x14ac:dyDescent="0.25">
      <c r="A257" s="1729"/>
      <c r="B257" s="1880"/>
      <c r="C257" s="1879"/>
      <c r="D257" s="1880"/>
      <c r="E257" s="2450"/>
      <c r="F257" s="3717"/>
      <c r="G257" s="1756">
        <v>1906032</v>
      </c>
      <c r="H257" s="1877" t="s">
        <v>3117</v>
      </c>
      <c r="I257" s="1756">
        <v>1906032</v>
      </c>
      <c r="J257" s="1877" t="s">
        <v>3117</v>
      </c>
      <c r="K257" s="1757">
        <v>190603200</v>
      </c>
      <c r="L257" s="1877" t="s">
        <v>3118</v>
      </c>
      <c r="M257" s="1757">
        <v>190603200</v>
      </c>
      <c r="N257" s="1877" t="s">
        <v>3118</v>
      </c>
      <c r="O257" s="1909">
        <v>1500</v>
      </c>
      <c r="P257" s="3188" t="s">
        <v>3119</v>
      </c>
      <c r="Q257" s="2469" t="s">
        <v>3120</v>
      </c>
      <c r="R257" s="3749">
        <f>SUM(W257:W270)/S257</f>
        <v>1</v>
      </c>
      <c r="S257" s="3763">
        <f>SUM(W257:W270)</f>
        <v>35074003100.099998</v>
      </c>
      <c r="T257" s="2469" t="s">
        <v>3121</v>
      </c>
      <c r="U257" s="2469" t="s">
        <v>3122</v>
      </c>
      <c r="V257" s="1876" t="s">
        <v>3123</v>
      </c>
      <c r="W257" s="1758">
        <v>0</v>
      </c>
      <c r="X257" s="1759"/>
      <c r="Y257" s="1894"/>
      <c r="Z257" s="1887"/>
      <c r="AA257" s="2205">
        <v>292684</v>
      </c>
      <c r="AB257" s="2205">
        <v>282326</v>
      </c>
      <c r="AC257" s="3737">
        <v>135912</v>
      </c>
      <c r="AD257" s="2205">
        <v>45122</v>
      </c>
      <c r="AE257" s="2205">
        <v>365607</v>
      </c>
      <c r="AF257" s="2205">
        <v>75612</v>
      </c>
      <c r="AG257" s="2205">
        <v>2145</v>
      </c>
      <c r="AH257" s="2205">
        <v>12718</v>
      </c>
      <c r="AI257" s="2205">
        <v>26</v>
      </c>
      <c r="AJ257" s="2205">
        <v>37</v>
      </c>
      <c r="AK257" s="2205">
        <v>0</v>
      </c>
      <c r="AL257" s="2205">
        <v>0</v>
      </c>
      <c r="AM257" s="2205">
        <v>53164</v>
      </c>
      <c r="AN257" s="2205">
        <v>16982</v>
      </c>
      <c r="AO257" s="2205">
        <v>60013</v>
      </c>
      <c r="AP257" s="2205">
        <v>575010</v>
      </c>
      <c r="AQ257" s="3768">
        <v>44197</v>
      </c>
      <c r="AR257" s="3768">
        <v>44561</v>
      </c>
      <c r="AS257" s="2136" t="s">
        <v>2647</v>
      </c>
    </row>
    <row r="258" spans="1:45" s="1927" customFormat="1" ht="38.25" customHeight="1" x14ac:dyDescent="0.25">
      <c r="A258" s="1729"/>
      <c r="B258" s="1880"/>
      <c r="C258" s="1879"/>
      <c r="D258" s="1880"/>
      <c r="E258" s="3845"/>
      <c r="F258" s="3818"/>
      <c r="G258" s="3751" t="s">
        <v>63</v>
      </c>
      <c r="H258" s="2428" t="s">
        <v>3124</v>
      </c>
      <c r="I258" s="3751">
        <v>1906023</v>
      </c>
      <c r="J258" s="2428" t="s">
        <v>3125</v>
      </c>
      <c r="K258" s="3172" t="s">
        <v>63</v>
      </c>
      <c r="L258" s="2428" t="s">
        <v>3126</v>
      </c>
      <c r="M258" s="3172">
        <v>190602300</v>
      </c>
      <c r="N258" s="2428" t="s">
        <v>3127</v>
      </c>
      <c r="O258" s="3818">
        <v>19899</v>
      </c>
      <c r="P258" s="3217"/>
      <c r="Q258" s="2455"/>
      <c r="R258" s="3781"/>
      <c r="S258" s="3764"/>
      <c r="T258" s="2455"/>
      <c r="U258" s="2455"/>
      <c r="V258" s="3389" t="s">
        <v>3128</v>
      </c>
      <c r="W258" s="1760">
        <v>3665378092.21</v>
      </c>
      <c r="X258" s="1706" t="s">
        <v>3129</v>
      </c>
      <c r="Y258" s="1892">
        <v>154</v>
      </c>
      <c r="Z258" s="1890" t="s">
        <v>3130</v>
      </c>
      <c r="AA258" s="2205"/>
      <c r="AB258" s="2205"/>
      <c r="AC258" s="3737"/>
      <c r="AD258" s="2205"/>
      <c r="AE258" s="2205"/>
      <c r="AF258" s="2205"/>
      <c r="AG258" s="2205"/>
      <c r="AH258" s="2205"/>
      <c r="AI258" s="2205"/>
      <c r="AJ258" s="2205"/>
      <c r="AK258" s="2205"/>
      <c r="AL258" s="2205"/>
      <c r="AM258" s="2205"/>
      <c r="AN258" s="2205"/>
      <c r="AO258" s="2205"/>
      <c r="AP258" s="2205"/>
      <c r="AQ258" s="2136"/>
      <c r="AR258" s="2136"/>
      <c r="AS258" s="2136"/>
    </row>
    <row r="259" spans="1:45" s="1927" customFormat="1" ht="38.25" customHeight="1" x14ac:dyDescent="0.25">
      <c r="A259" s="1729"/>
      <c r="B259" s="1880"/>
      <c r="C259" s="1879"/>
      <c r="D259" s="1880"/>
      <c r="E259" s="3845"/>
      <c r="F259" s="3818"/>
      <c r="G259" s="3751"/>
      <c r="H259" s="2428"/>
      <c r="I259" s="3751"/>
      <c r="J259" s="2428"/>
      <c r="K259" s="3172"/>
      <c r="L259" s="2428"/>
      <c r="M259" s="3172"/>
      <c r="N259" s="2428"/>
      <c r="O259" s="3818"/>
      <c r="P259" s="3217"/>
      <c r="Q259" s="2455"/>
      <c r="R259" s="3781"/>
      <c r="S259" s="3764"/>
      <c r="T259" s="2455"/>
      <c r="U259" s="2455"/>
      <c r="V259" s="3390"/>
      <c r="W259" s="1760">
        <v>15515287934.719999</v>
      </c>
      <c r="X259" s="1706" t="s">
        <v>3131</v>
      </c>
      <c r="Y259" s="1892">
        <v>154</v>
      </c>
      <c r="Z259" s="1890" t="s">
        <v>3130</v>
      </c>
      <c r="AA259" s="2205"/>
      <c r="AB259" s="2205"/>
      <c r="AC259" s="3737"/>
      <c r="AD259" s="2205"/>
      <c r="AE259" s="2205"/>
      <c r="AF259" s="2205"/>
      <c r="AG259" s="2205"/>
      <c r="AH259" s="2205"/>
      <c r="AI259" s="2205"/>
      <c r="AJ259" s="2205"/>
      <c r="AK259" s="2205"/>
      <c r="AL259" s="2205"/>
      <c r="AM259" s="2205"/>
      <c r="AN259" s="2205"/>
      <c r="AO259" s="2205"/>
      <c r="AP259" s="2205"/>
      <c r="AQ259" s="2136"/>
      <c r="AR259" s="2136"/>
      <c r="AS259" s="2136"/>
    </row>
    <row r="260" spans="1:45" s="1927" customFormat="1" ht="38.25" customHeight="1" x14ac:dyDescent="0.25">
      <c r="A260" s="1729"/>
      <c r="B260" s="1880"/>
      <c r="C260" s="1879"/>
      <c r="D260" s="1880"/>
      <c r="E260" s="3845"/>
      <c r="F260" s="3818"/>
      <c r="G260" s="3751"/>
      <c r="H260" s="2428"/>
      <c r="I260" s="3751"/>
      <c r="J260" s="2428"/>
      <c r="K260" s="3172"/>
      <c r="L260" s="2428"/>
      <c r="M260" s="3172"/>
      <c r="N260" s="2428"/>
      <c r="O260" s="3818"/>
      <c r="P260" s="3217"/>
      <c r="Q260" s="2455"/>
      <c r="R260" s="3781"/>
      <c r="S260" s="3764"/>
      <c r="T260" s="2455"/>
      <c r="U260" s="2455"/>
      <c r="V260" s="3390"/>
      <c r="W260" s="1760">
        <v>570240324.92999995</v>
      </c>
      <c r="X260" s="1706" t="s">
        <v>3132</v>
      </c>
      <c r="Y260" s="1892">
        <v>154</v>
      </c>
      <c r="Z260" s="1890" t="s">
        <v>3130</v>
      </c>
      <c r="AA260" s="2205"/>
      <c r="AB260" s="2205"/>
      <c r="AC260" s="3737"/>
      <c r="AD260" s="2205"/>
      <c r="AE260" s="2205"/>
      <c r="AF260" s="2205"/>
      <c r="AG260" s="2205"/>
      <c r="AH260" s="2205"/>
      <c r="AI260" s="2205"/>
      <c r="AJ260" s="2205"/>
      <c r="AK260" s="2205"/>
      <c r="AL260" s="2205"/>
      <c r="AM260" s="2205"/>
      <c r="AN260" s="2205"/>
      <c r="AO260" s="2205"/>
      <c r="AP260" s="2205"/>
      <c r="AQ260" s="2136"/>
      <c r="AR260" s="2136"/>
      <c r="AS260" s="2136"/>
    </row>
    <row r="261" spans="1:45" s="1927" customFormat="1" ht="38.25" customHeight="1" x14ac:dyDescent="0.25">
      <c r="A261" s="1729"/>
      <c r="B261" s="1880"/>
      <c r="C261" s="1879"/>
      <c r="D261" s="1880"/>
      <c r="E261" s="3845"/>
      <c r="F261" s="3818"/>
      <c r="G261" s="3751"/>
      <c r="H261" s="2428"/>
      <c r="I261" s="3751"/>
      <c r="J261" s="2428"/>
      <c r="K261" s="3172"/>
      <c r="L261" s="2428"/>
      <c r="M261" s="3172"/>
      <c r="N261" s="2428"/>
      <c r="O261" s="3818"/>
      <c r="P261" s="3217"/>
      <c r="Q261" s="2455"/>
      <c r="R261" s="3781"/>
      <c r="S261" s="3764"/>
      <c r="T261" s="2455"/>
      <c r="U261" s="2455"/>
      <c r="V261" s="3390"/>
      <c r="W261" s="1760">
        <v>991320566.58000004</v>
      </c>
      <c r="X261" s="1706" t="s">
        <v>3133</v>
      </c>
      <c r="Y261" s="1892">
        <v>154</v>
      </c>
      <c r="Z261" s="1890" t="s">
        <v>3130</v>
      </c>
      <c r="AA261" s="2205"/>
      <c r="AB261" s="2205"/>
      <c r="AC261" s="3737"/>
      <c r="AD261" s="2205"/>
      <c r="AE261" s="2205"/>
      <c r="AF261" s="2205"/>
      <c r="AG261" s="2205"/>
      <c r="AH261" s="2205"/>
      <c r="AI261" s="2205"/>
      <c r="AJ261" s="2205"/>
      <c r="AK261" s="2205"/>
      <c r="AL261" s="2205"/>
      <c r="AM261" s="2205"/>
      <c r="AN261" s="2205"/>
      <c r="AO261" s="2205"/>
      <c r="AP261" s="2205"/>
      <c r="AQ261" s="2136"/>
      <c r="AR261" s="2136"/>
      <c r="AS261" s="2136"/>
    </row>
    <row r="262" spans="1:45" s="1927" customFormat="1" ht="38.25" customHeight="1" x14ac:dyDescent="0.25">
      <c r="A262" s="1729"/>
      <c r="B262" s="1880"/>
      <c r="C262" s="1879"/>
      <c r="D262" s="1880"/>
      <c r="E262" s="3845"/>
      <c r="F262" s="3818"/>
      <c r="G262" s="3751"/>
      <c r="H262" s="2428"/>
      <c r="I262" s="3751"/>
      <c r="J262" s="2428"/>
      <c r="K262" s="3172"/>
      <c r="L262" s="2428"/>
      <c r="M262" s="3172"/>
      <c r="N262" s="2428"/>
      <c r="O262" s="3818"/>
      <c r="P262" s="3217"/>
      <c r="Q262" s="2455"/>
      <c r="R262" s="3781"/>
      <c r="S262" s="3764"/>
      <c r="T262" s="2455"/>
      <c r="U262" s="2455"/>
      <c r="V262" s="3390"/>
      <c r="W262" s="1760">
        <v>236016133.46000001</v>
      </c>
      <c r="X262" s="1706" t="s">
        <v>3134</v>
      </c>
      <c r="Y262" s="1892">
        <v>154</v>
      </c>
      <c r="Z262" s="1890" t="s">
        <v>3130</v>
      </c>
      <c r="AA262" s="2205"/>
      <c r="AB262" s="2205"/>
      <c r="AC262" s="3737"/>
      <c r="AD262" s="2205"/>
      <c r="AE262" s="2205"/>
      <c r="AF262" s="2205"/>
      <c r="AG262" s="2205"/>
      <c r="AH262" s="2205"/>
      <c r="AI262" s="2205"/>
      <c r="AJ262" s="2205"/>
      <c r="AK262" s="2205"/>
      <c r="AL262" s="2205"/>
      <c r="AM262" s="2205"/>
      <c r="AN262" s="2205"/>
      <c r="AO262" s="2205"/>
      <c r="AP262" s="2205"/>
      <c r="AQ262" s="2136"/>
      <c r="AR262" s="2136"/>
      <c r="AS262" s="2136"/>
    </row>
    <row r="263" spans="1:45" s="1927" customFormat="1" ht="38.25" customHeight="1" x14ac:dyDescent="0.25">
      <c r="A263" s="1729"/>
      <c r="B263" s="1880"/>
      <c r="C263" s="1879"/>
      <c r="D263" s="1880"/>
      <c r="E263" s="3845"/>
      <c r="F263" s="3818"/>
      <c r="G263" s="3751"/>
      <c r="H263" s="2428"/>
      <c r="I263" s="3751"/>
      <c r="J263" s="2428"/>
      <c r="K263" s="3172"/>
      <c r="L263" s="2428"/>
      <c r="M263" s="3172"/>
      <c r="N263" s="2428"/>
      <c r="O263" s="3818"/>
      <c r="P263" s="3217"/>
      <c r="Q263" s="2455"/>
      <c r="R263" s="3781"/>
      <c r="S263" s="3764"/>
      <c r="T263" s="2455"/>
      <c r="U263" s="2455"/>
      <c r="V263" s="3390"/>
      <c r="W263" s="1760">
        <v>2945053683.1399999</v>
      </c>
      <c r="X263" s="1706" t="s">
        <v>3135</v>
      </c>
      <c r="Y263" s="1892">
        <v>154</v>
      </c>
      <c r="Z263" s="1890" t="s">
        <v>3130</v>
      </c>
      <c r="AA263" s="2205"/>
      <c r="AB263" s="2205"/>
      <c r="AC263" s="3737"/>
      <c r="AD263" s="2205"/>
      <c r="AE263" s="2205"/>
      <c r="AF263" s="2205"/>
      <c r="AG263" s="2205"/>
      <c r="AH263" s="2205"/>
      <c r="AI263" s="2205"/>
      <c r="AJ263" s="2205"/>
      <c r="AK263" s="2205"/>
      <c r="AL263" s="2205"/>
      <c r="AM263" s="2205"/>
      <c r="AN263" s="2205"/>
      <c r="AO263" s="2205"/>
      <c r="AP263" s="2205"/>
      <c r="AQ263" s="2136"/>
      <c r="AR263" s="2136"/>
      <c r="AS263" s="2136"/>
    </row>
    <row r="264" spans="1:45" s="1927" customFormat="1" ht="38.25" customHeight="1" x14ac:dyDescent="0.25">
      <c r="A264" s="1729"/>
      <c r="B264" s="1880"/>
      <c r="C264" s="1879"/>
      <c r="D264" s="1880"/>
      <c r="E264" s="3845"/>
      <c r="F264" s="3818"/>
      <c r="G264" s="3751"/>
      <c r="H264" s="2428"/>
      <c r="I264" s="3751"/>
      <c r="J264" s="2428"/>
      <c r="K264" s="3172"/>
      <c r="L264" s="2428"/>
      <c r="M264" s="3172"/>
      <c r="N264" s="2428"/>
      <c r="O264" s="3818"/>
      <c r="P264" s="3217"/>
      <c r="Q264" s="2455"/>
      <c r="R264" s="3781"/>
      <c r="S264" s="3764"/>
      <c r="T264" s="2455"/>
      <c r="U264" s="2455"/>
      <c r="V264" s="3390"/>
      <c r="W264" s="1760">
        <v>4487870561.1400003</v>
      </c>
      <c r="X264" s="1706" t="s">
        <v>3136</v>
      </c>
      <c r="Y264" s="1892">
        <v>154</v>
      </c>
      <c r="Z264" s="1890" t="s">
        <v>3130</v>
      </c>
      <c r="AA264" s="2205"/>
      <c r="AB264" s="2205"/>
      <c r="AC264" s="3737"/>
      <c r="AD264" s="2205"/>
      <c r="AE264" s="2205"/>
      <c r="AF264" s="2205"/>
      <c r="AG264" s="2205"/>
      <c r="AH264" s="2205"/>
      <c r="AI264" s="2205"/>
      <c r="AJ264" s="2205"/>
      <c r="AK264" s="2205"/>
      <c r="AL264" s="2205"/>
      <c r="AM264" s="2205"/>
      <c r="AN264" s="2205"/>
      <c r="AO264" s="2205"/>
      <c r="AP264" s="2205"/>
      <c r="AQ264" s="2136"/>
      <c r="AR264" s="2136"/>
      <c r="AS264" s="2136"/>
    </row>
    <row r="265" spans="1:45" s="1927" customFormat="1" ht="38.25" customHeight="1" x14ac:dyDescent="0.25">
      <c r="A265" s="1729"/>
      <c r="B265" s="1880"/>
      <c r="C265" s="1879"/>
      <c r="D265" s="1880"/>
      <c r="E265" s="3845"/>
      <c r="F265" s="3818"/>
      <c r="G265" s="3751"/>
      <c r="H265" s="2428"/>
      <c r="I265" s="3751"/>
      <c r="J265" s="2428"/>
      <c r="K265" s="3172"/>
      <c r="L265" s="2428"/>
      <c r="M265" s="3172"/>
      <c r="N265" s="2428"/>
      <c r="O265" s="3818"/>
      <c r="P265" s="3217"/>
      <c r="Q265" s="2455"/>
      <c r="R265" s="3781"/>
      <c r="S265" s="3764"/>
      <c r="T265" s="2455"/>
      <c r="U265" s="2455"/>
      <c r="V265" s="3390"/>
      <c r="W265" s="1760">
        <v>458568261.75999999</v>
      </c>
      <c r="X265" s="1706" t="s">
        <v>3137</v>
      </c>
      <c r="Y265" s="1892">
        <v>154</v>
      </c>
      <c r="Z265" s="1890" t="s">
        <v>3130</v>
      </c>
      <c r="AA265" s="2205"/>
      <c r="AB265" s="2205"/>
      <c r="AC265" s="3737"/>
      <c r="AD265" s="2205"/>
      <c r="AE265" s="2205"/>
      <c r="AF265" s="2205"/>
      <c r="AG265" s="2205"/>
      <c r="AH265" s="2205"/>
      <c r="AI265" s="2205"/>
      <c r="AJ265" s="2205"/>
      <c r="AK265" s="2205"/>
      <c r="AL265" s="2205"/>
      <c r="AM265" s="2205"/>
      <c r="AN265" s="2205"/>
      <c r="AO265" s="2205"/>
      <c r="AP265" s="2205"/>
      <c r="AQ265" s="2136"/>
      <c r="AR265" s="2136"/>
      <c r="AS265" s="2136"/>
    </row>
    <row r="266" spans="1:45" s="1927" customFormat="1" ht="38.25" customHeight="1" x14ac:dyDescent="0.25">
      <c r="A266" s="1729"/>
      <c r="B266" s="1880"/>
      <c r="C266" s="1879"/>
      <c r="D266" s="1880"/>
      <c r="E266" s="3845"/>
      <c r="F266" s="3818"/>
      <c r="G266" s="3751"/>
      <c r="H266" s="2428"/>
      <c r="I266" s="3751"/>
      <c r="J266" s="2428"/>
      <c r="K266" s="3172"/>
      <c r="L266" s="2428"/>
      <c r="M266" s="3172"/>
      <c r="N266" s="2428"/>
      <c r="O266" s="3818"/>
      <c r="P266" s="3217"/>
      <c r="Q266" s="2455"/>
      <c r="R266" s="3781"/>
      <c r="S266" s="3764"/>
      <c r="T266" s="2455"/>
      <c r="U266" s="2455"/>
      <c r="V266" s="3390"/>
      <c r="W266" s="1760">
        <v>794772453.89999998</v>
      </c>
      <c r="X266" s="1706" t="s">
        <v>3138</v>
      </c>
      <c r="Y266" s="1892">
        <v>154</v>
      </c>
      <c r="Z266" s="1890" t="s">
        <v>3130</v>
      </c>
      <c r="AA266" s="2205"/>
      <c r="AB266" s="2205"/>
      <c r="AC266" s="3737"/>
      <c r="AD266" s="2205"/>
      <c r="AE266" s="2205"/>
      <c r="AF266" s="2205"/>
      <c r="AG266" s="2205"/>
      <c r="AH266" s="2205"/>
      <c r="AI266" s="2205"/>
      <c r="AJ266" s="2205"/>
      <c r="AK266" s="2205"/>
      <c r="AL266" s="2205"/>
      <c r="AM266" s="2205"/>
      <c r="AN266" s="2205"/>
      <c r="AO266" s="2205"/>
      <c r="AP266" s="2205"/>
      <c r="AQ266" s="2136"/>
      <c r="AR266" s="2136"/>
      <c r="AS266" s="2136"/>
    </row>
    <row r="267" spans="1:45" s="1927" customFormat="1" ht="38.25" customHeight="1" x14ac:dyDescent="0.25">
      <c r="A267" s="1729"/>
      <c r="B267" s="1880"/>
      <c r="C267" s="1879"/>
      <c r="D267" s="1880"/>
      <c r="E267" s="3845"/>
      <c r="F267" s="3818"/>
      <c r="G267" s="3751"/>
      <c r="H267" s="2428"/>
      <c r="I267" s="3751"/>
      <c r="J267" s="2428"/>
      <c r="K267" s="3172"/>
      <c r="L267" s="2428"/>
      <c r="M267" s="3172"/>
      <c r="N267" s="2428"/>
      <c r="O267" s="3818"/>
      <c r="P267" s="3217"/>
      <c r="Q267" s="2455"/>
      <c r="R267" s="3781"/>
      <c r="S267" s="3764"/>
      <c r="T267" s="2455"/>
      <c r="U267" s="2455"/>
      <c r="V267" s="3390"/>
      <c r="W267" s="1760">
        <v>1920337097.3499999</v>
      </c>
      <c r="X267" s="1706" t="s">
        <v>3139</v>
      </c>
      <c r="Y267" s="1892">
        <v>154</v>
      </c>
      <c r="Z267" s="1890" t="s">
        <v>3130</v>
      </c>
      <c r="AA267" s="2205"/>
      <c r="AB267" s="2205"/>
      <c r="AC267" s="3737"/>
      <c r="AD267" s="2205"/>
      <c r="AE267" s="2205"/>
      <c r="AF267" s="2205"/>
      <c r="AG267" s="2205"/>
      <c r="AH267" s="2205"/>
      <c r="AI267" s="2205"/>
      <c r="AJ267" s="2205"/>
      <c r="AK267" s="2205"/>
      <c r="AL267" s="2205"/>
      <c r="AM267" s="2205"/>
      <c r="AN267" s="2205"/>
      <c r="AO267" s="2205"/>
      <c r="AP267" s="2205"/>
      <c r="AQ267" s="2136"/>
      <c r="AR267" s="2136"/>
      <c r="AS267" s="2136"/>
    </row>
    <row r="268" spans="1:45" s="1927" customFormat="1" ht="38.25" customHeight="1" x14ac:dyDescent="0.25">
      <c r="A268" s="1729"/>
      <c r="B268" s="1880"/>
      <c r="C268" s="1879"/>
      <c r="D268" s="1880"/>
      <c r="E268" s="3845"/>
      <c r="F268" s="3818"/>
      <c r="G268" s="3751"/>
      <c r="H268" s="2428"/>
      <c r="I268" s="3751"/>
      <c r="J268" s="2428"/>
      <c r="K268" s="3172"/>
      <c r="L268" s="2428"/>
      <c r="M268" s="3172"/>
      <c r="N268" s="2428"/>
      <c r="O268" s="3818"/>
      <c r="P268" s="3217"/>
      <c r="Q268" s="2455"/>
      <c r="R268" s="3781"/>
      <c r="S268" s="3764"/>
      <c r="T268" s="2455"/>
      <c r="U268" s="2455"/>
      <c r="V268" s="3390"/>
      <c r="W268" s="1760">
        <v>514008293.13</v>
      </c>
      <c r="X268" s="1706" t="s">
        <v>3140</v>
      </c>
      <c r="Y268" s="1892">
        <v>154</v>
      </c>
      <c r="Z268" s="1890" t="s">
        <v>3130</v>
      </c>
      <c r="AA268" s="2205"/>
      <c r="AB268" s="2205"/>
      <c r="AC268" s="3737"/>
      <c r="AD268" s="2205"/>
      <c r="AE268" s="2205"/>
      <c r="AF268" s="2205"/>
      <c r="AG268" s="2205"/>
      <c r="AH268" s="2205"/>
      <c r="AI268" s="2205"/>
      <c r="AJ268" s="2205"/>
      <c r="AK268" s="2205"/>
      <c r="AL268" s="2205"/>
      <c r="AM268" s="2205"/>
      <c r="AN268" s="2205"/>
      <c r="AO268" s="2205"/>
      <c r="AP268" s="2205"/>
      <c r="AQ268" s="2136"/>
      <c r="AR268" s="2136"/>
      <c r="AS268" s="2136"/>
    </row>
    <row r="269" spans="1:45" s="1927" customFormat="1" ht="38.25" customHeight="1" x14ac:dyDescent="0.25">
      <c r="A269" s="1729"/>
      <c r="B269" s="1880"/>
      <c r="C269" s="1879"/>
      <c r="D269" s="1880"/>
      <c r="E269" s="3845"/>
      <c r="F269" s="3818"/>
      <c r="G269" s="3751"/>
      <c r="H269" s="2428"/>
      <c r="I269" s="3751"/>
      <c r="J269" s="2428"/>
      <c r="K269" s="3172"/>
      <c r="L269" s="2428"/>
      <c r="M269" s="3172"/>
      <c r="N269" s="2428"/>
      <c r="O269" s="3818"/>
      <c r="P269" s="3217"/>
      <c r="Q269" s="2455"/>
      <c r="R269" s="3781"/>
      <c r="S269" s="3764"/>
      <c r="T269" s="2455"/>
      <c r="U269" s="2455"/>
      <c r="V269" s="3391"/>
      <c r="W269" s="1760">
        <v>2975149697.7800002</v>
      </c>
      <c r="X269" s="1706" t="s">
        <v>3141</v>
      </c>
      <c r="Y269" s="1892">
        <v>154</v>
      </c>
      <c r="Z269" s="1890" t="s">
        <v>3130</v>
      </c>
      <c r="AA269" s="2205"/>
      <c r="AB269" s="2205"/>
      <c r="AC269" s="3737"/>
      <c r="AD269" s="2205"/>
      <c r="AE269" s="2205"/>
      <c r="AF269" s="2205"/>
      <c r="AG269" s="2205"/>
      <c r="AH269" s="2205"/>
      <c r="AI269" s="2205"/>
      <c r="AJ269" s="2205"/>
      <c r="AK269" s="2205"/>
      <c r="AL269" s="2205"/>
      <c r="AM269" s="2205"/>
      <c r="AN269" s="2205"/>
      <c r="AO269" s="2205"/>
      <c r="AP269" s="2205"/>
      <c r="AQ269" s="2136"/>
      <c r="AR269" s="2136"/>
      <c r="AS269" s="2136"/>
    </row>
    <row r="270" spans="1:45" s="1927" customFormat="1" ht="105" customHeight="1" x14ac:dyDescent="0.25">
      <c r="A270" s="1729"/>
      <c r="B270" s="1880"/>
      <c r="C270" s="1879"/>
      <c r="D270" s="1880"/>
      <c r="E270" s="3845"/>
      <c r="F270" s="3818"/>
      <c r="G270" s="3751"/>
      <c r="H270" s="2428"/>
      <c r="I270" s="3751"/>
      <c r="J270" s="2428"/>
      <c r="K270" s="3172"/>
      <c r="L270" s="2428"/>
      <c r="M270" s="3172"/>
      <c r="N270" s="2428"/>
      <c r="O270" s="3818"/>
      <c r="P270" s="3217"/>
      <c r="Q270" s="2455"/>
      <c r="R270" s="3781"/>
      <c r="S270" s="3764"/>
      <c r="T270" s="2455"/>
      <c r="U270" s="2455"/>
      <c r="V270" s="1878" t="s">
        <v>3142</v>
      </c>
      <c r="W270" s="1902">
        <v>0</v>
      </c>
      <c r="X270" s="1759"/>
      <c r="Y270" s="1892"/>
      <c r="Z270" s="1890"/>
      <c r="AA270" s="2206"/>
      <c r="AB270" s="2205"/>
      <c r="AC270" s="3737"/>
      <c r="AD270" s="2205"/>
      <c r="AE270" s="2205"/>
      <c r="AF270" s="2205"/>
      <c r="AG270" s="2205"/>
      <c r="AH270" s="2205"/>
      <c r="AI270" s="2205"/>
      <c r="AJ270" s="2205"/>
      <c r="AK270" s="2205"/>
      <c r="AL270" s="2205"/>
      <c r="AM270" s="2205"/>
      <c r="AN270" s="2205"/>
      <c r="AO270" s="2205"/>
      <c r="AP270" s="2205"/>
      <c r="AQ270" s="2136"/>
      <c r="AR270" s="2136"/>
      <c r="AS270" s="2136"/>
    </row>
    <row r="271" spans="1:45" s="1927" customFormat="1" ht="76.5" customHeight="1" x14ac:dyDescent="0.25">
      <c r="A271" s="1729"/>
      <c r="B271" s="1880"/>
      <c r="C271" s="1879"/>
      <c r="D271" s="1880"/>
      <c r="E271" s="3845"/>
      <c r="F271" s="3818"/>
      <c r="G271" s="2451" t="s">
        <v>63</v>
      </c>
      <c r="H271" s="2428" t="s">
        <v>3143</v>
      </c>
      <c r="I271" s="2451">
        <v>1906023</v>
      </c>
      <c r="J271" s="2428" t="s">
        <v>3125</v>
      </c>
      <c r="K271" s="3172" t="s">
        <v>63</v>
      </c>
      <c r="L271" s="2428" t="s">
        <v>3144</v>
      </c>
      <c r="M271" s="3172">
        <v>190602301</v>
      </c>
      <c r="N271" s="2428" t="s">
        <v>3127</v>
      </c>
      <c r="O271" s="2451">
        <v>60</v>
      </c>
      <c r="P271" s="3186" t="s">
        <v>3145</v>
      </c>
      <c r="Q271" s="3186" t="s">
        <v>3146</v>
      </c>
      <c r="R271" s="3699">
        <f>SUM(W271:W273)/S271</f>
        <v>0.1314465154621948</v>
      </c>
      <c r="S271" s="3816">
        <f>SUM(W271:W290)</f>
        <v>27242543268.709999</v>
      </c>
      <c r="T271" s="3846" t="s">
        <v>3147</v>
      </c>
      <c r="U271" s="3846" t="s">
        <v>3148</v>
      </c>
      <c r="V271" s="2455" t="s">
        <v>3149</v>
      </c>
      <c r="W271" s="1903">
        <v>2070689932</v>
      </c>
      <c r="X271" s="1706" t="s">
        <v>3150</v>
      </c>
      <c r="Y271" s="1892">
        <v>110</v>
      </c>
      <c r="Z271" s="1761" t="s">
        <v>3151</v>
      </c>
      <c r="AA271" s="2204">
        <v>292684</v>
      </c>
      <c r="AB271" s="2204">
        <v>282326</v>
      </c>
      <c r="AC271" s="3712">
        <v>135912</v>
      </c>
      <c r="AD271" s="2204">
        <v>45122</v>
      </c>
      <c r="AE271" s="2204">
        <v>365607</v>
      </c>
      <c r="AF271" s="2204">
        <v>75612</v>
      </c>
      <c r="AG271" s="2204">
        <v>2145</v>
      </c>
      <c r="AH271" s="2204">
        <v>12718</v>
      </c>
      <c r="AI271" s="2204">
        <v>26</v>
      </c>
      <c r="AJ271" s="2204">
        <v>37</v>
      </c>
      <c r="AK271" s="2204">
        <v>0</v>
      </c>
      <c r="AL271" s="2204">
        <v>0</v>
      </c>
      <c r="AM271" s="2204">
        <v>53164</v>
      </c>
      <c r="AN271" s="2204">
        <v>16982</v>
      </c>
      <c r="AO271" s="2204">
        <v>60013</v>
      </c>
      <c r="AP271" s="2204">
        <v>575010</v>
      </c>
      <c r="AQ271" s="3767">
        <v>44197</v>
      </c>
      <c r="AR271" s="3767">
        <v>44561</v>
      </c>
      <c r="AS271" s="2314" t="s">
        <v>2647</v>
      </c>
    </row>
    <row r="272" spans="1:45" s="1927" customFormat="1" ht="76.5" customHeight="1" x14ac:dyDescent="0.25">
      <c r="A272" s="1729"/>
      <c r="B272" s="1880"/>
      <c r="C272" s="1879"/>
      <c r="D272" s="1880"/>
      <c r="E272" s="3845"/>
      <c r="F272" s="3818"/>
      <c r="G272" s="2451"/>
      <c r="H272" s="2428"/>
      <c r="I272" s="2451"/>
      <c r="J272" s="2428"/>
      <c r="K272" s="3172"/>
      <c r="L272" s="2428"/>
      <c r="M272" s="3172"/>
      <c r="N272" s="2428"/>
      <c r="O272" s="2451"/>
      <c r="P272" s="3187"/>
      <c r="Q272" s="3187"/>
      <c r="R272" s="3699"/>
      <c r="S272" s="3822"/>
      <c r="T272" s="3847"/>
      <c r="U272" s="3847"/>
      <c r="V272" s="2455"/>
      <c r="W272" s="1903">
        <v>1449459132</v>
      </c>
      <c r="X272" s="1706" t="s">
        <v>3152</v>
      </c>
      <c r="Y272" s="1892"/>
      <c r="Z272" s="1761"/>
      <c r="AA272" s="2205"/>
      <c r="AB272" s="2205"/>
      <c r="AC272" s="3737"/>
      <c r="AD272" s="2205"/>
      <c r="AE272" s="2205"/>
      <c r="AF272" s="2205"/>
      <c r="AG272" s="2205"/>
      <c r="AH272" s="2205"/>
      <c r="AI272" s="2205"/>
      <c r="AJ272" s="2205"/>
      <c r="AK272" s="2205"/>
      <c r="AL272" s="2205"/>
      <c r="AM272" s="2205"/>
      <c r="AN272" s="2205"/>
      <c r="AO272" s="2205"/>
      <c r="AP272" s="2205"/>
      <c r="AQ272" s="3768"/>
      <c r="AR272" s="3768"/>
      <c r="AS272" s="2136"/>
    </row>
    <row r="273" spans="1:45" s="1927" customFormat="1" ht="77.25" customHeight="1" x14ac:dyDescent="0.25">
      <c r="A273" s="1729"/>
      <c r="B273" s="1880"/>
      <c r="C273" s="1879"/>
      <c r="D273" s="1880"/>
      <c r="E273" s="3845"/>
      <c r="F273" s="3818"/>
      <c r="G273" s="2451"/>
      <c r="H273" s="2428"/>
      <c r="I273" s="2451"/>
      <c r="J273" s="2428"/>
      <c r="K273" s="3172"/>
      <c r="L273" s="2428"/>
      <c r="M273" s="3172"/>
      <c r="N273" s="2428"/>
      <c r="O273" s="2451"/>
      <c r="P273" s="3187"/>
      <c r="Q273" s="3187"/>
      <c r="R273" s="3699"/>
      <c r="S273" s="3822"/>
      <c r="T273" s="3847"/>
      <c r="U273" s="3847"/>
      <c r="V273" s="2455"/>
      <c r="W273" s="1903">
        <v>60788321</v>
      </c>
      <c r="X273" s="1706" t="s">
        <v>3153</v>
      </c>
      <c r="Y273" s="1892">
        <v>155</v>
      </c>
      <c r="Z273" s="1761" t="s">
        <v>3154</v>
      </c>
      <c r="AA273" s="2205"/>
      <c r="AB273" s="2205"/>
      <c r="AC273" s="3737"/>
      <c r="AD273" s="2205"/>
      <c r="AE273" s="2205"/>
      <c r="AF273" s="2205"/>
      <c r="AG273" s="2205"/>
      <c r="AH273" s="2205"/>
      <c r="AI273" s="2205"/>
      <c r="AJ273" s="2205"/>
      <c r="AK273" s="2205"/>
      <c r="AL273" s="2205"/>
      <c r="AM273" s="2205"/>
      <c r="AN273" s="2205"/>
      <c r="AO273" s="2205"/>
      <c r="AP273" s="2205"/>
      <c r="AQ273" s="3768"/>
      <c r="AR273" s="3768"/>
      <c r="AS273" s="2136"/>
    </row>
    <row r="274" spans="1:45" s="1927" customFormat="1" ht="126.75" customHeight="1" x14ac:dyDescent="0.25">
      <c r="A274" s="1729"/>
      <c r="B274" s="1880"/>
      <c r="C274" s="1879"/>
      <c r="D274" s="1880"/>
      <c r="E274" s="3845"/>
      <c r="F274" s="3818"/>
      <c r="G274" s="2204" t="s">
        <v>63</v>
      </c>
      <c r="H274" s="2524" t="s">
        <v>3155</v>
      </c>
      <c r="I274" s="2204">
        <v>1906025</v>
      </c>
      <c r="J274" s="2524" t="s">
        <v>3156</v>
      </c>
      <c r="K274" s="3712" t="s">
        <v>63</v>
      </c>
      <c r="L274" s="2524" t="s">
        <v>3157</v>
      </c>
      <c r="M274" s="3712">
        <v>190602500</v>
      </c>
      <c r="N274" s="2524" t="s">
        <v>3158</v>
      </c>
      <c r="O274" s="2204">
        <v>100</v>
      </c>
      <c r="P274" s="3187"/>
      <c r="Q274" s="3187"/>
      <c r="R274" s="3702">
        <f>SUM(W274:W275)/S271</f>
        <v>6.366488168496641E-2</v>
      </c>
      <c r="S274" s="3822"/>
      <c r="T274" s="3847"/>
      <c r="U274" s="3847"/>
      <c r="V274" s="2467" t="s">
        <v>3159</v>
      </c>
      <c r="W274" s="1903">
        <v>0</v>
      </c>
      <c r="X274" s="1706" t="s">
        <v>3160</v>
      </c>
      <c r="Y274" s="1892">
        <v>35</v>
      </c>
      <c r="Z274" s="1761" t="s">
        <v>3161</v>
      </c>
      <c r="AA274" s="2205"/>
      <c r="AB274" s="2205"/>
      <c r="AC274" s="3737"/>
      <c r="AD274" s="2205"/>
      <c r="AE274" s="2205"/>
      <c r="AF274" s="2205"/>
      <c r="AG274" s="2205"/>
      <c r="AH274" s="2205"/>
      <c r="AI274" s="2205"/>
      <c r="AJ274" s="2205"/>
      <c r="AK274" s="2205"/>
      <c r="AL274" s="2205"/>
      <c r="AM274" s="2205"/>
      <c r="AN274" s="2205"/>
      <c r="AO274" s="2205"/>
      <c r="AP274" s="2205"/>
      <c r="AQ274" s="3768"/>
      <c r="AR274" s="3768"/>
      <c r="AS274" s="2136"/>
    </row>
    <row r="275" spans="1:45" s="1927" customFormat="1" ht="126.75" customHeight="1" x14ac:dyDescent="0.25">
      <c r="A275" s="1729"/>
      <c r="B275" s="1880"/>
      <c r="C275" s="1879"/>
      <c r="D275" s="1880"/>
      <c r="E275" s="3845"/>
      <c r="F275" s="3818"/>
      <c r="G275" s="2206"/>
      <c r="H275" s="2525"/>
      <c r="I275" s="2206"/>
      <c r="J275" s="2525"/>
      <c r="K275" s="3770"/>
      <c r="L275" s="2525"/>
      <c r="M275" s="3770"/>
      <c r="N275" s="2525"/>
      <c r="O275" s="2206"/>
      <c r="P275" s="3187"/>
      <c r="Q275" s="3187"/>
      <c r="R275" s="3711"/>
      <c r="S275" s="3822"/>
      <c r="T275" s="3847"/>
      <c r="U275" s="3847"/>
      <c r="V275" s="2469"/>
      <c r="W275" s="1903">
        <v>1734393294</v>
      </c>
      <c r="X275" s="1706" t="s">
        <v>3162</v>
      </c>
      <c r="Y275" s="1892">
        <v>171</v>
      </c>
      <c r="Z275" s="1890" t="s">
        <v>3163</v>
      </c>
      <c r="AA275" s="2205"/>
      <c r="AB275" s="2205"/>
      <c r="AC275" s="3737"/>
      <c r="AD275" s="2205"/>
      <c r="AE275" s="2205"/>
      <c r="AF275" s="2205"/>
      <c r="AG275" s="2205"/>
      <c r="AH275" s="2205"/>
      <c r="AI275" s="2205"/>
      <c r="AJ275" s="2205"/>
      <c r="AK275" s="2205"/>
      <c r="AL275" s="2205"/>
      <c r="AM275" s="2205"/>
      <c r="AN275" s="2205"/>
      <c r="AO275" s="2205"/>
      <c r="AP275" s="2205"/>
      <c r="AQ275" s="3768"/>
      <c r="AR275" s="3768"/>
      <c r="AS275" s="2136"/>
    </row>
    <row r="276" spans="1:45" s="1927" customFormat="1" ht="126.75" customHeight="1" x14ac:dyDescent="0.25">
      <c r="A276" s="1729"/>
      <c r="B276" s="1880"/>
      <c r="C276" s="1879"/>
      <c r="D276" s="1880"/>
      <c r="E276" s="3845"/>
      <c r="F276" s="3818"/>
      <c r="G276" s="2451" t="s">
        <v>63</v>
      </c>
      <c r="H276" s="2428" t="s">
        <v>3164</v>
      </c>
      <c r="I276" s="2451">
        <v>1906025</v>
      </c>
      <c r="J276" s="2428" t="s">
        <v>3156</v>
      </c>
      <c r="K276" s="3712" t="s">
        <v>63</v>
      </c>
      <c r="L276" s="3203" t="s">
        <v>3165</v>
      </c>
      <c r="M276" s="3712">
        <v>190602500</v>
      </c>
      <c r="N276" s="3203" t="s">
        <v>3158</v>
      </c>
      <c r="O276" s="3193">
        <v>100</v>
      </c>
      <c r="P276" s="3187"/>
      <c r="Q276" s="3187"/>
      <c r="R276" s="3702">
        <f>SUM(W276:W290)/S271</f>
        <v>0.80488860285283881</v>
      </c>
      <c r="S276" s="3822"/>
      <c r="T276" s="3847"/>
      <c r="U276" s="3847"/>
      <c r="V276" s="2455" t="s">
        <v>3166</v>
      </c>
      <c r="W276" s="1903">
        <v>616192836</v>
      </c>
      <c r="X276" s="1706" t="s">
        <v>3167</v>
      </c>
      <c r="Y276" s="1892">
        <v>58</v>
      </c>
      <c r="Z276" s="1761" t="s">
        <v>3168</v>
      </c>
      <c r="AA276" s="2205"/>
      <c r="AB276" s="2205"/>
      <c r="AC276" s="3737"/>
      <c r="AD276" s="2205"/>
      <c r="AE276" s="2205"/>
      <c r="AF276" s="2205"/>
      <c r="AG276" s="2205"/>
      <c r="AH276" s="2205"/>
      <c r="AI276" s="2205"/>
      <c r="AJ276" s="2205"/>
      <c r="AK276" s="2205"/>
      <c r="AL276" s="2205"/>
      <c r="AM276" s="2205"/>
      <c r="AN276" s="2205"/>
      <c r="AO276" s="2205"/>
      <c r="AP276" s="2205"/>
      <c r="AQ276" s="3768"/>
      <c r="AR276" s="3768"/>
      <c r="AS276" s="2136"/>
    </row>
    <row r="277" spans="1:45" s="1927" customFormat="1" ht="408.75" customHeight="1" x14ac:dyDescent="0.25">
      <c r="A277" s="1729"/>
      <c r="B277" s="1880"/>
      <c r="C277" s="1879"/>
      <c r="D277" s="1880"/>
      <c r="E277" s="3845"/>
      <c r="F277" s="3818"/>
      <c r="G277" s="2451"/>
      <c r="H277" s="2428"/>
      <c r="I277" s="2451"/>
      <c r="J277" s="2428"/>
      <c r="K277" s="3737"/>
      <c r="L277" s="3208"/>
      <c r="M277" s="3737"/>
      <c r="N277" s="3208"/>
      <c r="O277" s="3280"/>
      <c r="P277" s="3187"/>
      <c r="Q277" s="3187"/>
      <c r="R277" s="3710"/>
      <c r="S277" s="3822"/>
      <c r="T277" s="3847"/>
      <c r="U277" s="3847"/>
      <c r="V277" s="2455"/>
      <c r="W277" s="1903">
        <v>3068616589</v>
      </c>
      <c r="X277" s="1762" t="s">
        <v>3169</v>
      </c>
      <c r="Y277" s="1892">
        <v>58</v>
      </c>
      <c r="Z277" s="1761" t="s">
        <v>3168</v>
      </c>
      <c r="AA277" s="2205"/>
      <c r="AB277" s="2205"/>
      <c r="AC277" s="3737"/>
      <c r="AD277" s="2205"/>
      <c r="AE277" s="2205"/>
      <c r="AF277" s="2205"/>
      <c r="AG277" s="2205"/>
      <c r="AH277" s="2205"/>
      <c r="AI277" s="2205"/>
      <c r="AJ277" s="2205"/>
      <c r="AK277" s="2205"/>
      <c r="AL277" s="2205"/>
      <c r="AM277" s="2205"/>
      <c r="AN277" s="2205"/>
      <c r="AO277" s="2205"/>
      <c r="AP277" s="2205"/>
      <c r="AQ277" s="3768"/>
      <c r="AR277" s="3768"/>
      <c r="AS277" s="2136"/>
    </row>
    <row r="278" spans="1:45" s="1927" customFormat="1" ht="35.25" customHeight="1" x14ac:dyDescent="0.25">
      <c r="A278" s="1729"/>
      <c r="B278" s="1880"/>
      <c r="C278" s="1879"/>
      <c r="D278" s="1880"/>
      <c r="E278" s="3845"/>
      <c r="F278" s="3818"/>
      <c r="G278" s="2451"/>
      <c r="H278" s="2428"/>
      <c r="I278" s="2451"/>
      <c r="J278" s="2428"/>
      <c r="K278" s="3737"/>
      <c r="L278" s="3208"/>
      <c r="M278" s="3737"/>
      <c r="N278" s="3208"/>
      <c r="O278" s="3280"/>
      <c r="P278" s="3187"/>
      <c r="Q278" s="3187"/>
      <c r="R278" s="3710"/>
      <c r="S278" s="3822"/>
      <c r="T278" s="3847"/>
      <c r="U278" s="3847"/>
      <c r="V278" s="2455"/>
      <c r="W278" s="1903">
        <v>400000000</v>
      </c>
      <c r="X278" s="1706" t="s">
        <v>3170</v>
      </c>
      <c r="Y278" s="1892">
        <v>91</v>
      </c>
      <c r="Z278" s="1761" t="s">
        <v>3171</v>
      </c>
      <c r="AA278" s="2205"/>
      <c r="AB278" s="2205"/>
      <c r="AC278" s="3737"/>
      <c r="AD278" s="2205"/>
      <c r="AE278" s="2205"/>
      <c r="AF278" s="2205"/>
      <c r="AG278" s="2205"/>
      <c r="AH278" s="2205"/>
      <c r="AI278" s="2205"/>
      <c r="AJ278" s="2205"/>
      <c r="AK278" s="2205"/>
      <c r="AL278" s="2205"/>
      <c r="AM278" s="2205"/>
      <c r="AN278" s="2205"/>
      <c r="AO278" s="2205"/>
      <c r="AP278" s="2205"/>
      <c r="AQ278" s="3768"/>
      <c r="AR278" s="3768"/>
      <c r="AS278" s="2136"/>
    </row>
    <row r="279" spans="1:45" s="1927" customFormat="1" ht="35.25" customHeight="1" x14ac:dyDescent="0.25">
      <c r="A279" s="1729"/>
      <c r="B279" s="1880"/>
      <c r="C279" s="1879"/>
      <c r="D279" s="1880"/>
      <c r="E279" s="3845"/>
      <c r="F279" s="3818"/>
      <c r="G279" s="2451"/>
      <c r="H279" s="2428"/>
      <c r="I279" s="2451"/>
      <c r="J279" s="2428"/>
      <c r="K279" s="3737"/>
      <c r="L279" s="3208"/>
      <c r="M279" s="3737"/>
      <c r="N279" s="3208"/>
      <c r="O279" s="3280"/>
      <c r="P279" s="3187"/>
      <c r="Q279" s="3187"/>
      <c r="R279" s="3710"/>
      <c r="S279" s="3822"/>
      <c r="T279" s="3847"/>
      <c r="U279" s="3847"/>
      <c r="V279" s="2455"/>
      <c r="W279" s="1903">
        <v>33937548.719999999</v>
      </c>
      <c r="X279" s="1706" t="s">
        <v>3172</v>
      </c>
      <c r="Y279" s="1892">
        <v>191</v>
      </c>
      <c r="Z279" s="1761" t="s">
        <v>3173</v>
      </c>
      <c r="AA279" s="2205"/>
      <c r="AB279" s="2205"/>
      <c r="AC279" s="3737"/>
      <c r="AD279" s="2205"/>
      <c r="AE279" s="2205"/>
      <c r="AF279" s="2205"/>
      <c r="AG279" s="2205"/>
      <c r="AH279" s="2205"/>
      <c r="AI279" s="2205"/>
      <c r="AJ279" s="2205"/>
      <c r="AK279" s="2205"/>
      <c r="AL279" s="2205"/>
      <c r="AM279" s="2205"/>
      <c r="AN279" s="2205"/>
      <c r="AO279" s="2205"/>
      <c r="AP279" s="2205"/>
      <c r="AQ279" s="3768"/>
      <c r="AR279" s="3768"/>
      <c r="AS279" s="2136"/>
    </row>
    <row r="280" spans="1:45" s="1927" customFormat="1" ht="35.25" customHeight="1" x14ac:dyDescent="0.25">
      <c r="A280" s="1729"/>
      <c r="B280" s="1880"/>
      <c r="C280" s="1879"/>
      <c r="D280" s="1880"/>
      <c r="E280" s="3845"/>
      <c r="F280" s="3818"/>
      <c r="G280" s="2451"/>
      <c r="H280" s="2428"/>
      <c r="I280" s="2451"/>
      <c r="J280" s="2428"/>
      <c r="K280" s="3737"/>
      <c r="L280" s="3208"/>
      <c r="M280" s="3737"/>
      <c r="N280" s="3208"/>
      <c r="O280" s="3280"/>
      <c r="P280" s="3187"/>
      <c r="Q280" s="3187"/>
      <c r="R280" s="3710"/>
      <c r="S280" s="3822"/>
      <c r="T280" s="3847"/>
      <c r="U280" s="3847"/>
      <c r="V280" s="2455"/>
      <c r="W280" s="1903">
        <v>3434211.2</v>
      </c>
      <c r="X280" s="1706" t="s">
        <v>3174</v>
      </c>
      <c r="Y280" s="1892">
        <v>97</v>
      </c>
      <c r="Z280" s="1761" t="s">
        <v>3175</v>
      </c>
      <c r="AA280" s="2205"/>
      <c r="AB280" s="2205"/>
      <c r="AC280" s="3737"/>
      <c r="AD280" s="2205"/>
      <c r="AE280" s="2205"/>
      <c r="AF280" s="2205"/>
      <c r="AG280" s="2205"/>
      <c r="AH280" s="2205"/>
      <c r="AI280" s="2205"/>
      <c r="AJ280" s="2205"/>
      <c r="AK280" s="2205"/>
      <c r="AL280" s="2205"/>
      <c r="AM280" s="2205"/>
      <c r="AN280" s="2205"/>
      <c r="AO280" s="2205"/>
      <c r="AP280" s="2205"/>
      <c r="AQ280" s="3768"/>
      <c r="AR280" s="3768"/>
      <c r="AS280" s="2136"/>
    </row>
    <row r="281" spans="1:45" s="1927" customFormat="1" ht="35.25" customHeight="1" x14ac:dyDescent="0.25">
      <c r="A281" s="1729"/>
      <c r="B281" s="1880"/>
      <c r="C281" s="1879"/>
      <c r="D281" s="1880"/>
      <c r="E281" s="3845"/>
      <c r="F281" s="3818"/>
      <c r="G281" s="2451"/>
      <c r="H281" s="2428"/>
      <c r="I281" s="2451"/>
      <c r="J281" s="2428"/>
      <c r="K281" s="3737"/>
      <c r="L281" s="3208"/>
      <c r="M281" s="3737"/>
      <c r="N281" s="3208"/>
      <c r="O281" s="3280"/>
      <c r="P281" s="3187"/>
      <c r="Q281" s="3187"/>
      <c r="R281" s="3710"/>
      <c r="S281" s="3822"/>
      <c r="T281" s="3847"/>
      <c r="U281" s="3847"/>
      <c r="V281" s="2455"/>
      <c r="W281" s="1903">
        <v>3039348.21</v>
      </c>
      <c r="X281" s="1706" t="s">
        <v>3176</v>
      </c>
      <c r="Y281" s="1892">
        <v>192</v>
      </c>
      <c r="Z281" s="1761" t="s">
        <v>3177</v>
      </c>
      <c r="AA281" s="2205"/>
      <c r="AB281" s="2205"/>
      <c r="AC281" s="3737"/>
      <c r="AD281" s="2205"/>
      <c r="AE281" s="2205"/>
      <c r="AF281" s="2205"/>
      <c r="AG281" s="2205"/>
      <c r="AH281" s="2205"/>
      <c r="AI281" s="2205"/>
      <c r="AJ281" s="2205"/>
      <c r="AK281" s="2205"/>
      <c r="AL281" s="2205"/>
      <c r="AM281" s="2205"/>
      <c r="AN281" s="2205"/>
      <c r="AO281" s="2205"/>
      <c r="AP281" s="2205"/>
      <c r="AQ281" s="3768"/>
      <c r="AR281" s="3768"/>
      <c r="AS281" s="2136"/>
    </row>
    <row r="282" spans="1:45" s="1927" customFormat="1" ht="35.25" customHeight="1" x14ac:dyDescent="0.25">
      <c r="A282" s="1729"/>
      <c r="B282" s="1880"/>
      <c r="C282" s="1879"/>
      <c r="D282" s="1880"/>
      <c r="E282" s="3845"/>
      <c r="F282" s="3818"/>
      <c r="G282" s="2451"/>
      <c r="H282" s="2428"/>
      <c r="I282" s="2451"/>
      <c r="J282" s="2428"/>
      <c r="K282" s="3737"/>
      <c r="L282" s="3208"/>
      <c r="M282" s="3737"/>
      <c r="N282" s="3208"/>
      <c r="O282" s="3280"/>
      <c r="P282" s="3187"/>
      <c r="Q282" s="3187"/>
      <c r="R282" s="3710"/>
      <c r="S282" s="3822"/>
      <c r="T282" s="3847"/>
      <c r="U282" s="3847"/>
      <c r="V282" s="2455"/>
      <c r="W282" s="1903">
        <v>1216600524.0999999</v>
      </c>
      <c r="X282" s="1706" t="s">
        <v>3178</v>
      </c>
      <c r="Y282" s="1892">
        <v>193</v>
      </c>
      <c r="Z282" s="1761" t="s">
        <v>3179</v>
      </c>
      <c r="AA282" s="2205"/>
      <c r="AB282" s="2205"/>
      <c r="AC282" s="3737"/>
      <c r="AD282" s="2205"/>
      <c r="AE282" s="2205"/>
      <c r="AF282" s="2205"/>
      <c r="AG282" s="2205"/>
      <c r="AH282" s="2205"/>
      <c r="AI282" s="2205"/>
      <c r="AJ282" s="2205"/>
      <c r="AK282" s="2205"/>
      <c r="AL282" s="2205"/>
      <c r="AM282" s="2205"/>
      <c r="AN282" s="2205"/>
      <c r="AO282" s="2205"/>
      <c r="AP282" s="2205"/>
      <c r="AQ282" s="3768"/>
      <c r="AR282" s="3768"/>
      <c r="AS282" s="2136"/>
    </row>
    <row r="283" spans="1:45" s="1927" customFormat="1" ht="35.25" customHeight="1" x14ac:dyDescent="0.25">
      <c r="A283" s="1729"/>
      <c r="B283" s="1880"/>
      <c r="C283" s="1879"/>
      <c r="D283" s="1880"/>
      <c r="E283" s="3845"/>
      <c r="F283" s="3818"/>
      <c r="G283" s="2451"/>
      <c r="H283" s="2428"/>
      <c r="I283" s="2451"/>
      <c r="J283" s="2428"/>
      <c r="K283" s="3737"/>
      <c r="L283" s="3208"/>
      <c r="M283" s="3737"/>
      <c r="N283" s="3208"/>
      <c r="O283" s="3280"/>
      <c r="P283" s="3187"/>
      <c r="Q283" s="3187"/>
      <c r="R283" s="3710"/>
      <c r="S283" s="3822"/>
      <c r="T283" s="3847"/>
      <c r="U283" s="3847"/>
      <c r="V283" s="2455"/>
      <c r="W283" s="1903">
        <v>22221326.620000001</v>
      </c>
      <c r="X283" s="1706" t="s">
        <v>3180</v>
      </c>
      <c r="Y283" s="1892">
        <v>194</v>
      </c>
      <c r="Z283" s="1761" t="s">
        <v>3181</v>
      </c>
      <c r="AA283" s="2205"/>
      <c r="AB283" s="2205"/>
      <c r="AC283" s="3737"/>
      <c r="AD283" s="2205"/>
      <c r="AE283" s="2205"/>
      <c r="AF283" s="2205"/>
      <c r="AG283" s="2205"/>
      <c r="AH283" s="2205"/>
      <c r="AI283" s="2205"/>
      <c r="AJ283" s="2205"/>
      <c r="AK283" s="2205"/>
      <c r="AL283" s="2205"/>
      <c r="AM283" s="2205"/>
      <c r="AN283" s="2205"/>
      <c r="AO283" s="2205"/>
      <c r="AP283" s="2205"/>
      <c r="AQ283" s="3768"/>
      <c r="AR283" s="3768"/>
      <c r="AS283" s="2136"/>
    </row>
    <row r="284" spans="1:45" s="1927" customFormat="1" ht="35.25" customHeight="1" x14ac:dyDescent="0.25">
      <c r="A284" s="1729"/>
      <c r="B284" s="1880"/>
      <c r="C284" s="1879"/>
      <c r="D284" s="1880"/>
      <c r="E284" s="3845"/>
      <c r="F284" s="3818"/>
      <c r="G284" s="2451"/>
      <c r="H284" s="2428"/>
      <c r="I284" s="2451"/>
      <c r="J284" s="2428"/>
      <c r="K284" s="3737"/>
      <c r="L284" s="3208"/>
      <c r="M284" s="3737"/>
      <c r="N284" s="3208"/>
      <c r="O284" s="3280"/>
      <c r="P284" s="3187"/>
      <c r="Q284" s="3187"/>
      <c r="R284" s="3710"/>
      <c r="S284" s="3822"/>
      <c r="T284" s="3847"/>
      <c r="U284" s="3847"/>
      <c r="V284" s="2455"/>
      <c r="W284" s="1903">
        <v>712647104.86000001</v>
      </c>
      <c r="X284" s="1706" t="s">
        <v>3182</v>
      </c>
      <c r="Y284" s="1892">
        <v>96</v>
      </c>
      <c r="Z284" s="1761" t="s">
        <v>3183</v>
      </c>
      <c r="AA284" s="2205"/>
      <c r="AB284" s="2205"/>
      <c r="AC284" s="3737"/>
      <c r="AD284" s="2205"/>
      <c r="AE284" s="2205"/>
      <c r="AF284" s="2205"/>
      <c r="AG284" s="2205"/>
      <c r="AH284" s="2205"/>
      <c r="AI284" s="2205"/>
      <c r="AJ284" s="2205"/>
      <c r="AK284" s="2205"/>
      <c r="AL284" s="2205"/>
      <c r="AM284" s="2205"/>
      <c r="AN284" s="2205"/>
      <c r="AO284" s="2205"/>
      <c r="AP284" s="2205"/>
      <c r="AQ284" s="3768"/>
      <c r="AR284" s="3768"/>
      <c r="AS284" s="2136"/>
    </row>
    <row r="285" spans="1:45" s="1927" customFormat="1" ht="35.25" customHeight="1" x14ac:dyDescent="0.25">
      <c r="A285" s="1729"/>
      <c r="B285" s="1880"/>
      <c r="C285" s="1879"/>
      <c r="D285" s="1880"/>
      <c r="E285" s="3845"/>
      <c r="F285" s="3818"/>
      <c r="G285" s="2451"/>
      <c r="H285" s="2428"/>
      <c r="I285" s="2451"/>
      <c r="J285" s="2428"/>
      <c r="K285" s="3737"/>
      <c r="L285" s="3208"/>
      <c r="M285" s="3737"/>
      <c r="N285" s="3208"/>
      <c r="O285" s="3280"/>
      <c r="P285" s="3187"/>
      <c r="Q285" s="3187"/>
      <c r="R285" s="3710"/>
      <c r="S285" s="3822"/>
      <c r="T285" s="3847"/>
      <c r="U285" s="3847"/>
      <c r="V285" s="2455"/>
      <c r="W285" s="1903">
        <v>2028035496</v>
      </c>
      <c r="X285" s="1706" t="s">
        <v>3184</v>
      </c>
      <c r="Y285" s="1892">
        <v>96</v>
      </c>
      <c r="Z285" s="1761" t="s">
        <v>3183</v>
      </c>
      <c r="AA285" s="2205"/>
      <c r="AB285" s="2205"/>
      <c r="AC285" s="3737"/>
      <c r="AD285" s="2205"/>
      <c r="AE285" s="2205"/>
      <c r="AF285" s="2205"/>
      <c r="AG285" s="2205"/>
      <c r="AH285" s="2205"/>
      <c r="AI285" s="2205"/>
      <c r="AJ285" s="2205"/>
      <c r="AK285" s="2205"/>
      <c r="AL285" s="2205"/>
      <c r="AM285" s="2205"/>
      <c r="AN285" s="2205"/>
      <c r="AO285" s="2205"/>
      <c r="AP285" s="2205"/>
      <c r="AQ285" s="3768"/>
      <c r="AR285" s="3768"/>
      <c r="AS285" s="2136"/>
    </row>
    <row r="286" spans="1:45" s="1927" customFormat="1" ht="35.25" customHeight="1" x14ac:dyDescent="0.25">
      <c r="A286" s="1729"/>
      <c r="B286" s="1880"/>
      <c r="C286" s="1879"/>
      <c r="D286" s="1880"/>
      <c r="E286" s="3845"/>
      <c r="F286" s="3818"/>
      <c r="G286" s="2451"/>
      <c r="H286" s="2428"/>
      <c r="I286" s="2451"/>
      <c r="J286" s="2428"/>
      <c r="K286" s="3737"/>
      <c r="L286" s="3208"/>
      <c r="M286" s="3737"/>
      <c r="N286" s="3208"/>
      <c r="O286" s="3280"/>
      <c r="P286" s="3187"/>
      <c r="Q286" s="3187"/>
      <c r="R286" s="3710"/>
      <c r="S286" s="3822"/>
      <c r="T286" s="3847"/>
      <c r="U286" s="3847"/>
      <c r="V286" s="2455"/>
      <c r="W286" s="1903">
        <v>0</v>
      </c>
      <c r="X286" s="1706" t="s">
        <v>3185</v>
      </c>
      <c r="Y286" s="1892"/>
      <c r="Z286" s="1761"/>
      <c r="AA286" s="2205"/>
      <c r="AB286" s="2205"/>
      <c r="AC286" s="3737"/>
      <c r="AD286" s="2205"/>
      <c r="AE286" s="2205"/>
      <c r="AF286" s="2205"/>
      <c r="AG286" s="2205"/>
      <c r="AH286" s="2205"/>
      <c r="AI286" s="2205"/>
      <c r="AJ286" s="2205"/>
      <c r="AK286" s="2205"/>
      <c r="AL286" s="2205"/>
      <c r="AM286" s="2205"/>
      <c r="AN286" s="2205"/>
      <c r="AO286" s="2205"/>
      <c r="AP286" s="2205"/>
      <c r="AQ286" s="3768"/>
      <c r="AR286" s="3768"/>
      <c r="AS286" s="2136"/>
    </row>
    <row r="287" spans="1:45" s="1927" customFormat="1" ht="35.25" customHeight="1" x14ac:dyDescent="0.25">
      <c r="A287" s="1729"/>
      <c r="B287" s="1880"/>
      <c r="C287" s="1879"/>
      <c r="D287" s="1880"/>
      <c r="E287" s="3845"/>
      <c r="F287" s="3818"/>
      <c r="G287" s="2451"/>
      <c r="H287" s="2428"/>
      <c r="I287" s="2451"/>
      <c r="J287" s="2428"/>
      <c r="K287" s="3737"/>
      <c r="L287" s="3208"/>
      <c r="M287" s="3737"/>
      <c r="N287" s="3208"/>
      <c r="O287" s="3280"/>
      <c r="P287" s="3187"/>
      <c r="Q287" s="3187"/>
      <c r="R287" s="3710"/>
      <c r="S287" s="3822"/>
      <c r="T287" s="3847"/>
      <c r="U287" s="3847"/>
      <c r="V287" s="2455"/>
      <c r="W287" s="1903">
        <v>4000000000</v>
      </c>
      <c r="X287" s="1706" t="s">
        <v>3186</v>
      </c>
      <c r="Y287" s="1892">
        <v>88</v>
      </c>
      <c r="Z287" s="1761" t="s">
        <v>255</v>
      </c>
      <c r="AA287" s="2205"/>
      <c r="AB287" s="2205"/>
      <c r="AC287" s="3737"/>
      <c r="AD287" s="2205"/>
      <c r="AE287" s="2205"/>
      <c r="AF287" s="2205"/>
      <c r="AG287" s="2205"/>
      <c r="AH287" s="2205"/>
      <c r="AI287" s="2205"/>
      <c r="AJ287" s="2205"/>
      <c r="AK287" s="2205"/>
      <c r="AL287" s="2205"/>
      <c r="AM287" s="2205"/>
      <c r="AN287" s="2205"/>
      <c r="AO287" s="2205"/>
      <c r="AP287" s="2205"/>
      <c r="AQ287" s="3768"/>
      <c r="AR287" s="3768"/>
      <c r="AS287" s="2136"/>
    </row>
    <row r="288" spans="1:45" s="1927" customFormat="1" ht="35.25" customHeight="1" x14ac:dyDescent="0.25">
      <c r="A288" s="1729"/>
      <c r="B288" s="1880"/>
      <c r="C288" s="1879"/>
      <c r="D288" s="1880"/>
      <c r="E288" s="3845"/>
      <c r="F288" s="3818"/>
      <c r="G288" s="2451"/>
      <c r="H288" s="2428"/>
      <c r="I288" s="2451"/>
      <c r="J288" s="2428"/>
      <c r="K288" s="3737"/>
      <c r="L288" s="3208"/>
      <c r="M288" s="3737"/>
      <c r="N288" s="3208"/>
      <c r="O288" s="3280"/>
      <c r="P288" s="3187"/>
      <c r="Q288" s="3187"/>
      <c r="R288" s="3710"/>
      <c r="S288" s="3822"/>
      <c r="T288" s="3847"/>
      <c r="U288" s="3847"/>
      <c r="V288" s="2455"/>
      <c r="W288" s="1903">
        <v>400000000</v>
      </c>
      <c r="X288" s="1706" t="s">
        <v>3187</v>
      </c>
      <c r="Y288" s="1892">
        <v>35</v>
      </c>
      <c r="Z288" s="1761" t="s">
        <v>3188</v>
      </c>
      <c r="AA288" s="2205"/>
      <c r="AB288" s="2205"/>
      <c r="AC288" s="3737"/>
      <c r="AD288" s="2205"/>
      <c r="AE288" s="2205"/>
      <c r="AF288" s="2205"/>
      <c r="AG288" s="2205"/>
      <c r="AH288" s="2205"/>
      <c r="AI288" s="2205"/>
      <c r="AJ288" s="2205"/>
      <c r="AK288" s="2205"/>
      <c r="AL288" s="2205"/>
      <c r="AM288" s="2205"/>
      <c r="AN288" s="2205"/>
      <c r="AO288" s="2205"/>
      <c r="AP288" s="2205"/>
      <c r="AQ288" s="3768"/>
      <c r="AR288" s="3768"/>
      <c r="AS288" s="2136"/>
    </row>
    <row r="289" spans="1:45" s="1927" customFormat="1" ht="35.25" customHeight="1" x14ac:dyDescent="0.25">
      <c r="A289" s="1729"/>
      <c r="B289" s="1880"/>
      <c r="C289" s="1879"/>
      <c r="D289" s="1880"/>
      <c r="E289" s="3845"/>
      <c r="F289" s="3818"/>
      <c r="G289" s="2451"/>
      <c r="H289" s="2428"/>
      <c r="I289" s="2451"/>
      <c r="J289" s="2428"/>
      <c r="K289" s="3737"/>
      <c r="L289" s="3208"/>
      <c r="M289" s="3737"/>
      <c r="N289" s="3208"/>
      <c r="O289" s="3280"/>
      <c r="P289" s="3187"/>
      <c r="Q289" s="3187"/>
      <c r="R289" s="3710"/>
      <c r="S289" s="3822"/>
      <c r="T289" s="3847"/>
      <c r="U289" s="3847"/>
      <c r="V289" s="2455"/>
      <c r="W289" s="1903">
        <v>8702487605</v>
      </c>
      <c r="X289" s="1706" t="s">
        <v>3189</v>
      </c>
      <c r="Y289" s="1892">
        <v>174</v>
      </c>
      <c r="Z289" s="1761" t="s">
        <v>3190</v>
      </c>
      <c r="AA289" s="2205"/>
      <c r="AB289" s="2205"/>
      <c r="AC289" s="3737"/>
      <c r="AD289" s="2205"/>
      <c r="AE289" s="2205"/>
      <c r="AF289" s="2205"/>
      <c r="AG289" s="2205"/>
      <c r="AH289" s="2205"/>
      <c r="AI289" s="2205"/>
      <c r="AJ289" s="2205"/>
      <c r="AK289" s="2205"/>
      <c r="AL289" s="2205"/>
      <c r="AM289" s="2205"/>
      <c r="AN289" s="2205"/>
      <c r="AO289" s="2205"/>
      <c r="AP289" s="2205"/>
      <c r="AQ289" s="3768"/>
      <c r="AR289" s="3768"/>
      <c r="AS289" s="2136"/>
    </row>
    <row r="290" spans="1:45" s="1927" customFormat="1" ht="35.25" customHeight="1" x14ac:dyDescent="0.25">
      <c r="A290" s="1729"/>
      <c r="B290" s="1880"/>
      <c r="C290" s="1879"/>
      <c r="D290" s="1880"/>
      <c r="E290" s="3845"/>
      <c r="F290" s="3818"/>
      <c r="G290" s="2451"/>
      <c r="H290" s="2428"/>
      <c r="I290" s="2451"/>
      <c r="J290" s="2428"/>
      <c r="K290" s="3770"/>
      <c r="L290" s="3204"/>
      <c r="M290" s="3770"/>
      <c r="N290" s="3204"/>
      <c r="O290" s="3194"/>
      <c r="P290" s="3188"/>
      <c r="Q290" s="3188"/>
      <c r="R290" s="3711"/>
      <c r="S290" s="3763"/>
      <c r="T290" s="3848"/>
      <c r="U290" s="3848"/>
      <c r="V290" s="2455"/>
      <c r="W290" s="1903">
        <v>720000000</v>
      </c>
      <c r="X290" s="1706" t="s">
        <v>3191</v>
      </c>
      <c r="Y290" s="1892">
        <v>88</v>
      </c>
      <c r="Z290" s="1761" t="s">
        <v>74</v>
      </c>
      <c r="AA290" s="2206"/>
      <c r="AB290" s="2206"/>
      <c r="AC290" s="3770"/>
      <c r="AD290" s="2206"/>
      <c r="AE290" s="2206"/>
      <c r="AF290" s="2206"/>
      <c r="AG290" s="2206"/>
      <c r="AH290" s="2206"/>
      <c r="AI290" s="2206"/>
      <c r="AJ290" s="2206"/>
      <c r="AK290" s="2206"/>
      <c r="AL290" s="2206"/>
      <c r="AM290" s="2206"/>
      <c r="AN290" s="2206"/>
      <c r="AO290" s="2206"/>
      <c r="AP290" s="2206"/>
      <c r="AQ290" s="3769"/>
      <c r="AR290" s="3769"/>
      <c r="AS290" s="2315"/>
    </row>
    <row r="291" spans="1:45" s="1927" customFormat="1" ht="43.5" customHeight="1" x14ac:dyDescent="0.25">
      <c r="A291" s="1729"/>
      <c r="B291" s="1880"/>
      <c r="C291" s="1879"/>
      <c r="D291" s="1880"/>
      <c r="E291" s="3845"/>
      <c r="F291" s="3818"/>
      <c r="G291" s="2451">
        <v>1906029</v>
      </c>
      <c r="H291" s="2428" t="s">
        <v>3192</v>
      </c>
      <c r="I291" s="2451">
        <v>1906029</v>
      </c>
      <c r="J291" s="2428" t="s">
        <v>3192</v>
      </c>
      <c r="K291" s="3172">
        <v>190602900</v>
      </c>
      <c r="L291" s="2428" t="s">
        <v>3193</v>
      </c>
      <c r="M291" s="3172">
        <v>190602900</v>
      </c>
      <c r="N291" s="2428" t="s">
        <v>3193</v>
      </c>
      <c r="O291" s="3818">
        <v>40</v>
      </c>
      <c r="P291" s="3186" t="s">
        <v>3194</v>
      </c>
      <c r="Q291" s="2455" t="s">
        <v>3195</v>
      </c>
      <c r="R291" s="3750">
        <f>SUM(W291:W299)/S291</f>
        <v>0.97003387534417307</v>
      </c>
      <c r="S291" s="3764">
        <f>SUM(W291:W304)</f>
        <v>2669681212.3299999</v>
      </c>
      <c r="T291" s="2455" t="s">
        <v>3196</v>
      </c>
      <c r="U291" s="2467" t="s">
        <v>3197</v>
      </c>
      <c r="V291" s="1878" t="s">
        <v>3198</v>
      </c>
      <c r="W291" s="1903">
        <v>25390000</v>
      </c>
      <c r="X291" s="1706" t="s">
        <v>3199</v>
      </c>
      <c r="Y291" s="1747">
        <v>20</v>
      </c>
      <c r="Z291" s="1761" t="s">
        <v>74</v>
      </c>
      <c r="AA291" s="2204">
        <v>292684</v>
      </c>
      <c r="AB291" s="2204">
        <v>282326</v>
      </c>
      <c r="AC291" s="3712">
        <v>135912</v>
      </c>
      <c r="AD291" s="2204">
        <v>45122</v>
      </c>
      <c r="AE291" s="2204">
        <v>365607</v>
      </c>
      <c r="AF291" s="2204">
        <v>86875</v>
      </c>
      <c r="AG291" s="2204">
        <v>2145</v>
      </c>
      <c r="AH291" s="2204">
        <v>12718</v>
      </c>
      <c r="AI291" s="2204">
        <v>26</v>
      </c>
      <c r="AJ291" s="2204">
        <v>37</v>
      </c>
      <c r="AK291" s="2204">
        <v>0</v>
      </c>
      <c r="AL291" s="2204">
        <v>0</v>
      </c>
      <c r="AM291" s="2204">
        <v>53164</v>
      </c>
      <c r="AN291" s="2204">
        <v>16982</v>
      </c>
      <c r="AO291" s="2204">
        <v>60013</v>
      </c>
      <c r="AP291" s="2204">
        <v>575010</v>
      </c>
      <c r="AQ291" s="3767">
        <v>44197</v>
      </c>
      <c r="AR291" s="3767">
        <v>44561</v>
      </c>
      <c r="AS291" s="2314" t="s">
        <v>2647</v>
      </c>
    </row>
    <row r="292" spans="1:45" s="1927" customFormat="1" ht="43.5" customHeight="1" x14ac:dyDescent="0.25">
      <c r="A292" s="1729"/>
      <c r="B292" s="1880"/>
      <c r="C292" s="1879"/>
      <c r="D292" s="1880"/>
      <c r="E292" s="3845"/>
      <c r="F292" s="3818"/>
      <c r="G292" s="2451"/>
      <c r="H292" s="2428"/>
      <c r="I292" s="2451"/>
      <c r="J292" s="2428"/>
      <c r="K292" s="3172"/>
      <c r="L292" s="2428"/>
      <c r="M292" s="3172"/>
      <c r="N292" s="2428"/>
      <c r="O292" s="3818"/>
      <c r="P292" s="3187"/>
      <c r="Q292" s="2455"/>
      <c r="R292" s="3748"/>
      <c r="S292" s="3764"/>
      <c r="T292" s="2455"/>
      <c r="U292" s="2468"/>
      <c r="V292" s="1878" t="s">
        <v>3200</v>
      </c>
      <c r="W292" s="1903">
        <v>20000000</v>
      </c>
      <c r="X292" s="1706" t="s">
        <v>3199</v>
      </c>
      <c r="Y292" s="1747">
        <v>20</v>
      </c>
      <c r="Z292" s="1761" t="s">
        <v>74</v>
      </c>
      <c r="AA292" s="2205"/>
      <c r="AB292" s="2205"/>
      <c r="AC292" s="3737"/>
      <c r="AD292" s="2205"/>
      <c r="AE292" s="2205"/>
      <c r="AF292" s="2205"/>
      <c r="AG292" s="2205"/>
      <c r="AH292" s="2205"/>
      <c r="AI292" s="2205"/>
      <c r="AJ292" s="2205"/>
      <c r="AK292" s="2205"/>
      <c r="AL292" s="2205"/>
      <c r="AM292" s="2205"/>
      <c r="AN292" s="2205"/>
      <c r="AO292" s="2205"/>
      <c r="AP292" s="2205"/>
      <c r="AQ292" s="2136"/>
      <c r="AR292" s="2136"/>
      <c r="AS292" s="2136"/>
    </row>
    <row r="293" spans="1:45" s="1927" customFormat="1" ht="43.5" customHeight="1" x14ac:dyDescent="0.25">
      <c r="A293" s="1729"/>
      <c r="B293" s="1880"/>
      <c r="C293" s="1879"/>
      <c r="D293" s="1880"/>
      <c r="E293" s="3845"/>
      <c r="F293" s="3818"/>
      <c r="G293" s="2451"/>
      <c r="H293" s="2428"/>
      <c r="I293" s="2451"/>
      <c r="J293" s="2428"/>
      <c r="K293" s="3172"/>
      <c r="L293" s="2428"/>
      <c r="M293" s="3172"/>
      <c r="N293" s="2428"/>
      <c r="O293" s="3818"/>
      <c r="P293" s="3187"/>
      <c r="Q293" s="2455"/>
      <c r="R293" s="3748"/>
      <c r="S293" s="3764"/>
      <c r="T293" s="2455"/>
      <c r="U293" s="2468"/>
      <c r="V293" s="1878" t="s">
        <v>3201</v>
      </c>
      <c r="W293" s="1903">
        <v>20000000</v>
      </c>
      <c r="X293" s="1706" t="s">
        <v>3199</v>
      </c>
      <c r="Y293" s="1747">
        <v>20</v>
      </c>
      <c r="Z293" s="1761" t="s">
        <v>74</v>
      </c>
      <c r="AA293" s="2205"/>
      <c r="AB293" s="2205"/>
      <c r="AC293" s="3737"/>
      <c r="AD293" s="2205"/>
      <c r="AE293" s="2205"/>
      <c r="AF293" s="2205"/>
      <c r="AG293" s="2205"/>
      <c r="AH293" s="2205"/>
      <c r="AI293" s="2205"/>
      <c r="AJ293" s="2205"/>
      <c r="AK293" s="2205"/>
      <c r="AL293" s="2205"/>
      <c r="AM293" s="2205"/>
      <c r="AN293" s="2205"/>
      <c r="AO293" s="2205"/>
      <c r="AP293" s="2205"/>
      <c r="AQ293" s="2136"/>
      <c r="AR293" s="2136"/>
      <c r="AS293" s="2136"/>
    </row>
    <row r="294" spans="1:45" s="1927" customFormat="1" ht="43.5" customHeight="1" x14ac:dyDescent="0.25">
      <c r="A294" s="1729"/>
      <c r="B294" s="1880"/>
      <c r="C294" s="1879"/>
      <c r="D294" s="1880"/>
      <c r="E294" s="3845"/>
      <c r="F294" s="3818"/>
      <c r="G294" s="2451"/>
      <c r="H294" s="2428"/>
      <c r="I294" s="2451"/>
      <c r="J294" s="2428"/>
      <c r="K294" s="3172"/>
      <c r="L294" s="2428"/>
      <c r="M294" s="3172"/>
      <c r="N294" s="2428"/>
      <c r="O294" s="3818"/>
      <c r="P294" s="3187"/>
      <c r="Q294" s="2455"/>
      <c r="R294" s="3748"/>
      <c r="S294" s="3764"/>
      <c r="T294" s="2455"/>
      <c r="U294" s="2468"/>
      <c r="V294" s="1878" t="s">
        <v>3202</v>
      </c>
      <c r="W294" s="1903">
        <v>20000000</v>
      </c>
      <c r="X294" s="1706" t="s">
        <v>3199</v>
      </c>
      <c r="Y294" s="1747">
        <v>20</v>
      </c>
      <c r="Z294" s="1761" t="s">
        <v>74</v>
      </c>
      <c r="AA294" s="2205"/>
      <c r="AB294" s="2205"/>
      <c r="AC294" s="3737"/>
      <c r="AD294" s="2205"/>
      <c r="AE294" s="2205"/>
      <c r="AF294" s="2205"/>
      <c r="AG294" s="2205"/>
      <c r="AH294" s="2205"/>
      <c r="AI294" s="2205"/>
      <c r="AJ294" s="2205"/>
      <c r="AK294" s="2205"/>
      <c r="AL294" s="2205"/>
      <c r="AM294" s="2205"/>
      <c r="AN294" s="2205"/>
      <c r="AO294" s="2205"/>
      <c r="AP294" s="2205"/>
      <c r="AQ294" s="2136"/>
      <c r="AR294" s="2136"/>
      <c r="AS294" s="2136"/>
    </row>
    <row r="295" spans="1:45" s="1927" customFormat="1" ht="43.5" customHeight="1" x14ac:dyDescent="0.25">
      <c r="A295" s="1729"/>
      <c r="B295" s="1880"/>
      <c r="C295" s="1879"/>
      <c r="D295" s="1880"/>
      <c r="E295" s="3845"/>
      <c r="F295" s="3818"/>
      <c r="G295" s="2451"/>
      <c r="H295" s="2428"/>
      <c r="I295" s="2451"/>
      <c r="J295" s="2428"/>
      <c r="K295" s="3172"/>
      <c r="L295" s="2428"/>
      <c r="M295" s="3172"/>
      <c r="N295" s="2428"/>
      <c r="O295" s="3818"/>
      <c r="P295" s="3187"/>
      <c r="Q295" s="2455"/>
      <c r="R295" s="3748"/>
      <c r="S295" s="3764"/>
      <c r="T295" s="2455"/>
      <c r="U295" s="2468"/>
      <c r="V295" s="1878" t="s">
        <v>3203</v>
      </c>
      <c r="W295" s="1903">
        <v>15000000</v>
      </c>
      <c r="X295" s="1706" t="s">
        <v>3199</v>
      </c>
      <c r="Y295" s="1747">
        <v>20</v>
      </c>
      <c r="Z295" s="1761" t="s">
        <v>74</v>
      </c>
      <c r="AA295" s="2205"/>
      <c r="AB295" s="2205"/>
      <c r="AC295" s="3737"/>
      <c r="AD295" s="2205"/>
      <c r="AE295" s="2205"/>
      <c r="AF295" s="2205"/>
      <c r="AG295" s="2205"/>
      <c r="AH295" s="2205"/>
      <c r="AI295" s="2205"/>
      <c r="AJ295" s="2205"/>
      <c r="AK295" s="2205"/>
      <c r="AL295" s="2205"/>
      <c r="AM295" s="2205"/>
      <c r="AN295" s="2205"/>
      <c r="AO295" s="2205"/>
      <c r="AP295" s="2205"/>
      <c r="AQ295" s="2136"/>
      <c r="AR295" s="2136"/>
      <c r="AS295" s="2136"/>
    </row>
    <row r="296" spans="1:45" s="1927" customFormat="1" ht="43.5" customHeight="1" x14ac:dyDescent="0.25">
      <c r="A296" s="1729"/>
      <c r="B296" s="1880"/>
      <c r="C296" s="1879"/>
      <c r="D296" s="1880"/>
      <c r="E296" s="3845"/>
      <c r="F296" s="3818"/>
      <c r="G296" s="2451"/>
      <c r="H296" s="2428"/>
      <c r="I296" s="2451"/>
      <c r="J296" s="2428"/>
      <c r="K296" s="3172"/>
      <c r="L296" s="2428"/>
      <c r="M296" s="3172"/>
      <c r="N296" s="2428"/>
      <c r="O296" s="3818"/>
      <c r="P296" s="3187"/>
      <c r="Q296" s="2455"/>
      <c r="R296" s="3748"/>
      <c r="S296" s="3764"/>
      <c r="T296" s="2455"/>
      <c r="U296" s="2468"/>
      <c r="V296" s="2467" t="s">
        <v>3204</v>
      </c>
      <c r="W296" s="1915">
        <v>1064540868</v>
      </c>
      <c r="X296" s="1706" t="s">
        <v>3199</v>
      </c>
      <c r="Y296" s="1747">
        <v>20</v>
      </c>
      <c r="Z296" s="1761" t="s">
        <v>74</v>
      </c>
      <c r="AA296" s="2205"/>
      <c r="AB296" s="2205"/>
      <c r="AC296" s="3737"/>
      <c r="AD296" s="2205"/>
      <c r="AE296" s="2205"/>
      <c r="AF296" s="2205"/>
      <c r="AG296" s="2205"/>
      <c r="AH296" s="2205"/>
      <c r="AI296" s="2205"/>
      <c r="AJ296" s="2205"/>
      <c r="AK296" s="2205"/>
      <c r="AL296" s="2205"/>
      <c r="AM296" s="2205"/>
      <c r="AN296" s="2205"/>
      <c r="AO296" s="2205"/>
      <c r="AP296" s="2205"/>
      <c r="AQ296" s="2136"/>
      <c r="AR296" s="2136"/>
      <c r="AS296" s="2136"/>
    </row>
    <row r="297" spans="1:45" s="1927" customFormat="1" ht="58.5" customHeight="1" x14ac:dyDescent="0.25">
      <c r="A297" s="1729"/>
      <c r="B297" s="1880"/>
      <c r="C297" s="1879"/>
      <c r="D297" s="1880"/>
      <c r="E297" s="3845"/>
      <c r="F297" s="3818"/>
      <c r="G297" s="2451"/>
      <c r="H297" s="2428"/>
      <c r="I297" s="2451"/>
      <c r="J297" s="2428"/>
      <c r="K297" s="3172"/>
      <c r="L297" s="2428"/>
      <c r="M297" s="3172"/>
      <c r="N297" s="2428"/>
      <c r="O297" s="3818"/>
      <c r="P297" s="3187"/>
      <c r="Q297" s="2455"/>
      <c r="R297" s="3748"/>
      <c r="S297" s="3764"/>
      <c r="T297" s="2455"/>
      <c r="U297" s="2468"/>
      <c r="V297" s="2468"/>
      <c r="W297" s="1915">
        <v>468599154.12</v>
      </c>
      <c r="X297" s="498" t="s">
        <v>3205</v>
      </c>
      <c r="Y297" s="1747">
        <v>198</v>
      </c>
      <c r="Z297" s="1761" t="s">
        <v>3206</v>
      </c>
      <c r="AA297" s="2205"/>
      <c r="AB297" s="2205"/>
      <c r="AC297" s="3737"/>
      <c r="AD297" s="2205"/>
      <c r="AE297" s="2205"/>
      <c r="AF297" s="2205"/>
      <c r="AG297" s="2205"/>
      <c r="AH297" s="2205"/>
      <c r="AI297" s="2205"/>
      <c r="AJ297" s="2205"/>
      <c r="AK297" s="2205"/>
      <c r="AL297" s="2205"/>
      <c r="AM297" s="2205"/>
      <c r="AN297" s="2205"/>
      <c r="AO297" s="2205"/>
      <c r="AP297" s="2205"/>
      <c r="AQ297" s="2136"/>
      <c r="AR297" s="2136"/>
      <c r="AS297" s="2136"/>
    </row>
    <row r="298" spans="1:45" s="1927" customFormat="1" ht="43.5" customHeight="1" x14ac:dyDescent="0.25">
      <c r="A298" s="1729"/>
      <c r="B298" s="1880"/>
      <c r="C298" s="1879"/>
      <c r="D298" s="1880"/>
      <c r="E298" s="3845"/>
      <c r="F298" s="3818"/>
      <c r="G298" s="2451"/>
      <c r="H298" s="2428"/>
      <c r="I298" s="2451"/>
      <c r="J298" s="2428"/>
      <c r="K298" s="3172"/>
      <c r="L298" s="2428"/>
      <c r="M298" s="3172"/>
      <c r="N298" s="2428"/>
      <c r="O298" s="3818"/>
      <c r="P298" s="3187"/>
      <c r="Q298" s="2455"/>
      <c r="R298" s="3748"/>
      <c r="S298" s="3764"/>
      <c r="T298" s="2455"/>
      <c r="U298" s="2468"/>
      <c r="V298" s="2468"/>
      <c r="W298" s="1915">
        <v>647184457.21000004</v>
      </c>
      <c r="X298" s="1763" t="s">
        <v>3207</v>
      </c>
      <c r="Y298" s="1747">
        <v>88</v>
      </c>
      <c r="Z298" s="1761" t="s">
        <v>3208</v>
      </c>
      <c r="AA298" s="2205"/>
      <c r="AB298" s="2205"/>
      <c r="AC298" s="3737"/>
      <c r="AD298" s="2205"/>
      <c r="AE298" s="2205"/>
      <c r="AF298" s="2205"/>
      <c r="AG298" s="2205"/>
      <c r="AH298" s="2205"/>
      <c r="AI298" s="2205"/>
      <c r="AJ298" s="2205"/>
      <c r="AK298" s="2205"/>
      <c r="AL298" s="2205"/>
      <c r="AM298" s="2205"/>
      <c r="AN298" s="2205"/>
      <c r="AO298" s="2205"/>
      <c r="AP298" s="2205"/>
      <c r="AQ298" s="2136"/>
      <c r="AR298" s="2136"/>
      <c r="AS298" s="2136"/>
    </row>
    <row r="299" spans="1:45" s="1927" customFormat="1" ht="43.5" customHeight="1" x14ac:dyDescent="0.25">
      <c r="A299" s="1729"/>
      <c r="B299" s="1880"/>
      <c r="C299" s="1879"/>
      <c r="D299" s="1880"/>
      <c r="E299" s="3845"/>
      <c r="F299" s="3818"/>
      <c r="G299" s="2451"/>
      <c r="H299" s="2428"/>
      <c r="I299" s="2451"/>
      <c r="J299" s="2428"/>
      <c r="K299" s="3172"/>
      <c r="L299" s="2428"/>
      <c r="M299" s="3172"/>
      <c r="N299" s="2428"/>
      <c r="O299" s="3818"/>
      <c r="P299" s="3187"/>
      <c r="Q299" s="2455"/>
      <c r="R299" s="3749"/>
      <c r="S299" s="3764"/>
      <c r="T299" s="2455"/>
      <c r="U299" s="2468"/>
      <c r="V299" s="2469"/>
      <c r="W299" s="1915">
        <v>308966733</v>
      </c>
      <c r="X299" s="498" t="s">
        <v>3209</v>
      </c>
      <c r="Y299" s="1747">
        <v>180</v>
      </c>
      <c r="Z299" s="1761" t="s">
        <v>3210</v>
      </c>
      <c r="AA299" s="2205"/>
      <c r="AB299" s="2205"/>
      <c r="AC299" s="3737"/>
      <c r="AD299" s="2205"/>
      <c r="AE299" s="2205"/>
      <c r="AF299" s="2205"/>
      <c r="AG299" s="2205"/>
      <c r="AH299" s="2205"/>
      <c r="AI299" s="2205"/>
      <c r="AJ299" s="2205"/>
      <c r="AK299" s="2205"/>
      <c r="AL299" s="2205"/>
      <c r="AM299" s="2205"/>
      <c r="AN299" s="2205"/>
      <c r="AO299" s="2205"/>
      <c r="AP299" s="2205"/>
      <c r="AQ299" s="2136"/>
      <c r="AR299" s="2136"/>
      <c r="AS299" s="2136"/>
    </row>
    <row r="300" spans="1:45" s="1764" customFormat="1" ht="153.75" customHeight="1" x14ac:dyDescent="0.25">
      <c r="A300" s="1729"/>
      <c r="B300" s="1880"/>
      <c r="C300" s="1879"/>
      <c r="D300" s="1880"/>
      <c r="E300" s="3845"/>
      <c r="F300" s="3818"/>
      <c r="G300" s="1881">
        <v>1906032</v>
      </c>
      <c r="H300" s="1882" t="s">
        <v>3117</v>
      </c>
      <c r="I300" s="1881">
        <v>1906032</v>
      </c>
      <c r="J300" s="1882" t="s">
        <v>3117</v>
      </c>
      <c r="K300" s="1904">
        <v>190603200</v>
      </c>
      <c r="L300" s="1882" t="s">
        <v>3118</v>
      </c>
      <c r="M300" s="1904">
        <v>190603200</v>
      </c>
      <c r="N300" s="1882" t="s">
        <v>3118</v>
      </c>
      <c r="O300" s="1889">
        <v>1500</v>
      </c>
      <c r="P300" s="3187"/>
      <c r="Q300" s="2455"/>
      <c r="R300" s="1918">
        <f>W300/S291</f>
        <v>7.491531163956738E-3</v>
      </c>
      <c r="S300" s="3764"/>
      <c r="T300" s="2455"/>
      <c r="U300" s="2469"/>
      <c r="V300" s="1878" t="s">
        <v>3211</v>
      </c>
      <c r="W300" s="1915">
        <v>20000000</v>
      </c>
      <c r="X300" s="1706" t="s">
        <v>3212</v>
      </c>
      <c r="Y300" s="1747">
        <v>20</v>
      </c>
      <c r="Z300" s="1761" t="s">
        <v>74</v>
      </c>
      <c r="AA300" s="2205"/>
      <c r="AB300" s="2205"/>
      <c r="AC300" s="3737"/>
      <c r="AD300" s="2205"/>
      <c r="AE300" s="2205"/>
      <c r="AF300" s="2205"/>
      <c r="AG300" s="2205"/>
      <c r="AH300" s="2205"/>
      <c r="AI300" s="2205"/>
      <c r="AJ300" s="2205"/>
      <c r="AK300" s="2205"/>
      <c r="AL300" s="2205"/>
      <c r="AM300" s="2205"/>
      <c r="AN300" s="2205"/>
      <c r="AO300" s="2205"/>
      <c r="AP300" s="2205"/>
      <c r="AQ300" s="2136"/>
      <c r="AR300" s="2136"/>
      <c r="AS300" s="2136"/>
    </row>
    <row r="301" spans="1:45" s="1764" customFormat="1" ht="76.5" customHeight="1" x14ac:dyDescent="0.25">
      <c r="A301" s="1729"/>
      <c r="B301" s="1880"/>
      <c r="C301" s="1879"/>
      <c r="D301" s="1880"/>
      <c r="E301" s="3845"/>
      <c r="F301" s="3818"/>
      <c r="G301" s="1881">
        <v>1906005</v>
      </c>
      <c r="H301" s="1882" t="s">
        <v>3213</v>
      </c>
      <c r="I301" s="1881">
        <v>1906005</v>
      </c>
      <c r="J301" s="1882" t="s">
        <v>3213</v>
      </c>
      <c r="K301" s="1904">
        <v>190600500</v>
      </c>
      <c r="L301" s="1888" t="s">
        <v>3213</v>
      </c>
      <c r="M301" s="1904">
        <v>190600500</v>
      </c>
      <c r="N301" s="1888" t="s">
        <v>3213</v>
      </c>
      <c r="O301" s="1889">
        <v>2</v>
      </c>
      <c r="P301" s="3187"/>
      <c r="Q301" s="2455"/>
      <c r="R301" s="1918">
        <f>W301/S291</f>
        <v>7.491531163956738E-3</v>
      </c>
      <c r="S301" s="3764"/>
      <c r="T301" s="2455"/>
      <c r="U301" s="2467" t="s">
        <v>3214</v>
      </c>
      <c r="V301" s="1878" t="s">
        <v>3215</v>
      </c>
      <c r="W301" s="1915">
        <v>20000000</v>
      </c>
      <c r="X301" s="1706" t="s">
        <v>3216</v>
      </c>
      <c r="Y301" s="1747">
        <v>20</v>
      </c>
      <c r="Z301" s="1761" t="s">
        <v>74</v>
      </c>
      <c r="AA301" s="2205"/>
      <c r="AB301" s="2205"/>
      <c r="AC301" s="3737"/>
      <c r="AD301" s="2205"/>
      <c r="AE301" s="2205"/>
      <c r="AF301" s="2205"/>
      <c r="AG301" s="2205"/>
      <c r="AH301" s="2205"/>
      <c r="AI301" s="2205"/>
      <c r="AJ301" s="2205"/>
      <c r="AK301" s="2205"/>
      <c r="AL301" s="2205"/>
      <c r="AM301" s="2205"/>
      <c r="AN301" s="2205"/>
      <c r="AO301" s="2205"/>
      <c r="AP301" s="2205"/>
      <c r="AQ301" s="2136"/>
      <c r="AR301" s="2136"/>
      <c r="AS301" s="2136"/>
    </row>
    <row r="302" spans="1:45" s="1764" customFormat="1" ht="88.5" customHeight="1" x14ac:dyDescent="0.25">
      <c r="A302" s="1729"/>
      <c r="B302" s="1880"/>
      <c r="C302" s="1879"/>
      <c r="D302" s="1880"/>
      <c r="E302" s="3845"/>
      <c r="F302" s="3818"/>
      <c r="G302" s="1765">
        <v>1906022</v>
      </c>
      <c r="H302" s="1882" t="s">
        <v>3217</v>
      </c>
      <c r="I302" s="1881">
        <v>1906022</v>
      </c>
      <c r="J302" s="1882" t="s">
        <v>3217</v>
      </c>
      <c r="K302" s="1904">
        <v>190602200</v>
      </c>
      <c r="L302" s="1888" t="s">
        <v>3218</v>
      </c>
      <c r="M302" s="1904">
        <v>190602200</v>
      </c>
      <c r="N302" s="1888" t="s">
        <v>3218</v>
      </c>
      <c r="O302" s="1889">
        <v>1</v>
      </c>
      <c r="P302" s="3187"/>
      <c r="Q302" s="2455"/>
      <c r="R302" s="1918">
        <f>W302/S291</f>
        <v>7.491531163956738E-3</v>
      </c>
      <c r="S302" s="3764"/>
      <c r="T302" s="2455"/>
      <c r="U302" s="2468"/>
      <c r="V302" s="1878" t="s">
        <v>3219</v>
      </c>
      <c r="W302" s="1915">
        <v>20000000</v>
      </c>
      <c r="X302" s="1710" t="s">
        <v>3220</v>
      </c>
      <c r="Y302" s="1747">
        <v>20</v>
      </c>
      <c r="Z302" s="1761" t="s">
        <v>74</v>
      </c>
      <c r="AA302" s="2205"/>
      <c r="AB302" s="2205"/>
      <c r="AC302" s="3737"/>
      <c r="AD302" s="2205"/>
      <c r="AE302" s="2205"/>
      <c r="AF302" s="2205"/>
      <c r="AG302" s="2205"/>
      <c r="AH302" s="2205"/>
      <c r="AI302" s="2205"/>
      <c r="AJ302" s="2205"/>
      <c r="AK302" s="2205"/>
      <c r="AL302" s="2205"/>
      <c r="AM302" s="2205"/>
      <c r="AN302" s="2205"/>
      <c r="AO302" s="2205"/>
      <c r="AP302" s="2205"/>
      <c r="AQ302" s="2136"/>
      <c r="AR302" s="2136"/>
      <c r="AS302" s="2136"/>
    </row>
    <row r="303" spans="1:45" s="1764" customFormat="1" ht="88.5" customHeight="1" x14ac:dyDescent="0.25">
      <c r="A303" s="1729"/>
      <c r="B303" s="1880"/>
      <c r="C303" s="1879"/>
      <c r="D303" s="1880"/>
      <c r="E303" s="2446"/>
      <c r="F303" s="3713"/>
      <c r="G303" s="2451" t="s">
        <v>63</v>
      </c>
      <c r="H303" s="2428" t="s">
        <v>3143</v>
      </c>
      <c r="I303" s="2451">
        <v>1906023</v>
      </c>
      <c r="J303" s="2428" t="s">
        <v>3143</v>
      </c>
      <c r="K303" s="3700" t="s">
        <v>63</v>
      </c>
      <c r="L303" s="3275" t="s">
        <v>3221</v>
      </c>
      <c r="M303" s="3700">
        <v>190602301</v>
      </c>
      <c r="N303" s="3275" t="s">
        <v>3222</v>
      </c>
      <c r="O303" s="3185">
        <v>40</v>
      </c>
      <c r="P303" s="3187"/>
      <c r="Q303" s="2467"/>
      <c r="R303" s="3750">
        <f>(W303+W304)/S291</f>
        <v>7.491531163956738E-3</v>
      </c>
      <c r="S303" s="3816"/>
      <c r="T303" s="2467"/>
      <c r="U303" s="2468"/>
      <c r="V303" s="1875" t="s">
        <v>3223</v>
      </c>
      <c r="W303" s="1923">
        <v>5000000</v>
      </c>
      <c r="X303" s="1712" t="s">
        <v>3224</v>
      </c>
      <c r="Y303" s="1766">
        <v>20</v>
      </c>
      <c r="Z303" s="1767" t="s">
        <v>74</v>
      </c>
      <c r="AA303" s="2205"/>
      <c r="AB303" s="2205"/>
      <c r="AC303" s="3737"/>
      <c r="AD303" s="2205"/>
      <c r="AE303" s="2205"/>
      <c r="AF303" s="2205"/>
      <c r="AG303" s="2205"/>
      <c r="AH303" s="2205"/>
      <c r="AI303" s="2205"/>
      <c r="AJ303" s="2205"/>
      <c r="AK303" s="2205"/>
      <c r="AL303" s="2205"/>
      <c r="AM303" s="2205"/>
      <c r="AN303" s="2205"/>
      <c r="AO303" s="2205"/>
      <c r="AP303" s="2205"/>
      <c r="AQ303" s="2136"/>
      <c r="AR303" s="2136"/>
      <c r="AS303" s="2136"/>
    </row>
    <row r="304" spans="1:45" s="1764" customFormat="1" ht="85.5" customHeight="1" x14ac:dyDescent="0.25">
      <c r="A304" s="1729"/>
      <c r="B304" s="1880"/>
      <c r="C304" s="1879"/>
      <c r="D304" s="1880"/>
      <c r="E304" s="2446"/>
      <c r="F304" s="3713"/>
      <c r="G304" s="2451"/>
      <c r="H304" s="2428"/>
      <c r="I304" s="2451"/>
      <c r="J304" s="2428"/>
      <c r="K304" s="3700"/>
      <c r="L304" s="3275"/>
      <c r="M304" s="3700"/>
      <c r="N304" s="3275"/>
      <c r="O304" s="3185"/>
      <c r="P304" s="3187"/>
      <c r="Q304" s="2467"/>
      <c r="R304" s="3749"/>
      <c r="S304" s="3816"/>
      <c r="T304" s="2467"/>
      <c r="U304" s="2468"/>
      <c r="V304" s="1875" t="s">
        <v>3225</v>
      </c>
      <c r="W304" s="1923">
        <v>15000000</v>
      </c>
      <c r="X304" s="1712" t="s">
        <v>3224</v>
      </c>
      <c r="Y304" s="1766">
        <v>20</v>
      </c>
      <c r="Z304" s="1767" t="s">
        <v>74</v>
      </c>
      <c r="AA304" s="2205"/>
      <c r="AB304" s="2205"/>
      <c r="AC304" s="3737"/>
      <c r="AD304" s="2205"/>
      <c r="AE304" s="2205"/>
      <c r="AF304" s="2205"/>
      <c r="AG304" s="2205"/>
      <c r="AH304" s="2205"/>
      <c r="AI304" s="2205"/>
      <c r="AJ304" s="2205"/>
      <c r="AK304" s="2205"/>
      <c r="AL304" s="2205"/>
      <c r="AM304" s="2205"/>
      <c r="AN304" s="2205"/>
      <c r="AO304" s="2205"/>
      <c r="AP304" s="2205"/>
      <c r="AQ304" s="2136"/>
      <c r="AR304" s="2136"/>
      <c r="AS304" s="2136"/>
    </row>
    <row r="305" spans="1:45" s="1927" customFormat="1" ht="36" customHeight="1" x14ac:dyDescent="0.25">
      <c r="A305" s="1768"/>
      <c r="B305" s="1769"/>
      <c r="C305" s="1769"/>
      <c r="D305" s="1769"/>
      <c r="E305" s="1769"/>
      <c r="F305" s="1769"/>
      <c r="G305" s="1769"/>
      <c r="H305" s="1770"/>
      <c r="I305" s="1769"/>
      <c r="J305" s="1769"/>
      <c r="K305" s="1769"/>
      <c r="L305" s="1769"/>
      <c r="M305" s="1769"/>
      <c r="N305" s="1769"/>
      <c r="O305" s="1769"/>
      <c r="P305" s="1769"/>
      <c r="Q305" s="1769"/>
      <c r="R305" s="1769"/>
      <c r="S305" s="1771">
        <f>SUM(S9:S304)</f>
        <v>75161612366.110001</v>
      </c>
      <c r="T305" s="1769"/>
      <c r="U305" s="1769"/>
      <c r="V305" s="1770" t="s">
        <v>122</v>
      </c>
      <c r="W305" s="1771">
        <f>SUM(W9:W304)</f>
        <v>75161612366.110001</v>
      </c>
      <c r="X305" s="1772"/>
      <c r="Y305" s="1769"/>
      <c r="Z305" s="1769"/>
      <c r="AA305" s="1769"/>
      <c r="AB305" s="1769"/>
      <c r="AC305" s="1769"/>
      <c r="AD305" s="1769"/>
      <c r="AE305" s="1769"/>
      <c r="AF305" s="1769"/>
      <c r="AG305" s="1769"/>
      <c r="AH305" s="1769"/>
      <c r="AI305" s="1769"/>
      <c r="AJ305" s="1769"/>
      <c r="AK305" s="1769"/>
      <c r="AL305" s="1769"/>
      <c r="AM305" s="1769"/>
      <c r="AN305" s="1769"/>
      <c r="AO305" s="1769"/>
      <c r="AP305" s="1769"/>
      <c r="AQ305" s="1769"/>
      <c r="AR305" s="1769"/>
      <c r="AS305" s="1773"/>
    </row>
    <row r="306" spans="1:45" s="1927" customFormat="1" ht="27" customHeight="1" x14ac:dyDescent="0.25">
      <c r="A306" s="117"/>
      <c r="H306" s="1774"/>
      <c r="K306" s="117"/>
      <c r="R306" s="1217"/>
      <c r="S306" s="1775"/>
      <c r="V306" s="1776"/>
      <c r="W306" s="1777"/>
      <c r="X306" s="1777"/>
      <c r="Y306" s="117"/>
      <c r="AC306" s="117"/>
      <c r="AQ306" s="1778"/>
      <c r="AR306" s="1778"/>
    </row>
    <row r="307" spans="1:45" s="1927" customFormat="1" ht="27" customHeight="1" x14ac:dyDescent="0.25">
      <c r="A307" s="117"/>
      <c r="H307" s="1774"/>
      <c r="K307" s="117"/>
      <c r="R307" s="1217"/>
      <c r="S307" s="1775"/>
      <c r="V307" s="1776"/>
      <c r="W307" s="1777"/>
      <c r="X307" s="1777"/>
      <c r="Y307" s="117"/>
      <c r="AC307" s="117"/>
      <c r="AQ307" s="1778"/>
      <c r="AR307" s="1778"/>
    </row>
    <row r="308" spans="1:45" s="1927" customFormat="1" ht="27" customHeight="1" x14ac:dyDescent="0.25">
      <c r="A308" s="117"/>
      <c r="H308" s="1779"/>
      <c r="I308" s="2"/>
      <c r="J308" s="2"/>
      <c r="K308" s="124"/>
      <c r="L308" s="2"/>
      <c r="M308" s="2"/>
      <c r="N308" s="2"/>
      <c r="O308" s="2"/>
      <c r="P308" s="2"/>
      <c r="Q308" s="2"/>
      <c r="R308" s="121"/>
      <c r="S308" s="130"/>
      <c r="T308" s="2"/>
      <c r="U308" s="2"/>
      <c r="V308" s="1738"/>
      <c r="W308" s="1780"/>
      <c r="X308" s="1780"/>
      <c r="Y308" s="124"/>
      <c r="Z308" s="2"/>
      <c r="AC308" s="117"/>
      <c r="AQ308" s="1778"/>
      <c r="AR308" s="1778"/>
    </row>
  </sheetData>
  <mergeCells count="1092">
    <mergeCell ref="AP291:AP304"/>
    <mergeCell ref="AQ291:AQ304"/>
    <mergeCell ref="AR291:AR304"/>
    <mergeCell ref="AS291:AS304"/>
    <mergeCell ref="V296:V299"/>
    <mergeCell ref="U301:U304"/>
    <mergeCell ref="AJ291:AJ304"/>
    <mergeCell ref="AK291:AK304"/>
    <mergeCell ref="AL291:AL304"/>
    <mergeCell ref="AM291:AM304"/>
    <mergeCell ref="AN291:AN304"/>
    <mergeCell ref="AO291:AO304"/>
    <mergeCell ref="AD291:AD304"/>
    <mergeCell ref="AE291:AE304"/>
    <mergeCell ref="AF291:AF304"/>
    <mergeCell ref="AG291:AG304"/>
    <mergeCell ref="AH291:AH304"/>
    <mergeCell ref="AI291:AI304"/>
    <mergeCell ref="U291:U300"/>
    <mergeCell ref="AA291:AA304"/>
    <mergeCell ref="AB291:AB304"/>
    <mergeCell ref="AC291:AC304"/>
    <mergeCell ref="O291:O299"/>
    <mergeCell ref="P291:P304"/>
    <mergeCell ref="Q291:Q304"/>
    <mergeCell ref="R291:R299"/>
    <mergeCell ref="M303:M304"/>
    <mergeCell ref="N303:N304"/>
    <mergeCell ref="O303:O304"/>
    <mergeCell ref="R303:R304"/>
    <mergeCell ref="N276:N290"/>
    <mergeCell ref="O276:O290"/>
    <mergeCell ref="R276:R290"/>
    <mergeCell ref="V276:V290"/>
    <mergeCell ref="G291:G299"/>
    <mergeCell ref="H291:H299"/>
    <mergeCell ref="I291:I299"/>
    <mergeCell ref="J291:J299"/>
    <mergeCell ref="K291:K299"/>
    <mergeCell ref="L291:L299"/>
    <mergeCell ref="G303:G304"/>
    <mergeCell ref="H303:H304"/>
    <mergeCell ref="I303:I304"/>
    <mergeCell ref="J303:J304"/>
    <mergeCell ref="K303:K304"/>
    <mergeCell ref="L303:L304"/>
    <mergeCell ref="S291:S304"/>
    <mergeCell ref="T291:T304"/>
    <mergeCell ref="M291:M299"/>
    <mergeCell ref="N291:N299"/>
    <mergeCell ref="G276:G290"/>
    <mergeCell ref="H276:H290"/>
    <mergeCell ref="I276:I290"/>
    <mergeCell ref="J276:J290"/>
    <mergeCell ref="K276:K290"/>
    <mergeCell ref="L276:L290"/>
    <mergeCell ref="M276:M290"/>
    <mergeCell ref="AR271:AR290"/>
    <mergeCell ref="AS271:AS290"/>
    <mergeCell ref="G274:G275"/>
    <mergeCell ref="H274:H275"/>
    <mergeCell ref="I274:I275"/>
    <mergeCell ref="J274:J275"/>
    <mergeCell ref="K274:K275"/>
    <mergeCell ref="L274:L275"/>
    <mergeCell ref="M274:M275"/>
    <mergeCell ref="N274:N275"/>
    <mergeCell ref="AL271:AL290"/>
    <mergeCell ref="AM271:AM290"/>
    <mergeCell ref="AN271:AN290"/>
    <mergeCell ref="AO271:AO290"/>
    <mergeCell ref="AP271:AP290"/>
    <mergeCell ref="AQ271:AQ290"/>
    <mergeCell ref="AF271:AF290"/>
    <mergeCell ref="AG271:AG290"/>
    <mergeCell ref="AH271:AH290"/>
    <mergeCell ref="AI271:AI290"/>
    <mergeCell ref="AJ271:AJ290"/>
    <mergeCell ref="AK271:AK290"/>
    <mergeCell ref="V271:V273"/>
    <mergeCell ref="AA271:AA290"/>
    <mergeCell ref="AB271:AB290"/>
    <mergeCell ref="AC271:AC290"/>
    <mergeCell ref="AD271:AD290"/>
    <mergeCell ref="AE271:AE290"/>
    <mergeCell ref="P271:P290"/>
    <mergeCell ref="Q271:Q290"/>
    <mergeCell ref="R271:R273"/>
    <mergeCell ref="S271:S290"/>
    <mergeCell ref="T271:T290"/>
    <mergeCell ref="U271:U290"/>
    <mergeCell ref="J271:J273"/>
    <mergeCell ref="K271:K273"/>
    <mergeCell ref="L271:L273"/>
    <mergeCell ref="M271:M273"/>
    <mergeCell ref="N271:N273"/>
    <mergeCell ref="O271:O273"/>
    <mergeCell ref="O274:O275"/>
    <mergeCell ref="R274:R275"/>
    <mergeCell ref="V274:V275"/>
    <mergeCell ref="AR257:AR270"/>
    <mergeCell ref="AS257:AS270"/>
    <mergeCell ref="G258:G270"/>
    <mergeCell ref="H258:H270"/>
    <mergeCell ref="I258:I270"/>
    <mergeCell ref="J258:J270"/>
    <mergeCell ref="K258:K270"/>
    <mergeCell ref="L258:L270"/>
    <mergeCell ref="M258:M270"/>
    <mergeCell ref="N258:N270"/>
    <mergeCell ref="AL257:AL270"/>
    <mergeCell ref="AM257:AM270"/>
    <mergeCell ref="AN257:AN270"/>
    <mergeCell ref="AO257:AO270"/>
    <mergeCell ref="AP257:AP270"/>
    <mergeCell ref="AQ257:AQ270"/>
    <mergeCell ref="AF257:AF270"/>
    <mergeCell ref="AG257:AG270"/>
    <mergeCell ref="AH257:AH270"/>
    <mergeCell ref="AI257:AI270"/>
    <mergeCell ref="AJ257:AJ270"/>
    <mergeCell ref="AK257:AK270"/>
    <mergeCell ref="U257:U270"/>
    <mergeCell ref="AA257:AA270"/>
    <mergeCell ref="AB257:AB270"/>
    <mergeCell ref="AC257:AC270"/>
    <mergeCell ref="AD257:AD270"/>
    <mergeCell ref="AE257:AE270"/>
    <mergeCell ref="V258:V269"/>
    <mergeCell ref="E257:F304"/>
    <mergeCell ref="P257:P270"/>
    <mergeCell ref="Q257:Q270"/>
    <mergeCell ref="R257:R270"/>
    <mergeCell ref="S257:S270"/>
    <mergeCell ref="T257:T270"/>
    <mergeCell ref="O258:O270"/>
    <mergeCell ref="G271:G273"/>
    <mergeCell ref="H271:H273"/>
    <mergeCell ref="I271:I273"/>
    <mergeCell ref="AO245:AO255"/>
    <mergeCell ref="AP245:AP255"/>
    <mergeCell ref="AQ245:AQ255"/>
    <mergeCell ref="AR245:AR255"/>
    <mergeCell ref="AS245:AS255"/>
    <mergeCell ref="V248:V249"/>
    <mergeCell ref="AI245:AI255"/>
    <mergeCell ref="AJ245:AJ255"/>
    <mergeCell ref="AK245:AK255"/>
    <mergeCell ref="AL245:AL255"/>
    <mergeCell ref="AM245:AM255"/>
    <mergeCell ref="AN245:AN255"/>
    <mergeCell ref="AC245:AC255"/>
    <mergeCell ref="AD245:AD255"/>
    <mergeCell ref="AE245:AE255"/>
    <mergeCell ref="AF245:AF255"/>
    <mergeCell ref="AG245:AG255"/>
    <mergeCell ref="AH245:AH255"/>
    <mergeCell ref="S245:S255"/>
    <mergeCell ref="T245:T255"/>
    <mergeCell ref="U245:U255"/>
    <mergeCell ref="V245:V247"/>
    <mergeCell ref="AA245:AA255"/>
    <mergeCell ref="AB245:AB255"/>
    <mergeCell ref="M245:M255"/>
    <mergeCell ref="N245:N255"/>
    <mergeCell ref="O245:O255"/>
    <mergeCell ref="P245:P255"/>
    <mergeCell ref="Q245:Q255"/>
    <mergeCell ref="R245:R255"/>
    <mergeCell ref="G245:G255"/>
    <mergeCell ref="H245:H255"/>
    <mergeCell ref="I245:I255"/>
    <mergeCell ref="J245:J255"/>
    <mergeCell ref="K245:K255"/>
    <mergeCell ref="L245:L255"/>
    <mergeCell ref="AN238:AN244"/>
    <mergeCell ref="AO238:AO244"/>
    <mergeCell ref="AP238:AP244"/>
    <mergeCell ref="L238:L244"/>
    <mergeCell ref="M238:M244"/>
    <mergeCell ref="N238:N244"/>
    <mergeCell ref="O238:O244"/>
    <mergeCell ref="P238:P244"/>
    <mergeCell ref="Q238:Q244"/>
    <mergeCell ref="AQ238:AQ244"/>
    <mergeCell ref="AR238:AR244"/>
    <mergeCell ref="AS238:AS244"/>
    <mergeCell ref="AH238:AH244"/>
    <mergeCell ref="AI238:AI244"/>
    <mergeCell ref="AJ238:AJ244"/>
    <mergeCell ref="AK238:AK244"/>
    <mergeCell ref="AL238:AL244"/>
    <mergeCell ref="AM238:AM244"/>
    <mergeCell ref="AB238:AB244"/>
    <mergeCell ref="AC238:AC244"/>
    <mergeCell ref="AD238:AD244"/>
    <mergeCell ref="AE238:AE244"/>
    <mergeCell ref="AF238:AF244"/>
    <mergeCell ref="AG238:AG244"/>
    <mergeCell ref="R238:R244"/>
    <mergeCell ref="S238:S244"/>
    <mergeCell ref="T238:T244"/>
    <mergeCell ref="U238:U244"/>
    <mergeCell ref="V238:V239"/>
    <mergeCell ref="AA238:AA244"/>
    <mergeCell ref="AQ227:AQ237"/>
    <mergeCell ref="AR227:AR237"/>
    <mergeCell ref="AS227:AS237"/>
    <mergeCell ref="V229:V230"/>
    <mergeCell ref="W229:W230"/>
    <mergeCell ref="G238:G244"/>
    <mergeCell ref="H238:H244"/>
    <mergeCell ref="I238:I244"/>
    <mergeCell ref="J238:J244"/>
    <mergeCell ref="K238:K244"/>
    <mergeCell ref="AK227:AK237"/>
    <mergeCell ref="AL227:AL237"/>
    <mergeCell ref="AM227:AM237"/>
    <mergeCell ref="AN227:AN237"/>
    <mergeCell ref="AO227:AO237"/>
    <mergeCell ref="AP227:AP237"/>
    <mergeCell ref="AE227:AE237"/>
    <mergeCell ref="AF227:AF237"/>
    <mergeCell ref="AG227:AG237"/>
    <mergeCell ref="AH227:AH237"/>
    <mergeCell ref="AI227:AI237"/>
    <mergeCell ref="AJ227:AJ237"/>
    <mergeCell ref="T227:T237"/>
    <mergeCell ref="U227:U237"/>
    <mergeCell ref="AA227:AA237"/>
    <mergeCell ref="AB227:AB237"/>
    <mergeCell ref="AC227:AC237"/>
    <mergeCell ref="AD227:AD237"/>
    <mergeCell ref="N227:N237"/>
    <mergeCell ref="O227:O237"/>
    <mergeCell ref="P227:P237"/>
    <mergeCell ref="Q227:Q237"/>
    <mergeCell ref="R227:R237"/>
    <mergeCell ref="S227:S237"/>
    <mergeCell ref="AQ221:AQ226"/>
    <mergeCell ref="AR221:AR226"/>
    <mergeCell ref="AS221:AS226"/>
    <mergeCell ref="G227:G237"/>
    <mergeCell ref="H227:H237"/>
    <mergeCell ref="I227:I237"/>
    <mergeCell ref="J227:J237"/>
    <mergeCell ref="K227:K237"/>
    <mergeCell ref="L227:L237"/>
    <mergeCell ref="M227:M237"/>
    <mergeCell ref="AK221:AK226"/>
    <mergeCell ref="AL221:AL226"/>
    <mergeCell ref="AM221:AM226"/>
    <mergeCell ref="AN221:AN226"/>
    <mergeCell ref="AO221:AO226"/>
    <mergeCell ref="AP221:AP226"/>
    <mergeCell ref="AE221:AE226"/>
    <mergeCell ref="AF221:AF226"/>
    <mergeCell ref="AG221:AG226"/>
    <mergeCell ref="AH221:AH226"/>
    <mergeCell ref="AI221:AI226"/>
    <mergeCell ref="AJ221:AJ226"/>
    <mergeCell ref="T221:T226"/>
    <mergeCell ref="U221:U226"/>
    <mergeCell ref="AA221:AA226"/>
    <mergeCell ref="AB221:AB226"/>
    <mergeCell ref="AC221:AC226"/>
    <mergeCell ref="AD221:AD226"/>
    <mergeCell ref="N221:N226"/>
    <mergeCell ref="O221:O226"/>
    <mergeCell ref="P221:P226"/>
    <mergeCell ref="Q221:Q226"/>
    <mergeCell ref="R221:R226"/>
    <mergeCell ref="S221:S226"/>
    <mergeCell ref="AQ219:AQ220"/>
    <mergeCell ref="AR219:AR220"/>
    <mergeCell ref="AS219:AS220"/>
    <mergeCell ref="G221:G226"/>
    <mergeCell ref="H221:H226"/>
    <mergeCell ref="I221:I226"/>
    <mergeCell ref="J221:J226"/>
    <mergeCell ref="K221:K226"/>
    <mergeCell ref="L221:L226"/>
    <mergeCell ref="M221:M226"/>
    <mergeCell ref="AK219:AK220"/>
    <mergeCell ref="AL219:AL220"/>
    <mergeCell ref="AM219:AM220"/>
    <mergeCell ref="AN219:AN220"/>
    <mergeCell ref="AO219:AO220"/>
    <mergeCell ref="AP219:AP220"/>
    <mergeCell ref="AE219:AE220"/>
    <mergeCell ref="AF219:AF220"/>
    <mergeCell ref="AG219:AG220"/>
    <mergeCell ref="AH219:AH220"/>
    <mergeCell ref="AI219:AI220"/>
    <mergeCell ref="AJ219:AJ220"/>
    <mergeCell ref="T219:T220"/>
    <mergeCell ref="U219:U220"/>
    <mergeCell ref="AA219:AA220"/>
    <mergeCell ref="AB219:AB220"/>
    <mergeCell ref="AC219:AC220"/>
    <mergeCell ref="AD219:AD220"/>
    <mergeCell ref="N219:N220"/>
    <mergeCell ref="O219:O220"/>
    <mergeCell ref="P219:P220"/>
    <mergeCell ref="Q219:Q220"/>
    <mergeCell ref="R219:R220"/>
    <mergeCell ref="S219:S220"/>
    <mergeCell ref="AR215:AR218"/>
    <mergeCell ref="AS215:AS218"/>
    <mergeCell ref="V217:V218"/>
    <mergeCell ref="G219:G220"/>
    <mergeCell ref="H219:H220"/>
    <mergeCell ref="I219:I220"/>
    <mergeCell ref="J219:J220"/>
    <mergeCell ref="K219:K220"/>
    <mergeCell ref="L219:L220"/>
    <mergeCell ref="M219:M220"/>
    <mergeCell ref="AL215:AL218"/>
    <mergeCell ref="AM215:AM218"/>
    <mergeCell ref="AN215:AN218"/>
    <mergeCell ref="AO215:AO218"/>
    <mergeCell ref="AP215:AP218"/>
    <mergeCell ref="AQ215:AQ218"/>
    <mergeCell ref="AF215:AF218"/>
    <mergeCell ref="AG215:AG218"/>
    <mergeCell ref="AH215:AH218"/>
    <mergeCell ref="AI215:AI218"/>
    <mergeCell ref="AJ215:AJ218"/>
    <mergeCell ref="AK215:AK218"/>
    <mergeCell ref="U215:U218"/>
    <mergeCell ref="AA215:AA218"/>
    <mergeCell ref="AB215:AB218"/>
    <mergeCell ref="AC215:AC218"/>
    <mergeCell ref="AD215:AD218"/>
    <mergeCell ref="AE215:AE218"/>
    <mergeCell ref="O215:O218"/>
    <mergeCell ref="P215:P218"/>
    <mergeCell ref="Q215:Q218"/>
    <mergeCell ref="R215:R218"/>
    <mergeCell ref="S215:S218"/>
    <mergeCell ref="T215:T218"/>
    <mergeCell ref="V211:V212"/>
    <mergeCell ref="V213:V214"/>
    <mergeCell ref="G215:G218"/>
    <mergeCell ref="H215:H218"/>
    <mergeCell ref="I215:I218"/>
    <mergeCell ref="J215:J218"/>
    <mergeCell ref="K215:K218"/>
    <mergeCell ref="L215:L218"/>
    <mergeCell ref="M215:M218"/>
    <mergeCell ref="N215:N218"/>
    <mergeCell ref="L201:L214"/>
    <mergeCell ref="M201:M214"/>
    <mergeCell ref="N201:N214"/>
    <mergeCell ref="O201:O214"/>
    <mergeCell ref="R201:R214"/>
    <mergeCell ref="U201:U214"/>
    <mergeCell ref="AO200:AO214"/>
    <mergeCell ref="AP200:AP214"/>
    <mergeCell ref="AQ200:AQ214"/>
    <mergeCell ref="AR200:AR214"/>
    <mergeCell ref="AS200:AS214"/>
    <mergeCell ref="G201:G214"/>
    <mergeCell ref="H201:H214"/>
    <mergeCell ref="I201:I214"/>
    <mergeCell ref="J201:J214"/>
    <mergeCell ref="K201:K214"/>
    <mergeCell ref="AI200:AI214"/>
    <mergeCell ref="AJ200:AJ214"/>
    <mergeCell ref="AK200:AK214"/>
    <mergeCell ref="AL200:AL214"/>
    <mergeCell ref="AM200:AM214"/>
    <mergeCell ref="AN200:AN214"/>
    <mergeCell ref="AC200:AC214"/>
    <mergeCell ref="AD200:AD214"/>
    <mergeCell ref="AE200:AE214"/>
    <mergeCell ref="AF200:AF214"/>
    <mergeCell ref="AG200:AG214"/>
    <mergeCell ref="AH200:AH214"/>
    <mergeCell ref="P200:P214"/>
    <mergeCell ref="Q200:Q214"/>
    <mergeCell ref="S200:S214"/>
    <mergeCell ref="T200:T214"/>
    <mergeCell ref="AA200:AA214"/>
    <mergeCell ref="AB200:AB214"/>
    <mergeCell ref="V201:V202"/>
    <mergeCell ref="V204:V205"/>
    <mergeCell ref="V206:V207"/>
    <mergeCell ref="V208:V209"/>
    <mergeCell ref="L194:L199"/>
    <mergeCell ref="M194:M199"/>
    <mergeCell ref="N194:N199"/>
    <mergeCell ref="O194:O199"/>
    <mergeCell ref="R194:R199"/>
    <mergeCell ref="U194:U199"/>
    <mergeCell ref="AP187:AP199"/>
    <mergeCell ref="AQ187:AQ199"/>
    <mergeCell ref="AR187:AR199"/>
    <mergeCell ref="AS187:AS199"/>
    <mergeCell ref="V189:V190"/>
    <mergeCell ref="G194:G199"/>
    <mergeCell ref="H194:H199"/>
    <mergeCell ref="I194:I199"/>
    <mergeCell ref="J194:J199"/>
    <mergeCell ref="K194:K199"/>
    <mergeCell ref="AJ187:AJ199"/>
    <mergeCell ref="AK187:AK199"/>
    <mergeCell ref="AL187:AL199"/>
    <mergeCell ref="AM187:AM199"/>
    <mergeCell ref="AN187:AN199"/>
    <mergeCell ref="AO187:AO199"/>
    <mergeCell ref="AD187:AD199"/>
    <mergeCell ref="AE187:AE199"/>
    <mergeCell ref="AF187:AF199"/>
    <mergeCell ref="AG187:AG199"/>
    <mergeCell ref="AH187:AH199"/>
    <mergeCell ref="AI187:AI199"/>
    <mergeCell ref="S187:S199"/>
    <mergeCell ref="T187:T199"/>
    <mergeCell ref="U187:U193"/>
    <mergeCell ref="AA187:AA199"/>
    <mergeCell ref="AB187:AB199"/>
    <mergeCell ref="AC187:AC199"/>
    <mergeCell ref="V194:V196"/>
    <mergeCell ref="M187:M193"/>
    <mergeCell ref="N187:N193"/>
    <mergeCell ref="O187:O193"/>
    <mergeCell ref="P187:P199"/>
    <mergeCell ref="Q187:Q199"/>
    <mergeCell ref="R187:R193"/>
    <mergeCell ref="M182:M186"/>
    <mergeCell ref="N182:N186"/>
    <mergeCell ref="O182:O186"/>
    <mergeCell ref="R182:R186"/>
    <mergeCell ref="G187:G193"/>
    <mergeCell ref="H187:H193"/>
    <mergeCell ref="I187:I193"/>
    <mergeCell ref="J187:J193"/>
    <mergeCell ref="K187:K193"/>
    <mergeCell ref="L187:L193"/>
    <mergeCell ref="G182:G186"/>
    <mergeCell ref="H182:H186"/>
    <mergeCell ref="I182:I186"/>
    <mergeCell ref="J182:J186"/>
    <mergeCell ref="K182:K186"/>
    <mergeCell ref="L182:L186"/>
    <mergeCell ref="P169:P186"/>
    <mergeCell ref="Q169:Q186"/>
    <mergeCell ref="R169:R175"/>
    <mergeCell ref="M176:M181"/>
    <mergeCell ref="N176:N181"/>
    <mergeCell ref="O176:O181"/>
    <mergeCell ref="R176:R181"/>
    <mergeCell ref="AP169:AP186"/>
    <mergeCell ref="AQ169:AQ186"/>
    <mergeCell ref="AR169:AR186"/>
    <mergeCell ref="AS169:AS186"/>
    <mergeCell ref="G176:G181"/>
    <mergeCell ref="H176:H181"/>
    <mergeCell ref="I176:I181"/>
    <mergeCell ref="J176:J181"/>
    <mergeCell ref="K176:K181"/>
    <mergeCell ref="L176:L181"/>
    <mergeCell ref="AJ169:AJ186"/>
    <mergeCell ref="AK169:AK186"/>
    <mergeCell ref="AL169:AL186"/>
    <mergeCell ref="AM169:AM186"/>
    <mergeCell ref="AN169:AN186"/>
    <mergeCell ref="AO169:AO186"/>
    <mergeCell ref="AD169:AD186"/>
    <mergeCell ref="AE169:AE186"/>
    <mergeCell ref="AF169:AF186"/>
    <mergeCell ref="AG169:AG186"/>
    <mergeCell ref="AH169:AH186"/>
    <mergeCell ref="AI169:AI186"/>
    <mergeCell ref="S169:S186"/>
    <mergeCell ref="T169:T186"/>
    <mergeCell ref="U169:U175"/>
    <mergeCell ref="AA169:AA186"/>
    <mergeCell ref="AB169:AB186"/>
    <mergeCell ref="AC169:AC186"/>
    <mergeCell ref="U176:U186"/>
    <mergeCell ref="M169:M175"/>
    <mergeCell ref="N169:N175"/>
    <mergeCell ref="O169:O175"/>
    <mergeCell ref="G169:G175"/>
    <mergeCell ref="H169:H175"/>
    <mergeCell ref="I169:I175"/>
    <mergeCell ref="J169:J175"/>
    <mergeCell ref="K169:K175"/>
    <mergeCell ref="L169:L175"/>
    <mergeCell ref="AO160:AO168"/>
    <mergeCell ref="AP160:AP168"/>
    <mergeCell ref="AQ160:AQ168"/>
    <mergeCell ref="AR160:AR168"/>
    <mergeCell ref="AS160:AS168"/>
    <mergeCell ref="G165:G168"/>
    <mergeCell ref="H165:H168"/>
    <mergeCell ref="I165:I168"/>
    <mergeCell ref="J165:J168"/>
    <mergeCell ref="K165:K168"/>
    <mergeCell ref="AI160:AI168"/>
    <mergeCell ref="AJ160:AJ168"/>
    <mergeCell ref="AK160:AK168"/>
    <mergeCell ref="AL160:AL168"/>
    <mergeCell ref="AM160:AM168"/>
    <mergeCell ref="AN160:AN168"/>
    <mergeCell ref="AC160:AC168"/>
    <mergeCell ref="AD160:AD168"/>
    <mergeCell ref="AE160:AE168"/>
    <mergeCell ref="AF160:AF168"/>
    <mergeCell ref="AG160:AG168"/>
    <mergeCell ref="AH160:AH168"/>
    <mergeCell ref="R160:R164"/>
    <mergeCell ref="S160:S168"/>
    <mergeCell ref="T160:T168"/>
    <mergeCell ref="U160:U164"/>
    <mergeCell ref="AA160:AA168"/>
    <mergeCell ref="AB160:AB168"/>
    <mergeCell ref="R165:R168"/>
    <mergeCell ref="U165:U168"/>
    <mergeCell ref="L160:L164"/>
    <mergeCell ref="M160:M164"/>
    <mergeCell ref="N160:N164"/>
    <mergeCell ref="O160:O164"/>
    <mergeCell ref="P160:P168"/>
    <mergeCell ref="Q160:Q168"/>
    <mergeCell ref="L165:L168"/>
    <mergeCell ref="M165:M168"/>
    <mergeCell ref="N165:N168"/>
    <mergeCell ref="O165:O168"/>
    <mergeCell ref="M154:M159"/>
    <mergeCell ref="N154:N159"/>
    <mergeCell ref="O154:O159"/>
    <mergeCell ref="R154:R159"/>
    <mergeCell ref="U154:U159"/>
    <mergeCell ref="G160:G164"/>
    <mergeCell ref="H160:H164"/>
    <mergeCell ref="I160:I164"/>
    <mergeCell ref="J160:J164"/>
    <mergeCell ref="K160:K164"/>
    <mergeCell ref="G154:G159"/>
    <mergeCell ref="H154:H159"/>
    <mergeCell ref="I154:I159"/>
    <mergeCell ref="J154:J159"/>
    <mergeCell ref="K154:K159"/>
    <mergeCell ref="L154:L159"/>
    <mergeCell ref="AP144:AP159"/>
    <mergeCell ref="AQ144:AQ159"/>
    <mergeCell ref="AR144:AR159"/>
    <mergeCell ref="AS144:AS159"/>
    <mergeCell ref="G149:G153"/>
    <mergeCell ref="H149:H153"/>
    <mergeCell ref="I149:I153"/>
    <mergeCell ref="J149:J153"/>
    <mergeCell ref="K149:K153"/>
    <mergeCell ref="L149:L153"/>
    <mergeCell ref="AJ144:AJ159"/>
    <mergeCell ref="AK144:AK159"/>
    <mergeCell ref="AL144:AL159"/>
    <mergeCell ref="AM144:AM159"/>
    <mergeCell ref="AN144:AN159"/>
    <mergeCell ref="AO144:AO159"/>
    <mergeCell ref="AD144:AD159"/>
    <mergeCell ref="AE144:AE159"/>
    <mergeCell ref="AF144:AF159"/>
    <mergeCell ref="AG144:AG159"/>
    <mergeCell ref="AH144:AH159"/>
    <mergeCell ref="AI144:AI159"/>
    <mergeCell ref="S144:S159"/>
    <mergeCell ref="T144:T159"/>
    <mergeCell ref="U144:U148"/>
    <mergeCell ref="AA144:AA159"/>
    <mergeCell ref="AB144:AB159"/>
    <mergeCell ref="AC144:AC159"/>
    <mergeCell ref="U149:U153"/>
    <mergeCell ref="M144:M148"/>
    <mergeCell ref="N144:N148"/>
    <mergeCell ref="O144:O148"/>
    <mergeCell ref="P144:P159"/>
    <mergeCell ref="Q144:Q159"/>
    <mergeCell ref="R144:R148"/>
    <mergeCell ref="M149:M153"/>
    <mergeCell ref="N149:N153"/>
    <mergeCell ref="O149:O153"/>
    <mergeCell ref="R149:R153"/>
    <mergeCell ref="G144:G148"/>
    <mergeCell ref="H144:H148"/>
    <mergeCell ref="I144:I148"/>
    <mergeCell ref="J144:J148"/>
    <mergeCell ref="K144:K148"/>
    <mergeCell ref="L144:L148"/>
    <mergeCell ref="AO122:AO143"/>
    <mergeCell ref="AP122:AP143"/>
    <mergeCell ref="AQ122:AQ143"/>
    <mergeCell ref="AR122:AR143"/>
    <mergeCell ref="AS122:AS143"/>
    <mergeCell ref="G134:G143"/>
    <mergeCell ref="H134:H143"/>
    <mergeCell ref="I134:I143"/>
    <mergeCell ref="J134:J143"/>
    <mergeCell ref="K134:K143"/>
    <mergeCell ref="AI122:AI143"/>
    <mergeCell ref="AJ122:AJ143"/>
    <mergeCell ref="AK122:AK143"/>
    <mergeCell ref="AL122:AL143"/>
    <mergeCell ref="AM122:AM143"/>
    <mergeCell ref="AN122:AN143"/>
    <mergeCell ref="AC122:AC143"/>
    <mergeCell ref="AD122:AD143"/>
    <mergeCell ref="AE122:AE143"/>
    <mergeCell ref="AF122:AF143"/>
    <mergeCell ref="AG122:AG143"/>
    <mergeCell ref="AH122:AH143"/>
    <mergeCell ref="R122:R133"/>
    <mergeCell ref="S122:S143"/>
    <mergeCell ref="T122:T143"/>
    <mergeCell ref="U122:U143"/>
    <mergeCell ref="H117:H119"/>
    <mergeCell ref="I117:I119"/>
    <mergeCell ref="J117:J119"/>
    <mergeCell ref="K117:K119"/>
    <mergeCell ref="AA122:AA143"/>
    <mergeCell ref="AB122:AB143"/>
    <mergeCell ref="R134:R143"/>
    <mergeCell ref="L122:L133"/>
    <mergeCell ref="M122:M133"/>
    <mergeCell ref="N122:N133"/>
    <mergeCell ref="O122:O133"/>
    <mergeCell ref="P122:P143"/>
    <mergeCell ref="Q122:Q143"/>
    <mergeCell ref="L134:L143"/>
    <mergeCell ref="M134:M143"/>
    <mergeCell ref="N134:N143"/>
    <mergeCell ref="O134:O143"/>
    <mergeCell ref="L120:L121"/>
    <mergeCell ref="M120:M121"/>
    <mergeCell ref="N120:N121"/>
    <mergeCell ref="O120:O121"/>
    <mergeCell ref="R120:R121"/>
    <mergeCell ref="K115:K116"/>
    <mergeCell ref="M108:M109"/>
    <mergeCell ref="N108:N109"/>
    <mergeCell ref="O108:O109"/>
    <mergeCell ref="R108:R109"/>
    <mergeCell ref="U108:U121"/>
    <mergeCell ref="G110:G114"/>
    <mergeCell ref="H110:H114"/>
    <mergeCell ref="I110:I114"/>
    <mergeCell ref="J110:J114"/>
    <mergeCell ref="K110:K114"/>
    <mergeCell ref="G122:G133"/>
    <mergeCell ref="H122:H133"/>
    <mergeCell ref="I122:I133"/>
    <mergeCell ref="J122:J133"/>
    <mergeCell ref="K122:K133"/>
    <mergeCell ref="L117:L119"/>
    <mergeCell ref="M117:M119"/>
    <mergeCell ref="N117:N119"/>
    <mergeCell ref="O117:O119"/>
    <mergeCell ref="R117:R119"/>
    <mergeCell ref="G120:G121"/>
    <mergeCell ref="H120:H121"/>
    <mergeCell ref="I120:I121"/>
    <mergeCell ref="J120:J121"/>
    <mergeCell ref="K120:K121"/>
    <mergeCell ref="L115:L116"/>
    <mergeCell ref="M115:M116"/>
    <mergeCell ref="N115:N116"/>
    <mergeCell ref="O115:O116"/>
    <mergeCell ref="R115:R116"/>
    <mergeCell ref="G117:G119"/>
    <mergeCell ref="M106:M107"/>
    <mergeCell ref="N106:N107"/>
    <mergeCell ref="O106:O107"/>
    <mergeCell ref="R106:R107"/>
    <mergeCell ref="G108:G109"/>
    <mergeCell ref="H108:H109"/>
    <mergeCell ref="I108:I109"/>
    <mergeCell ref="J108:J109"/>
    <mergeCell ref="K108:K109"/>
    <mergeCell ref="L108:L109"/>
    <mergeCell ref="G106:G107"/>
    <mergeCell ref="H106:H107"/>
    <mergeCell ref="I106:I107"/>
    <mergeCell ref="J106:J107"/>
    <mergeCell ref="K106:K107"/>
    <mergeCell ref="L106:L107"/>
    <mergeCell ref="AN105:AN121"/>
    <mergeCell ref="P105:P121"/>
    <mergeCell ref="Q105:Q121"/>
    <mergeCell ref="S105:S121"/>
    <mergeCell ref="T105:T121"/>
    <mergeCell ref="U105:U107"/>
    <mergeCell ref="AA105:AA121"/>
    <mergeCell ref="L110:L114"/>
    <mergeCell ref="M110:M114"/>
    <mergeCell ref="N110:N114"/>
    <mergeCell ref="O110:O114"/>
    <mergeCell ref="R110:R114"/>
    <mergeCell ref="G115:G116"/>
    <mergeCell ref="H115:H116"/>
    <mergeCell ref="I115:I116"/>
    <mergeCell ref="J115:J116"/>
    <mergeCell ref="AO105:AO121"/>
    <mergeCell ref="AP105:AP121"/>
    <mergeCell ref="AQ105:AQ121"/>
    <mergeCell ref="AR105:AR121"/>
    <mergeCell ref="AS105:AS121"/>
    <mergeCell ref="AH105:AH121"/>
    <mergeCell ref="AI105:AI121"/>
    <mergeCell ref="AJ105:AJ121"/>
    <mergeCell ref="AK105:AK121"/>
    <mergeCell ref="AL105:AL121"/>
    <mergeCell ref="AM105:AM121"/>
    <mergeCell ref="AB105:AB121"/>
    <mergeCell ref="AC105:AC121"/>
    <mergeCell ref="AD105:AD121"/>
    <mergeCell ref="AE105:AE121"/>
    <mergeCell ref="AF105:AF121"/>
    <mergeCell ref="AG105:AG121"/>
    <mergeCell ref="AR96:AR104"/>
    <mergeCell ref="AS96:AS104"/>
    <mergeCell ref="G100:G104"/>
    <mergeCell ref="H100:H104"/>
    <mergeCell ref="I100:I104"/>
    <mergeCell ref="J100:J104"/>
    <mergeCell ref="K100:K104"/>
    <mergeCell ref="L100:L104"/>
    <mergeCell ref="AJ96:AJ104"/>
    <mergeCell ref="AK96:AK104"/>
    <mergeCell ref="AL96:AL104"/>
    <mergeCell ref="AM96:AM104"/>
    <mergeCell ref="AN96:AN104"/>
    <mergeCell ref="AO96:AO104"/>
    <mergeCell ref="AD96:AD104"/>
    <mergeCell ref="AE96:AE104"/>
    <mergeCell ref="AF96:AF104"/>
    <mergeCell ref="AG96:AG104"/>
    <mergeCell ref="AH96:AH104"/>
    <mergeCell ref="AI96:AI104"/>
    <mergeCell ref="S96:S104"/>
    <mergeCell ref="T96:T104"/>
    <mergeCell ref="U96:U99"/>
    <mergeCell ref="AA96:AA104"/>
    <mergeCell ref="AB96:AB104"/>
    <mergeCell ref="AC96:AC104"/>
    <mergeCell ref="U100:U104"/>
    <mergeCell ref="M96:M99"/>
    <mergeCell ref="N96:N99"/>
    <mergeCell ref="O96:O99"/>
    <mergeCell ref="AR90:AR94"/>
    <mergeCell ref="AS90:AS94"/>
    <mergeCell ref="G93:G94"/>
    <mergeCell ref="H93:H94"/>
    <mergeCell ref="I93:I94"/>
    <mergeCell ref="J93:J94"/>
    <mergeCell ref="K93:K94"/>
    <mergeCell ref="L93:L94"/>
    <mergeCell ref="AJ90:AJ94"/>
    <mergeCell ref="AK90:AK94"/>
    <mergeCell ref="AL90:AL94"/>
    <mergeCell ref="AM90:AM94"/>
    <mergeCell ref="AN90:AN94"/>
    <mergeCell ref="AO90:AO94"/>
    <mergeCell ref="AD90:AD94"/>
    <mergeCell ref="AE90:AE94"/>
    <mergeCell ref="AF90:AF94"/>
    <mergeCell ref="O93:O94"/>
    <mergeCell ref="R93:R94"/>
    <mergeCell ref="P96:P104"/>
    <mergeCell ref="Q96:Q104"/>
    <mergeCell ref="R96:R99"/>
    <mergeCell ref="M100:M104"/>
    <mergeCell ref="N100:N104"/>
    <mergeCell ref="O100:O104"/>
    <mergeCell ref="R100:R104"/>
    <mergeCell ref="G96:G99"/>
    <mergeCell ref="H96:H99"/>
    <mergeCell ref="I96:I99"/>
    <mergeCell ref="J96:J99"/>
    <mergeCell ref="K96:K99"/>
    <mergeCell ref="L96:L99"/>
    <mergeCell ref="AP90:AP94"/>
    <mergeCell ref="AQ90:AQ94"/>
    <mergeCell ref="AP96:AP104"/>
    <mergeCell ref="AQ96:AQ104"/>
    <mergeCell ref="G88:G89"/>
    <mergeCell ref="H88:H89"/>
    <mergeCell ref="I88:I89"/>
    <mergeCell ref="J88:J89"/>
    <mergeCell ref="K88:K89"/>
    <mergeCell ref="L88:L89"/>
    <mergeCell ref="G84:G87"/>
    <mergeCell ref="H84:H87"/>
    <mergeCell ref="I84:I87"/>
    <mergeCell ref="J84:J87"/>
    <mergeCell ref="K84:K87"/>
    <mergeCell ref="L84:L87"/>
    <mergeCell ref="AN82:AN89"/>
    <mergeCell ref="AG90:AG94"/>
    <mergeCell ref="AH90:AH94"/>
    <mergeCell ref="AI90:AI94"/>
    <mergeCell ref="S90:S94"/>
    <mergeCell ref="T90:T94"/>
    <mergeCell ref="U90:U94"/>
    <mergeCell ref="AA90:AA94"/>
    <mergeCell ref="AB90:AB94"/>
    <mergeCell ref="AC90:AC94"/>
    <mergeCell ref="Y93:Y94"/>
    <mergeCell ref="Z93:Z94"/>
    <mergeCell ref="M88:M89"/>
    <mergeCell ref="N88:N89"/>
    <mergeCell ref="O88:O89"/>
    <mergeCell ref="R88:R89"/>
    <mergeCell ref="P90:P94"/>
    <mergeCell ref="Q90:Q94"/>
    <mergeCell ref="M93:M94"/>
    <mergeCell ref="N93:N94"/>
    <mergeCell ref="AS82:AS89"/>
    <mergeCell ref="AH82:AH89"/>
    <mergeCell ref="AI82:AI89"/>
    <mergeCell ref="AJ82:AJ89"/>
    <mergeCell ref="AK82:AK89"/>
    <mergeCell ref="AL82:AL89"/>
    <mergeCell ref="AM82:AM89"/>
    <mergeCell ref="AB82:AB89"/>
    <mergeCell ref="AC82:AC89"/>
    <mergeCell ref="AD82:AD89"/>
    <mergeCell ref="AE82:AE89"/>
    <mergeCell ref="AF82:AF89"/>
    <mergeCell ref="AG82:AG89"/>
    <mergeCell ref="M84:M87"/>
    <mergeCell ref="N84:N87"/>
    <mergeCell ref="O84:O87"/>
    <mergeCell ref="R84:R87"/>
    <mergeCell ref="AP79:AP81"/>
    <mergeCell ref="AQ79:AQ81"/>
    <mergeCell ref="AR79:AR81"/>
    <mergeCell ref="AS79:AS81"/>
    <mergeCell ref="P82:P89"/>
    <mergeCell ref="Q82:Q89"/>
    <mergeCell ref="S82:S89"/>
    <mergeCell ref="T82:T89"/>
    <mergeCell ref="U82:U89"/>
    <mergeCell ref="AA82:AA89"/>
    <mergeCell ref="AJ79:AJ81"/>
    <mergeCell ref="AK79:AK81"/>
    <mergeCell ref="AL79:AL81"/>
    <mergeCell ref="AM79:AM81"/>
    <mergeCell ref="AN79:AN81"/>
    <mergeCell ref="AO79:AO81"/>
    <mergeCell ref="AD79:AD81"/>
    <mergeCell ref="AE79:AE81"/>
    <mergeCell ref="AF79:AF81"/>
    <mergeCell ref="AG79:AG81"/>
    <mergeCell ref="AH79:AH81"/>
    <mergeCell ref="AI79:AI81"/>
    <mergeCell ref="S79:S81"/>
    <mergeCell ref="T79:T81"/>
    <mergeCell ref="U79:U81"/>
    <mergeCell ref="AA79:AA81"/>
    <mergeCell ref="AB79:AB81"/>
    <mergeCell ref="AC79:AC81"/>
    <mergeCell ref="AO82:AO89"/>
    <mergeCell ref="AP82:AP89"/>
    <mergeCell ref="AQ82:AQ89"/>
    <mergeCell ref="AR82:AR89"/>
    <mergeCell ref="M79:M81"/>
    <mergeCell ref="N79:N81"/>
    <mergeCell ref="O79:O81"/>
    <mergeCell ref="P79:P81"/>
    <mergeCell ref="Q79:Q81"/>
    <mergeCell ref="R79:R81"/>
    <mergeCell ref="M77:M78"/>
    <mergeCell ref="N77:N78"/>
    <mergeCell ref="O77:O78"/>
    <mergeCell ref="R77:R78"/>
    <mergeCell ref="G79:G81"/>
    <mergeCell ref="H79:H81"/>
    <mergeCell ref="I79:I81"/>
    <mergeCell ref="J79:J81"/>
    <mergeCell ref="K79:K81"/>
    <mergeCell ref="L79:L81"/>
    <mergeCell ref="G77:G78"/>
    <mergeCell ref="H77:H78"/>
    <mergeCell ref="I77:I78"/>
    <mergeCell ref="J77:J78"/>
    <mergeCell ref="K77:K78"/>
    <mergeCell ref="L77:L78"/>
    <mergeCell ref="AR63:AR78"/>
    <mergeCell ref="AS63:AS78"/>
    <mergeCell ref="V65:V68"/>
    <mergeCell ref="V69:V70"/>
    <mergeCell ref="AI63:AI78"/>
    <mergeCell ref="AJ63:AJ78"/>
    <mergeCell ref="AK63:AK78"/>
    <mergeCell ref="AL63:AL78"/>
    <mergeCell ref="AM63:AM78"/>
    <mergeCell ref="AN63:AN78"/>
    <mergeCell ref="AC63:AC78"/>
    <mergeCell ref="AD63:AD78"/>
    <mergeCell ref="AE63:AE78"/>
    <mergeCell ref="AF63:AF78"/>
    <mergeCell ref="AG63:AG78"/>
    <mergeCell ref="AH63:AH78"/>
    <mergeCell ref="S63:S78"/>
    <mergeCell ref="T63:T78"/>
    <mergeCell ref="U63:U78"/>
    <mergeCell ref="V63:V64"/>
    <mergeCell ref="AA63:AA78"/>
    <mergeCell ref="AB63:AB78"/>
    <mergeCell ref="N63:N73"/>
    <mergeCell ref="O63:O73"/>
    <mergeCell ref="P63:P78"/>
    <mergeCell ref="Q63:Q78"/>
    <mergeCell ref="R63:R73"/>
    <mergeCell ref="M74:M76"/>
    <mergeCell ref="N74:N76"/>
    <mergeCell ref="O74:O76"/>
    <mergeCell ref="R74:R76"/>
    <mergeCell ref="G63:G73"/>
    <mergeCell ref="H63:H73"/>
    <mergeCell ref="I63:I73"/>
    <mergeCell ref="J63:J73"/>
    <mergeCell ref="K63:K73"/>
    <mergeCell ref="L63:L73"/>
    <mergeCell ref="AP46:AP62"/>
    <mergeCell ref="AQ46:AQ62"/>
    <mergeCell ref="R46:R49"/>
    <mergeCell ref="M50:M62"/>
    <mergeCell ref="N50:N62"/>
    <mergeCell ref="O50:O62"/>
    <mergeCell ref="R50:R62"/>
    <mergeCell ref="G74:G76"/>
    <mergeCell ref="H74:H76"/>
    <mergeCell ref="I74:I76"/>
    <mergeCell ref="J74:J76"/>
    <mergeCell ref="K74:K76"/>
    <mergeCell ref="L74:L76"/>
    <mergeCell ref="AO63:AO78"/>
    <mergeCell ref="AP63:AP78"/>
    <mergeCell ref="AQ63:AQ78"/>
    <mergeCell ref="M63:M73"/>
    <mergeCell ref="AR46:AR62"/>
    <mergeCell ref="AS46:AS62"/>
    <mergeCell ref="G50:G62"/>
    <mergeCell ref="H50:H62"/>
    <mergeCell ref="I50:I62"/>
    <mergeCell ref="J50:J62"/>
    <mergeCell ref="K50:K62"/>
    <mergeCell ref="L50:L62"/>
    <mergeCell ref="AJ46:AJ62"/>
    <mergeCell ref="AK46:AK62"/>
    <mergeCell ref="AL46:AL62"/>
    <mergeCell ref="AM46:AM62"/>
    <mergeCell ref="AN46:AN62"/>
    <mergeCell ref="AO46:AO62"/>
    <mergeCell ref="AD46:AD62"/>
    <mergeCell ref="AE46:AE62"/>
    <mergeCell ref="AF46:AF62"/>
    <mergeCell ref="AG46:AG62"/>
    <mergeCell ref="AH46:AH62"/>
    <mergeCell ref="AI46:AI62"/>
    <mergeCell ref="S46:S62"/>
    <mergeCell ref="T46:T62"/>
    <mergeCell ref="U46:U49"/>
    <mergeCell ref="AA46:AA62"/>
    <mergeCell ref="AB46:AB62"/>
    <mergeCell ref="AC46:AC62"/>
    <mergeCell ref="U50:U62"/>
    <mergeCell ref="M46:M49"/>
    <mergeCell ref="N46:N49"/>
    <mergeCell ref="O46:O49"/>
    <mergeCell ref="P46:P62"/>
    <mergeCell ref="Q46:Q62"/>
    <mergeCell ref="M44:M45"/>
    <mergeCell ref="N44:N45"/>
    <mergeCell ref="O44:O45"/>
    <mergeCell ref="R44:R45"/>
    <mergeCell ref="G46:G49"/>
    <mergeCell ref="H46:H49"/>
    <mergeCell ref="I46:I49"/>
    <mergeCell ref="J46:J49"/>
    <mergeCell ref="K46:K49"/>
    <mergeCell ref="L46:L49"/>
    <mergeCell ref="G44:G45"/>
    <mergeCell ref="H44:H45"/>
    <mergeCell ref="I44:I45"/>
    <mergeCell ref="J44:J45"/>
    <mergeCell ref="K44:K45"/>
    <mergeCell ref="L44:L45"/>
    <mergeCell ref="M25:M41"/>
    <mergeCell ref="N25:N41"/>
    <mergeCell ref="O25:O41"/>
    <mergeCell ref="R25:R41"/>
    <mergeCell ref="Q12:Q45"/>
    <mergeCell ref="R12:R14"/>
    <mergeCell ref="M15:M17"/>
    <mergeCell ref="N15:N17"/>
    <mergeCell ref="O15:O17"/>
    <mergeCell ref="R15:R17"/>
    <mergeCell ref="M21:M24"/>
    <mergeCell ref="N21:N24"/>
    <mergeCell ref="O21:O24"/>
    <mergeCell ref="R21:R24"/>
    <mergeCell ref="G25:G41"/>
    <mergeCell ref="H25:H41"/>
    <mergeCell ref="I25:I41"/>
    <mergeCell ref="J25:J41"/>
    <mergeCell ref="K25:K41"/>
    <mergeCell ref="L25:L41"/>
    <mergeCell ref="M18:M20"/>
    <mergeCell ref="N18:N20"/>
    <mergeCell ref="O18:O20"/>
    <mergeCell ref="R18:R20"/>
    <mergeCell ref="G21:G24"/>
    <mergeCell ref="H21:H24"/>
    <mergeCell ref="I21:I24"/>
    <mergeCell ref="J21:J24"/>
    <mergeCell ref="K21:K24"/>
    <mergeCell ref="L21:L24"/>
    <mergeCell ref="G18:G20"/>
    <mergeCell ref="H18:H20"/>
    <mergeCell ref="I18:I20"/>
    <mergeCell ref="J18:J20"/>
    <mergeCell ref="K18:K20"/>
    <mergeCell ref="L18:L20"/>
    <mergeCell ref="I15:I17"/>
    <mergeCell ref="J15:J17"/>
    <mergeCell ref="K15:K17"/>
    <mergeCell ref="L15:L17"/>
    <mergeCell ref="AJ12:AJ45"/>
    <mergeCell ref="AK12:AK45"/>
    <mergeCell ref="AL12:AL45"/>
    <mergeCell ref="AM12:AM45"/>
    <mergeCell ref="AN12:AN45"/>
    <mergeCell ref="AO12:AO45"/>
    <mergeCell ref="AD12:AD45"/>
    <mergeCell ref="AE12:AE45"/>
    <mergeCell ref="AF12:AF45"/>
    <mergeCell ref="AG12:AG45"/>
    <mergeCell ref="AH12:AH45"/>
    <mergeCell ref="AI12:AI45"/>
    <mergeCell ref="S12:S45"/>
    <mergeCell ref="T12:T45"/>
    <mergeCell ref="U12:U24"/>
    <mergeCell ref="AA12:AA45"/>
    <mergeCell ref="AB12:AB45"/>
    <mergeCell ref="AC12:AC45"/>
    <mergeCell ref="M12:M14"/>
    <mergeCell ref="N12:N14"/>
    <mergeCell ref="O12:O14"/>
    <mergeCell ref="P12:P45"/>
    <mergeCell ref="U25:U45"/>
    <mergeCell ref="V27:V28"/>
    <mergeCell ref="V29:V30"/>
    <mergeCell ref="V32:V33"/>
    <mergeCell ref="V36:V38"/>
    <mergeCell ref="V39:V40"/>
    <mergeCell ref="AR7:AR8"/>
    <mergeCell ref="AS7:AS8"/>
    <mergeCell ref="B9:G9"/>
    <mergeCell ref="F11:K11"/>
    <mergeCell ref="G12:G14"/>
    <mergeCell ref="H12:H14"/>
    <mergeCell ref="I12:I14"/>
    <mergeCell ref="J12:J14"/>
    <mergeCell ref="K12:K14"/>
    <mergeCell ref="L12:L14"/>
    <mergeCell ref="AA7:AB7"/>
    <mergeCell ref="AC7:AE7"/>
    <mergeCell ref="AF7:AL7"/>
    <mergeCell ref="AM7:AO7"/>
    <mergeCell ref="AP7:AP8"/>
    <mergeCell ref="AQ7:AQ8"/>
    <mergeCell ref="A1:AQ4"/>
    <mergeCell ref="A5:O6"/>
    <mergeCell ref="AA6:AP6"/>
    <mergeCell ref="A7:B7"/>
    <mergeCell ref="C7:D7"/>
    <mergeCell ref="E7:F7"/>
    <mergeCell ref="G7:J7"/>
    <mergeCell ref="K7:N7"/>
    <mergeCell ref="O7:W7"/>
    <mergeCell ref="X7:Z7"/>
    <mergeCell ref="AP12:AP45"/>
    <mergeCell ref="AQ12:AQ45"/>
    <mergeCell ref="AR12:AR45"/>
    <mergeCell ref="AS12:AS45"/>
    <mergeCell ref="G15:G17"/>
    <mergeCell ref="H15:H17"/>
  </mergeCells>
  <conditionalFormatting sqref="K46">
    <cfRule type="duplicateValues" dxfId="11" priority="11"/>
  </conditionalFormatting>
  <conditionalFormatting sqref="K46">
    <cfRule type="duplicateValues" dxfId="10" priority="12"/>
  </conditionalFormatting>
  <conditionalFormatting sqref="K83">
    <cfRule type="duplicateValues" dxfId="9" priority="9"/>
  </conditionalFormatting>
  <conditionalFormatting sqref="K83">
    <cfRule type="duplicateValues" dxfId="8" priority="10"/>
  </conditionalFormatting>
  <conditionalFormatting sqref="K84">
    <cfRule type="duplicateValues" dxfId="7" priority="7"/>
  </conditionalFormatting>
  <conditionalFormatting sqref="K84">
    <cfRule type="duplicateValues" dxfId="6" priority="8"/>
  </conditionalFormatting>
  <conditionalFormatting sqref="M46">
    <cfRule type="duplicateValues" dxfId="5" priority="5"/>
  </conditionalFormatting>
  <conditionalFormatting sqref="M46">
    <cfRule type="duplicateValues" dxfId="4" priority="6"/>
  </conditionalFormatting>
  <conditionalFormatting sqref="M83">
    <cfRule type="duplicateValues" dxfId="3" priority="3"/>
  </conditionalFormatting>
  <conditionalFormatting sqref="M83">
    <cfRule type="duplicateValues" dxfId="2" priority="4"/>
  </conditionalFormatting>
  <conditionalFormatting sqref="M84">
    <cfRule type="duplicateValues" dxfId="1" priority="1"/>
  </conditionalFormatting>
  <conditionalFormatting sqref="M84">
    <cfRule type="duplicateValues" dxfId="0" priority="2"/>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59"/>
  <sheetViews>
    <sheetView showGridLines="0" zoomScale="70" zoomScaleNormal="70" workbookViewId="0">
      <selection activeCell="G7" sqref="G7:J7"/>
    </sheetView>
  </sheetViews>
  <sheetFormatPr baseColWidth="10" defaultColWidth="11.42578125" defaultRowHeight="27" customHeight="1" x14ac:dyDescent="0.25"/>
  <cols>
    <col min="1" max="1" width="14" style="117" customWidth="1"/>
    <col min="2" max="4" width="12.7109375" style="3" customWidth="1"/>
    <col min="5" max="5" width="11.5703125" style="3" customWidth="1"/>
    <col min="6" max="6" width="11.85546875" style="3" customWidth="1"/>
    <col min="7" max="7" width="13.5703125" style="3" customWidth="1"/>
    <col min="8" max="8" width="29" style="816" customWidth="1"/>
    <col min="9" max="9" width="22.140625" style="2" customWidth="1"/>
    <col min="10" max="10" width="30.140625" style="816" customWidth="1"/>
    <col min="11" max="11" width="16.5703125" style="2" customWidth="1"/>
    <col min="12" max="12" width="31.140625" style="816" customWidth="1"/>
    <col min="13" max="13" width="22.5703125" style="2" customWidth="1"/>
    <col min="14" max="14" width="31.85546875" style="816" customWidth="1"/>
    <col min="15" max="15" width="17" style="2" customWidth="1"/>
    <col min="16" max="16" width="20.42578125" style="2" customWidth="1"/>
    <col min="17" max="17" width="27.140625" style="816" customWidth="1"/>
    <col min="18" max="18" width="14.140625" style="1420" customWidth="1"/>
    <col min="19" max="19" width="26.7109375" style="1421" customWidth="1"/>
    <col min="20" max="20" width="29.85546875" style="816" customWidth="1"/>
    <col min="21" max="21" width="34" style="816" customWidth="1"/>
    <col min="22" max="22" width="54" style="816" customWidth="1"/>
    <col min="23" max="23" width="27.140625" style="1422" customWidth="1"/>
    <col min="24" max="24" width="49.140625" style="130" customWidth="1"/>
    <col min="25" max="25" width="17.7109375" style="124" customWidth="1"/>
    <col min="26" max="26" width="28.140625" style="2" customWidth="1"/>
    <col min="27" max="41" width="11.5703125" style="3" customWidth="1"/>
    <col min="42" max="42" width="10.28515625" style="3" bestFit="1" customWidth="1"/>
    <col min="43" max="43" width="17.85546875" style="126" customWidth="1"/>
    <col min="44" max="44" width="18.85546875" style="126" customWidth="1"/>
    <col min="45" max="45" width="27.7109375" style="3" customWidth="1"/>
    <col min="46" max="16384" width="11.42578125" style="3"/>
  </cols>
  <sheetData>
    <row r="1" spans="1:65" ht="27.75" customHeight="1" x14ac:dyDescent="0.25">
      <c r="A1" s="2217" t="s">
        <v>2155</v>
      </c>
      <c r="B1" s="2217"/>
      <c r="C1" s="2217"/>
      <c r="D1" s="2217"/>
      <c r="E1" s="2217"/>
      <c r="F1" s="2217"/>
      <c r="G1" s="2217"/>
      <c r="H1" s="2217"/>
      <c r="I1" s="2217"/>
      <c r="J1" s="2217"/>
      <c r="K1" s="2217"/>
      <c r="L1" s="2217"/>
      <c r="M1" s="2217"/>
      <c r="N1" s="2217"/>
      <c r="O1" s="2217"/>
      <c r="P1" s="2217"/>
      <c r="Q1" s="2217"/>
      <c r="R1" s="2217"/>
      <c r="S1" s="2217"/>
      <c r="T1" s="2217"/>
      <c r="U1" s="2217"/>
      <c r="V1" s="2217"/>
      <c r="W1" s="2217"/>
      <c r="X1" s="2217"/>
      <c r="Y1" s="2217"/>
      <c r="Z1" s="2217"/>
      <c r="AA1" s="2217"/>
      <c r="AB1" s="2217"/>
      <c r="AC1" s="2217"/>
      <c r="AD1" s="2217"/>
      <c r="AE1" s="2217"/>
      <c r="AF1" s="2217"/>
      <c r="AG1" s="2217"/>
      <c r="AH1" s="2217"/>
      <c r="AI1" s="2217"/>
      <c r="AJ1" s="2217"/>
      <c r="AK1" s="2217"/>
      <c r="AL1" s="2217"/>
      <c r="AM1" s="2217"/>
      <c r="AN1" s="2217"/>
      <c r="AO1" s="2217"/>
      <c r="AP1" s="2217"/>
      <c r="AQ1" s="2220"/>
      <c r="AR1" s="605" t="s">
        <v>1</v>
      </c>
      <c r="AS1" s="605" t="s">
        <v>235</v>
      </c>
      <c r="AT1" s="2"/>
      <c r="AU1" s="2"/>
      <c r="AV1" s="2"/>
      <c r="AW1" s="2"/>
      <c r="AX1" s="2"/>
      <c r="AY1" s="2"/>
      <c r="AZ1" s="2"/>
      <c r="BA1" s="2"/>
      <c r="BB1" s="2"/>
      <c r="BC1" s="2"/>
      <c r="BD1" s="2"/>
      <c r="BE1" s="2"/>
      <c r="BF1" s="2"/>
      <c r="BG1" s="2"/>
      <c r="BH1" s="2"/>
      <c r="BI1" s="2"/>
      <c r="BJ1" s="2"/>
      <c r="BK1" s="2"/>
      <c r="BL1" s="2"/>
      <c r="BM1" s="2"/>
    </row>
    <row r="2" spans="1:65" ht="27.75" customHeight="1" x14ac:dyDescent="0.25">
      <c r="A2" s="2217"/>
      <c r="B2" s="2217"/>
      <c r="C2" s="2217"/>
      <c r="D2" s="2217"/>
      <c r="E2" s="2217"/>
      <c r="F2" s="2217"/>
      <c r="G2" s="2217"/>
      <c r="H2" s="2217"/>
      <c r="I2" s="2217"/>
      <c r="J2" s="2217"/>
      <c r="K2" s="2217"/>
      <c r="L2" s="2217"/>
      <c r="M2" s="2217"/>
      <c r="N2" s="2217"/>
      <c r="O2" s="2217"/>
      <c r="P2" s="2217"/>
      <c r="Q2" s="2217"/>
      <c r="R2" s="2217"/>
      <c r="S2" s="2217"/>
      <c r="T2" s="2217"/>
      <c r="U2" s="2217"/>
      <c r="V2" s="2217"/>
      <c r="W2" s="2217"/>
      <c r="X2" s="2217"/>
      <c r="Y2" s="2217"/>
      <c r="Z2" s="2217"/>
      <c r="AA2" s="2217"/>
      <c r="AB2" s="2217"/>
      <c r="AC2" s="2217"/>
      <c r="AD2" s="2217"/>
      <c r="AE2" s="2217"/>
      <c r="AF2" s="2217"/>
      <c r="AG2" s="2217"/>
      <c r="AH2" s="2217"/>
      <c r="AI2" s="2217"/>
      <c r="AJ2" s="2217"/>
      <c r="AK2" s="2217"/>
      <c r="AL2" s="2217"/>
      <c r="AM2" s="2217"/>
      <c r="AN2" s="2217"/>
      <c r="AO2" s="2217"/>
      <c r="AP2" s="2217"/>
      <c r="AQ2" s="2220"/>
      <c r="AR2" s="605" t="s">
        <v>3</v>
      </c>
      <c r="AS2" s="698" t="s">
        <v>236</v>
      </c>
      <c r="AT2" s="2"/>
      <c r="AU2" s="2"/>
      <c r="AV2" s="2"/>
      <c r="AW2" s="2"/>
      <c r="AX2" s="2"/>
      <c r="AY2" s="2"/>
      <c r="AZ2" s="2"/>
      <c r="BA2" s="2"/>
      <c r="BB2" s="2"/>
      <c r="BC2" s="2"/>
      <c r="BD2" s="2"/>
      <c r="BE2" s="2"/>
      <c r="BF2" s="2"/>
      <c r="BG2" s="2"/>
      <c r="BH2" s="2"/>
      <c r="BI2" s="2"/>
      <c r="BJ2" s="2"/>
      <c r="BK2" s="2"/>
      <c r="BL2" s="2"/>
      <c r="BM2" s="2"/>
    </row>
    <row r="3" spans="1:65" ht="27.75" customHeight="1" x14ac:dyDescent="0.25">
      <c r="A3" s="2217"/>
      <c r="B3" s="2217"/>
      <c r="C3" s="2217"/>
      <c r="D3" s="2217"/>
      <c r="E3" s="2217"/>
      <c r="F3" s="2217"/>
      <c r="G3" s="2217"/>
      <c r="H3" s="2217"/>
      <c r="I3" s="2217"/>
      <c r="J3" s="2217"/>
      <c r="K3" s="2217"/>
      <c r="L3" s="2217"/>
      <c r="M3" s="2217"/>
      <c r="N3" s="2217"/>
      <c r="O3" s="2217"/>
      <c r="P3" s="2217"/>
      <c r="Q3" s="2217"/>
      <c r="R3" s="2217"/>
      <c r="S3" s="2217"/>
      <c r="T3" s="2217"/>
      <c r="U3" s="2217"/>
      <c r="V3" s="2217"/>
      <c r="W3" s="2217"/>
      <c r="X3" s="2217"/>
      <c r="Y3" s="2217"/>
      <c r="Z3" s="2217"/>
      <c r="AA3" s="2217"/>
      <c r="AB3" s="2217"/>
      <c r="AC3" s="2217"/>
      <c r="AD3" s="2217"/>
      <c r="AE3" s="2217"/>
      <c r="AF3" s="2217"/>
      <c r="AG3" s="2217"/>
      <c r="AH3" s="2217"/>
      <c r="AI3" s="2217"/>
      <c r="AJ3" s="2217"/>
      <c r="AK3" s="2217"/>
      <c r="AL3" s="2217"/>
      <c r="AM3" s="2217"/>
      <c r="AN3" s="2217"/>
      <c r="AO3" s="2217"/>
      <c r="AP3" s="2217"/>
      <c r="AQ3" s="2220"/>
      <c r="AR3" s="605" t="s">
        <v>5</v>
      </c>
      <c r="AS3" s="1345" t="s">
        <v>2051</v>
      </c>
      <c r="AT3" s="2"/>
      <c r="AU3" s="2"/>
      <c r="AV3" s="2"/>
      <c r="AW3" s="2"/>
      <c r="AX3" s="2"/>
      <c r="AY3" s="2"/>
      <c r="AZ3" s="2"/>
      <c r="BA3" s="2"/>
      <c r="BB3" s="2"/>
      <c r="BC3" s="2"/>
      <c r="BD3" s="2"/>
      <c r="BE3" s="2"/>
      <c r="BF3" s="2"/>
      <c r="BG3" s="2"/>
      <c r="BH3" s="2"/>
      <c r="BI3" s="2"/>
      <c r="BJ3" s="2"/>
      <c r="BK3" s="2"/>
      <c r="BL3" s="2"/>
      <c r="BM3" s="2"/>
    </row>
    <row r="4" spans="1:65" ht="27.75" customHeight="1" x14ac:dyDescent="0.25">
      <c r="A4" s="2233"/>
      <c r="B4" s="2233"/>
      <c r="C4" s="2233"/>
      <c r="D4" s="2233"/>
      <c r="E4" s="2233"/>
      <c r="F4" s="2233"/>
      <c r="G4" s="2233"/>
      <c r="H4" s="2233"/>
      <c r="I4" s="2233"/>
      <c r="J4" s="2233"/>
      <c r="K4" s="2233"/>
      <c r="L4" s="2233"/>
      <c r="M4" s="2233"/>
      <c r="N4" s="2233"/>
      <c r="O4" s="2233"/>
      <c r="P4" s="2233"/>
      <c r="Q4" s="2233"/>
      <c r="R4" s="2233"/>
      <c r="S4" s="2233"/>
      <c r="T4" s="2233"/>
      <c r="U4" s="2233"/>
      <c r="V4" s="2233"/>
      <c r="W4" s="2233"/>
      <c r="X4" s="2233"/>
      <c r="Y4" s="2233"/>
      <c r="Z4" s="2233"/>
      <c r="AA4" s="2233"/>
      <c r="AB4" s="2233"/>
      <c r="AC4" s="2233"/>
      <c r="AD4" s="2233"/>
      <c r="AE4" s="2233"/>
      <c r="AF4" s="2233"/>
      <c r="AG4" s="2233"/>
      <c r="AH4" s="2233"/>
      <c r="AI4" s="2233"/>
      <c r="AJ4" s="2233"/>
      <c r="AK4" s="2233"/>
      <c r="AL4" s="2233"/>
      <c r="AM4" s="2233"/>
      <c r="AN4" s="2233"/>
      <c r="AO4" s="2233"/>
      <c r="AP4" s="2233"/>
      <c r="AQ4" s="2235"/>
      <c r="AR4" s="605" t="s">
        <v>6</v>
      </c>
      <c r="AS4" s="700" t="s">
        <v>7</v>
      </c>
      <c r="AT4" s="2"/>
      <c r="AU4" s="2"/>
      <c r="AV4" s="2"/>
      <c r="AW4" s="2"/>
      <c r="AX4" s="2"/>
      <c r="AY4" s="2"/>
      <c r="AZ4" s="2"/>
      <c r="BA4" s="2"/>
      <c r="BB4" s="2"/>
      <c r="BC4" s="2"/>
      <c r="BD4" s="2"/>
      <c r="BE4" s="2"/>
      <c r="BF4" s="2"/>
      <c r="BG4" s="2"/>
      <c r="BH4" s="2"/>
      <c r="BI4" s="2"/>
      <c r="BJ4" s="2"/>
      <c r="BK4" s="2"/>
      <c r="BL4" s="2"/>
      <c r="BM4" s="2"/>
    </row>
    <row r="5" spans="1:65" ht="27.75" customHeight="1" x14ac:dyDescent="0.25">
      <c r="A5" s="2215" t="s">
        <v>2156</v>
      </c>
      <c r="B5" s="2215"/>
      <c r="C5" s="2215"/>
      <c r="D5" s="2215"/>
      <c r="E5" s="2215"/>
      <c r="F5" s="2215"/>
      <c r="G5" s="2215"/>
      <c r="H5" s="2215"/>
      <c r="I5" s="2215"/>
      <c r="J5" s="2215"/>
      <c r="K5" s="2215"/>
      <c r="L5" s="2215"/>
      <c r="M5" s="2215"/>
      <c r="N5" s="2215"/>
      <c r="O5" s="2215"/>
      <c r="P5" s="2218"/>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218"/>
      <c r="AT5" s="2"/>
      <c r="AU5" s="2"/>
      <c r="AV5" s="2"/>
      <c r="AW5" s="2"/>
      <c r="AX5" s="2"/>
      <c r="AY5" s="2"/>
      <c r="AZ5" s="2"/>
      <c r="BA5" s="2"/>
      <c r="BB5" s="2"/>
      <c r="BC5" s="2"/>
      <c r="BD5" s="2"/>
      <c r="BE5" s="2"/>
      <c r="BF5" s="2"/>
      <c r="BG5" s="2"/>
      <c r="BH5" s="2"/>
      <c r="BI5" s="2"/>
      <c r="BJ5" s="2"/>
      <c r="BK5" s="2"/>
      <c r="BL5" s="2"/>
      <c r="BM5" s="2"/>
    </row>
    <row r="6" spans="1:65" ht="27.75" customHeight="1" x14ac:dyDescent="0.25">
      <c r="A6" s="2233"/>
      <c r="B6" s="2233"/>
      <c r="C6" s="2233"/>
      <c r="D6" s="2233"/>
      <c r="E6" s="2233"/>
      <c r="F6" s="2233"/>
      <c r="G6" s="2233"/>
      <c r="H6" s="2233"/>
      <c r="I6" s="2233"/>
      <c r="J6" s="2233"/>
      <c r="K6" s="2233"/>
      <c r="L6" s="2233"/>
      <c r="M6" s="2233"/>
      <c r="N6" s="2233"/>
      <c r="O6" s="2217"/>
      <c r="P6" s="604"/>
      <c r="Q6" s="701"/>
      <c r="R6" s="1346"/>
      <c r="S6" s="1347"/>
      <c r="T6" s="701"/>
      <c r="U6" s="701"/>
      <c r="V6" s="701"/>
      <c r="W6" s="1348"/>
      <c r="X6" s="634"/>
      <c r="Y6" s="634"/>
      <c r="Z6" s="634"/>
      <c r="AA6" s="2232" t="s">
        <v>9</v>
      </c>
      <c r="AB6" s="2233"/>
      <c r="AC6" s="2233"/>
      <c r="AD6" s="2233"/>
      <c r="AE6" s="2233"/>
      <c r="AF6" s="2233"/>
      <c r="AG6" s="2233"/>
      <c r="AH6" s="2233"/>
      <c r="AI6" s="2233"/>
      <c r="AJ6" s="2233"/>
      <c r="AK6" s="2233"/>
      <c r="AL6" s="2233"/>
      <c r="AM6" s="2233"/>
      <c r="AN6" s="2233"/>
      <c r="AO6" s="2235"/>
      <c r="AP6" s="634"/>
      <c r="AQ6" s="634"/>
      <c r="AR6" s="634"/>
      <c r="AS6" s="692"/>
      <c r="AT6" s="2"/>
      <c r="AU6" s="2"/>
      <c r="AV6" s="2"/>
      <c r="AW6" s="2"/>
      <c r="AX6" s="2"/>
      <c r="AY6" s="2"/>
      <c r="AZ6" s="2"/>
      <c r="BA6" s="2"/>
      <c r="BB6" s="2"/>
      <c r="BC6" s="2"/>
      <c r="BD6" s="2"/>
      <c r="BE6" s="2"/>
      <c r="BF6" s="2"/>
      <c r="BG6" s="2"/>
      <c r="BH6" s="2"/>
      <c r="BI6" s="2"/>
      <c r="BJ6" s="2"/>
      <c r="BK6" s="2"/>
      <c r="BL6" s="2"/>
      <c r="BM6" s="2"/>
    </row>
    <row r="7" spans="1:65" ht="27.75" customHeight="1" x14ac:dyDescent="0.25">
      <c r="A7" s="2236" t="s">
        <v>10</v>
      </c>
      <c r="B7" s="2237"/>
      <c r="C7" s="2238" t="s">
        <v>11</v>
      </c>
      <c r="D7" s="2236"/>
      <c r="E7" s="2236" t="s">
        <v>12</v>
      </c>
      <c r="F7" s="2237"/>
      <c r="G7" s="2238" t="s">
        <v>13</v>
      </c>
      <c r="H7" s="2236"/>
      <c r="I7" s="2236"/>
      <c r="J7" s="2236"/>
      <c r="K7" s="2238" t="s">
        <v>14</v>
      </c>
      <c r="L7" s="2236"/>
      <c r="M7" s="2236"/>
      <c r="N7" s="2236"/>
      <c r="O7" s="3690" t="s">
        <v>2157</v>
      </c>
      <c r="P7" s="3690"/>
      <c r="Q7" s="3690"/>
      <c r="R7" s="3690"/>
      <c r="S7" s="3690"/>
      <c r="T7" s="3690"/>
      <c r="U7" s="3690"/>
      <c r="V7" s="3690"/>
      <c r="W7" s="3690"/>
      <c r="X7" s="3183" t="s">
        <v>16</v>
      </c>
      <c r="Y7" s="3183"/>
      <c r="Z7" s="3184"/>
      <c r="AA7" s="2347" t="s">
        <v>17</v>
      </c>
      <c r="AB7" s="2347"/>
      <c r="AC7" s="2228" t="s">
        <v>18</v>
      </c>
      <c r="AD7" s="2228"/>
      <c r="AE7" s="2228"/>
      <c r="AF7" s="2228"/>
      <c r="AG7" s="2244" t="s">
        <v>19</v>
      </c>
      <c r="AH7" s="2245"/>
      <c r="AI7" s="2245"/>
      <c r="AJ7" s="2245"/>
      <c r="AK7" s="2245"/>
      <c r="AL7" s="3100"/>
      <c r="AM7" s="2228" t="s">
        <v>20</v>
      </c>
      <c r="AN7" s="2228"/>
      <c r="AO7" s="2228"/>
      <c r="AP7" s="2988" t="s">
        <v>21</v>
      </c>
      <c r="AQ7" s="2221" t="s">
        <v>22</v>
      </c>
      <c r="AR7" s="2221" t="s">
        <v>23</v>
      </c>
      <c r="AS7" s="2223" t="s">
        <v>24</v>
      </c>
      <c r="AT7" s="2"/>
      <c r="AU7" s="2"/>
      <c r="AV7" s="2"/>
      <c r="AW7" s="2"/>
      <c r="AX7" s="2"/>
      <c r="AY7" s="2"/>
      <c r="AZ7" s="2"/>
      <c r="BA7" s="2"/>
      <c r="BB7" s="2"/>
      <c r="BC7" s="2"/>
      <c r="BD7" s="2"/>
      <c r="BE7" s="2"/>
      <c r="BF7" s="2"/>
      <c r="BG7" s="2"/>
      <c r="BH7" s="2"/>
      <c r="BI7" s="2"/>
      <c r="BJ7" s="2"/>
      <c r="BK7" s="2"/>
      <c r="BL7" s="2"/>
      <c r="BM7" s="2"/>
    </row>
    <row r="8" spans="1:65" ht="126.75" customHeight="1" x14ac:dyDescent="0.25">
      <c r="A8" s="229" t="s">
        <v>25</v>
      </c>
      <c r="B8" s="15" t="s">
        <v>26</v>
      </c>
      <c r="C8" s="229" t="s">
        <v>25</v>
      </c>
      <c r="D8" s="15" t="s">
        <v>26</v>
      </c>
      <c r="E8" s="311" t="s">
        <v>25</v>
      </c>
      <c r="F8" s="15" t="s">
        <v>26</v>
      </c>
      <c r="G8" s="312" t="s">
        <v>27</v>
      </c>
      <c r="H8" s="312" t="s">
        <v>28</v>
      </c>
      <c r="I8" s="312" t="s">
        <v>29</v>
      </c>
      <c r="J8" s="312" t="s">
        <v>187</v>
      </c>
      <c r="K8" s="312" t="s">
        <v>27</v>
      </c>
      <c r="L8" s="312" t="s">
        <v>31</v>
      </c>
      <c r="M8" s="15" t="s">
        <v>32</v>
      </c>
      <c r="N8" s="313" t="s">
        <v>33</v>
      </c>
      <c r="O8" s="314" t="s">
        <v>238</v>
      </c>
      <c r="P8" s="314" t="s">
        <v>35</v>
      </c>
      <c r="Q8" s="314" t="s">
        <v>36</v>
      </c>
      <c r="R8" s="1349" t="s">
        <v>37</v>
      </c>
      <c r="S8" s="1350" t="s">
        <v>38</v>
      </c>
      <c r="T8" s="314" t="s">
        <v>39</v>
      </c>
      <c r="U8" s="314" t="s">
        <v>40</v>
      </c>
      <c r="V8" s="314" t="s">
        <v>41</v>
      </c>
      <c r="W8" s="1350" t="s">
        <v>38</v>
      </c>
      <c r="X8" s="311" t="s">
        <v>43</v>
      </c>
      <c r="Y8" s="14" t="s">
        <v>44</v>
      </c>
      <c r="Z8" s="312" t="s">
        <v>26</v>
      </c>
      <c r="AA8" s="319" t="s">
        <v>45</v>
      </c>
      <c r="AB8" s="320" t="s">
        <v>46</v>
      </c>
      <c r="AC8" s="321" t="s">
        <v>47</v>
      </c>
      <c r="AD8" s="321" t="s">
        <v>48</v>
      </c>
      <c r="AE8" s="321" t="s">
        <v>239</v>
      </c>
      <c r="AF8" s="321" t="s">
        <v>50</v>
      </c>
      <c r="AG8" s="321" t="s">
        <v>51</v>
      </c>
      <c r="AH8" s="321" t="s">
        <v>52</v>
      </c>
      <c r="AI8" s="321" t="s">
        <v>53</v>
      </c>
      <c r="AJ8" s="321" t="s">
        <v>240</v>
      </c>
      <c r="AK8" s="321" t="s">
        <v>55</v>
      </c>
      <c r="AL8" s="321" t="s">
        <v>56</v>
      </c>
      <c r="AM8" s="321" t="s">
        <v>57</v>
      </c>
      <c r="AN8" s="321" t="s">
        <v>58</v>
      </c>
      <c r="AO8" s="321" t="s">
        <v>59</v>
      </c>
      <c r="AP8" s="2989"/>
      <c r="AQ8" s="2243"/>
      <c r="AR8" s="2243"/>
      <c r="AS8" s="2224"/>
      <c r="AT8" s="2"/>
      <c r="AU8" s="2"/>
      <c r="AV8" s="2"/>
      <c r="AW8" s="2"/>
      <c r="AX8" s="2"/>
      <c r="AY8" s="2"/>
      <c r="AZ8" s="2"/>
      <c r="BA8" s="2"/>
      <c r="BB8" s="2"/>
      <c r="BC8" s="2"/>
      <c r="BD8" s="2"/>
      <c r="BE8" s="2"/>
      <c r="BF8" s="2"/>
      <c r="BG8" s="2"/>
      <c r="BH8" s="2"/>
      <c r="BI8" s="2"/>
      <c r="BJ8" s="2"/>
      <c r="BK8" s="2"/>
      <c r="BL8" s="2"/>
      <c r="BM8" s="2"/>
    </row>
    <row r="9" spans="1:65" ht="22.5" customHeight="1" x14ac:dyDescent="0.25">
      <c r="A9" s="1351">
        <v>1</v>
      </c>
      <c r="B9" s="3849" t="s">
        <v>241</v>
      </c>
      <c r="C9" s="2970"/>
      <c r="D9" s="2970"/>
      <c r="E9" s="2970"/>
      <c r="F9" s="2970"/>
      <c r="G9" s="2970"/>
      <c r="H9" s="2970"/>
      <c r="I9" s="2970"/>
      <c r="J9" s="2970"/>
      <c r="K9" s="2970"/>
      <c r="L9" s="2970"/>
      <c r="M9" s="234"/>
      <c r="N9" s="1352"/>
      <c r="O9" s="234"/>
      <c r="P9" s="234"/>
      <c r="Q9" s="1352"/>
      <c r="R9" s="1353"/>
      <c r="S9" s="1354"/>
      <c r="T9" s="1352"/>
      <c r="U9" s="1352"/>
      <c r="V9" s="1352"/>
      <c r="W9" s="1355"/>
      <c r="X9" s="234"/>
      <c r="Y9" s="238"/>
      <c r="Z9" s="234"/>
      <c r="AA9" s="234"/>
      <c r="AB9" s="234"/>
      <c r="AC9" s="234"/>
      <c r="AD9" s="234"/>
      <c r="AE9" s="234"/>
      <c r="AF9" s="234"/>
      <c r="AG9" s="234"/>
      <c r="AH9" s="234"/>
      <c r="AI9" s="234"/>
      <c r="AJ9" s="234"/>
      <c r="AK9" s="234"/>
      <c r="AL9" s="234"/>
      <c r="AM9" s="234"/>
      <c r="AN9" s="234"/>
      <c r="AO9" s="234"/>
      <c r="AP9" s="234"/>
      <c r="AQ9" s="323"/>
      <c r="AR9" s="323"/>
      <c r="AS9" s="324"/>
      <c r="AT9" s="2"/>
      <c r="AU9" s="2"/>
      <c r="AV9" s="2"/>
      <c r="AW9" s="2"/>
      <c r="AX9" s="2"/>
      <c r="AY9" s="2"/>
      <c r="AZ9" s="2"/>
      <c r="BA9" s="2"/>
      <c r="BB9" s="2"/>
      <c r="BC9" s="2"/>
      <c r="BD9" s="2"/>
      <c r="BE9" s="2"/>
      <c r="BF9" s="2"/>
      <c r="BG9" s="2"/>
      <c r="BH9" s="2"/>
      <c r="BI9" s="2"/>
      <c r="BJ9" s="2"/>
      <c r="BK9" s="2"/>
      <c r="BL9" s="2"/>
      <c r="BM9" s="2"/>
    </row>
    <row r="10" spans="1:65" ht="22.5" customHeight="1" x14ac:dyDescent="0.25">
      <c r="A10" s="46"/>
      <c r="B10" s="635"/>
      <c r="C10" s="32">
        <v>23</v>
      </c>
      <c r="D10" s="2741" t="s">
        <v>2158</v>
      </c>
      <c r="E10" s="2203"/>
      <c r="F10" s="2203"/>
      <c r="G10" s="2203"/>
      <c r="H10" s="2203"/>
      <c r="I10" s="327"/>
      <c r="J10" s="1356"/>
      <c r="K10" s="327"/>
      <c r="L10" s="1356"/>
      <c r="M10" s="327"/>
      <c r="N10" s="1356"/>
      <c r="O10" s="327"/>
      <c r="P10" s="327"/>
      <c r="Q10" s="1356"/>
      <c r="R10" s="1357"/>
      <c r="S10" s="1358"/>
      <c r="T10" s="1356"/>
      <c r="U10" s="1356"/>
      <c r="V10" s="1356"/>
      <c r="W10" s="1359"/>
      <c r="X10" s="327"/>
      <c r="Y10" s="331"/>
      <c r="Z10" s="327"/>
      <c r="AA10" s="327"/>
      <c r="AB10" s="327"/>
      <c r="AC10" s="327"/>
      <c r="AD10" s="327"/>
      <c r="AE10" s="327"/>
      <c r="AF10" s="327"/>
      <c r="AG10" s="327"/>
      <c r="AH10" s="327"/>
      <c r="AI10" s="327"/>
      <c r="AJ10" s="327"/>
      <c r="AK10" s="327"/>
      <c r="AL10" s="327"/>
      <c r="AM10" s="327"/>
      <c r="AN10" s="327"/>
      <c r="AO10" s="327"/>
      <c r="AP10" s="327"/>
      <c r="AQ10" s="332"/>
      <c r="AR10" s="332"/>
      <c r="AS10" s="333"/>
    </row>
    <row r="11" spans="1:65" s="2" customFormat="1" ht="20.25" customHeight="1" x14ac:dyDescent="0.25">
      <c r="A11" s="2440"/>
      <c r="B11" s="2441"/>
      <c r="C11" s="637"/>
      <c r="D11" s="640"/>
      <c r="E11" s="825">
        <v>2301</v>
      </c>
      <c r="F11" s="3850" t="s">
        <v>2159</v>
      </c>
      <c r="G11" s="3378"/>
      <c r="H11" s="3378"/>
      <c r="I11" s="3378"/>
      <c r="J11" s="3378"/>
      <c r="K11" s="3378"/>
      <c r="L11" s="3378"/>
      <c r="M11" s="3378"/>
      <c r="N11" s="3378"/>
      <c r="O11" s="3378"/>
      <c r="P11" s="3851"/>
      <c r="Q11" s="3851"/>
      <c r="R11" s="1360"/>
      <c r="S11" s="1361"/>
      <c r="T11" s="1362"/>
      <c r="U11" s="1362"/>
      <c r="V11" s="1362"/>
      <c r="W11" s="1363"/>
      <c r="X11" s="335"/>
      <c r="Y11" s="1165"/>
      <c r="Z11" s="339"/>
      <c r="AA11" s="339"/>
      <c r="AB11" s="339"/>
      <c r="AC11" s="339"/>
      <c r="AD11" s="339"/>
      <c r="AE11" s="339"/>
      <c r="AF11" s="339"/>
      <c r="AG11" s="339"/>
      <c r="AH11" s="339"/>
      <c r="AI11" s="339"/>
      <c r="AJ11" s="339"/>
      <c r="AK11" s="339"/>
      <c r="AL11" s="339"/>
      <c r="AM11" s="339"/>
      <c r="AN11" s="339"/>
      <c r="AO11" s="339"/>
      <c r="AP11" s="339"/>
      <c r="AQ11" s="342"/>
      <c r="AR11" s="342"/>
      <c r="AS11" s="343"/>
    </row>
    <row r="12" spans="1:65" ht="46.5" customHeight="1" x14ac:dyDescent="0.25">
      <c r="A12" s="2440"/>
      <c r="B12" s="2441"/>
      <c r="C12" s="639"/>
      <c r="D12" s="640"/>
      <c r="E12" s="3852"/>
      <c r="F12" s="3529"/>
      <c r="G12" s="2272">
        <v>2301024</v>
      </c>
      <c r="H12" s="2292" t="s">
        <v>2160</v>
      </c>
      <c r="I12" s="2272">
        <v>2301024</v>
      </c>
      <c r="J12" s="2147" t="s">
        <v>2160</v>
      </c>
      <c r="K12" s="2272">
        <v>230102401</v>
      </c>
      <c r="L12" s="2147" t="s">
        <v>2161</v>
      </c>
      <c r="M12" s="2272">
        <v>230102401</v>
      </c>
      <c r="N12" s="2147" t="s">
        <v>2161</v>
      </c>
      <c r="O12" s="2272">
        <v>15</v>
      </c>
      <c r="P12" s="3853" t="s">
        <v>2162</v>
      </c>
      <c r="Q12" s="2333" t="s">
        <v>2163</v>
      </c>
      <c r="R12" s="3702">
        <f>SUM(W12:W19)/S12</f>
        <v>1</v>
      </c>
      <c r="S12" s="3854">
        <f>SUM(W12:W23)</f>
        <v>325460000</v>
      </c>
      <c r="T12" s="2173" t="s">
        <v>2164</v>
      </c>
      <c r="U12" s="2492" t="s">
        <v>2165</v>
      </c>
      <c r="V12" s="650" t="s">
        <v>2166</v>
      </c>
      <c r="W12" s="1364">
        <v>6000000</v>
      </c>
      <c r="X12" s="153" t="s">
        <v>2167</v>
      </c>
      <c r="Y12" s="735">
        <v>20</v>
      </c>
      <c r="Z12" s="608" t="s">
        <v>74</v>
      </c>
      <c r="AA12" s="2294">
        <v>295972</v>
      </c>
      <c r="AB12" s="2294">
        <v>294321</v>
      </c>
      <c r="AC12" s="2294">
        <v>132302</v>
      </c>
      <c r="AD12" s="2294">
        <v>43426</v>
      </c>
      <c r="AE12" s="2294">
        <v>313940</v>
      </c>
      <c r="AF12" s="2294">
        <v>100625</v>
      </c>
      <c r="AG12" s="2294">
        <v>2145</v>
      </c>
      <c r="AH12" s="2294">
        <v>12718</v>
      </c>
      <c r="AI12" s="2294">
        <v>36</v>
      </c>
      <c r="AJ12" s="2294">
        <v>0</v>
      </c>
      <c r="AK12" s="2294">
        <v>0</v>
      </c>
      <c r="AL12" s="2294">
        <v>0</v>
      </c>
      <c r="AM12" s="2294">
        <v>70</v>
      </c>
      <c r="AN12" s="2294">
        <v>21944</v>
      </c>
      <c r="AO12" s="2294">
        <v>285</v>
      </c>
      <c r="AP12" s="2294">
        <f>SUM(AA12:AB23)</f>
        <v>590293</v>
      </c>
      <c r="AQ12" s="3859">
        <v>44197</v>
      </c>
      <c r="AR12" s="3859">
        <v>44561</v>
      </c>
      <c r="AS12" s="3355" t="s">
        <v>2168</v>
      </c>
    </row>
    <row r="13" spans="1:65" ht="48.75" customHeight="1" x14ac:dyDescent="0.25">
      <c r="A13" s="2440"/>
      <c r="B13" s="2441"/>
      <c r="C13" s="639"/>
      <c r="D13" s="640"/>
      <c r="E13" s="3529"/>
      <c r="F13" s="3529"/>
      <c r="G13" s="2272"/>
      <c r="H13" s="2292"/>
      <c r="I13" s="2272"/>
      <c r="J13" s="2147"/>
      <c r="K13" s="2272"/>
      <c r="L13" s="2147"/>
      <c r="M13" s="2272"/>
      <c r="N13" s="2147"/>
      <c r="O13" s="2272"/>
      <c r="P13" s="3853"/>
      <c r="Q13" s="2333"/>
      <c r="R13" s="3710"/>
      <c r="S13" s="3855"/>
      <c r="T13" s="2333"/>
      <c r="U13" s="3856"/>
      <c r="V13" s="650" t="s">
        <v>2169</v>
      </c>
      <c r="W13" s="1364">
        <v>6000000</v>
      </c>
      <c r="X13" s="153" t="s">
        <v>2170</v>
      </c>
      <c r="Y13" s="735">
        <v>20</v>
      </c>
      <c r="Z13" s="608" t="s">
        <v>74</v>
      </c>
      <c r="AA13" s="2295"/>
      <c r="AB13" s="2295"/>
      <c r="AC13" s="2295"/>
      <c r="AD13" s="2295"/>
      <c r="AE13" s="2295"/>
      <c r="AF13" s="2295"/>
      <c r="AG13" s="2295"/>
      <c r="AH13" s="2295"/>
      <c r="AI13" s="2295"/>
      <c r="AJ13" s="2295"/>
      <c r="AK13" s="2295"/>
      <c r="AL13" s="2295"/>
      <c r="AM13" s="2295"/>
      <c r="AN13" s="2295"/>
      <c r="AO13" s="2295"/>
      <c r="AP13" s="2295"/>
      <c r="AQ13" s="3860"/>
      <c r="AR13" s="3860"/>
      <c r="AS13" s="3408"/>
    </row>
    <row r="14" spans="1:65" ht="59.25" customHeight="1" x14ac:dyDescent="0.25">
      <c r="A14" s="2440"/>
      <c r="B14" s="2441"/>
      <c r="C14" s="639"/>
      <c r="D14" s="640"/>
      <c r="E14" s="499"/>
      <c r="F14" s="499"/>
      <c r="G14" s="2272"/>
      <c r="H14" s="2292"/>
      <c r="I14" s="2272"/>
      <c r="J14" s="2147"/>
      <c r="K14" s="2272"/>
      <c r="L14" s="2147"/>
      <c r="M14" s="2272"/>
      <c r="N14" s="2147"/>
      <c r="O14" s="2272"/>
      <c r="P14" s="3853"/>
      <c r="Q14" s="2333"/>
      <c r="R14" s="3710"/>
      <c r="S14" s="3855"/>
      <c r="T14" s="2333"/>
      <c r="U14" s="3856"/>
      <c r="V14" s="650" t="s">
        <v>2171</v>
      </c>
      <c r="W14" s="1364">
        <v>6000000</v>
      </c>
      <c r="X14" s="153" t="s">
        <v>2172</v>
      </c>
      <c r="Y14" s="735">
        <v>20</v>
      </c>
      <c r="Z14" s="608" t="s">
        <v>74</v>
      </c>
      <c r="AA14" s="2295"/>
      <c r="AB14" s="2295"/>
      <c r="AC14" s="2295"/>
      <c r="AD14" s="2295"/>
      <c r="AE14" s="2295"/>
      <c r="AF14" s="2295"/>
      <c r="AG14" s="2295"/>
      <c r="AH14" s="2295"/>
      <c r="AI14" s="2295"/>
      <c r="AJ14" s="2295"/>
      <c r="AK14" s="2295"/>
      <c r="AL14" s="2295"/>
      <c r="AM14" s="2295"/>
      <c r="AN14" s="2295"/>
      <c r="AO14" s="2295"/>
      <c r="AP14" s="2295"/>
      <c r="AQ14" s="3860"/>
      <c r="AR14" s="3860"/>
      <c r="AS14" s="3408"/>
    </row>
    <row r="15" spans="1:65" ht="66" customHeight="1" x14ac:dyDescent="0.25">
      <c r="A15" s="2440"/>
      <c r="B15" s="2441"/>
      <c r="C15" s="639"/>
      <c r="D15" s="640"/>
      <c r="E15" s="499"/>
      <c r="F15" s="499"/>
      <c r="G15" s="2272"/>
      <c r="H15" s="2292"/>
      <c r="I15" s="2272"/>
      <c r="J15" s="2147"/>
      <c r="K15" s="2272">
        <v>230102404</v>
      </c>
      <c r="L15" s="2147" t="s">
        <v>2173</v>
      </c>
      <c r="M15" s="2272">
        <v>230102404</v>
      </c>
      <c r="N15" s="2147" t="s">
        <v>2173</v>
      </c>
      <c r="O15" s="2272">
        <v>3</v>
      </c>
      <c r="P15" s="3853"/>
      <c r="Q15" s="2333"/>
      <c r="R15" s="3710"/>
      <c r="S15" s="3855"/>
      <c r="T15" s="2333"/>
      <c r="U15" s="3856"/>
      <c r="V15" s="650" t="s">
        <v>2174</v>
      </c>
      <c r="W15" s="1364">
        <f>30000000+30000000</f>
        <v>60000000</v>
      </c>
      <c r="X15" s="153" t="s">
        <v>2172</v>
      </c>
      <c r="Y15" s="735">
        <v>20</v>
      </c>
      <c r="Z15" s="608" t="s">
        <v>74</v>
      </c>
      <c r="AA15" s="2295"/>
      <c r="AB15" s="2295"/>
      <c r="AC15" s="2295"/>
      <c r="AD15" s="2295"/>
      <c r="AE15" s="2295"/>
      <c r="AF15" s="2295"/>
      <c r="AG15" s="2295"/>
      <c r="AH15" s="2295"/>
      <c r="AI15" s="2295"/>
      <c r="AJ15" s="2295"/>
      <c r="AK15" s="2295"/>
      <c r="AL15" s="2295"/>
      <c r="AM15" s="2295"/>
      <c r="AN15" s="2295"/>
      <c r="AO15" s="2295"/>
      <c r="AP15" s="2295"/>
      <c r="AQ15" s="3860"/>
      <c r="AR15" s="3860"/>
      <c r="AS15" s="3408"/>
    </row>
    <row r="16" spans="1:65" ht="66" customHeight="1" x14ac:dyDescent="0.25">
      <c r="A16" s="2440"/>
      <c r="B16" s="2441"/>
      <c r="C16" s="639"/>
      <c r="D16" s="640"/>
      <c r="E16" s="499"/>
      <c r="F16" s="499"/>
      <c r="G16" s="2272"/>
      <c r="H16" s="2292"/>
      <c r="I16" s="2272"/>
      <c r="J16" s="2147"/>
      <c r="K16" s="2272"/>
      <c r="L16" s="2147"/>
      <c r="M16" s="2272"/>
      <c r="N16" s="2147"/>
      <c r="O16" s="2272"/>
      <c r="P16" s="3853"/>
      <c r="Q16" s="2333"/>
      <c r="R16" s="3710"/>
      <c r="S16" s="3855"/>
      <c r="T16" s="2333"/>
      <c r="U16" s="3856"/>
      <c r="V16" s="2281" t="s">
        <v>2175</v>
      </c>
      <c r="W16" s="1364">
        <f>90000000+50000000</f>
        <v>140000000</v>
      </c>
      <c r="X16" s="153" t="s">
        <v>2176</v>
      </c>
      <c r="Y16" s="735">
        <v>20</v>
      </c>
      <c r="Z16" s="608" t="s">
        <v>74</v>
      </c>
      <c r="AA16" s="2295"/>
      <c r="AB16" s="2295"/>
      <c r="AC16" s="2295"/>
      <c r="AD16" s="2295"/>
      <c r="AE16" s="2295"/>
      <c r="AF16" s="2295"/>
      <c r="AG16" s="2295"/>
      <c r="AH16" s="2295"/>
      <c r="AI16" s="2295"/>
      <c r="AJ16" s="2295"/>
      <c r="AK16" s="2295"/>
      <c r="AL16" s="2295"/>
      <c r="AM16" s="2295"/>
      <c r="AN16" s="2295"/>
      <c r="AO16" s="2295"/>
      <c r="AP16" s="2295"/>
      <c r="AQ16" s="3860"/>
      <c r="AR16" s="3860"/>
      <c r="AS16" s="3408"/>
    </row>
    <row r="17" spans="1:45" ht="85.5" customHeight="1" x14ac:dyDescent="0.25">
      <c r="A17" s="2440"/>
      <c r="B17" s="2441"/>
      <c r="C17" s="639"/>
      <c r="D17" s="640"/>
      <c r="E17" s="499"/>
      <c r="F17" s="499"/>
      <c r="G17" s="2272"/>
      <c r="H17" s="2292"/>
      <c r="I17" s="2272"/>
      <c r="J17" s="2147"/>
      <c r="K17" s="2272"/>
      <c r="L17" s="2147"/>
      <c r="M17" s="2272"/>
      <c r="N17" s="2147"/>
      <c r="O17" s="2272"/>
      <c r="P17" s="3853"/>
      <c r="Q17" s="2333"/>
      <c r="R17" s="3710"/>
      <c r="S17" s="3855"/>
      <c r="T17" s="2333"/>
      <c r="U17" s="3856"/>
      <c r="V17" s="2317"/>
      <c r="W17" s="1364">
        <f>40000000-40000000</f>
        <v>0</v>
      </c>
      <c r="X17" s="153" t="s">
        <v>2177</v>
      </c>
      <c r="Y17" s="735">
        <v>20</v>
      </c>
      <c r="Z17" s="608" t="s">
        <v>74</v>
      </c>
      <c r="AA17" s="2295"/>
      <c r="AB17" s="2295"/>
      <c r="AC17" s="2295"/>
      <c r="AD17" s="2295"/>
      <c r="AE17" s="2295"/>
      <c r="AF17" s="2295"/>
      <c r="AG17" s="2295"/>
      <c r="AH17" s="2295"/>
      <c r="AI17" s="2295"/>
      <c r="AJ17" s="2295"/>
      <c r="AK17" s="2295"/>
      <c r="AL17" s="2295"/>
      <c r="AM17" s="2295"/>
      <c r="AN17" s="2295"/>
      <c r="AO17" s="2295"/>
      <c r="AP17" s="2295"/>
      <c r="AQ17" s="3860"/>
      <c r="AR17" s="3860"/>
      <c r="AS17" s="3408"/>
    </row>
    <row r="18" spans="1:45" ht="47.25" customHeight="1" x14ac:dyDescent="0.25">
      <c r="A18" s="2440"/>
      <c r="B18" s="2441"/>
      <c r="C18" s="639"/>
      <c r="D18" s="640"/>
      <c r="E18" s="499"/>
      <c r="F18" s="499"/>
      <c r="G18" s="2272"/>
      <c r="H18" s="2292"/>
      <c r="I18" s="2272"/>
      <c r="J18" s="2147"/>
      <c r="K18" s="2272"/>
      <c r="L18" s="2147"/>
      <c r="M18" s="2272"/>
      <c r="N18" s="2147"/>
      <c r="O18" s="2272"/>
      <c r="P18" s="3853"/>
      <c r="Q18" s="2333"/>
      <c r="R18" s="3710"/>
      <c r="S18" s="3855"/>
      <c r="T18" s="2333"/>
      <c r="U18" s="3856"/>
      <c r="V18" s="2281" t="s">
        <v>2178</v>
      </c>
      <c r="W18" s="1364">
        <v>30000000</v>
      </c>
      <c r="X18" s="153" t="s">
        <v>2176</v>
      </c>
      <c r="Y18" s="735">
        <v>20</v>
      </c>
      <c r="Z18" s="608" t="s">
        <v>74</v>
      </c>
      <c r="AA18" s="2295"/>
      <c r="AB18" s="2295"/>
      <c r="AC18" s="2295"/>
      <c r="AD18" s="2295"/>
      <c r="AE18" s="2295"/>
      <c r="AF18" s="2295"/>
      <c r="AG18" s="2295"/>
      <c r="AH18" s="2295"/>
      <c r="AI18" s="2295"/>
      <c r="AJ18" s="2295"/>
      <c r="AK18" s="2295"/>
      <c r="AL18" s="2295"/>
      <c r="AM18" s="2295"/>
      <c r="AN18" s="2295"/>
      <c r="AO18" s="2295"/>
      <c r="AP18" s="2295"/>
      <c r="AQ18" s="3860"/>
      <c r="AR18" s="3860"/>
      <c r="AS18" s="3408"/>
    </row>
    <row r="19" spans="1:45" ht="41.25" customHeight="1" x14ac:dyDescent="0.25">
      <c r="A19" s="2440"/>
      <c r="B19" s="2441"/>
      <c r="C19" s="639"/>
      <c r="D19" s="640"/>
      <c r="E19" s="499"/>
      <c r="F19" s="499"/>
      <c r="G19" s="2272"/>
      <c r="H19" s="2292"/>
      <c r="I19" s="2272"/>
      <c r="J19" s="2147"/>
      <c r="K19" s="2272"/>
      <c r="L19" s="2147"/>
      <c r="M19" s="2272"/>
      <c r="N19" s="2147"/>
      <c r="O19" s="2272"/>
      <c r="P19" s="3853"/>
      <c r="Q19" s="2333"/>
      <c r="R19" s="3711"/>
      <c r="S19" s="3855"/>
      <c r="T19" s="2333"/>
      <c r="U19" s="2493"/>
      <c r="V19" s="2317"/>
      <c r="W19" s="1365">
        <v>77460000</v>
      </c>
      <c r="X19" s="153" t="s">
        <v>2179</v>
      </c>
      <c r="Y19" s="735">
        <v>88</v>
      </c>
      <c r="Z19" s="608" t="s">
        <v>1789</v>
      </c>
      <c r="AA19" s="2295"/>
      <c r="AB19" s="2295"/>
      <c r="AC19" s="2295"/>
      <c r="AD19" s="2295"/>
      <c r="AE19" s="2295"/>
      <c r="AF19" s="2295"/>
      <c r="AG19" s="2295"/>
      <c r="AH19" s="2295"/>
      <c r="AI19" s="2295"/>
      <c r="AJ19" s="2295"/>
      <c r="AK19" s="2295"/>
      <c r="AL19" s="2295"/>
      <c r="AM19" s="2295"/>
      <c r="AN19" s="2295"/>
      <c r="AO19" s="2295"/>
      <c r="AP19" s="2295"/>
      <c r="AQ19" s="3860"/>
      <c r="AR19" s="3860"/>
      <c r="AS19" s="3408"/>
    </row>
    <row r="20" spans="1:45" ht="72.75" customHeight="1" x14ac:dyDescent="0.25">
      <c r="A20" s="2440"/>
      <c r="B20" s="2441"/>
      <c r="C20" s="639"/>
      <c r="D20" s="640"/>
      <c r="E20" s="499"/>
      <c r="F20" s="499"/>
      <c r="G20" s="2286">
        <v>2301012</v>
      </c>
      <c r="H20" s="2334" t="s">
        <v>2180</v>
      </c>
      <c r="I20" s="2286">
        <v>2301079</v>
      </c>
      <c r="J20" s="2333" t="s">
        <v>2181</v>
      </c>
      <c r="K20" s="2286">
        <v>230101204</v>
      </c>
      <c r="L20" s="2334" t="s">
        <v>2182</v>
      </c>
      <c r="M20" s="2286">
        <v>230107902</v>
      </c>
      <c r="N20" s="2334" t="s">
        <v>2183</v>
      </c>
      <c r="O20" s="3598">
        <v>13</v>
      </c>
      <c r="P20" s="3853"/>
      <c r="Q20" s="2333"/>
      <c r="R20" s="3702">
        <f>SUM(W20:W22)/S12</f>
        <v>0</v>
      </c>
      <c r="S20" s="3855"/>
      <c r="T20" s="2333"/>
      <c r="U20" s="3857" t="s">
        <v>2184</v>
      </c>
      <c r="V20" s="650" t="s">
        <v>2185</v>
      </c>
      <c r="W20" s="1365">
        <f>25000000-25000000</f>
        <v>0</v>
      </c>
      <c r="X20" s="153" t="s">
        <v>2186</v>
      </c>
      <c r="Y20" s="735">
        <v>20</v>
      </c>
      <c r="Z20" s="608" t="s">
        <v>74</v>
      </c>
      <c r="AA20" s="2295"/>
      <c r="AB20" s="2295"/>
      <c r="AC20" s="2295"/>
      <c r="AD20" s="2295"/>
      <c r="AE20" s="2295"/>
      <c r="AF20" s="2295"/>
      <c r="AG20" s="2295"/>
      <c r="AH20" s="2295"/>
      <c r="AI20" s="2295"/>
      <c r="AJ20" s="2295"/>
      <c r="AK20" s="2295"/>
      <c r="AL20" s="2295"/>
      <c r="AM20" s="2295"/>
      <c r="AN20" s="2295"/>
      <c r="AO20" s="2295"/>
      <c r="AP20" s="2295"/>
      <c r="AQ20" s="3860"/>
      <c r="AR20" s="3860"/>
      <c r="AS20" s="3408"/>
    </row>
    <row r="21" spans="1:45" ht="57.75" customHeight="1" x14ac:dyDescent="0.25">
      <c r="A21" s="2440"/>
      <c r="B21" s="2441"/>
      <c r="C21" s="639"/>
      <c r="D21" s="640"/>
      <c r="E21" s="499"/>
      <c r="F21" s="499"/>
      <c r="G21" s="2174"/>
      <c r="H21" s="2172"/>
      <c r="I21" s="2174"/>
      <c r="J21" s="2333"/>
      <c r="K21" s="2174"/>
      <c r="L21" s="2172"/>
      <c r="M21" s="2174"/>
      <c r="N21" s="2172"/>
      <c r="O21" s="3598"/>
      <c r="P21" s="3853"/>
      <c r="Q21" s="2333"/>
      <c r="R21" s="3710"/>
      <c r="S21" s="3855"/>
      <c r="T21" s="2333"/>
      <c r="U21" s="3858"/>
      <c r="V21" s="650" t="s">
        <v>2187</v>
      </c>
      <c r="W21" s="1365">
        <f>30000000-30000000</f>
        <v>0</v>
      </c>
      <c r="X21" s="153" t="s">
        <v>2188</v>
      </c>
      <c r="Y21" s="735">
        <v>20</v>
      </c>
      <c r="Z21" s="608" t="s">
        <v>74</v>
      </c>
      <c r="AA21" s="2295"/>
      <c r="AB21" s="2295"/>
      <c r="AC21" s="2295"/>
      <c r="AD21" s="2295"/>
      <c r="AE21" s="2295"/>
      <c r="AF21" s="2295"/>
      <c r="AG21" s="2295"/>
      <c r="AH21" s="2295"/>
      <c r="AI21" s="2295"/>
      <c r="AJ21" s="2295"/>
      <c r="AK21" s="2295"/>
      <c r="AL21" s="2295"/>
      <c r="AM21" s="2295"/>
      <c r="AN21" s="2295"/>
      <c r="AO21" s="2295"/>
      <c r="AP21" s="2295"/>
      <c r="AQ21" s="3860"/>
      <c r="AR21" s="3860"/>
      <c r="AS21" s="3408"/>
    </row>
    <row r="22" spans="1:45" ht="57" customHeight="1" x14ac:dyDescent="0.25">
      <c r="A22" s="2440"/>
      <c r="B22" s="2441"/>
      <c r="C22" s="639"/>
      <c r="D22" s="640"/>
      <c r="E22" s="499"/>
      <c r="F22" s="499"/>
      <c r="G22" s="2174"/>
      <c r="H22" s="2172"/>
      <c r="I22" s="2174"/>
      <c r="J22" s="2333"/>
      <c r="K22" s="2174"/>
      <c r="L22" s="2172"/>
      <c r="M22" s="2174"/>
      <c r="N22" s="2172"/>
      <c r="O22" s="3598"/>
      <c r="P22" s="3853"/>
      <c r="Q22" s="2333"/>
      <c r="R22" s="3710"/>
      <c r="S22" s="3855"/>
      <c r="T22" s="2333"/>
      <c r="U22" s="3858"/>
      <c r="V22" s="631" t="s">
        <v>2189</v>
      </c>
      <c r="W22" s="1365">
        <f>25000000-25000000</f>
        <v>0</v>
      </c>
      <c r="X22" s="153" t="s">
        <v>2186</v>
      </c>
      <c r="Y22" s="735">
        <v>20</v>
      </c>
      <c r="Z22" s="608" t="s">
        <v>74</v>
      </c>
      <c r="AA22" s="2295"/>
      <c r="AB22" s="2295"/>
      <c r="AC22" s="2295"/>
      <c r="AD22" s="2295"/>
      <c r="AE22" s="2295"/>
      <c r="AF22" s="2295"/>
      <c r="AG22" s="2295"/>
      <c r="AH22" s="2295"/>
      <c r="AI22" s="2295"/>
      <c r="AJ22" s="2295"/>
      <c r="AK22" s="2295"/>
      <c r="AL22" s="2295"/>
      <c r="AM22" s="2295"/>
      <c r="AN22" s="2295"/>
      <c r="AO22" s="2295"/>
      <c r="AP22" s="2295"/>
      <c r="AQ22" s="3860"/>
      <c r="AR22" s="3860"/>
      <c r="AS22" s="3408"/>
    </row>
    <row r="23" spans="1:45" ht="104.25" customHeight="1" x14ac:dyDescent="0.25">
      <c r="A23" s="2440"/>
      <c r="B23" s="2441"/>
      <c r="C23" s="639"/>
      <c r="D23" s="640"/>
      <c r="E23" s="499"/>
      <c r="F23" s="499"/>
      <c r="G23" s="612">
        <v>2301062</v>
      </c>
      <c r="H23" s="610" t="s">
        <v>2190</v>
      </c>
      <c r="I23" s="612">
        <v>2301062</v>
      </c>
      <c r="J23" s="610" t="s">
        <v>2190</v>
      </c>
      <c r="K23" s="612">
        <v>230106201</v>
      </c>
      <c r="L23" s="610" t="s">
        <v>2191</v>
      </c>
      <c r="M23" s="612">
        <v>230106201</v>
      </c>
      <c r="N23" s="610" t="s">
        <v>2191</v>
      </c>
      <c r="O23" s="612">
        <v>5</v>
      </c>
      <c r="P23" s="2136"/>
      <c r="Q23" s="2333"/>
      <c r="R23" s="1366">
        <f>SUM(W23)/S12</f>
        <v>0</v>
      </c>
      <c r="S23" s="3855"/>
      <c r="T23" s="2333"/>
      <c r="U23" s="1367" t="s">
        <v>2192</v>
      </c>
      <c r="V23" s="631" t="s">
        <v>2193</v>
      </c>
      <c r="W23" s="1368">
        <f>50000000-50000000</f>
        <v>0</v>
      </c>
      <c r="X23" s="153" t="s">
        <v>2194</v>
      </c>
      <c r="Y23" s="732">
        <v>20</v>
      </c>
      <c r="Z23" s="610" t="s">
        <v>74</v>
      </c>
      <c r="AA23" s="2296"/>
      <c r="AB23" s="2296"/>
      <c r="AC23" s="2296"/>
      <c r="AD23" s="2296"/>
      <c r="AE23" s="2296"/>
      <c r="AF23" s="2296"/>
      <c r="AG23" s="2296"/>
      <c r="AH23" s="2296"/>
      <c r="AI23" s="2296"/>
      <c r="AJ23" s="2296"/>
      <c r="AK23" s="2296"/>
      <c r="AL23" s="2296"/>
      <c r="AM23" s="2296"/>
      <c r="AN23" s="2296"/>
      <c r="AO23" s="2296"/>
      <c r="AP23" s="2296"/>
      <c r="AQ23" s="3861"/>
      <c r="AR23" s="3861"/>
      <c r="AS23" s="3354"/>
    </row>
    <row r="24" spans="1:45" ht="108" customHeight="1" x14ac:dyDescent="0.25">
      <c r="A24" s="2440"/>
      <c r="B24" s="2441"/>
      <c r="C24" s="639"/>
      <c r="D24" s="640"/>
      <c r="E24" s="499"/>
      <c r="F24" s="499"/>
      <c r="G24" s="611">
        <v>2301035</v>
      </c>
      <c r="H24" s="608" t="s">
        <v>2195</v>
      </c>
      <c r="I24" s="611">
        <v>2301035</v>
      </c>
      <c r="J24" s="608" t="s">
        <v>2195</v>
      </c>
      <c r="K24" s="611">
        <v>230103500</v>
      </c>
      <c r="L24" s="608" t="s">
        <v>2196</v>
      </c>
      <c r="M24" s="611">
        <v>230103500</v>
      </c>
      <c r="N24" s="608" t="s">
        <v>2196</v>
      </c>
      <c r="O24" s="611">
        <v>20</v>
      </c>
      <c r="P24" s="3225">
        <v>2020003630139</v>
      </c>
      <c r="Q24" s="2173" t="s">
        <v>2197</v>
      </c>
      <c r="R24" s="1369">
        <f>SUM(W24)/S24</f>
        <v>0.10328800137717335</v>
      </c>
      <c r="S24" s="3854">
        <f>SUM(W24:W32)</f>
        <v>348540000</v>
      </c>
      <c r="T24" s="2173" t="s">
        <v>2198</v>
      </c>
      <c r="U24" s="608" t="s">
        <v>2199</v>
      </c>
      <c r="V24" s="650" t="s">
        <v>2200</v>
      </c>
      <c r="W24" s="1364">
        <v>36000000</v>
      </c>
      <c r="X24" s="153" t="s">
        <v>2201</v>
      </c>
      <c r="Y24" s="732">
        <v>20</v>
      </c>
      <c r="Z24" s="610" t="s">
        <v>74</v>
      </c>
      <c r="AA24" s="2175">
        <v>295972</v>
      </c>
      <c r="AB24" s="2175">
        <v>294321</v>
      </c>
      <c r="AC24" s="2175">
        <v>132302</v>
      </c>
      <c r="AD24" s="2175">
        <v>43426</v>
      </c>
      <c r="AE24" s="2175">
        <v>313940</v>
      </c>
      <c r="AF24" s="2175">
        <v>100625</v>
      </c>
      <c r="AG24" s="2175">
        <v>2145</v>
      </c>
      <c r="AH24" s="2175">
        <v>12718</v>
      </c>
      <c r="AI24" s="2175">
        <v>36</v>
      </c>
      <c r="AJ24" s="2175">
        <v>0</v>
      </c>
      <c r="AK24" s="2175">
        <v>0</v>
      </c>
      <c r="AL24" s="2175">
        <v>0</v>
      </c>
      <c r="AM24" s="2175">
        <v>70</v>
      </c>
      <c r="AN24" s="2175">
        <v>21944</v>
      </c>
      <c r="AO24" s="2175">
        <v>285</v>
      </c>
      <c r="AP24" s="2175">
        <f>SUM(AA24:AB32)</f>
        <v>590293</v>
      </c>
      <c r="AQ24" s="3593">
        <v>44197</v>
      </c>
      <c r="AR24" s="3593">
        <v>44561</v>
      </c>
      <c r="AS24" s="2175" t="s">
        <v>2168</v>
      </c>
    </row>
    <row r="25" spans="1:45" ht="120" customHeight="1" x14ac:dyDescent="0.25">
      <c r="A25" s="2440"/>
      <c r="B25" s="2441"/>
      <c r="C25" s="639"/>
      <c r="D25" s="640"/>
      <c r="E25" s="499"/>
      <c r="F25" s="499"/>
      <c r="G25" s="611">
        <v>2301015</v>
      </c>
      <c r="H25" s="608" t="s">
        <v>2202</v>
      </c>
      <c r="I25" s="611">
        <v>2301015</v>
      </c>
      <c r="J25" s="608" t="s">
        <v>2202</v>
      </c>
      <c r="K25" s="611">
        <v>230101500</v>
      </c>
      <c r="L25" s="608" t="s">
        <v>2203</v>
      </c>
      <c r="M25" s="611">
        <v>230101500</v>
      </c>
      <c r="N25" s="608" t="s">
        <v>2203</v>
      </c>
      <c r="O25" s="611">
        <v>3</v>
      </c>
      <c r="P25" s="3226"/>
      <c r="Q25" s="2333"/>
      <c r="R25" s="1369">
        <f>SUM(W25)/S24</f>
        <v>5.1644000688586676E-2</v>
      </c>
      <c r="S25" s="3855"/>
      <c r="T25" s="2333"/>
      <c r="U25" s="608" t="s">
        <v>2204</v>
      </c>
      <c r="V25" s="650" t="s">
        <v>2205</v>
      </c>
      <c r="W25" s="1364">
        <v>18000000</v>
      </c>
      <c r="X25" s="153" t="s">
        <v>2206</v>
      </c>
      <c r="Y25" s="732">
        <v>20</v>
      </c>
      <c r="Z25" s="610" t="s">
        <v>74</v>
      </c>
      <c r="AA25" s="2285"/>
      <c r="AB25" s="2285"/>
      <c r="AC25" s="2285"/>
      <c r="AD25" s="2285"/>
      <c r="AE25" s="2285"/>
      <c r="AF25" s="2285"/>
      <c r="AG25" s="2285"/>
      <c r="AH25" s="2285"/>
      <c r="AI25" s="2285"/>
      <c r="AJ25" s="2285"/>
      <c r="AK25" s="2285"/>
      <c r="AL25" s="2285"/>
      <c r="AM25" s="2285"/>
      <c r="AN25" s="2285"/>
      <c r="AO25" s="2285"/>
      <c r="AP25" s="2285"/>
      <c r="AQ25" s="2285"/>
      <c r="AR25" s="2285"/>
      <c r="AS25" s="2285"/>
    </row>
    <row r="26" spans="1:45" ht="60" customHeight="1" x14ac:dyDescent="0.25">
      <c r="A26" s="2440"/>
      <c r="B26" s="2441"/>
      <c r="C26" s="639"/>
      <c r="D26" s="640"/>
      <c r="E26" s="499"/>
      <c r="F26" s="499"/>
      <c r="G26" s="2175">
        <v>2301030</v>
      </c>
      <c r="H26" s="2173" t="s">
        <v>2207</v>
      </c>
      <c r="I26" s="2175">
        <v>2301030</v>
      </c>
      <c r="J26" s="2173" t="s">
        <v>2207</v>
      </c>
      <c r="K26" s="2175">
        <v>230103000</v>
      </c>
      <c r="L26" s="2173" t="s">
        <v>2208</v>
      </c>
      <c r="M26" s="2175">
        <v>230103000</v>
      </c>
      <c r="N26" s="2173" t="s">
        <v>2208</v>
      </c>
      <c r="O26" s="2175">
        <v>2500</v>
      </c>
      <c r="P26" s="3226"/>
      <c r="Q26" s="2333"/>
      <c r="R26" s="3702">
        <f>SUM(W26:W28)/S24</f>
        <v>0.74177999655706661</v>
      </c>
      <c r="S26" s="3855"/>
      <c r="T26" s="2333"/>
      <c r="U26" s="2173" t="s">
        <v>2209</v>
      </c>
      <c r="V26" s="2281" t="s">
        <v>2210</v>
      </c>
      <c r="W26" s="1364">
        <f>30000000+6000000</f>
        <v>36000000</v>
      </c>
      <c r="X26" s="153" t="s">
        <v>2211</v>
      </c>
      <c r="Y26" s="732">
        <v>20</v>
      </c>
      <c r="Z26" s="610" t="s">
        <v>74</v>
      </c>
      <c r="AA26" s="2285"/>
      <c r="AB26" s="2285"/>
      <c r="AC26" s="2285"/>
      <c r="AD26" s="2285"/>
      <c r="AE26" s="2285"/>
      <c r="AF26" s="2285"/>
      <c r="AG26" s="2285"/>
      <c r="AH26" s="2285"/>
      <c r="AI26" s="2285"/>
      <c r="AJ26" s="2285"/>
      <c r="AK26" s="2285"/>
      <c r="AL26" s="2285"/>
      <c r="AM26" s="2285"/>
      <c r="AN26" s="2285"/>
      <c r="AO26" s="2285"/>
      <c r="AP26" s="2285"/>
      <c r="AQ26" s="2285"/>
      <c r="AR26" s="2285"/>
      <c r="AS26" s="2285"/>
    </row>
    <row r="27" spans="1:45" ht="60" customHeight="1" x14ac:dyDescent="0.25">
      <c r="A27" s="2440"/>
      <c r="B27" s="2441"/>
      <c r="C27" s="639"/>
      <c r="D27" s="640"/>
      <c r="E27" s="499"/>
      <c r="F27" s="499"/>
      <c r="G27" s="2285"/>
      <c r="H27" s="2333"/>
      <c r="I27" s="2285"/>
      <c r="J27" s="2333"/>
      <c r="K27" s="2285"/>
      <c r="L27" s="2333"/>
      <c r="M27" s="2285"/>
      <c r="N27" s="2333"/>
      <c r="O27" s="2285"/>
      <c r="P27" s="3226"/>
      <c r="Q27" s="2333"/>
      <c r="R27" s="3710"/>
      <c r="S27" s="3855"/>
      <c r="T27" s="2333"/>
      <c r="U27" s="2333"/>
      <c r="V27" s="2317"/>
      <c r="W27" s="1364">
        <v>222540000</v>
      </c>
      <c r="X27" s="153" t="s">
        <v>2212</v>
      </c>
      <c r="Y27" s="732">
        <v>88</v>
      </c>
      <c r="Z27" s="608" t="s">
        <v>1789</v>
      </c>
      <c r="AA27" s="2285"/>
      <c r="AB27" s="2285"/>
      <c r="AC27" s="2285"/>
      <c r="AD27" s="2285"/>
      <c r="AE27" s="2285"/>
      <c r="AF27" s="2285"/>
      <c r="AG27" s="2285"/>
      <c r="AH27" s="2285"/>
      <c r="AI27" s="2285"/>
      <c r="AJ27" s="2285"/>
      <c r="AK27" s="2285"/>
      <c r="AL27" s="2285"/>
      <c r="AM27" s="2285"/>
      <c r="AN27" s="2285"/>
      <c r="AO27" s="2285"/>
      <c r="AP27" s="2285"/>
      <c r="AQ27" s="2285"/>
      <c r="AR27" s="2285"/>
      <c r="AS27" s="2285"/>
    </row>
    <row r="28" spans="1:45" ht="66" customHeight="1" x14ac:dyDescent="0.25">
      <c r="A28" s="2440"/>
      <c r="B28" s="2441"/>
      <c r="C28" s="639"/>
      <c r="D28" s="640"/>
      <c r="E28" s="499"/>
      <c r="F28" s="499"/>
      <c r="G28" s="2286"/>
      <c r="H28" s="2334"/>
      <c r="I28" s="2286"/>
      <c r="J28" s="2334"/>
      <c r="K28" s="2286"/>
      <c r="L28" s="2334"/>
      <c r="M28" s="2286"/>
      <c r="N28" s="2334"/>
      <c r="O28" s="2285"/>
      <c r="P28" s="3226"/>
      <c r="Q28" s="2333"/>
      <c r="R28" s="3711"/>
      <c r="S28" s="3855"/>
      <c r="T28" s="2333"/>
      <c r="U28" s="2334"/>
      <c r="V28" s="650" t="s">
        <v>2213</v>
      </c>
      <c r="W28" s="1364">
        <f>6000000-6000000</f>
        <v>0</v>
      </c>
      <c r="X28" s="153" t="s">
        <v>2211</v>
      </c>
      <c r="Y28" s="732">
        <v>20</v>
      </c>
      <c r="Z28" s="610" t="s">
        <v>74</v>
      </c>
      <c r="AA28" s="2285"/>
      <c r="AB28" s="2285"/>
      <c r="AC28" s="2285"/>
      <c r="AD28" s="2285"/>
      <c r="AE28" s="2285"/>
      <c r="AF28" s="2285"/>
      <c r="AG28" s="2285"/>
      <c r="AH28" s="2285"/>
      <c r="AI28" s="2285"/>
      <c r="AJ28" s="2285"/>
      <c r="AK28" s="2285"/>
      <c r="AL28" s="2285"/>
      <c r="AM28" s="2285"/>
      <c r="AN28" s="2285"/>
      <c r="AO28" s="2285"/>
      <c r="AP28" s="2285"/>
      <c r="AQ28" s="2285"/>
      <c r="AR28" s="2285"/>
      <c r="AS28" s="2285"/>
    </row>
    <row r="29" spans="1:45" ht="89.25" customHeight="1" x14ac:dyDescent="0.25">
      <c r="A29" s="2440"/>
      <c r="B29" s="2441"/>
      <c r="C29" s="639"/>
      <c r="D29" s="640"/>
      <c r="E29" s="499"/>
      <c r="F29" s="499"/>
      <c r="G29" s="612">
        <v>2301004</v>
      </c>
      <c r="H29" s="610" t="s">
        <v>2214</v>
      </c>
      <c r="I29" s="612">
        <v>2301004</v>
      </c>
      <c r="J29" s="610" t="s">
        <v>2214</v>
      </c>
      <c r="K29" s="612">
        <v>230100400</v>
      </c>
      <c r="L29" s="610" t="s">
        <v>2081</v>
      </c>
      <c r="M29" s="612">
        <v>230100400</v>
      </c>
      <c r="N29" s="781" t="s">
        <v>2081</v>
      </c>
      <c r="O29" s="687">
        <v>1</v>
      </c>
      <c r="P29" s="2485"/>
      <c r="Q29" s="2333"/>
      <c r="R29" s="1366">
        <f>SUM(W29:W29)/S24</f>
        <v>5.1644000688586676E-2</v>
      </c>
      <c r="S29" s="3855"/>
      <c r="T29" s="2333"/>
      <c r="U29" s="610" t="s">
        <v>2215</v>
      </c>
      <c r="V29" s="610" t="s">
        <v>2216</v>
      </c>
      <c r="W29" s="1364">
        <v>18000000</v>
      </c>
      <c r="X29" s="153" t="s">
        <v>2217</v>
      </c>
      <c r="Y29" s="732">
        <v>20</v>
      </c>
      <c r="Z29" s="610" t="s">
        <v>74</v>
      </c>
      <c r="AA29" s="2285"/>
      <c r="AB29" s="2285"/>
      <c r="AC29" s="2285"/>
      <c r="AD29" s="2285"/>
      <c r="AE29" s="2285"/>
      <c r="AF29" s="2285"/>
      <c r="AG29" s="2285"/>
      <c r="AH29" s="2285"/>
      <c r="AI29" s="2285"/>
      <c r="AJ29" s="2285"/>
      <c r="AK29" s="2285"/>
      <c r="AL29" s="2285"/>
      <c r="AM29" s="2285"/>
      <c r="AN29" s="2285"/>
      <c r="AO29" s="2285"/>
      <c r="AP29" s="2285"/>
      <c r="AQ29" s="2285"/>
      <c r="AR29" s="2285"/>
      <c r="AS29" s="2285"/>
    </row>
    <row r="30" spans="1:45" ht="76.5" customHeight="1" x14ac:dyDescent="0.25">
      <c r="A30" s="2440"/>
      <c r="B30" s="2441"/>
      <c r="C30" s="639"/>
      <c r="D30" s="640"/>
      <c r="E30" s="499"/>
      <c r="F30" s="499"/>
      <c r="G30" s="2175">
        <v>2301042</v>
      </c>
      <c r="H30" s="2173" t="s">
        <v>2218</v>
      </c>
      <c r="I30" s="2175">
        <v>2301042</v>
      </c>
      <c r="J30" s="2173" t="s">
        <v>2218</v>
      </c>
      <c r="K30" s="2175">
        <v>230104201</v>
      </c>
      <c r="L30" s="2173" t="s">
        <v>2219</v>
      </c>
      <c r="M30" s="2175">
        <v>230104201</v>
      </c>
      <c r="N30" s="2173" t="s">
        <v>2219</v>
      </c>
      <c r="O30" s="3598">
        <v>1</v>
      </c>
      <c r="P30" s="2485"/>
      <c r="Q30" s="2333"/>
      <c r="R30" s="3702">
        <f>SUM(W30:W32)/S24</f>
        <v>5.1644000688586676E-2</v>
      </c>
      <c r="S30" s="3855"/>
      <c r="T30" s="2333"/>
      <c r="U30" s="2173" t="s">
        <v>2220</v>
      </c>
      <c r="V30" s="631" t="s">
        <v>2221</v>
      </c>
      <c r="W30" s="1364">
        <v>12000000</v>
      </c>
      <c r="X30" s="153" t="s">
        <v>2222</v>
      </c>
      <c r="Y30" s="732">
        <v>20</v>
      </c>
      <c r="Z30" s="610" t="s">
        <v>74</v>
      </c>
      <c r="AA30" s="2285"/>
      <c r="AB30" s="2285"/>
      <c r="AC30" s="2285"/>
      <c r="AD30" s="2285"/>
      <c r="AE30" s="2285"/>
      <c r="AF30" s="2285"/>
      <c r="AG30" s="2285"/>
      <c r="AH30" s="2285"/>
      <c r="AI30" s="2285"/>
      <c r="AJ30" s="2285"/>
      <c r="AK30" s="2285"/>
      <c r="AL30" s="2285"/>
      <c r="AM30" s="2285"/>
      <c r="AN30" s="2285"/>
      <c r="AO30" s="2285"/>
      <c r="AP30" s="2285"/>
      <c r="AQ30" s="2285"/>
      <c r="AR30" s="2285"/>
      <c r="AS30" s="2285"/>
    </row>
    <row r="31" spans="1:45" ht="76.5" customHeight="1" x14ac:dyDescent="0.25">
      <c r="A31" s="2440"/>
      <c r="B31" s="2441"/>
      <c r="C31" s="639"/>
      <c r="D31" s="640"/>
      <c r="E31" s="499"/>
      <c r="F31" s="499"/>
      <c r="G31" s="2285"/>
      <c r="H31" s="2333"/>
      <c r="I31" s="2285"/>
      <c r="J31" s="2333"/>
      <c r="K31" s="2285"/>
      <c r="L31" s="2333"/>
      <c r="M31" s="2285"/>
      <c r="N31" s="2333"/>
      <c r="O31" s="3598"/>
      <c r="P31" s="2485"/>
      <c r="Q31" s="2333"/>
      <c r="R31" s="3710"/>
      <c r="S31" s="3855"/>
      <c r="T31" s="2333"/>
      <c r="U31" s="2333"/>
      <c r="V31" s="2281" t="s">
        <v>2223</v>
      </c>
      <c r="W31" s="1364">
        <v>1500000</v>
      </c>
      <c r="X31" s="153" t="s">
        <v>2222</v>
      </c>
      <c r="Y31" s="732">
        <v>20</v>
      </c>
      <c r="Z31" s="610" t="s">
        <v>74</v>
      </c>
      <c r="AA31" s="2285"/>
      <c r="AB31" s="2285"/>
      <c r="AC31" s="2285"/>
      <c r="AD31" s="2285"/>
      <c r="AE31" s="2285"/>
      <c r="AF31" s="2285"/>
      <c r="AG31" s="2285"/>
      <c r="AH31" s="2285"/>
      <c r="AI31" s="2285"/>
      <c r="AJ31" s="2285"/>
      <c r="AK31" s="2285"/>
      <c r="AL31" s="2285"/>
      <c r="AM31" s="2285"/>
      <c r="AN31" s="2285"/>
      <c r="AO31" s="2285"/>
      <c r="AP31" s="2285"/>
      <c r="AQ31" s="2285"/>
      <c r="AR31" s="2285"/>
      <c r="AS31" s="2285"/>
    </row>
    <row r="32" spans="1:45" ht="81" customHeight="1" x14ac:dyDescent="0.25">
      <c r="A32" s="2440"/>
      <c r="B32" s="2441"/>
      <c r="C32" s="639"/>
      <c r="D32" s="640"/>
      <c r="E32" s="499"/>
      <c r="F32" s="499"/>
      <c r="G32" s="2286"/>
      <c r="H32" s="2334"/>
      <c r="I32" s="2286"/>
      <c r="J32" s="2334"/>
      <c r="K32" s="2286"/>
      <c r="L32" s="2334"/>
      <c r="M32" s="2286"/>
      <c r="N32" s="2334"/>
      <c r="O32" s="3862"/>
      <c r="P32" s="3481"/>
      <c r="Q32" s="2334"/>
      <c r="R32" s="3711"/>
      <c r="S32" s="3863"/>
      <c r="T32" s="2334"/>
      <c r="U32" s="2334"/>
      <c r="V32" s="2317"/>
      <c r="W32" s="1364">
        <v>4500000</v>
      </c>
      <c r="X32" s="153" t="s">
        <v>2224</v>
      </c>
      <c r="Y32" s="732">
        <v>20</v>
      </c>
      <c r="Z32" s="608" t="s">
        <v>74</v>
      </c>
      <c r="AA32" s="2286"/>
      <c r="AB32" s="2285"/>
      <c r="AC32" s="2285"/>
      <c r="AD32" s="2285"/>
      <c r="AE32" s="2285"/>
      <c r="AF32" s="2285"/>
      <c r="AG32" s="2285"/>
      <c r="AH32" s="2285"/>
      <c r="AI32" s="2285"/>
      <c r="AJ32" s="2285"/>
      <c r="AK32" s="2285"/>
      <c r="AL32" s="2285"/>
      <c r="AM32" s="2285"/>
      <c r="AN32" s="2285"/>
      <c r="AO32" s="2285"/>
      <c r="AP32" s="2285"/>
      <c r="AQ32" s="2285"/>
      <c r="AR32" s="2285"/>
      <c r="AS32" s="2285"/>
    </row>
    <row r="33" spans="1:65" s="2" customFormat="1" ht="30" customHeight="1" x14ac:dyDescent="0.25">
      <c r="A33" s="639"/>
      <c r="B33" s="640"/>
      <c r="C33" s="639"/>
      <c r="D33" s="640"/>
      <c r="E33" s="181">
        <v>2302</v>
      </c>
      <c r="F33" s="3864" t="s">
        <v>2225</v>
      </c>
      <c r="G33" s="3865"/>
      <c r="H33" s="3865"/>
      <c r="I33" s="3865"/>
      <c r="J33" s="3865"/>
      <c r="K33" s="3372"/>
      <c r="L33" s="3372"/>
      <c r="M33" s="3372"/>
      <c r="N33" s="3372"/>
      <c r="O33" s="3865"/>
      <c r="P33" s="3865"/>
      <c r="Q33" s="3372"/>
      <c r="R33" s="3372"/>
      <c r="S33" s="3372"/>
      <c r="T33" s="3372"/>
      <c r="U33" s="799"/>
      <c r="V33" s="799"/>
      <c r="W33" s="1370"/>
      <c r="X33" s="1371"/>
      <c r="Y33" s="1372"/>
      <c r="Z33" s="1362"/>
      <c r="AA33" s="339"/>
      <c r="AB33" s="339"/>
      <c r="AC33" s="339"/>
      <c r="AD33" s="339"/>
      <c r="AE33" s="339"/>
      <c r="AF33" s="339"/>
      <c r="AG33" s="339"/>
      <c r="AH33" s="339"/>
      <c r="AI33" s="339"/>
      <c r="AJ33" s="339"/>
      <c r="AK33" s="339"/>
      <c r="AL33" s="339"/>
      <c r="AM33" s="339"/>
      <c r="AN33" s="339"/>
      <c r="AO33" s="339"/>
      <c r="AP33" s="335"/>
      <c r="AQ33" s="828"/>
      <c r="AR33" s="828"/>
      <c r="AS33" s="829"/>
    </row>
    <row r="34" spans="1:65" ht="153" customHeight="1" x14ac:dyDescent="0.25">
      <c r="A34" s="744"/>
      <c r="B34" s="617"/>
      <c r="C34" s="647"/>
      <c r="D34" s="1373"/>
      <c r="E34" s="2273"/>
      <c r="F34" s="2273"/>
      <c r="G34" s="1374">
        <v>2302022</v>
      </c>
      <c r="H34" s="1375" t="s">
        <v>2226</v>
      </c>
      <c r="I34" s="1376">
        <v>2302022</v>
      </c>
      <c r="J34" s="1375" t="s">
        <v>2226</v>
      </c>
      <c r="K34" s="612">
        <v>230202200</v>
      </c>
      <c r="L34" s="610" t="s">
        <v>2227</v>
      </c>
      <c r="M34" s="612">
        <v>230202200</v>
      </c>
      <c r="N34" s="781" t="s">
        <v>2227</v>
      </c>
      <c r="O34" s="687">
        <v>20</v>
      </c>
      <c r="P34" s="3866">
        <v>2020003630039</v>
      </c>
      <c r="Q34" s="3867" t="s">
        <v>2228</v>
      </c>
      <c r="R34" s="1366">
        <f>SUM(W34)/S34</f>
        <v>0.24657534246575341</v>
      </c>
      <c r="S34" s="3869">
        <f>SUM(W34:W39)</f>
        <v>146000000</v>
      </c>
      <c r="T34" s="2172" t="s">
        <v>2229</v>
      </c>
      <c r="U34" s="608" t="s">
        <v>2230</v>
      </c>
      <c r="V34" s="650" t="s">
        <v>2231</v>
      </c>
      <c r="W34" s="1364">
        <v>36000000</v>
      </c>
      <c r="X34" s="153" t="s">
        <v>2232</v>
      </c>
      <c r="Y34" s="735">
        <v>20</v>
      </c>
      <c r="Z34" s="608" t="s">
        <v>74</v>
      </c>
      <c r="AA34" s="2174">
        <v>295972</v>
      </c>
      <c r="AB34" s="2174">
        <v>294321</v>
      </c>
      <c r="AC34" s="2174">
        <v>132302</v>
      </c>
      <c r="AD34" s="2174">
        <v>43426</v>
      </c>
      <c r="AE34" s="2174">
        <v>313940</v>
      </c>
      <c r="AF34" s="2174">
        <v>100625</v>
      </c>
      <c r="AG34" s="2174">
        <v>2145</v>
      </c>
      <c r="AH34" s="2174">
        <v>12718</v>
      </c>
      <c r="AI34" s="2174">
        <v>36</v>
      </c>
      <c r="AJ34" s="2174">
        <v>0</v>
      </c>
      <c r="AK34" s="2174">
        <v>0</v>
      </c>
      <c r="AL34" s="2174">
        <v>0</v>
      </c>
      <c r="AM34" s="2174">
        <v>70</v>
      </c>
      <c r="AN34" s="2174">
        <v>21944</v>
      </c>
      <c r="AO34" s="3871">
        <v>285</v>
      </c>
      <c r="AP34" s="3582">
        <f>SUM(AA34:AB39)</f>
        <v>590293</v>
      </c>
      <c r="AQ34" s="3565">
        <v>44197</v>
      </c>
      <c r="AR34" s="3565">
        <v>44561</v>
      </c>
      <c r="AS34" s="2272" t="s">
        <v>2168</v>
      </c>
    </row>
    <row r="35" spans="1:65" ht="153" customHeight="1" x14ac:dyDescent="0.25">
      <c r="A35" s="744"/>
      <c r="B35" s="617"/>
      <c r="C35" s="647"/>
      <c r="E35" s="2273"/>
      <c r="F35" s="2273"/>
      <c r="G35" s="2291">
        <v>2302042</v>
      </c>
      <c r="H35" s="2755" t="s">
        <v>2233</v>
      </c>
      <c r="I35" s="2144">
        <v>2302042</v>
      </c>
      <c r="J35" s="2755" t="s">
        <v>2233</v>
      </c>
      <c r="K35" s="2856">
        <v>230204200</v>
      </c>
      <c r="L35" s="2755" t="s">
        <v>2234</v>
      </c>
      <c r="M35" s="2856">
        <v>230204200</v>
      </c>
      <c r="N35" s="3022" t="s">
        <v>2234</v>
      </c>
      <c r="O35" s="3602">
        <v>1</v>
      </c>
      <c r="P35" s="3256"/>
      <c r="Q35" s="3868"/>
      <c r="R35" s="3032">
        <f>SUM(W35,W36)/S34</f>
        <v>0.13698630136986301</v>
      </c>
      <c r="S35" s="3870"/>
      <c r="T35" s="2172"/>
      <c r="U35" s="2173" t="s">
        <v>2235</v>
      </c>
      <c r="V35" s="631" t="s">
        <v>2236</v>
      </c>
      <c r="W35" s="1368">
        <f>20000000-2000000</f>
        <v>18000000</v>
      </c>
      <c r="X35" s="837" t="s">
        <v>2237</v>
      </c>
      <c r="Y35" s="732">
        <v>20</v>
      </c>
      <c r="Z35" s="610" t="s">
        <v>74</v>
      </c>
      <c r="AA35" s="2174"/>
      <c r="AB35" s="2174"/>
      <c r="AC35" s="2174"/>
      <c r="AD35" s="2174"/>
      <c r="AE35" s="2174"/>
      <c r="AF35" s="2174"/>
      <c r="AG35" s="2174"/>
      <c r="AH35" s="2174"/>
      <c r="AI35" s="2174"/>
      <c r="AJ35" s="2174"/>
      <c r="AK35" s="2174"/>
      <c r="AL35" s="2174"/>
      <c r="AM35" s="2174"/>
      <c r="AN35" s="2174"/>
      <c r="AO35" s="3871"/>
      <c r="AP35" s="3582"/>
      <c r="AQ35" s="3565"/>
      <c r="AR35" s="3565"/>
      <c r="AS35" s="2272"/>
    </row>
    <row r="36" spans="1:65" ht="102" customHeight="1" x14ac:dyDescent="0.25">
      <c r="A36" s="744"/>
      <c r="B36" s="617"/>
      <c r="C36" s="647"/>
      <c r="E36" s="2273"/>
      <c r="F36" s="2273"/>
      <c r="G36" s="2291"/>
      <c r="H36" s="2755"/>
      <c r="I36" s="2144"/>
      <c r="J36" s="2755"/>
      <c r="K36" s="2856"/>
      <c r="L36" s="2755"/>
      <c r="M36" s="2856"/>
      <c r="N36" s="3022"/>
      <c r="O36" s="3582"/>
      <c r="P36" s="3256"/>
      <c r="Q36" s="3868"/>
      <c r="R36" s="3032"/>
      <c r="S36" s="3870"/>
      <c r="T36" s="2172"/>
      <c r="U36" s="3213"/>
      <c r="V36" s="622" t="s">
        <v>2238</v>
      </c>
      <c r="W36" s="1377">
        <v>2000000</v>
      </c>
      <c r="X36" s="153" t="s">
        <v>2239</v>
      </c>
      <c r="Y36" s="1378">
        <v>20</v>
      </c>
      <c r="Z36" s="622" t="s">
        <v>74</v>
      </c>
      <c r="AA36" s="3872"/>
      <c r="AB36" s="2174"/>
      <c r="AC36" s="2174"/>
      <c r="AD36" s="2174"/>
      <c r="AE36" s="2174"/>
      <c r="AF36" s="2174"/>
      <c r="AG36" s="2174"/>
      <c r="AH36" s="2174"/>
      <c r="AI36" s="2174"/>
      <c r="AJ36" s="2174"/>
      <c r="AK36" s="2174"/>
      <c r="AL36" s="2174"/>
      <c r="AM36" s="2174"/>
      <c r="AN36" s="2174"/>
      <c r="AO36" s="3871"/>
      <c r="AP36" s="3582"/>
      <c r="AQ36" s="2272"/>
      <c r="AR36" s="2272"/>
      <c r="AS36" s="2272"/>
    </row>
    <row r="37" spans="1:65" ht="108.75" customHeight="1" x14ac:dyDescent="0.25">
      <c r="A37" s="744"/>
      <c r="B37" s="617"/>
      <c r="C37" s="647"/>
      <c r="E37" s="2273"/>
      <c r="F37" s="2273"/>
      <c r="G37" s="1379">
        <v>2302058</v>
      </c>
      <c r="H37" s="633" t="s">
        <v>2240</v>
      </c>
      <c r="I37" s="627">
        <v>2302058</v>
      </c>
      <c r="J37" s="633" t="s">
        <v>2240</v>
      </c>
      <c r="K37" s="802">
        <v>230205800</v>
      </c>
      <c r="L37" s="633" t="s">
        <v>2241</v>
      </c>
      <c r="M37" s="802">
        <v>230205800</v>
      </c>
      <c r="N37" s="633" t="s">
        <v>2241</v>
      </c>
      <c r="O37" s="655">
        <v>300</v>
      </c>
      <c r="P37" s="3256"/>
      <c r="Q37" s="3867"/>
      <c r="R37" s="1380">
        <f>W37/S34</f>
        <v>0.13698630136986301</v>
      </c>
      <c r="S37" s="3869"/>
      <c r="T37" s="2172"/>
      <c r="U37" s="608" t="s">
        <v>2242</v>
      </c>
      <c r="V37" s="633" t="s">
        <v>2243</v>
      </c>
      <c r="W37" s="1381">
        <v>20000000</v>
      </c>
      <c r="X37" s="153" t="s">
        <v>2244</v>
      </c>
      <c r="Y37" s="1378">
        <v>20</v>
      </c>
      <c r="Z37" s="622" t="s">
        <v>74</v>
      </c>
      <c r="AA37" s="3872"/>
      <c r="AB37" s="2174"/>
      <c r="AC37" s="2174"/>
      <c r="AD37" s="2174"/>
      <c r="AE37" s="2174"/>
      <c r="AF37" s="2174"/>
      <c r="AG37" s="2174"/>
      <c r="AH37" s="2174"/>
      <c r="AI37" s="2174"/>
      <c r="AJ37" s="2174"/>
      <c r="AK37" s="2174"/>
      <c r="AL37" s="2174"/>
      <c r="AM37" s="2174"/>
      <c r="AN37" s="2174"/>
      <c r="AO37" s="3871"/>
      <c r="AP37" s="3582"/>
      <c r="AQ37" s="2272"/>
      <c r="AR37" s="2272"/>
      <c r="AS37" s="2272"/>
    </row>
    <row r="38" spans="1:65" ht="102.6" customHeight="1" x14ac:dyDescent="0.25">
      <c r="A38" s="744"/>
      <c r="B38" s="617"/>
      <c r="C38" s="647"/>
      <c r="E38" s="2273"/>
      <c r="F38" s="2273"/>
      <c r="G38" s="1382">
        <v>2302021</v>
      </c>
      <c r="H38" s="650" t="s">
        <v>2245</v>
      </c>
      <c r="I38" s="609">
        <v>2302021</v>
      </c>
      <c r="J38" s="650" t="s">
        <v>2245</v>
      </c>
      <c r="K38" s="674">
        <v>230202100</v>
      </c>
      <c r="L38" s="650" t="s">
        <v>2246</v>
      </c>
      <c r="M38" s="674">
        <v>230202100</v>
      </c>
      <c r="N38" s="650" t="s">
        <v>2246</v>
      </c>
      <c r="O38" s="1383">
        <v>8</v>
      </c>
      <c r="P38" s="3256"/>
      <c r="Q38" s="3867"/>
      <c r="R38" s="1369">
        <f>W38/S34</f>
        <v>0.34246575342465752</v>
      </c>
      <c r="S38" s="3869"/>
      <c r="T38" s="2172"/>
      <c r="U38" s="608" t="s">
        <v>2247</v>
      </c>
      <c r="V38" s="650" t="s">
        <v>2248</v>
      </c>
      <c r="W38" s="1364">
        <v>50000000</v>
      </c>
      <c r="X38" s="1384" t="s">
        <v>2249</v>
      </c>
      <c r="Y38" s="729">
        <v>20</v>
      </c>
      <c r="Z38" s="676" t="s">
        <v>74</v>
      </c>
      <c r="AA38" s="2174"/>
      <c r="AB38" s="2174"/>
      <c r="AC38" s="2174"/>
      <c r="AD38" s="2174"/>
      <c r="AE38" s="2174"/>
      <c r="AF38" s="2174"/>
      <c r="AG38" s="2174"/>
      <c r="AH38" s="2174"/>
      <c r="AI38" s="2174"/>
      <c r="AJ38" s="2174"/>
      <c r="AK38" s="2174"/>
      <c r="AL38" s="2174"/>
      <c r="AM38" s="2174"/>
      <c r="AN38" s="2174"/>
      <c r="AO38" s="3871"/>
      <c r="AP38" s="3582"/>
      <c r="AQ38" s="2272"/>
      <c r="AR38" s="2272"/>
      <c r="AS38" s="2272"/>
    </row>
    <row r="39" spans="1:65" ht="81" customHeight="1" x14ac:dyDescent="0.25">
      <c r="A39" s="788"/>
      <c r="B39" s="649"/>
      <c r="C39" s="648"/>
      <c r="D39" s="1385"/>
      <c r="E39" s="2273"/>
      <c r="F39" s="2273"/>
      <c r="G39" s="1386">
        <v>2302068</v>
      </c>
      <c r="H39" s="1387" t="s">
        <v>2250</v>
      </c>
      <c r="I39" s="1388">
        <v>2302068</v>
      </c>
      <c r="J39" s="1387" t="s">
        <v>2250</v>
      </c>
      <c r="K39" s="803">
        <v>230206800</v>
      </c>
      <c r="L39" s="631" t="s">
        <v>2251</v>
      </c>
      <c r="M39" s="803">
        <v>230206800</v>
      </c>
      <c r="N39" s="631" t="s">
        <v>2251</v>
      </c>
      <c r="O39" s="652">
        <v>60</v>
      </c>
      <c r="P39" s="3256"/>
      <c r="Q39" s="3553"/>
      <c r="R39" s="1366">
        <f>W39/S34</f>
        <v>0.13698630136986301</v>
      </c>
      <c r="S39" s="3854"/>
      <c r="T39" s="2173"/>
      <c r="U39" s="610" t="s">
        <v>2252</v>
      </c>
      <c r="V39" s="631" t="s">
        <v>2253</v>
      </c>
      <c r="W39" s="1368">
        <v>20000000</v>
      </c>
      <c r="X39" s="153" t="s">
        <v>2254</v>
      </c>
      <c r="Y39" s="732">
        <v>20</v>
      </c>
      <c r="Z39" s="610" t="s">
        <v>74</v>
      </c>
      <c r="AA39" s="2175"/>
      <c r="AB39" s="2175"/>
      <c r="AC39" s="2175"/>
      <c r="AD39" s="2175"/>
      <c r="AE39" s="2175"/>
      <c r="AF39" s="2175"/>
      <c r="AG39" s="2175"/>
      <c r="AH39" s="2175"/>
      <c r="AI39" s="2175"/>
      <c r="AJ39" s="2175"/>
      <c r="AK39" s="2175"/>
      <c r="AL39" s="2175"/>
      <c r="AM39" s="2175"/>
      <c r="AN39" s="2175"/>
      <c r="AO39" s="2479"/>
      <c r="AP39" s="3582"/>
      <c r="AQ39" s="2272"/>
      <c r="AR39" s="2272"/>
      <c r="AS39" s="2272"/>
    </row>
    <row r="40" spans="1:65" ht="27" customHeight="1" x14ac:dyDescent="0.25">
      <c r="A40" s="1389">
        <v>4</v>
      </c>
      <c r="B40" s="3873" t="s">
        <v>2255</v>
      </c>
      <c r="C40" s="3656"/>
      <c r="D40" s="3656"/>
      <c r="E40" s="3656"/>
      <c r="F40" s="3656"/>
      <c r="G40" s="3656"/>
      <c r="H40" s="710"/>
      <c r="I40" s="709"/>
      <c r="J40" s="710"/>
      <c r="K40" s="234"/>
      <c r="L40" s="1352"/>
      <c r="M40" s="234"/>
      <c r="N40" s="1352"/>
      <c r="O40" s="234"/>
      <c r="P40" s="709"/>
      <c r="Q40" s="1352"/>
      <c r="R40" s="1353"/>
      <c r="S40" s="1354"/>
      <c r="T40" s="1352"/>
      <c r="U40" s="1352"/>
      <c r="V40" s="1352"/>
      <c r="W40" s="1355"/>
      <c r="X40" s="709"/>
      <c r="Y40" s="238"/>
      <c r="Z40" s="1352"/>
      <c r="AA40" s="234"/>
      <c r="AB40" s="234"/>
      <c r="AC40" s="234"/>
      <c r="AD40" s="234"/>
      <c r="AE40" s="234"/>
      <c r="AF40" s="234"/>
      <c r="AG40" s="234"/>
      <c r="AH40" s="234"/>
      <c r="AI40" s="234"/>
      <c r="AJ40" s="234"/>
      <c r="AK40" s="234"/>
      <c r="AL40" s="234"/>
      <c r="AM40" s="234"/>
      <c r="AN40" s="234"/>
      <c r="AO40" s="234"/>
      <c r="AP40" s="709"/>
      <c r="AQ40" s="1163"/>
      <c r="AR40" s="1163"/>
      <c r="AS40" s="239"/>
      <c r="AT40" s="2"/>
      <c r="AU40" s="2"/>
      <c r="AV40" s="2"/>
      <c r="AW40" s="2"/>
      <c r="AX40" s="2"/>
      <c r="AY40" s="2"/>
      <c r="AZ40" s="2"/>
      <c r="BA40" s="2"/>
      <c r="BB40" s="2"/>
      <c r="BC40" s="2"/>
      <c r="BD40" s="2"/>
      <c r="BE40" s="2"/>
      <c r="BF40" s="2"/>
      <c r="BG40" s="2"/>
      <c r="BH40" s="2"/>
      <c r="BI40" s="2"/>
      <c r="BJ40" s="2"/>
      <c r="BK40" s="2"/>
      <c r="BL40" s="2"/>
      <c r="BM40" s="2"/>
    </row>
    <row r="41" spans="1:65" ht="27" customHeight="1" x14ac:dyDescent="0.25">
      <c r="A41" s="46"/>
      <c r="B41" s="635"/>
      <c r="C41" s="32">
        <v>23</v>
      </c>
      <c r="D41" s="2202" t="s">
        <v>2158</v>
      </c>
      <c r="E41" s="2821"/>
      <c r="F41" s="2821"/>
      <c r="G41" s="2821"/>
      <c r="H41" s="2821"/>
      <c r="I41" s="34"/>
      <c r="J41" s="719"/>
      <c r="K41" s="34"/>
      <c r="L41" s="719"/>
      <c r="M41" s="34"/>
      <c r="N41" s="719"/>
      <c r="O41" s="34"/>
      <c r="P41" s="34"/>
      <c r="Q41" s="719"/>
      <c r="R41" s="1390"/>
      <c r="S41" s="1391"/>
      <c r="T41" s="1356"/>
      <c r="U41" s="1356"/>
      <c r="V41" s="1356"/>
      <c r="W41" s="1359"/>
      <c r="X41" s="327"/>
      <c r="Y41" s="331"/>
      <c r="Z41" s="1356"/>
      <c r="AA41" s="327"/>
      <c r="AB41" s="327"/>
      <c r="AC41" s="327"/>
      <c r="AD41" s="327"/>
      <c r="AE41" s="327"/>
      <c r="AF41" s="327"/>
      <c r="AG41" s="327"/>
      <c r="AH41" s="327"/>
      <c r="AI41" s="327"/>
      <c r="AJ41" s="327"/>
      <c r="AK41" s="327"/>
      <c r="AL41" s="327"/>
      <c r="AM41" s="327"/>
      <c r="AN41" s="327"/>
      <c r="AO41" s="327"/>
      <c r="AP41" s="327"/>
      <c r="AQ41" s="332"/>
      <c r="AR41" s="332"/>
      <c r="AS41" s="333"/>
    </row>
    <row r="42" spans="1:65" s="2" customFormat="1" ht="30" customHeight="1" x14ac:dyDescent="0.25">
      <c r="A42" s="639"/>
      <c r="B42" s="640"/>
      <c r="C42" s="637"/>
      <c r="D42" s="638"/>
      <c r="E42" s="88">
        <v>2302</v>
      </c>
      <c r="F42" s="3874" t="s">
        <v>2225</v>
      </c>
      <c r="G42" s="3875"/>
      <c r="H42" s="3875"/>
      <c r="I42" s="3875"/>
      <c r="J42" s="3875"/>
      <c r="K42" s="3875"/>
      <c r="L42" s="3875"/>
      <c r="M42" s="3875"/>
      <c r="N42" s="3875"/>
      <c r="O42" s="3875"/>
      <c r="P42" s="3875"/>
      <c r="Q42" s="3875"/>
      <c r="R42" s="3875"/>
      <c r="S42" s="3875"/>
      <c r="T42" s="1362"/>
      <c r="U42" s="1362"/>
      <c r="V42" s="1362"/>
      <c r="W42" s="1392"/>
      <c r="X42" s="1371"/>
      <c r="Y42" s="1393"/>
      <c r="Z42" s="1362"/>
      <c r="AA42" s="339"/>
      <c r="AB42" s="339"/>
      <c r="AC42" s="339"/>
      <c r="AD42" s="339"/>
      <c r="AE42" s="339"/>
      <c r="AF42" s="339"/>
      <c r="AG42" s="339"/>
      <c r="AH42" s="339"/>
      <c r="AI42" s="339"/>
      <c r="AJ42" s="339"/>
      <c r="AK42" s="339"/>
      <c r="AL42" s="339"/>
      <c r="AM42" s="339"/>
      <c r="AN42" s="339"/>
      <c r="AO42" s="339"/>
      <c r="AP42" s="339"/>
      <c r="AQ42" s="342"/>
      <c r="AR42" s="342"/>
      <c r="AS42" s="343"/>
    </row>
    <row r="43" spans="1:65" s="499" customFormat="1" ht="57.75" customHeight="1" x14ac:dyDescent="0.25">
      <c r="A43" s="677"/>
      <c r="B43" s="654"/>
      <c r="C43" s="653"/>
      <c r="D43" s="654"/>
      <c r="E43" s="2482"/>
      <c r="F43" s="2174"/>
      <c r="G43" s="3877">
        <v>2302003</v>
      </c>
      <c r="H43" s="2770" t="s">
        <v>2256</v>
      </c>
      <c r="I43" s="3877">
        <v>2302003</v>
      </c>
      <c r="J43" s="2770" t="s">
        <v>2256</v>
      </c>
      <c r="K43" s="2185">
        <v>230200300</v>
      </c>
      <c r="L43" s="2770" t="s">
        <v>2257</v>
      </c>
      <c r="M43" s="2185">
        <v>230200300</v>
      </c>
      <c r="N43" s="2770" t="s">
        <v>2257</v>
      </c>
      <c r="O43" s="2185">
        <v>2</v>
      </c>
      <c r="P43" s="2298" t="s">
        <v>2258</v>
      </c>
      <c r="Q43" s="2464" t="s">
        <v>2259</v>
      </c>
      <c r="R43" s="3879">
        <f>SUM(W43:W44)/S43</f>
        <v>0.40268456375838924</v>
      </c>
      <c r="S43" s="3881">
        <f>SUM(W43:W49)</f>
        <v>298000000</v>
      </c>
      <c r="T43" s="2464" t="s">
        <v>2260</v>
      </c>
      <c r="U43" s="2770" t="s">
        <v>2261</v>
      </c>
      <c r="V43" s="650" t="s">
        <v>2262</v>
      </c>
      <c r="W43" s="1364">
        <v>31363000</v>
      </c>
      <c r="X43" s="153" t="s">
        <v>2263</v>
      </c>
      <c r="Y43" s="735">
        <v>20</v>
      </c>
      <c r="Z43" s="608" t="s">
        <v>74</v>
      </c>
      <c r="AA43" s="2175">
        <v>295972</v>
      </c>
      <c r="AB43" s="2175">
        <v>294321</v>
      </c>
      <c r="AC43" s="2175">
        <v>132302</v>
      </c>
      <c r="AD43" s="2175">
        <v>43426</v>
      </c>
      <c r="AE43" s="2175">
        <v>313940</v>
      </c>
      <c r="AF43" s="2175">
        <v>100625</v>
      </c>
      <c r="AG43" s="2175">
        <v>2145</v>
      </c>
      <c r="AH43" s="2175">
        <v>12718</v>
      </c>
      <c r="AI43" s="2175">
        <v>36</v>
      </c>
      <c r="AJ43" s="2175">
        <v>0</v>
      </c>
      <c r="AK43" s="2175">
        <v>0</v>
      </c>
      <c r="AL43" s="2175">
        <v>0</v>
      </c>
      <c r="AM43" s="2175">
        <v>70</v>
      </c>
      <c r="AN43" s="2175">
        <v>21944</v>
      </c>
      <c r="AO43" s="2175">
        <v>285</v>
      </c>
      <c r="AP43" s="2175">
        <f>SUM(AA43:AB49)</f>
        <v>590293</v>
      </c>
      <c r="AQ43" s="3859">
        <v>44197</v>
      </c>
      <c r="AR43" s="3859">
        <v>44561</v>
      </c>
      <c r="AS43" s="3859" t="s">
        <v>2168</v>
      </c>
    </row>
    <row r="44" spans="1:65" s="499" customFormat="1" ht="57.75" customHeight="1" x14ac:dyDescent="0.25">
      <c r="A44" s="677"/>
      <c r="B44" s="654"/>
      <c r="C44" s="653"/>
      <c r="D44" s="654"/>
      <c r="E44" s="3872"/>
      <c r="F44" s="2174"/>
      <c r="G44" s="3878"/>
      <c r="H44" s="2761"/>
      <c r="I44" s="3878"/>
      <c r="J44" s="2761"/>
      <c r="K44" s="2143"/>
      <c r="L44" s="2761"/>
      <c r="M44" s="2143"/>
      <c r="N44" s="2761"/>
      <c r="O44" s="2143"/>
      <c r="P44" s="2299"/>
      <c r="Q44" s="2465"/>
      <c r="R44" s="3880"/>
      <c r="S44" s="3882"/>
      <c r="T44" s="2465"/>
      <c r="U44" s="2761"/>
      <c r="V44" s="650" t="s">
        <v>2264</v>
      </c>
      <c r="W44" s="1364">
        <v>88637000</v>
      </c>
      <c r="X44" s="153" t="s">
        <v>2263</v>
      </c>
      <c r="Y44" s="735">
        <v>20</v>
      </c>
      <c r="Z44" s="608" t="s">
        <v>74</v>
      </c>
      <c r="AA44" s="2285"/>
      <c r="AB44" s="2285"/>
      <c r="AC44" s="2285"/>
      <c r="AD44" s="2285"/>
      <c r="AE44" s="2285"/>
      <c r="AF44" s="2285"/>
      <c r="AG44" s="2285"/>
      <c r="AH44" s="2285"/>
      <c r="AI44" s="2285"/>
      <c r="AJ44" s="2285"/>
      <c r="AK44" s="2285"/>
      <c r="AL44" s="2285"/>
      <c r="AM44" s="2285"/>
      <c r="AN44" s="2285"/>
      <c r="AO44" s="2285"/>
      <c r="AP44" s="2285"/>
      <c r="AQ44" s="3860"/>
      <c r="AR44" s="3860"/>
      <c r="AS44" s="3860"/>
    </row>
    <row r="45" spans="1:65" s="499" customFormat="1" ht="117.75" customHeight="1" x14ac:dyDescent="0.25">
      <c r="A45" s="677"/>
      <c r="B45" s="654"/>
      <c r="C45" s="653"/>
      <c r="D45" s="654"/>
      <c r="E45" s="3872"/>
      <c r="F45" s="2174"/>
      <c r="G45" s="894">
        <v>2302033</v>
      </c>
      <c r="H45" s="685" t="s">
        <v>2265</v>
      </c>
      <c r="I45" s="894">
        <v>2302033</v>
      </c>
      <c r="J45" s="685" t="s">
        <v>2265</v>
      </c>
      <c r="K45" s="1394">
        <v>230203300</v>
      </c>
      <c r="L45" s="650" t="s">
        <v>2266</v>
      </c>
      <c r="M45" s="1394">
        <v>230203300</v>
      </c>
      <c r="N45" s="650" t="s">
        <v>2266</v>
      </c>
      <c r="O45" s="645">
        <v>100</v>
      </c>
      <c r="P45" s="2299"/>
      <c r="Q45" s="2465"/>
      <c r="R45" s="618">
        <f>W45/S43</f>
        <v>0.16778523489932887</v>
      </c>
      <c r="S45" s="3882"/>
      <c r="T45" s="2465"/>
      <c r="U45" s="625" t="s">
        <v>2267</v>
      </c>
      <c r="V45" s="650" t="s">
        <v>2268</v>
      </c>
      <c r="W45" s="1364">
        <v>50000000</v>
      </c>
      <c r="X45" s="153" t="s">
        <v>2269</v>
      </c>
      <c r="Y45" s="735">
        <v>20</v>
      </c>
      <c r="Z45" s="608" t="s">
        <v>74</v>
      </c>
      <c r="AA45" s="2285"/>
      <c r="AB45" s="2285"/>
      <c r="AC45" s="2285"/>
      <c r="AD45" s="2285"/>
      <c r="AE45" s="2285"/>
      <c r="AF45" s="2285"/>
      <c r="AG45" s="2285"/>
      <c r="AH45" s="2285"/>
      <c r="AI45" s="2285"/>
      <c r="AJ45" s="2285"/>
      <c r="AK45" s="2285"/>
      <c r="AL45" s="2285"/>
      <c r="AM45" s="2285"/>
      <c r="AN45" s="2285"/>
      <c r="AO45" s="2285"/>
      <c r="AP45" s="2285"/>
      <c r="AQ45" s="3860"/>
      <c r="AR45" s="3860"/>
      <c r="AS45" s="3860"/>
    </row>
    <row r="46" spans="1:65" s="499" customFormat="1" ht="80.45" customHeight="1" x14ac:dyDescent="0.25">
      <c r="A46" s="677"/>
      <c r="B46" s="654"/>
      <c r="C46" s="653"/>
      <c r="D46" s="654"/>
      <c r="E46" s="3872"/>
      <c r="F46" s="2174"/>
      <c r="G46" s="894">
        <v>2302066</v>
      </c>
      <c r="H46" s="685" t="s">
        <v>2270</v>
      </c>
      <c r="I46" s="894">
        <v>2302066</v>
      </c>
      <c r="J46" s="685" t="s">
        <v>2270</v>
      </c>
      <c r="K46" s="1394">
        <v>230206600</v>
      </c>
      <c r="L46" s="650" t="s">
        <v>2271</v>
      </c>
      <c r="M46" s="1394">
        <v>230206600</v>
      </c>
      <c r="N46" s="650" t="s">
        <v>2271</v>
      </c>
      <c r="O46" s="645">
        <v>50</v>
      </c>
      <c r="P46" s="2299"/>
      <c r="Q46" s="2465"/>
      <c r="R46" s="618">
        <f>W46/S43</f>
        <v>0.20134228187919462</v>
      </c>
      <c r="S46" s="3882"/>
      <c r="T46" s="2465"/>
      <c r="U46" s="616" t="s">
        <v>2272</v>
      </c>
      <c r="V46" s="633" t="s">
        <v>2273</v>
      </c>
      <c r="W46" s="1364">
        <v>60000000</v>
      </c>
      <c r="X46" s="153" t="s">
        <v>2274</v>
      </c>
      <c r="Y46" s="735">
        <v>20</v>
      </c>
      <c r="Z46" s="608" t="s">
        <v>74</v>
      </c>
      <c r="AA46" s="2285"/>
      <c r="AB46" s="2285"/>
      <c r="AC46" s="2285"/>
      <c r="AD46" s="2285"/>
      <c r="AE46" s="2285"/>
      <c r="AF46" s="2285"/>
      <c r="AG46" s="2285"/>
      <c r="AH46" s="2285"/>
      <c r="AI46" s="2285"/>
      <c r="AJ46" s="2285"/>
      <c r="AK46" s="2285"/>
      <c r="AL46" s="2285"/>
      <c r="AM46" s="2285"/>
      <c r="AN46" s="2285"/>
      <c r="AO46" s="2285"/>
      <c r="AP46" s="2285"/>
      <c r="AQ46" s="3860"/>
      <c r="AR46" s="3860"/>
      <c r="AS46" s="3860"/>
    </row>
    <row r="47" spans="1:65" s="499" customFormat="1" ht="80.45" customHeight="1" x14ac:dyDescent="0.25">
      <c r="A47" s="677"/>
      <c r="B47" s="654"/>
      <c r="C47" s="653"/>
      <c r="D47" s="654"/>
      <c r="E47" s="3872"/>
      <c r="F47" s="2174"/>
      <c r="G47" s="894">
        <v>2302004</v>
      </c>
      <c r="H47" s="685" t="s">
        <v>2275</v>
      </c>
      <c r="I47" s="894">
        <v>2302004</v>
      </c>
      <c r="J47" s="685" t="s">
        <v>2275</v>
      </c>
      <c r="K47" s="1394">
        <v>230200403</v>
      </c>
      <c r="L47" s="650" t="s">
        <v>2276</v>
      </c>
      <c r="M47" s="1394">
        <v>230200403</v>
      </c>
      <c r="N47" s="650" t="s">
        <v>2276</v>
      </c>
      <c r="O47" s="645">
        <v>1</v>
      </c>
      <c r="P47" s="2299"/>
      <c r="Q47" s="2465"/>
      <c r="R47" s="618">
        <f>W47/S43</f>
        <v>8.3892617449664433E-2</v>
      </c>
      <c r="S47" s="3882"/>
      <c r="T47" s="2465"/>
      <c r="U47" s="616" t="s">
        <v>2277</v>
      </c>
      <c r="V47" s="633" t="s">
        <v>2278</v>
      </c>
      <c r="W47" s="1364">
        <v>25000000</v>
      </c>
      <c r="X47" s="153" t="s">
        <v>2279</v>
      </c>
      <c r="Y47" s="735">
        <v>20</v>
      </c>
      <c r="Z47" s="608" t="s">
        <v>74</v>
      </c>
      <c r="AA47" s="2285"/>
      <c r="AB47" s="2285"/>
      <c r="AC47" s="2285"/>
      <c r="AD47" s="2285"/>
      <c r="AE47" s="2285"/>
      <c r="AF47" s="2285"/>
      <c r="AG47" s="2285"/>
      <c r="AH47" s="2285"/>
      <c r="AI47" s="2285"/>
      <c r="AJ47" s="2285"/>
      <c r="AK47" s="2285"/>
      <c r="AL47" s="2285"/>
      <c r="AM47" s="2285"/>
      <c r="AN47" s="2285"/>
      <c r="AO47" s="2285"/>
      <c r="AP47" s="2285"/>
      <c r="AQ47" s="3860"/>
      <c r="AR47" s="3860"/>
      <c r="AS47" s="3860"/>
    </row>
    <row r="48" spans="1:65" s="499" customFormat="1" ht="99.75" customHeight="1" x14ac:dyDescent="0.25">
      <c r="A48" s="677"/>
      <c r="B48" s="654"/>
      <c r="C48" s="653"/>
      <c r="D48" s="654"/>
      <c r="E48" s="3872"/>
      <c r="F48" s="2174"/>
      <c r="G48" s="894">
        <v>2302007</v>
      </c>
      <c r="H48" s="685" t="s">
        <v>2280</v>
      </c>
      <c r="I48" s="894">
        <v>2302007</v>
      </c>
      <c r="J48" s="685" t="s">
        <v>2280</v>
      </c>
      <c r="K48" s="1394">
        <v>230200701</v>
      </c>
      <c r="L48" s="650" t="s">
        <v>2281</v>
      </c>
      <c r="M48" s="1394">
        <v>230200701</v>
      </c>
      <c r="N48" s="650" t="s">
        <v>2281</v>
      </c>
      <c r="O48" s="645">
        <v>1</v>
      </c>
      <c r="P48" s="2299"/>
      <c r="Q48" s="2465"/>
      <c r="R48" s="618">
        <f>W48/S43</f>
        <v>8.3892617449664433E-2</v>
      </c>
      <c r="S48" s="3882"/>
      <c r="T48" s="2465"/>
      <c r="U48" s="616" t="s">
        <v>2282</v>
      </c>
      <c r="V48" s="633" t="s">
        <v>2283</v>
      </c>
      <c r="W48" s="1364">
        <v>25000000</v>
      </c>
      <c r="X48" s="153" t="s">
        <v>2284</v>
      </c>
      <c r="Y48" s="735">
        <v>20</v>
      </c>
      <c r="Z48" s="608" t="s">
        <v>74</v>
      </c>
      <c r="AA48" s="2285"/>
      <c r="AB48" s="2285"/>
      <c r="AC48" s="2285"/>
      <c r="AD48" s="2285"/>
      <c r="AE48" s="2285"/>
      <c r="AF48" s="2285"/>
      <c r="AG48" s="2285"/>
      <c r="AH48" s="2285"/>
      <c r="AI48" s="2285"/>
      <c r="AJ48" s="2285"/>
      <c r="AK48" s="2285"/>
      <c r="AL48" s="2285"/>
      <c r="AM48" s="2285"/>
      <c r="AN48" s="2285"/>
      <c r="AO48" s="2285"/>
      <c r="AP48" s="2285"/>
      <c r="AQ48" s="3860"/>
      <c r="AR48" s="3860"/>
      <c r="AS48" s="3860"/>
    </row>
    <row r="49" spans="1:65" s="499" customFormat="1" ht="111" customHeight="1" x14ac:dyDescent="0.25">
      <c r="A49" s="1395"/>
      <c r="B49" s="656"/>
      <c r="C49" s="1396"/>
      <c r="D49" s="1397"/>
      <c r="E49" s="3876"/>
      <c r="F49" s="3638"/>
      <c r="G49" s="894">
        <v>2302083</v>
      </c>
      <c r="H49" s="685" t="s">
        <v>1157</v>
      </c>
      <c r="I49" s="894">
        <v>2302083</v>
      </c>
      <c r="J49" s="696" t="s">
        <v>1157</v>
      </c>
      <c r="K49" s="1398">
        <v>230208300</v>
      </c>
      <c r="L49" s="631" t="s">
        <v>1885</v>
      </c>
      <c r="M49" s="1398">
        <v>230208300</v>
      </c>
      <c r="N49" s="631" t="s">
        <v>1885</v>
      </c>
      <c r="O49" s="662">
        <v>1</v>
      </c>
      <c r="P49" s="2299"/>
      <c r="Q49" s="2465"/>
      <c r="R49" s="668">
        <f>W49/S43</f>
        <v>6.0402684563758392E-2</v>
      </c>
      <c r="S49" s="3882"/>
      <c r="T49" s="2465"/>
      <c r="U49" s="1399" t="s">
        <v>2285</v>
      </c>
      <c r="V49" s="631" t="s">
        <v>2286</v>
      </c>
      <c r="W49" s="1368">
        <v>18000000</v>
      </c>
      <c r="X49" s="153" t="s">
        <v>2287</v>
      </c>
      <c r="Y49" s="732">
        <v>20</v>
      </c>
      <c r="Z49" s="610" t="s">
        <v>74</v>
      </c>
      <c r="AA49" s="2285"/>
      <c r="AB49" s="2285"/>
      <c r="AC49" s="2285"/>
      <c r="AD49" s="2285"/>
      <c r="AE49" s="2285"/>
      <c r="AF49" s="2285"/>
      <c r="AG49" s="2285"/>
      <c r="AH49" s="2285"/>
      <c r="AI49" s="2285"/>
      <c r="AJ49" s="2285"/>
      <c r="AK49" s="2285"/>
      <c r="AL49" s="2285"/>
      <c r="AM49" s="2285"/>
      <c r="AN49" s="2285"/>
      <c r="AO49" s="2285"/>
      <c r="AP49" s="2285"/>
      <c r="AQ49" s="3860"/>
      <c r="AR49" s="3860"/>
      <c r="AS49" s="3860"/>
    </row>
    <row r="50" spans="1:65" ht="27" customHeight="1" x14ac:dyDescent="0.25">
      <c r="A50" s="1389">
        <v>2</v>
      </c>
      <c r="B50" s="3873" t="s">
        <v>1099</v>
      </c>
      <c r="C50" s="3656"/>
      <c r="D50" s="3656"/>
      <c r="E50" s="3656"/>
      <c r="F50" s="3656"/>
      <c r="G50" s="3656"/>
      <c r="H50" s="710"/>
      <c r="I50" s="709"/>
      <c r="J50" s="1352"/>
      <c r="K50" s="234"/>
      <c r="L50" s="1352"/>
      <c r="M50" s="234"/>
      <c r="N50" s="1352"/>
      <c r="O50" s="234"/>
      <c r="P50" s="234"/>
      <c r="Q50" s="1352"/>
      <c r="R50" s="1353"/>
      <c r="S50" s="1354"/>
      <c r="T50" s="1352"/>
      <c r="U50" s="1352"/>
      <c r="V50" s="1352"/>
      <c r="W50" s="1355"/>
      <c r="X50" s="709"/>
      <c r="Y50" s="238"/>
      <c r="Z50" s="1352"/>
      <c r="AA50" s="234"/>
      <c r="AB50" s="234"/>
      <c r="AC50" s="234"/>
      <c r="AD50" s="234"/>
      <c r="AE50" s="234"/>
      <c r="AF50" s="234"/>
      <c r="AG50" s="234"/>
      <c r="AH50" s="234"/>
      <c r="AI50" s="234"/>
      <c r="AJ50" s="234"/>
      <c r="AK50" s="234"/>
      <c r="AL50" s="234"/>
      <c r="AM50" s="234"/>
      <c r="AN50" s="234"/>
      <c r="AO50" s="234"/>
      <c r="AP50" s="234"/>
      <c r="AQ50" s="323"/>
      <c r="AR50" s="323"/>
      <c r="AS50" s="324"/>
      <c r="AT50" s="2"/>
      <c r="AU50" s="2"/>
      <c r="AV50" s="2"/>
      <c r="AW50" s="2"/>
      <c r="AX50" s="2"/>
      <c r="AY50" s="2"/>
      <c r="AZ50" s="2"/>
      <c r="BA50" s="2"/>
      <c r="BB50" s="2"/>
      <c r="BC50" s="2"/>
      <c r="BD50" s="2"/>
      <c r="BE50" s="2"/>
      <c r="BF50" s="2"/>
      <c r="BG50" s="2"/>
      <c r="BH50" s="2"/>
      <c r="BI50" s="2"/>
      <c r="BJ50" s="2"/>
      <c r="BK50" s="2"/>
      <c r="BL50" s="2"/>
      <c r="BM50" s="2"/>
    </row>
    <row r="51" spans="1:65" ht="27" customHeight="1" x14ac:dyDescent="0.25">
      <c r="A51" s="46"/>
      <c r="B51" s="635"/>
      <c r="C51" s="32">
        <v>39</v>
      </c>
      <c r="D51" s="2741" t="s">
        <v>1100</v>
      </c>
      <c r="E51" s="2203"/>
      <c r="F51" s="2821"/>
      <c r="G51" s="2821"/>
      <c r="H51" s="2821"/>
      <c r="I51" s="2821"/>
      <c r="J51" s="2821"/>
      <c r="K51" s="34"/>
      <c r="L51" s="719"/>
      <c r="M51" s="34"/>
      <c r="N51" s="719"/>
      <c r="O51" s="327"/>
      <c r="P51" s="327"/>
      <c r="Q51" s="1356"/>
      <c r="R51" s="1357"/>
      <c r="S51" s="1358"/>
      <c r="T51" s="1356"/>
      <c r="U51" s="1356"/>
      <c r="V51" s="1356"/>
      <c r="W51" s="1359"/>
      <c r="X51" s="327"/>
      <c r="Y51" s="331"/>
      <c r="Z51" s="1356"/>
      <c r="AA51" s="327"/>
      <c r="AB51" s="327"/>
      <c r="AC51" s="327"/>
      <c r="AD51" s="327"/>
      <c r="AE51" s="327"/>
      <c r="AF51" s="327"/>
      <c r="AG51" s="327"/>
      <c r="AH51" s="327"/>
      <c r="AI51" s="327"/>
      <c r="AJ51" s="327"/>
      <c r="AK51" s="327"/>
      <c r="AL51" s="327"/>
      <c r="AM51" s="327"/>
      <c r="AN51" s="327"/>
      <c r="AO51" s="327"/>
      <c r="AP51" s="327"/>
      <c r="AQ51" s="332"/>
      <c r="AR51" s="332"/>
      <c r="AS51" s="333"/>
    </row>
    <row r="52" spans="1:65" s="2" customFormat="1" ht="45.6" customHeight="1" x14ac:dyDescent="0.25">
      <c r="A52" s="639"/>
      <c r="B52" s="640"/>
      <c r="C52" s="637"/>
      <c r="D52" s="640"/>
      <c r="E52" s="1400">
        <v>3903</v>
      </c>
      <c r="F52" s="2971" t="s">
        <v>2288</v>
      </c>
      <c r="G52" s="2972"/>
      <c r="H52" s="2972"/>
      <c r="I52" s="2972"/>
      <c r="J52" s="2972"/>
      <c r="K52" s="2972"/>
      <c r="L52" s="2972"/>
      <c r="M52" s="2972"/>
      <c r="N52" s="2972"/>
      <c r="O52" s="1371"/>
      <c r="P52" s="1393"/>
      <c r="Q52" s="1362"/>
      <c r="R52" s="1393"/>
      <c r="S52" s="1401"/>
      <c r="T52" s="1362"/>
      <c r="U52" s="1362"/>
      <c r="V52" s="1362"/>
      <c r="W52" s="1392"/>
      <c r="X52" s="1371"/>
      <c r="Y52" s="1393"/>
      <c r="Z52" s="1362"/>
      <c r="AA52" s="339"/>
      <c r="AB52" s="339"/>
      <c r="AC52" s="339"/>
      <c r="AD52" s="339"/>
      <c r="AE52" s="339"/>
      <c r="AF52" s="339"/>
      <c r="AG52" s="339"/>
      <c r="AH52" s="339"/>
      <c r="AI52" s="339"/>
      <c r="AJ52" s="339"/>
      <c r="AK52" s="339"/>
      <c r="AL52" s="339"/>
      <c r="AM52" s="339"/>
      <c r="AN52" s="339"/>
      <c r="AO52" s="339"/>
      <c r="AP52" s="339"/>
      <c r="AQ52" s="342"/>
      <c r="AR52" s="342"/>
      <c r="AS52" s="343"/>
    </row>
    <row r="53" spans="1:65" ht="60.75" customHeight="1" x14ac:dyDescent="0.25">
      <c r="A53" s="744"/>
      <c r="B53" s="617"/>
      <c r="C53" s="647"/>
      <c r="D53" s="617"/>
      <c r="E53" s="3886"/>
      <c r="F53" s="2135"/>
      <c r="G53" s="3878">
        <v>3903005</v>
      </c>
      <c r="H53" s="2760" t="s">
        <v>2289</v>
      </c>
      <c r="I53" s="3878">
        <v>3903005</v>
      </c>
      <c r="J53" s="2760" t="s">
        <v>2289</v>
      </c>
      <c r="K53" s="1402">
        <v>390300501</v>
      </c>
      <c r="L53" s="771" t="s">
        <v>2290</v>
      </c>
      <c r="M53" s="1402">
        <v>390300501</v>
      </c>
      <c r="N53" s="771" t="s">
        <v>2290</v>
      </c>
      <c r="O53" s="1200">
        <v>1</v>
      </c>
      <c r="P53" s="3178" t="s">
        <v>2291</v>
      </c>
      <c r="Q53" s="2464" t="s">
        <v>2292</v>
      </c>
      <c r="R53" s="2548">
        <f>SUM(W53:W55)/S53</f>
        <v>1</v>
      </c>
      <c r="S53" s="3883">
        <f>SUM(W53:W55)</f>
        <v>60000000</v>
      </c>
      <c r="T53" s="2464" t="s">
        <v>2293</v>
      </c>
      <c r="U53" s="2464" t="s">
        <v>2294</v>
      </c>
      <c r="V53" s="650" t="s">
        <v>2295</v>
      </c>
      <c r="W53" s="1364">
        <v>10000000</v>
      </c>
      <c r="X53" s="153" t="s">
        <v>2296</v>
      </c>
      <c r="Y53" s="735">
        <v>20</v>
      </c>
      <c r="Z53" s="608" t="s">
        <v>74</v>
      </c>
      <c r="AA53" s="2175">
        <v>295972</v>
      </c>
      <c r="AB53" s="2175">
        <v>294321</v>
      </c>
      <c r="AC53" s="2175">
        <v>132302</v>
      </c>
      <c r="AD53" s="2175">
        <v>43426</v>
      </c>
      <c r="AE53" s="2175">
        <v>313940</v>
      </c>
      <c r="AF53" s="2175">
        <v>100625</v>
      </c>
      <c r="AG53" s="2175">
        <v>2145</v>
      </c>
      <c r="AH53" s="2175">
        <v>12718</v>
      </c>
      <c r="AI53" s="2175">
        <v>36</v>
      </c>
      <c r="AJ53" s="2175">
        <v>0</v>
      </c>
      <c r="AK53" s="2175">
        <v>0</v>
      </c>
      <c r="AL53" s="2175">
        <v>0</v>
      </c>
      <c r="AM53" s="2175">
        <v>70</v>
      </c>
      <c r="AN53" s="2175">
        <v>21944</v>
      </c>
      <c r="AO53" s="2175">
        <v>285</v>
      </c>
      <c r="AP53" s="2175">
        <f>SUM(AA53:AB55)</f>
        <v>590293</v>
      </c>
      <c r="AQ53" s="3892">
        <v>44197</v>
      </c>
      <c r="AR53" s="3892">
        <v>44561</v>
      </c>
      <c r="AS53" s="3892" t="s">
        <v>2168</v>
      </c>
    </row>
    <row r="54" spans="1:65" ht="57.75" customHeight="1" x14ac:dyDescent="0.25">
      <c r="A54" s="744"/>
      <c r="B54" s="617"/>
      <c r="C54" s="647"/>
      <c r="D54" s="617"/>
      <c r="E54" s="3886"/>
      <c r="F54" s="2135"/>
      <c r="G54" s="2291"/>
      <c r="H54" s="2760"/>
      <c r="I54" s="2291"/>
      <c r="J54" s="2760"/>
      <c r="K54" s="1403">
        <v>390300507</v>
      </c>
      <c r="L54" s="1404" t="s">
        <v>2297</v>
      </c>
      <c r="M54" s="1403">
        <v>390300507</v>
      </c>
      <c r="N54" s="1404" t="s">
        <v>2297</v>
      </c>
      <c r="O54" s="1200">
        <v>50</v>
      </c>
      <c r="P54" s="3180"/>
      <c r="Q54" s="2465"/>
      <c r="R54" s="2549"/>
      <c r="S54" s="3884"/>
      <c r="T54" s="2465"/>
      <c r="U54" s="2465"/>
      <c r="V54" s="650" t="s">
        <v>2298</v>
      </c>
      <c r="W54" s="1364">
        <v>30000000</v>
      </c>
      <c r="X54" s="153" t="s">
        <v>2296</v>
      </c>
      <c r="Y54" s="735">
        <v>20</v>
      </c>
      <c r="Z54" s="608" t="s">
        <v>74</v>
      </c>
      <c r="AA54" s="2285"/>
      <c r="AB54" s="2285"/>
      <c r="AC54" s="2285"/>
      <c r="AD54" s="2285"/>
      <c r="AE54" s="2285"/>
      <c r="AF54" s="2285"/>
      <c r="AG54" s="2285"/>
      <c r="AH54" s="2285"/>
      <c r="AI54" s="2285"/>
      <c r="AJ54" s="2285"/>
      <c r="AK54" s="2285"/>
      <c r="AL54" s="2285"/>
      <c r="AM54" s="2285"/>
      <c r="AN54" s="2285"/>
      <c r="AO54" s="2285"/>
      <c r="AP54" s="2285"/>
      <c r="AQ54" s="3893"/>
      <c r="AR54" s="3893"/>
      <c r="AS54" s="3893"/>
    </row>
    <row r="55" spans="1:65" ht="60.75" customHeight="1" x14ac:dyDescent="0.25">
      <c r="A55" s="744"/>
      <c r="B55" s="617"/>
      <c r="C55" s="647"/>
      <c r="D55" s="617"/>
      <c r="E55" s="3887"/>
      <c r="F55" s="3888"/>
      <c r="G55" s="2291"/>
      <c r="H55" s="2771"/>
      <c r="I55" s="2291"/>
      <c r="J55" s="2771"/>
      <c r="K55" s="1403">
        <v>390300511</v>
      </c>
      <c r="L55" s="1404" t="s">
        <v>2299</v>
      </c>
      <c r="M55" s="1403">
        <v>390300511</v>
      </c>
      <c r="N55" s="1404" t="s">
        <v>2299</v>
      </c>
      <c r="O55" s="1200">
        <v>50</v>
      </c>
      <c r="P55" s="3182"/>
      <c r="Q55" s="2466"/>
      <c r="R55" s="2550"/>
      <c r="S55" s="3885"/>
      <c r="T55" s="2466"/>
      <c r="U55" s="2466"/>
      <c r="V55" s="650" t="s">
        <v>2300</v>
      </c>
      <c r="W55" s="1364">
        <v>20000000</v>
      </c>
      <c r="X55" s="153" t="s">
        <v>2301</v>
      </c>
      <c r="Y55" s="735">
        <v>20</v>
      </c>
      <c r="Z55" s="608" t="s">
        <v>74</v>
      </c>
      <c r="AA55" s="2286"/>
      <c r="AB55" s="2286"/>
      <c r="AC55" s="2286"/>
      <c r="AD55" s="2286"/>
      <c r="AE55" s="2286"/>
      <c r="AF55" s="2286"/>
      <c r="AG55" s="2286"/>
      <c r="AH55" s="2286"/>
      <c r="AI55" s="2286"/>
      <c r="AJ55" s="2286"/>
      <c r="AK55" s="2286"/>
      <c r="AL55" s="2286"/>
      <c r="AM55" s="2286"/>
      <c r="AN55" s="2286"/>
      <c r="AO55" s="2286"/>
      <c r="AP55" s="2286"/>
      <c r="AQ55" s="3894"/>
      <c r="AR55" s="3894"/>
      <c r="AS55" s="3894"/>
    </row>
    <row r="56" spans="1:65" s="2" customFormat="1" ht="25.9" customHeight="1" x14ac:dyDescent="0.25">
      <c r="A56" s="639"/>
      <c r="B56" s="640"/>
      <c r="C56" s="639"/>
      <c r="D56" s="640"/>
      <c r="E56" s="1400">
        <v>3904</v>
      </c>
      <c r="F56" s="3850" t="s">
        <v>2302</v>
      </c>
      <c r="G56" s="3378"/>
      <c r="H56" s="3378"/>
      <c r="I56" s="3378"/>
      <c r="J56" s="3378"/>
      <c r="K56" s="3378"/>
      <c r="L56" s="3378"/>
      <c r="M56" s="3378"/>
      <c r="N56" s="3378"/>
      <c r="O56" s="3378"/>
      <c r="P56" s="3378"/>
      <c r="Q56" s="1405"/>
      <c r="R56" s="1406"/>
      <c r="S56" s="1407"/>
      <c r="T56" s="1405"/>
      <c r="U56" s="1405"/>
      <c r="V56" s="1405"/>
      <c r="W56" s="1408"/>
      <c r="X56" s="1371"/>
      <c r="Y56" s="1406"/>
      <c r="Z56" s="784"/>
      <c r="AA56" s="335"/>
      <c r="AB56" s="335"/>
      <c r="AC56" s="335"/>
      <c r="AD56" s="335"/>
      <c r="AE56" s="335"/>
      <c r="AF56" s="335"/>
      <c r="AG56" s="335"/>
      <c r="AH56" s="335"/>
      <c r="AI56" s="335"/>
      <c r="AJ56" s="335"/>
      <c r="AK56" s="335"/>
      <c r="AL56" s="335"/>
      <c r="AM56" s="335"/>
      <c r="AN56" s="335"/>
      <c r="AO56" s="335"/>
      <c r="AP56" s="335"/>
      <c r="AQ56" s="828"/>
      <c r="AR56" s="828"/>
      <c r="AS56" s="829"/>
    </row>
    <row r="57" spans="1:65" ht="65.25" customHeight="1" x14ac:dyDescent="0.25">
      <c r="A57" s="265"/>
      <c r="B57" s="266"/>
      <c r="C57" s="265"/>
      <c r="D57" s="266"/>
      <c r="E57" s="3895"/>
      <c r="F57" s="3896"/>
      <c r="G57" s="3020">
        <v>3904018</v>
      </c>
      <c r="H57" s="2755" t="s">
        <v>2303</v>
      </c>
      <c r="I57" s="3021">
        <v>3904018</v>
      </c>
      <c r="J57" s="2755" t="s">
        <v>2303</v>
      </c>
      <c r="K57" s="3897">
        <v>390401809</v>
      </c>
      <c r="L57" s="2755" t="s">
        <v>2304</v>
      </c>
      <c r="M57" s="3897">
        <v>390401809</v>
      </c>
      <c r="N57" s="2755" t="s">
        <v>2304</v>
      </c>
      <c r="O57" s="3889">
        <v>6</v>
      </c>
      <c r="P57" s="2975" t="s">
        <v>2305</v>
      </c>
      <c r="Q57" s="3890" t="s">
        <v>2306</v>
      </c>
      <c r="R57" s="2293">
        <f>SUM(W57:W58)/S57</f>
        <v>1</v>
      </c>
      <c r="S57" s="3891">
        <f>SUM(W57:W58)</f>
        <v>18000000</v>
      </c>
      <c r="T57" s="2995" t="s">
        <v>2307</v>
      </c>
      <c r="U57" s="3890" t="s">
        <v>2308</v>
      </c>
      <c r="V57" s="686" t="s">
        <v>2309</v>
      </c>
      <c r="W57" s="1409">
        <f>18000000-11400000</f>
        <v>6600000</v>
      </c>
      <c r="X57" s="1410" t="s">
        <v>2310</v>
      </c>
      <c r="Y57" s="3540">
        <v>20</v>
      </c>
      <c r="Z57" s="2995" t="s">
        <v>74</v>
      </c>
      <c r="AA57" s="3583">
        <v>295972</v>
      </c>
      <c r="AB57" s="2272">
        <v>294321</v>
      </c>
      <c r="AC57" s="3583">
        <v>132302</v>
      </c>
      <c r="AD57" s="2272">
        <v>43426</v>
      </c>
      <c r="AE57" s="3583">
        <v>313940</v>
      </c>
      <c r="AF57" s="2272">
        <v>100625</v>
      </c>
      <c r="AG57" s="3583">
        <v>2145</v>
      </c>
      <c r="AH57" s="2272">
        <v>12718</v>
      </c>
      <c r="AI57" s="3583">
        <v>36</v>
      </c>
      <c r="AJ57" s="2272">
        <v>0</v>
      </c>
      <c r="AK57" s="3583">
        <v>0</v>
      </c>
      <c r="AL57" s="2272">
        <v>0</v>
      </c>
      <c r="AM57" s="3583">
        <v>70</v>
      </c>
      <c r="AN57" s="2272">
        <v>21944</v>
      </c>
      <c r="AO57" s="3583">
        <v>285</v>
      </c>
      <c r="AP57" s="2272">
        <f>SUM(AA57:AB58)</f>
        <v>590293</v>
      </c>
      <c r="AQ57" s="3898">
        <v>44197</v>
      </c>
      <c r="AR57" s="3534">
        <v>44561</v>
      </c>
      <c r="AS57" s="3551" t="s">
        <v>2168</v>
      </c>
    </row>
    <row r="58" spans="1:65" ht="102" customHeight="1" x14ac:dyDescent="0.25">
      <c r="A58" s="788"/>
      <c r="B58" s="649"/>
      <c r="C58" s="648"/>
      <c r="D58" s="649"/>
      <c r="E58" s="3085"/>
      <c r="F58" s="3081"/>
      <c r="G58" s="3020"/>
      <c r="H58" s="2755"/>
      <c r="I58" s="3021"/>
      <c r="J58" s="2755"/>
      <c r="K58" s="3897"/>
      <c r="L58" s="2755"/>
      <c r="M58" s="3897"/>
      <c r="N58" s="2755"/>
      <c r="O58" s="3889"/>
      <c r="P58" s="2975"/>
      <c r="Q58" s="3890"/>
      <c r="R58" s="2293"/>
      <c r="S58" s="3891"/>
      <c r="T58" s="2995"/>
      <c r="U58" s="3890"/>
      <c r="V58" s="686" t="s">
        <v>2311</v>
      </c>
      <c r="W58" s="1409">
        <v>11400000</v>
      </c>
      <c r="X58" s="1410" t="s">
        <v>2312</v>
      </c>
      <c r="Y58" s="3540"/>
      <c r="Z58" s="2995"/>
      <c r="AA58" s="3583"/>
      <c r="AB58" s="2272"/>
      <c r="AC58" s="3583"/>
      <c r="AD58" s="2272"/>
      <c r="AE58" s="3583"/>
      <c r="AF58" s="2272"/>
      <c r="AG58" s="3583"/>
      <c r="AH58" s="2272"/>
      <c r="AI58" s="3583"/>
      <c r="AJ58" s="2272"/>
      <c r="AK58" s="3583"/>
      <c r="AL58" s="2272"/>
      <c r="AM58" s="3583"/>
      <c r="AN58" s="2272"/>
      <c r="AO58" s="3583"/>
      <c r="AP58" s="2272"/>
      <c r="AQ58" s="3898"/>
      <c r="AR58" s="3534"/>
      <c r="AS58" s="3551"/>
    </row>
    <row r="59" spans="1:65" ht="27" customHeight="1" x14ac:dyDescent="0.25">
      <c r="A59" s="1411"/>
      <c r="B59" s="1412"/>
      <c r="C59" s="1412"/>
      <c r="D59" s="1412"/>
      <c r="E59" s="1412"/>
      <c r="F59" s="1412"/>
      <c r="G59" s="1412"/>
      <c r="H59" s="1413"/>
      <c r="I59" s="1412"/>
      <c r="J59" s="1413"/>
      <c r="K59" s="1412"/>
      <c r="L59" s="1413"/>
      <c r="M59" s="1412"/>
      <c r="N59" s="1413"/>
      <c r="O59" s="1412"/>
      <c r="P59" s="1412"/>
      <c r="Q59" s="1413"/>
      <c r="R59" s="1414"/>
      <c r="S59" s="1415">
        <f>SUM(S12:S57)</f>
        <v>1196000000</v>
      </c>
      <c r="T59" s="1413"/>
      <c r="U59" s="1413"/>
      <c r="V59" s="1416" t="s">
        <v>122</v>
      </c>
      <c r="W59" s="1417">
        <f>SUM(W12:W58)</f>
        <v>1196000000</v>
      </c>
      <c r="X59" s="1418"/>
      <c r="Y59" s="1411"/>
      <c r="Z59" s="1412"/>
      <c r="AA59" s="1412"/>
      <c r="AB59" s="1412"/>
      <c r="AC59" s="1412"/>
      <c r="AD59" s="1412"/>
      <c r="AE59" s="1412"/>
      <c r="AF59" s="1412"/>
      <c r="AG59" s="1412"/>
      <c r="AH59" s="1412"/>
      <c r="AI59" s="1412"/>
      <c r="AJ59" s="1412"/>
      <c r="AK59" s="1412"/>
      <c r="AL59" s="1412"/>
      <c r="AM59" s="1412"/>
      <c r="AN59" s="1412"/>
      <c r="AO59" s="1412"/>
      <c r="AP59" s="1412"/>
      <c r="AQ59" s="1419"/>
      <c r="AR59" s="1419"/>
      <c r="AS59" s="1412"/>
    </row>
  </sheetData>
  <mergeCells count="268">
    <mergeCell ref="AO57:AO58"/>
    <mergeCell ref="AP57:AP58"/>
    <mergeCell ref="AQ57:AQ58"/>
    <mergeCell ref="AR57:AR58"/>
    <mergeCell ref="AS57:AS58"/>
    <mergeCell ref="AI57:AI58"/>
    <mergeCell ref="AJ57:AJ58"/>
    <mergeCell ref="AK57:AK58"/>
    <mergeCell ref="AL57:AL58"/>
    <mergeCell ref="AM57:AM58"/>
    <mergeCell ref="AN57:AN58"/>
    <mergeCell ref="AC57:AC58"/>
    <mergeCell ref="AD57:AD58"/>
    <mergeCell ref="AE57:AE58"/>
    <mergeCell ref="AF57:AF58"/>
    <mergeCell ref="AG57:AG58"/>
    <mergeCell ref="AH57:AH58"/>
    <mergeCell ref="T57:T58"/>
    <mergeCell ref="U57:U58"/>
    <mergeCell ref="Y57:Y58"/>
    <mergeCell ref="Z57:Z58"/>
    <mergeCell ref="AA57:AA58"/>
    <mergeCell ref="AB57:AB58"/>
    <mergeCell ref="N57:N58"/>
    <mergeCell ref="O57:O58"/>
    <mergeCell ref="P57:P58"/>
    <mergeCell ref="Q57:Q58"/>
    <mergeCell ref="R57:R58"/>
    <mergeCell ref="S57:S58"/>
    <mergeCell ref="AS53:AS55"/>
    <mergeCell ref="F56:P56"/>
    <mergeCell ref="E57:F58"/>
    <mergeCell ref="G57:G58"/>
    <mergeCell ref="H57:H58"/>
    <mergeCell ref="I57:I58"/>
    <mergeCell ref="J57:J58"/>
    <mergeCell ref="K57:K58"/>
    <mergeCell ref="L57:L58"/>
    <mergeCell ref="M57:M58"/>
    <mergeCell ref="AM53:AM55"/>
    <mergeCell ref="AN53:AN55"/>
    <mergeCell ref="AO53:AO55"/>
    <mergeCell ref="AP53:AP55"/>
    <mergeCell ref="AQ53:AQ55"/>
    <mergeCell ref="AR53:AR55"/>
    <mergeCell ref="AG53:AG55"/>
    <mergeCell ref="AH53:AH55"/>
    <mergeCell ref="AI53:AI55"/>
    <mergeCell ref="AJ53:AJ55"/>
    <mergeCell ref="AK53:AK55"/>
    <mergeCell ref="AL53:AL55"/>
    <mergeCell ref="AA53:AA55"/>
    <mergeCell ref="AB53:AB55"/>
    <mergeCell ref="AC53:AC55"/>
    <mergeCell ref="AD53:AD55"/>
    <mergeCell ref="AE53:AE55"/>
    <mergeCell ref="AF53:AF55"/>
    <mergeCell ref="P53:P55"/>
    <mergeCell ref="Q53:Q55"/>
    <mergeCell ref="R53:R55"/>
    <mergeCell ref="S53:S55"/>
    <mergeCell ref="T53:T55"/>
    <mergeCell ref="U53:U55"/>
    <mergeCell ref="D51:J51"/>
    <mergeCell ref="F52:N52"/>
    <mergeCell ref="E53:F55"/>
    <mergeCell ref="G53:G55"/>
    <mergeCell ref="H53:H55"/>
    <mergeCell ref="I53:I55"/>
    <mergeCell ref="J53:J55"/>
    <mergeCell ref="AO43:AO49"/>
    <mergeCell ref="AP43:AP49"/>
    <mergeCell ref="AQ43:AQ49"/>
    <mergeCell ref="AR43:AR49"/>
    <mergeCell ref="AS43:AS49"/>
    <mergeCell ref="B50:G50"/>
    <mergeCell ref="AI43:AI49"/>
    <mergeCell ref="AJ43:AJ49"/>
    <mergeCell ref="AK43:AK49"/>
    <mergeCell ref="AL43:AL49"/>
    <mergeCell ref="AM43:AM49"/>
    <mergeCell ref="AN43:AN49"/>
    <mergeCell ref="AC43:AC49"/>
    <mergeCell ref="AD43:AD49"/>
    <mergeCell ref="AE43:AE49"/>
    <mergeCell ref="AF43:AF49"/>
    <mergeCell ref="AG43:AG49"/>
    <mergeCell ref="AH43:AH49"/>
    <mergeCell ref="R43:R44"/>
    <mergeCell ref="S43:S49"/>
    <mergeCell ref="T43:T49"/>
    <mergeCell ref="U43:U44"/>
    <mergeCell ref="AA43:AA49"/>
    <mergeCell ref="AB43:AB49"/>
    <mergeCell ref="L43:L44"/>
    <mergeCell ref="M43:M44"/>
    <mergeCell ref="N43:N44"/>
    <mergeCell ref="O43:O44"/>
    <mergeCell ref="P43:P49"/>
    <mergeCell ref="Q43:Q49"/>
    <mergeCell ref="U35:U36"/>
    <mergeCell ref="B40:G40"/>
    <mergeCell ref="D41:H41"/>
    <mergeCell ref="F42:S42"/>
    <mergeCell ref="E43:F49"/>
    <mergeCell ref="G43:G44"/>
    <mergeCell ref="H43:H44"/>
    <mergeCell ref="I43:I44"/>
    <mergeCell ref="J43:J44"/>
    <mergeCell ref="K43:K44"/>
    <mergeCell ref="AS34:AS39"/>
    <mergeCell ref="G35:G36"/>
    <mergeCell ref="H35:H36"/>
    <mergeCell ref="I35:I36"/>
    <mergeCell ref="J35:J36"/>
    <mergeCell ref="K35:K36"/>
    <mergeCell ref="L35:L36"/>
    <mergeCell ref="M35:M36"/>
    <mergeCell ref="N35:N36"/>
    <mergeCell ref="O35:O36"/>
    <mergeCell ref="AM34:AM39"/>
    <mergeCell ref="AN34:AN39"/>
    <mergeCell ref="AO34:AO39"/>
    <mergeCell ref="AP34:AP39"/>
    <mergeCell ref="AQ34:AQ39"/>
    <mergeCell ref="AR34:AR39"/>
    <mergeCell ref="AG34:AG39"/>
    <mergeCell ref="AH34:AH39"/>
    <mergeCell ref="AI34:AI39"/>
    <mergeCell ref="AJ34:AJ39"/>
    <mergeCell ref="AK34:AK39"/>
    <mergeCell ref="AL34:AL39"/>
    <mergeCell ref="AA34:AA39"/>
    <mergeCell ref="AB34:AB39"/>
    <mergeCell ref="AC34:AC39"/>
    <mergeCell ref="AD34:AD39"/>
    <mergeCell ref="AE34:AE39"/>
    <mergeCell ref="AF34:AF39"/>
    <mergeCell ref="R30:R32"/>
    <mergeCell ref="U30:U32"/>
    <mergeCell ref="V31:V32"/>
    <mergeCell ref="F33:T33"/>
    <mergeCell ref="E34:F39"/>
    <mergeCell ref="P34:P39"/>
    <mergeCell ref="Q34:Q39"/>
    <mergeCell ref="S34:S39"/>
    <mergeCell ref="T34:T39"/>
    <mergeCell ref="R35:R36"/>
    <mergeCell ref="AC24:AC32"/>
    <mergeCell ref="AD24:AD32"/>
    <mergeCell ref="AE24:AE32"/>
    <mergeCell ref="AF24:AF32"/>
    <mergeCell ref="V26:V27"/>
    <mergeCell ref="G30:G32"/>
    <mergeCell ref="H30:H32"/>
    <mergeCell ref="I30:I32"/>
    <mergeCell ref="J30:J32"/>
    <mergeCell ref="K30:K32"/>
    <mergeCell ref="L30:L32"/>
    <mergeCell ref="M30:M32"/>
    <mergeCell ref="N30:N32"/>
    <mergeCell ref="O30:O32"/>
    <mergeCell ref="P24:P32"/>
    <mergeCell ref="Q24:Q32"/>
    <mergeCell ref="S24:S32"/>
    <mergeCell ref="T24:T32"/>
    <mergeCell ref="R26:R28"/>
    <mergeCell ref="U26:U28"/>
    <mergeCell ref="AS24:AS32"/>
    <mergeCell ref="G26:G28"/>
    <mergeCell ref="H26:H28"/>
    <mergeCell ref="I26:I28"/>
    <mergeCell ref="J26:J28"/>
    <mergeCell ref="K26:K28"/>
    <mergeCell ref="L26:L28"/>
    <mergeCell ref="M26:M28"/>
    <mergeCell ref="N26:N28"/>
    <mergeCell ref="O26:O28"/>
    <mergeCell ref="AM24:AM32"/>
    <mergeCell ref="AN24:AN32"/>
    <mergeCell ref="AO24:AO32"/>
    <mergeCell ref="AP24:AP32"/>
    <mergeCell ref="AQ24:AQ32"/>
    <mergeCell ref="AR24:AR32"/>
    <mergeCell ref="AG24:AG32"/>
    <mergeCell ref="AH24:AH32"/>
    <mergeCell ref="AI24:AI32"/>
    <mergeCell ref="AJ24:AJ32"/>
    <mergeCell ref="AK24:AK32"/>
    <mergeCell ref="AL24:AL32"/>
    <mergeCell ref="AA24:AA32"/>
    <mergeCell ref="AB24:AB32"/>
    <mergeCell ref="J20:J22"/>
    <mergeCell ref="K20:K22"/>
    <mergeCell ref="L20:L22"/>
    <mergeCell ref="AR12:AR23"/>
    <mergeCell ref="AS12:AS23"/>
    <mergeCell ref="K15:K19"/>
    <mergeCell ref="L15:L19"/>
    <mergeCell ref="M15:M19"/>
    <mergeCell ref="N15:N19"/>
    <mergeCell ref="O15:O19"/>
    <mergeCell ref="V16:V17"/>
    <mergeCell ref="V18:V19"/>
    <mergeCell ref="M20:M22"/>
    <mergeCell ref="AL12:AL23"/>
    <mergeCell ref="AM12:AM23"/>
    <mergeCell ref="AN12:AN23"/>
    <mergeCell ref="AO12:AO23"/>
    <mergeCell ref="AP12:AP23"/>
    <mergeCell ref="AQ12:AQ23"/>
    <mergeCell ref="AF12:AF23"/>
    <mergeCell ref="AG12:AG23"/>
    <mergeCell ref="N20:N22"/>
    <mergeCell ref="O20:O22"/>
    <mergeCell ref="R20:R22"/>
    <mergeCell ref="AH12:AH23"/>
    <mergeCell ref="AI12:AI23"/>
    <mergeCell ref="AJ12:AJ23"/>
    <mergeCell ref="AK12:AK23"/>
    <mergeCell ref="U12:U19"/>
    <mergeCell ref="AA12:AA23"/>
    <mergeCell ref="AB12:AB23"/>
    <mergeCell ref="AC12:AC23"/>
    <mergeCell ref="AD12:AD23"/>
    <mergeCell ref="AE12:AE23"/>
    <mergeCell ref="U20:U22"/>
    <mergeCell ref="B9:L9"/>
    <mergeCell ref="D10:H10"/>
    <mergeCell ref="A11:B32"/>
    <mergeCell ref="F11:Q11"/>
    <mergeCell ref="E12:F13"/>
    <mergeCell ref="G12:G19"/>
    <mergeCell ref="H12:H19"/>
    <mergeCell ref="X7:Z7"/>
    <mergeCell ref="AA7:AB7"/>
    <mergeCell ref="O12:O14"/>
    <mergeCell ref="P12:P23"/>
    <mergeCell ref="Q12:Q23"/>
    <mergeCell ref="R12:R19"/>
    <mergeCell ref="S12:S23"/>
    <mergeCell ref="T12:T23"/>
    <mergeCell ref="I12:I19"/>
    <mergeCell ref="J12:J19"/>
    <mergeCell ref="K12:K14"/>
    <mergeCell ref="L12:L14"/>
    <mergeCell ref="M12:M14"/>
    <mergeCell ref="N12:N14"/>
    <mergeCell ref="G20:G22"/>
    <mergeCell ref="H20:H22"/>
    <mergeCell ref="I20:I22"/>
    <mergeCell ref="A1:AQ4"/>
    <mergeCell ref="A5:O6"/>
    <mergeCell ref="P5:AS5"/>
    <mergeCell ref="AA6:AO6"/>
    <mergeCell ref="A7:B7"/>
    <mergeCell ref="C7:D7"/>
    <mergeCell ref="E7:F7"/>
    <mergeCell ref="G7:J7"/>
    <mergeCell ref="K7:N7"/>
    <mergeCell ref="O7:W7"/>
    <mergeCell ref="AQ7:AQ8"/>
    <mergeCell ref="AR7:AR8"/>
    <mergeCell ref="AS7:AS8"/>
    <mergeCell ref="AC7:AF7"/>
    <mergeCell ref="AG7:AL7"/>
    <mergeCell ref="AM7:AO7"/>
    <mergeCell ref="AP7:AP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XEI100"/>
  <sheetViews>
    <sheetView showGridLines="0" topLeftCell="N1" zoomScale="70" zoomScaleNormal="70" workbookViewId="0">
      <selection activeCell="U13" sqref="U13:U23"/>
    </sheetView>
  </sheetViews>
  <sheetFormatPr baseColWidth="10" defaultRowHeight="15" x14ac:dyDescent="0.2"/>
  <cols>
    <col min="1" max="1" width="6.5703125" style="1962" hidden="1" customWidth="1"/>
    <col min="2" max="2" width="10" style="1962" hidden="1" customWidth="1"/>
    <col min="3" max="3" width="10.7109375" style="1962" hidden="1" customWidth="1"/>
    <col min="4" max="4" width="12.7109375" style="1962" hidden="1" customWidth="1"/>
    <col min="5" max="5" width="17.85546875" style="1962" customWidth="1"/>
    <col min="6" max="6" width="15.42578125" style="1962" customWidth="1"/>
    <col min="7" max="7" width="12.85546875" style="1962" customWidth="1"/>
    <col min="8" max="8" width="33.85546875" style="1962" customWidth="1"/>
    <col min="9" max="9" width="18.5703125" style="1962" customWidth="1"/>
    <col min="10" max="10" width="19.140625" style="1962" customWidth="1"/>
    <col min="11" max="11" width="17.85546875" style="1962" customWidth="1"/>
    <col min="12" max="12" width="16.28515625" style="1962" customWidth="1"/>
    <col min="13" max="13" width="26.85546875" style="1962" customWidth="1"/>
    <col min="14" max="14" width="20.5703125" style="1962" customWidth="1"/>
    <col min="15" max="15" width="15.42578125" style="1962" customWidth="1"/>
    <col min="16" max="16" width="26.7109375" style="1962" customWidth="1"/>
    <col min="17" max="17" width="21.7109375" style="1962" customWidth="1"/>
    <col min="18" max="18" width="28" style="1962" customWidth="1"/>
    <col min="19" max="19" width="22.7109375" style="1962" customWidth="1"/>
    <col min="20" max="20" width="29.85546875" style="1962" customWidth="1"/>
    <col min="21" max="21" width="26.140625" style="1962" customWidth="1"/>
    <col min="22" max="22" width="45.42578125" style="1962" customWidth="1"/>
    <col min="23" max="23" width="30.85546875" style="1962" customWidth="1"/>
    <col min="24" max="24" width="34.42578125" style="1962" customWidth="1"/>
    <col min="25" max="25" width="12.28515625" style="1962" customWidth="1"/>
    <col min="26" max="26" width="21.140625" style="1962" customWidth="1"/>
    <col min="27" max="28" width="9.140625" style="1962" bestFit="1" customWidth="1"/>
    <col min="29" max="29" width="10.7109375" style="1962" customWidth="1"/>
    <col min="30" max="41" width="9.140625" style="1962" bestFit="1" customWidth="1"/>
    <col min="42" max="42" width="18.5703125" style="1962" customWidth="1"/>
    <col min="43" max="43" width="20.5703125" style="1962" customWidth="1"/>
    <col min="44" max="44" width="13.7109375" style="1962" customWidth="1"/>
    <col min="45" max="45" width="18" style="1962" customWidth="1"/>
    <col min="46" max="46" width="11.42578125" style="1962"/>
    <col min="47" max="16384" width="11.42578125" style="1018"/>
  </cols>
  <sheetData>
    <row r="1" spans="1:16363" s="1962" customFormat="1" ht="15.75" x14ac:dyDescent="0.25">
      <c r="A1" s="2230" t="s">
        <v>3289</v>
      </c>
      <c r="B1" s="2217"/>
      <c r="C1" s="2217"/>
      <c r="D1" s="2217"/>
      <c r="E1" s="2217"/>
      <c r="F1" s="2217"/>
      <c r="G1" s="2217"/>
      <c r="H1" s="2217"/>
      <c r="I1" s="2217"/>
      <c r="J1" s="2217"/>
      <c r="K1" s="2217"/>
      <c r="L1" s="2217"/>
      <c r="M1" s="2217"/>
      <c r="N1" s="2217"/>
      <c r="O1" s="2217"/>
      <c r="P1" s="2217"/>
      <c r="Q1" s="2217"/>
      <c r="R1" s="2217"/>
      <c r="S1" s="2217"/>
      <c r="T1" s="2217"/>
      <c r="U1" s="2217"/>
      <c r="V1" s="2217"/>
      <c r="W1" s="2217"/>
      <c r="X1" s="2217"/>
      <c r="Y1" s="2217"/>
      <c r="Z1" s="2217"/>
      <c r="AA1" s="2217"/>
      <c r="AB1" s="2217"/>
      <c r="AC1" s="2217"/>
      <c r="AD1" s="2217"/>
      <c r="AE1" s="2217"/>
      <c r="AF1" s="2217"/>
      <c r="AG1" s="2217"/>
      <c r="AH1" s="2217"/>
      <c r="AI1" s="2217"/>
      <c r="AJ1" s="2217"/>
      <c r="AK1" s="2217"/>
      <c r="AL1" s="2217"/>
      <c r="AM1" s="2217"/>
      <c r="AN1" s="2217"/>
      <c r="AO1" s="2217"/>
      <c r="AP1" s="2217"/>
      <c r="AQ1" s="2217"/>
      <c r="AR1" s="1932" t="s">
        <v>1</v>
      </c>
      <c r="AS1" s="1932" t="s">
        <v>235</v>
      </c>
      <c r="AT1" s="2"/>
      <c r="AU1" s="2"/>
      <c r="AV1" s="2"/>
      <c r="AW1" s="2"/>
      <c r="AX1" s="2"/>
      <c r="AY1" s="2"/>
      <c r="AZ1" s="2"/>
      <c r="BA1" s="2"/>
      <c r="BB1" s="2"/>
      <c r="BC1" s="2"/>
      <c r="BD1" s="2"/>
      <c r="BE1" s="2"/>
      <c r="BF1" s="2"/>
      <c r="BG1" s="2"/>
      <c r="BH1" s="2"/>
      <c r="BI1" s="2"/>
      <c r="BJ1" s="2"/>
    </row>
    <row r="2" spans="1:16363" s="1962" customFormat="1" ht="15.75" x14ac:dyDescent="0.25">
      <c r="A2" s="2217"/>
      <c r="B2" s="2217"/>
      <c r="C2" s="2217"/>
      <c r="D2" s="2217"/>
      <c r="E2" s="2217"/>
      <c r="F2" s="2217"/>
      <c r="G2" s="2217"/>
      <c r="H2" s="2217"/>
      <c r="I2" s="2217"/>
      <c r="J2" s="2217"/>
      <c r="K2" s="2217"/>
      <c r="L2" s="2217"/>
      <c r="M2" s="2217"/>
      <c r="N2" s="2217"/>
      <c r="O2" s="2217"/>
      <c r="P2" s="2217"/>
      <c r="Q2" s="2217"/>
      <c r="R2" s="2217"/>
      <c r="S2" s="2217"/>
      <c r="T2" s="2217"/>
      <c r="U2" s="2217"/>
      <c r="V2" s="2217"/>
      <c r="W2" s="2217"/>
      <c r="X2" s="2217"/>
      <c r="Y2" s="2217"/>
      <c r="Z2" s="2217"/>
      <c r="AA2" s="2217"/>
      <c r="AB2" s="2217"/>
      <c r="AC2" s="2217"/>
      <c r="AD2" s="2217"/>
      <c r="AE2" s="2217"/>
      <c r="AF2" s="2217"/>
      <c r="AG2" s="2217"/>
      <c r="AH2" s="2217"/>
      <c r="AI2" s="2217"/>
      <c r="AJ2" s="2217"/>
      <c r="AK2" s="2217"/>
      <c r="AL2" s="2217"/>
      <c r="AM2" s="2217"/>
      <c r="AN2" s="2217"/>
      <c r="AO2" s="2217"/>
      <c r="AP2" s="2217"/>
      <c r="AQ2" s="2217"/>
      <c r="AR2" s="1932" t="s">
        <v>3</v>
      </c>
      <c r="AS2" s="1932">
        <v>8</v>
      </c>
      <c r="AT2" s="2"/>
      <c r="AU2" s="2"/>
      <c r="AV2" s="2"/>
      <c r="AW2" s="2"/>
      <c r="AX2" s="2"/>
      <c r="AY2" s="2"/>
      <c r="AZ2" s="2"/>
      <c r="BA2" s="2"/>
      <c r="BB2" s="2"/>
      <c r="BC2" s="2"/>
      <c r="BD2" s="2"/>
      <c r="BE2" s="2"/>
      <c r="BF2" s="2"/>
      <c r="BG2" s="2"/>
      <c r="BH2" s="2"/>
      <c r="BI2" s="2"/>
      <c r="BJ2" s="2"/>
    </row>
    <row r="3" spans="1:16363" s="1962" customFormat="1" ht="15.75" x14ac:dyDescent="0.25">
      <c r="A3" s="2217"/>
      <c r="B3" s="2217"/>
      <c r="C3" s="2217"/>
      <c r="D3" s="2217"/>
      <c r="E3" s="2217"/>
      <c r="F3" s="2217"/>
      <c r="G3" s="2217"/>
      <c r="H3" s="2217"/>
      <c r="I3" s="2217"/>
      <c r="J3" s="2217"/>
      <c r="K3" s="2217"/>
      <c r="L3" s="2217"/>
      <c r="M3" s="2217"/>
      <c r="N3" s="2217"/>
      <c r="O3" s="2217"/>
      <c r="P3" s="2217"/>
      <c r="Q3" s="2217"/>
      <c r="R3" s="2217"/>
      <c r="S3" s="2217"/>
      <c r="T3" s="2217"/>
      <c r="U3" s="2217"/>
      <c r="V3" s="2217"/>
      <c r="W3" s="2217"/>
      <c r="X3" s="2217"/>
      <c r="Y3" s="2217"/>
      <c r="Z3" s="2217"/>
      <c r="AA3" s="2217"/>
      <c r="AB3" s="2217"/>
      <c r="AC3" s="2217"/>
      <c r="AD3" s="2217"/>
      <c r="AE3" s="2217"/>
      <c r="AF3" s="2217"/>
      <c r="AG3" s="2217"/>
      <c r="AH3" s="2217"/>
      <c r="AI3" s="2217"/>
      <c r="AJ3" s="2217"/>
      <c r="AK3" s="2217"/>
      <c r="AL3" s="2217"/>
      <c r="AM3" s="2217"/>
      <c r="AN3" s="2217"/>
      <c r="AO3" s="2217"/>
      <c r="AP3" s="2217"/>
      <c r="AQ3" s="2217"/>
      <c r="AR3" s="1932" t="s">
        <v>5</v>
      </c>
      <c r="AS3" s="1963">
        <v>44266</v>
      </c>
      <c r="AT3" s="2"/>
      <c r="AU3" s="2"/>
      <c r="AV3" s="2"/>
      <c r="AW3" s="2"/>
      <c r="AX3" s="2"/>
      <c r="AY3" s="2"/>
      <c r="AZ3" s="2"/>
      <c r="BA3" s="2"/>
      <c r="BB3" s="2"/>
      <c r="BC3" s="2"/>
      <c r="BD3" s="2"/>
      <c r="BE3" s="2"/>
      <c r="BF3" s="2"/>
      <c r="BG3" s="2"/>
      <c r="BH3" s="2"/>
      <c r="BI3" s="2"/>
      <c r="BJ3" s="2"/>
    </row>
    <row r="4" spans="1:16363" s="1950" customFormat="1" ht="15.75" x14ac:dyDescent="0.25">
      <c r="A4" s="2217"/>
      <c r="B4" s="2217"/>
      <c r="C4" s="2217"/>
      <c r="D4" s="2217"/>
      <c r="E4" s="2217"/>
      <c r="F4" s="2217"/>
      <c r="G4" s="2217"/>
      <c r="H4" s="2217"/>
      <c r="I4" s="2217"/>
      <c r="J4" s="2217"/>
      <c r="K4" s="2217"/>
      <c r="L4" s="2217"/>
      <c r="M4" s="2217"/>
      <c r="N4" s="2217"/>
      <c r="O4" s="2217"/>
      <c r="P4" s="2217"/>
      <c r="Q4" s="2217"/>
      <c r="R4" s="2217"/>
      <c r="S4" s="2217"/>
      <c r="T4" s="2217"/>
      <c r="U4" s="2217"/>
      <c r="V4" s="2217"/>
      <c r="W4" s="2217"/>
      <c r="X4" s="2217"/>
      <c r="Y4" s="2233"/>
      <c r="Z4" s="2217"/>
      <c r="AA4" s="2217"/>
      <c r="AB4" s="2217"/>
      <c r="AC4" s="2217"/>
      <c r="AD4" s="2217"/>
      <c r="AE4" s="2217"/>
      <c r="AF4" s="2217"/>
      <c r="AG4" s="2217"/>
      <c r="AH4" s="2217"/>
      <c r="AI4" s="2217"/>
      <c r="AJ4" s="2217"/>
      <c r="AK4" s="2217"/>
      <c r="AL4" s="2217"/>
      <c r="AM4" s="2217"/>
      <c r="AN4" s="2217"/>
      <c r="AO4" s="2217"/>
      <c r="AP4" s="2217"/>
      <c r="AQ4" s="2217"/>
      <c r="AR4" s="1932" t="s">
        <v>6</v>
      </c>
      <c r="AS4" s="700" t="s">
        <v>7</v>
      </c>
      <c r="AT4" s="2"/>
      <c r="AU4" s="1152" t="s">
        <v>129</v>
      </c>
      <c r="AV4" s="1152" t="s">
        <v>129</v>
      </c>
      <c r="AW4" s="1152" t="s">
        <v>129</v>
      </c>
      <c r="AX4" s="1152" t="s">
        <v>129</v>
      </c>
      <c r="AY4" s="1152" t="s">
        <v>129</v>
      </c>
      <c r="AZ4" s="1152" t="s">
        <v>129</v>
      </c>
      <c r="BA4" s="1152" t="s">
        <v>129</v>
      </c>
      <c r="BB4" s="1152" t="s">
        <v>129</v>
      </c>
      <c r="BC4" s="1152" t="s">
        <v>129</v>
      </c>
      <c r="BD4" s="1152" t="s">
        <v>129</v>
      </c>
      <c r="BE4" s="1152" t="s">
        <v>129</v>
      </c>
      <c r="BF4" s="1152" t="s">
        <v>129</v>
      </c>
      <c r="BG4" s="1152" t="s">
        <v>129</v>
      </c>
      <c r="BH4" s="1152" t="s">
        <v>129</v>
      </c>
      <c r="BI4" s="1152" t="s">
        <v>129</v>
      </c>
      <c r="BJ4" s="1152" t="s">
        <v>129</v>
      </c>
    </row>
    <row r="5" spans="1:16363" s="1950" customFormat="1" ht="15.75" x14ac:dyDescent="0.25">
      <c r="A5" s="2215" t="s">
        <v>8</v>
      </c>
      <c r="B5" s="2215"/>
      <c r="C5" s="2215"/>
      <c r="D5" s="2215"/>
      <c r="E5" s="2215"/>
      <c r="F5" s="2215"/>
      <c r="G5" s="2215"/>
      <c r="H5" s="2215"/>
      <c r="I5" s="2215"/>
      <c r="J5" s="2215"/>
      <c r="K5" s="2215"/>
      <c r="L5" s="2215"/>
      <c r="M5" s="2215"/>
      <c r="N5" s="2215"/>
      <c r="O5" s="2215"/>
      <c r="P5" s="2595"/>
      <c r="Q5" s="2595"/>
      <c r="R5" s="2595"/>
      <c r="S5" s="2595"/>
      <c r="T5" s="2595"/>
      <c r="U5" s="2595"/>
      <c r="V5" s="2595"/>
      <c r="W5" s="2595"/>
      <c r="X5" s="2596"/>
      <c r="Y5" s="2596"/>
      <c r="Z5" s="2595"/>
      <c r="AA5" s="2595"/>
      <c r="AB5" s="2595"/>
      <c r="AC5" s="2595"/>
      <c r="AD5" s="2595"/>
      <c r="AE5" s="2595"/>
      <c r="AF5" s="2595"/>
      <c r="AG5" s="2595"/>
      <c r="AH5" s="2595"/>
      <c r="AI5" s="2595"/>
      <c r="AJ5" s="2595"/>
      <c r="AK5" s="2595"/>
      <c r="AL5" s="2595"/>
      <c r="AM5" s="2595"/>
      <c r="AN5" s="2595"/>
      <c r="AO5" s="2595"/>
      <c r="AP5" s="2595"/>
      <c r="AQ5" s="2595"/>
      <c r="AR5" s="2595"/>
      <c r="AS5" s="2595"/>
      <c r="AT5" s="2"/>
    </row>
    <row r="6" spans="1:16363" s="1962" customFormat="1" ht="15.75" x14ac:dyDescent="0.25">
      <c r="A6" s="2215"/>
      <c r="B6" s="2215"/>
      <c r="C6" s="2215"/>
      <c r="D6" s="2215"/>
      <c r="E6" s="2215"/>
      <c r="F6" s="2215"/>
      <c r="G6" s="2215"/>
      <c r="H6" s="2215"/>
      <c r="I6" s="2215"/>
      <c r="J6" s="2215"/>
      <c r="K6" s="2215"/>
      <c r="L6" s="2215"/>
      <c r="M6" s="2215"/>
      <c r="N6" s="2215"/>
      <c r="O6" s="2215"/>
      <c r="P6" s="1931"/>
      <c r="Q6" s="1931"/>
      <c r="R6" s="1931"/>
      <c r="S6" s="1931"/>
      <c r="T6" s="1931"/>
      <c r="U6" s="1931"/>
      <c r="V6" s="1931"/>
      <c r="W6" s="1931"/>
      <c r="X6" s="1931"/>
      <c r="Y6" s="1931"/>
      <c r="Z6" s="1931"/>
      <c r="AA6" s="1931"/>
      <c r="AB6" s="1931"/>
      <c r="AC6" s="2219" t="s">
        <v>9</v>
      </c>
      <c r="AD6" s="2217"/>
      <c r="AE6" s="2217"/>
      <c r="AF6" s="2217"/>
      <c r="AG6" s="2217"/>
      <c r="AH6" s="2217"/>
      <c r="AI6" s="2217"/>
      <c r="AJ6" s="2217"/>
      <c r="AK6" s="2217"/>
      <c r="AL6" s="2217"/>
      <c r="AM6" s="2217"/>
      <c r="AN6" s="2217"/>
      <c r="AO6" s="2217"/>
      <c r="AP6" s="2217"/>
      <c r="AQ6" s="2220"/>
      <c r="AR6" s="1931"/>
      <c r="AS6" s="1931"/>
      <c r="AT6" s="2"/>
      <c r="AU6" s="1152" t="s">
        <v>129</v>
      </c>
      <c r="AV6" s="1152" t="s">
        <v>129</v>
      </c>
      <c r="AW6" s="1152" t="s">
        <v>129</v>
      </c>
      <c r="AX6" s="1152" t="s">
        <v>129</v>
      </c>
      <c r="AY6" s="1152" t="s">
        <v>129</v>
      </c>
      <c r="AZ6" s="1152" t="s">
        <v>129</v>
      </c>
      <c r="BA6" s="1152" t="s">
        <v>129</v>
      </c>
      <c r="BB6" s="1152" t="s">
        <v>129</v>
      </c>
      <c r="BC6" s="1152" t="s">
        <v>129</v>
      </c>
      <c r="BD6" s="1152" t="s">
        <v>129</v>
      </c>
      <c r="BE6" s="1152" t="s">
        <v>129</v>
      </c>
      <c r="BF6" s="1152" t="s">
        <v>129</v>
      </c>
      <c r="BG6" s="1152" t="s">
        <v>129</v>
      </c>
      <c r="BH6" s="1152" t="s">
        <v>129</v>
      </c>
      <c r="BI6" s="1152" t="s">
        <v>129</v>
      </c>
      <c r="BJ6" s="1152" t="s">
        <v>129</v>
      </c>
      <c r="BK6" s="1152" t="s">
        <v>129</v>
      </c>
      <c r="BL6" s="1152" t="s">
        <v>129</v>
      </c>
      <c r="BM6" s="1152" t="s">
        <v>129</v>
      </c>
      <c r="BN6" s="1152" t="s">
        <v>129</v>
      </c>
      <c r="BO6" s="1152" t="s">
        <v>129</v>
      </c>
      <c r="BP6" s="1152" t="s">
        <v>129</v>
      </c>
      <c r="BQ6" s="1152" t="s">
        <v>129</v>
      </c>
      <c r="BR6" s="1152" t="s">
        <v>129</v>
      </c>
      <c r="BS6" s="1152" t="s">
        <v>129</v>
      </c>
      <c r="BT6" s="1152" t="s">
        <v>129</v>
      </c>
      <c r="BU6" s="1152" t="s">
        <v>129</v>
      </c>
      <c r="BV6" s="1152" t="s">
        <v>129</v>
      </c>
      <c r="BW6" s="1152" t="s">
        <v>129</v>
      </c>
      <c r="BX6" s="1152" t="s">
        <v>129</v>
      </c>
      <c r="BY6" s="1152" t="s">
        <v>129</v>
      </c>
      <c r="BZ6" s="1152" t="s">
        <v>129</v>
      </c>
      <c r="CA6" s="1152" t="s">
        <v>129</v>
      </c>
      <c r="CB6" s="1152" t="s">
        <v>129</v>
      </c>
      <c r="CC6" s="1152" t="s">
        <v>129</v>
      </c>
      <c r="CD6" s="1152" t="s">
        <v>129</v>
      </c>
      <c r="CE6" s="1152" t="s">
        <v>129</v>
      </c>
      <c r="CF6" s="1152" t="s">
        <v>129</v>
      </c>
      <c r="CG6" s="1152" t="s">
        <v>129</v>
      </c>
      <c r="CH6" s="1152" t="s">
        <v>129</v>
      </c>
      <c r="CI6" s="1152" t="s">
        <v>129</v>
      </c>
      <c r="CJ6" s="1152" t="s">
        <v>129</v>
      </c>
      <c r="CK6" s="1152" t="s">
        <v>129</v>
      </c>
      <c r="CL6" s="1152" t="s">
        <v>129</v>
      </c>
      <c r="CM6" s="1152" t="s">
        <v>129</v>
      </c>
      <c r="CN6" s="1152" t="s">
        <v>129</v>
      </c>
      <c r="CO6" s="1152" t="s">
        <v>129</v>
      </c>
      <c r="CP6" s="1152" t="s">
        <v>129</v>
      </c>
      <c r="CQ6" s="1152" t="s">
        <v>129</v>
      </c>
      <c r="CR6" s="1152" t="s">
        <v>129</v>
      </c>
      <c r="CS6" s="1152" t="s">
        <v>129</v>
      </c>
      <c r="CT6" s="1152" t="s">
        <v>129</v>
      </c>
      <c r="CU6" s="1152" t="s">
        <v>129</v>
      </c>
      <c r="CV6" s="1152" t="s">
        <v>129</v>
      </c>
      <c r="CW6" s="1152" t="s">
        <v>129</v>
      </c>
      <c r="CX6" s="1152" t="s">
        <v>129</v>
      </c>
      <c r="CY6" s="1152" t="s">
        <v>129</v>
      </c>
      <c r="CZ6" s="1152" t="s">
        <v>129</v>
      </c>
      <c r="DA6" s="1152" t="s">
        <v>129</v>
      </c>
      <c r="DB6" s="1152" t="s">
        <v>129</v>
      </c>
      <c r="DC6" s="1152" t="s">
        <v>129</v>
      </c>
      <c r="DD6" s="1152" t="s">
        <v>129</v>
      </c>
      <c r="DE6" s="1152" t="s">
        <v>129</v>
      </c>
      <c r="DF6" s="1152" t="s">
        <v>129</v>
      </c>
      <c r="DG6" s="1152" t="s">
        <v>129</v>
      </c>
      <c r="DH6" s="1152" t="s">
        <v>129</v>
      </c>
      <c r="DI6" s="1152" t="s">
        <v>129</v>
      </c>
      <c r="DJ6" s="1152" t="s">
        <v>129</v>
      </c>
      <c r="DK6" s="1152" t="s">
        <v>129</v>
      </c>
      <c r="DL6" s="1152" t="s">
        <v>129</v>
      </c>
      <c r="DM6" s="1152" t="s">
        <v>129</v>
      </c>
      <c r="DN6" s="1152" t="s">
        <v>129</v>
      </c>
      <c r="DO6" s="1152" t="s">
        <v>129</v>
      </c>
      <c r="DP6" s="1152" t="s">
        <v>129</v>
      </c>
      <c r="DQ6" s="1152" t="s">
        <v>129</v>
      </c>
      <c r="DR6" s="1152" t="s">
        <v>129</v>
      </c>
      <c r="DS6" s="1152" t="s">
        <v>129</v>
      </c>
      <c r="DT6" s="1152" t="s">
        <v>129</v>
      </c>
      <c r="DU6" s="1152" t="s">
        <v>129</v>
      </c>
      <c r="DV6" s="1152" t="s">
        <v>129</v>
      </c>
      <c r="DW6" s="1152" t="s">
        <v>129</v>
      </c>
      <c r="DX6" s="1152" t="s">
        <v>129</v>
      </c>
      <c r="DY6" s="1152" t="s">
        <v>129</v>
      </c>
      <c r="DZ6" s="1152" t="s">
        <v>129</v>
      </c>
      <c r="EA6" s="1152" t="s">
        <v>129</v>
      </c>
      <c r="EB6" s="1152" t="s">
        <v>129</v>
      </c>
      <c r="EC6" s="1152" t="s">
        <v>129</v>
      </c>
      <c r="ED6" s="1152" t="s">
        <v>129</v>
      </c>
      <c r="EE6" s="1152" t="s">
        <v>129</v>
      </c>
      <c r="EF6" s="1152" t="s">
        <v>129</v>
      </c>
      <c r="EG6" s="1152" t="s">
        <v>129</v>
      </c>
      <c r="EH6" s="1152" t="s">
        <v>129</v>
      </c>
      <c r="EI6" s="1152" t="s">
        <v>129</v>
      </c>
      <c r="EJ6" s="1152" t="s">
        <v>129</v>
      </c>
      <c r="EK6" s="1152" t="s">
        <v>129</v>
      </c>
      <c r="EL6" s="1152" t="s">
        <v>129</v>
      </c>
      <c r="EM6" s="1152" t="s">
        <v>129</v>
      </c>
      <c r="EN6" s="1152" t="s">
        <v>129</v>
      </c>
      <c r="EO6" s="1152" t="s">
        <v>129</v>
      </c>
      <c r="EP6" s="1152" t="s">
        <v>129</v>
      </c>
      <c r="EQ6" s="1152" t="s">
        <v>129</v>
      </c>
      <c r="ER6" s="1152" t="s">
        <v>129</v>
      </c>
      <c r="ES6" s="1152" t="s">
        <v>129</v>
      </c>
      <c r="ET6" s="1152" t="s">
        <v>129</v>
      </c>
      <c r="EU6" s="1152" t="s">
        <v>129</v>
      </c>
      <c r="EV6" s="1152" t="s">
        <v>129</v>
      </c>
      <c r="EW6" s="1152" t="s">
        <v>129</v>
      </c>
      <c r="EX6" s="1152" t="s">
        <v>129</v>
      </c>
      <c r="EY6" s="1152" t="s">
        <v>129</v>
      </c>
      <c r="EZ6" s="1152" t="s">
        <v>129</v>
      </c>
      <c r="FA6" s="1152" t="s">
        <v>129</v>
      </c>
      <c r="FB6" s="1152" t="s">
        <v>129</v>
      </c>
      <c r="FC6" s="1152" t="s">
        <v>129</v>
      </c>
      <c r="FD6" s="1152" t="s">
        <v>129</v>
      </c>
      <c r="FE6" s="1152" t="s">
        <v>129</v>
      </c>
      <c r="FF6" s="1152" t="s">
        <v>129</v>
      </c>
      <c r="FG6" s="1152" t="s">
        <v>129</v>
      </c>
      <c r="FH6" s="1152" t="s">
        <v>129</v>
      </c>
      <c r="FI6" s="1152" t="s">
        <v>129</v>
      </c>
      <c r="FJ6" s="1152" t="s">
        <v>129</v>
      </c>
      <c r="FK6" s="1152" t="s">
        <v>129</v>
      </c>
      <c r="FL6" s="1152" t="s">
        <v>129</v>
      </c>
      <c r="FM6" s="1152" t="s">
        <v>129</v>
      </c>
      <c r="FN6" s="1152" t="s">
        <v>129</v>
      </c>
      <c r="FO6" s="1152" t="s">
        <v>129</v>
      </c>
      <c r="FP6" s="1152" t="s">
        <v>129</v>
      </c>
      <c r="FQ6" s="1152" t="s">
        <v>129</v>
      </c>
      <c r="FR6" s="1152" t="s">
        <v>129</v>
      </c>
      <c r="FS6" s="1152" t="s">
        <v>129</v>
      </c>
      <c r="FT6" s="1152" t="s">
        <v>129</v>
      </c>
      <c r="FU6" s="1152" t="s">
        <v>129</v>
      </c>
      <c r="FV6" s="1152" t="s">
        <v>129</v>
      </c>
      <c r="FW6" s="1152" t="s">
        <v>129</v>
      </c>
      <c r="FX6" s="1152" t="s">
        <v>129</v>
      </c>
      <c r="FY6" s="1152" t="s">
        <v>129</v>
      </c>
      <c r="FZ6" s="1152" t="s">
        <v>129</v>
      </c>
      <c r="GA6" s="1152" t="s">
        <v>129</v>
      </c>
      <c r="GB6" s="1152" t="s">
        <v>129</v>
      </c>
      <c r="GC6" s="1152" t="s">
        <v>129</v>
      </c>
      <c r="GD6" s="1152" t="s">
        <v>129</v>
      </c>
      <c r="GE6" s="1152" t="s">
        <v>129</v>
      </c>
      <c r="GF6" s="1152" t="s">
        <v>129</v>
      </c>
      <c r="GG6" s="1152" t="s">
        <v>129</v>
      </c>
      <c r="GH6" s="1152" t="s">
        <v>129</v>
      </c>
      <c r="GI6" s="1152" t="s">
        <v>129</v>
      </c>
      <c r="GJ6" s="1152" t="s">
        <v>129</v>
      </c>
      <c r="GK6" s="1152" t="s">
        <v>129</v>
      </c>
      <c r="GL6" s="1152" t="s">
        <v>129</v>
      </c>
      <c r="GM6" s="1152" t="s">
        <v>129</v>
      </c>
      <c r="GN6" s="1152" t="s">
        <v>129</v>
      </c>
      <c r="GO6" s="1152" t="s">
        <v>129</v>
      </c>
      <c r="GP6" s="1152" t="s">
        <v>129</v>
      </c>
      <c r="GQ6" s="1152" t="s">
        <v>129</v>
      </c>
      <c r="GR6" s="1152" t="s">
        <v>129</v>
      </c>
      <c r="GS6" s="1152" t="s">
        <v>129</v>
      </c>
      <c r="GT6" s="1152" t="s">
        <v>129</v>
      </c>
      <c r="GU6" s="1152" t="s">
        <v>129</v>
      </c>
      <c r="GV6" s="1152" t="s">
        <v>129</v>
      </c>
      <c r="GW6" s="1152" t="s">
        <v>129</v>
      </c>
      <c r="GX6" s="1152" t="s">
        <v>129</v>
      </c>
      <c r="GY6" s="1152" t="s">
        <v>129</v>
      </c>
      <c r="GZ6" s="1152" t="s">
        <v>129</v>
      </c>
      <c r="HA6" s="1152" t="s">
        <v>129</v>
      </c>
      <c r="HB6" s="1152" t="s">
        <v>129</v>
      </c>
      <c r="HC6" s="1152" t="s">
        <v>129</v>
      </c>
      <c r="HD6" s="1152" t="s">
        <v>129</v>
      </c>
      <c r="HE6" s="1152" t="s">
        <v>129</v>
      </c>
      <c r="HF6" s="1152" t="s">
        <v>129</v>
      </c>
      <c r="HG6" s="1152" t="s">
        <v>129</v>
      </c>
      <c r="HH6" s="1152" t="s">
        <v>129</v>
      </c>
      <c r="HI6" s="1152" t="s">
        <v>129</v>
      </c>
      <c r="HJ6" s="1152" t="s">
        <v>129</v>
      </c>
      <c r="HK6" s="1152" t="s">
        <v>129</v>
      </c>
      <c r="HL6" s="1152" t="s">
        <v>129</v>
      </c>
      <c r="HM6" s="1152" t="s">
        <v>129</v>
      </c>
      <c r="HN6" s="1152" t="s">
        <v>129</v>
      </c>
      <c r="HO6" s="1152" t="s">
        <v>129</v>
      </c>
      <c r="HP6" s="1152" t="s">
        <v>129</v>
      </c>
      <c r="HQ6" s="1152" t="s">
        <v>129</v>
      </c>
      <c r="HR6" s="1152" t="s">
        <v>129</v>
      </c>
      <c r="HS6" s="1152" t="s">
        <v>129</v>
      </c>
      <c r="HT6" s="1152" t="s">
        <v>129</v>
      </c>
      <c r="HU6" s="1152" t="s">
        <v>129</v>
      </c>
      <c r="HV6" s="1152" t="s">
        <v>129</v>
      </c>
      <c r="HW6" s="1152" t="s">
        <v>129</v>
      </c>
      <c r="HX6" s="1152" t="s">
        <v>129</v>
      </c>
      <c r="HY6" s="1152" t="s">
        <v>129</v>
      </c>
      <c r="HZ6" s="1152" t="s">
        <v>129</v>
      </c>
      <c r="IA6" s="1152" t="s">
        <v>129</v>
      </c>
      <c r="IB6" s="1152" t="s">
        <v>129</v>
      </c>
      <c r="IC6" s="1152" t="s">
        <v>129</v>
      </c>
      <c r="ID6" s="1152" t="s">
        <v>129</v>
      </c>
      <c r="IE6" s="1152" t="s">
        <v>129</v>
      </c>
      <c r="IF6" s="1152" t="s">
        <v>129</v>
      </c>
      <c r="IG6" s="1152" t="s">
        <v>129</v>
      </c>
      <c r="IH6" s="1152" t="s">
        <v>129</v>
      </c>
      <c r="II6" s="1152" t="s">
        <v>129</v>
      </c>
      <c r="IJ6" s="1152" t="s">
        <v>129</v>
      </c>
      <c r="IK6" s="1152" t="s">
        <v>129</v>
      </c>
      <c r="IL6" s="1152" t="s">
        <v>129</v>
      </c>
      <c r="IM6" s="1152" t="s">
        <v>129</v>
      </c>
      <c r="IN6" s="1152" t="s">
        <v>129</v>
      </c>
      <c r="IO6" s="1152" t="s">
        <v>129</v>
      </c>
      <c r="IP6" s="1152" t="s">
        <v>129</v>
      </c>
      <c r="IQ6" s="1152" t="s">
        <v>129</v>
      </c>
      <c r="IR6" s="1152" t="s">
        <v>129</v>
      </c>
      <c r="IS6" s="1152" t="s">
        <v>129</v>
      </c>
      <c r="IT6" s="1152" t="s">
        <v>129</v>
      </c>
      <c r="IU6" s="1152" t="s">
        <v>129</v>
      </c>
      <c r="IV6" s="1152" t="s">
        <v>129</v>
      </c>
      <c r="IW6" s="1152" t="s">
        <v>129</v>
      </c>
      <c r="IX6" s="1152" t="s">
        <v>129</v>
      </c>
      <c r="IY6" s="1152" t="s">
        <v>129</v>
      </c>
      <c r="IZ6" s="1152" t="s">
        <v>129</v>
      </c>
      <c r="JA6" s="1152" t="s">
        <v>129</v>
      </c>
      <c r="JB6" s="1152" t="s">
        <v>129</v>
      </c>
      <c r="JC6" s="1152" t="s">
        <v>129</v>
      </c>
      <c r="JD6" s="1152" t="s">
        <v>129</v>
      </c>
      <c r="JE6" s="1152" t="s">
        <v>129</v>
      </c>
      <c r="JF6" s="1152" t="s">
        <v>129</v>
      </c>
      <c r="JG6" s="1152" t="s">
        <v>129</v>
      </c>
      <c r="JH6" s="1152" t="s">
        <v>129</v>
      </c>
      <c r="JI6" s="1152" t="s">
        <v>129</v>
      </c>
      <c r="JJ6" s="1152" t="s">
        <v>129</v>
      </c>
      <c r="JK6" s="1152" t="s">
        <v>129</v>
      </c>
      <c r="JL6" s="1152" t="s">
        <v>129</v>
      </c>
      <c r="JM6" s="1152" t="s">
        <v>129</v>
      </c>
      <c r="JN6" s="1152" t="s">
        <v>129</v>
      </c>
      <c r="JO6" s="1152" t="s">
        <v>129</v>
      </c>
      <c r="JP6" s="1152" t="s">
        <v>129</v>
      </c>
      <c r="JQ6" s="1152" t="s">
        <v>129</v>
      </c>
      <c r="JR6" s="1152" t="s">
        <v>129</v>
      </c>
      <c r="JS6" s="1152" t="s">
        <v>129</v>
      </c>
      <c r="JT6" s="1152" t="s">
        <v>129</v>
      </c>
      <c r="JU6" s="1152" t="s">
        <v>129</v>
      </c>
      <c r="JV6" s="1152" t="s">
        <v>129</v>
      </c>
      <c r="JW6" s="1152" t="s">
        <v>129</v>
      </c>
      <c r="JX6" s="1152" t="s">
        <v>129</v>
      </c>
      <c r="JY6" s="1152" t="s">
        <v>129</v>
      </c>
      <c r="JZ6" s="1152" t="s">
        <v>129</v>
      </c>
      <c r="KA6" s="1152" t="s">
        <v>129</v>
      </c>
      <c r="KB6" s="1152" t="s">
        <v>129</v>
      </c>
      <c r="KC6" s="1152" t="s">
        <v>129</v>
      </c>
      <c r="KD6" s="1152" t="s">
        <v>129</v>
      </c>
      <c r="KE6" s="1152" t="s">
        <v>129</v>
      </c>
      <c r="KF6" s="1152" t="s">
        <v>129</v>
      </c>
      <c r="KG6" s="1152" t="s">
        <v>129</v>
      </c>
      <c r="KH6" s="1152" t="s">
        <v>129</v>
      </c>
      <c r="KI6" s="1152" t="s">
        <v>129</v>
      </c>
      <c r="KJ6" s="1152" t="s">
        <v>129</v>
      </c>
      <c r="KK6" s="1152" t="s">
        <v>129</v>
      </c>
      <c r="KL6" s="1152" t="s">
        <v>129</v>
      </c>
      <c r="KM6" s="1152" t="s">
        <v>129</v>
      </c>
      <c r="KN6" s="1152" t="s">
        <v>129</v>
      </c>
      <c r="KO6" s="1152" t="s">
        <v>129</v>
      </c>
      <c r="KP6" s="1152" t="s">
        <v>129</v>
      </c>
      <c r="KQ6" s="1152" t="s">
        <v>129</v>
      </c>
      <c r="KR6" s="1152" t="s">
        <v>129</v>
      </c>
      <c r="KS6" s="1152" t="s">
        <v>129</v>
      </c>
      <c r="KT6" s="1152" t="s">
        <v>129</v>
      </c>
      <c r="KU6" s="1152" t="s">
        <v>129</v>
      </c>
      <c r="KV6" s="1152" t="s">
        <v>129</v>
      </c>
      <c r="KW6" s="1152" t="s">
        <v>129</v>
      </c>
      <c r="KX6" s="1152" t="s">
        <v>129</v>
      </c>
      <c r="KY6" s="1152" t="s">
        <v>129</v>
      </c>
      <c r="KZ6" s="1152" t="s">
        <v>129</v>
      </c>
      <c r="LA6" s="1152" t="s">
        <v>129</v>
      </c>
      <c r="LB6" s="1152" t="s">
        <v>129</v>
      </c>
      <c r="LC6" s="1152" t="s">
        <v>129</v>
      </c>
      <c r="LD6" s="1152" t="s">
        <v>129</v>
      </c>
      <c r="LE6" s="1152" t="s">
        <v>129</v>
      </c>
      <c r="LF6" s="1152" t="s">
        <v>129</v>
      </c>
      <c r="LG6" s="1152" t="s">
        <v>129</v>
      </c>
      <c r="LH6" s="1152" t="s">
        <v>129</v>
      </c>
      <c r="LI6" s="1152" t="s">
        <v>129</v>
      </c>
      <c r="LJ6" s="1152" t="s">
        <v>129</v>
      </c>
      <c r="LK6" s="1152" t="s">
        <v>129</v>
      </c>
      <c r="LL6" s="1152" t="s">
        <v>129</v>
      </c>
      <c r="LM6" s="1152" t="s">
        <v>129</v>
      </c>
      <c r="LN6" s="1152" t="s">
        <v>129</v>
      </c>
      <c r="LO6" s="1152" t="s">
        <v>129</v>
      </c>
      <c r="LP6" s="1152" t="s">
        <v>129</v>
      </c>
      <c r="LQ6" s="1152" t="s">
        <v>129</v>
      </c>
      <c r="LR6" s="1152" t="s">
        <v>129</v>
      </c>
      <c r="LS6" s="1152" t="s">
        <v>129</v>
      </c>
      <c r="LT6" s="1152" t="s">
        <v>129</v>
      </c>
      <c r="LU6" s="1152" t="s">
        <v>129</v>
      </c>
      <c r="LV6" s="1152" t="s">
        <v>129</v>
      </c>
      <c r="LW6" s="1152" t="s">
        <v>129</v>
      </c>
      <c r="LX6" s="1152" t="s">
        <v>129</v>
      </c>
      <c r="LY6" s="1152" t="s">
        <v>129</v>
      </c>
      <c r="LZ6" s="1152" t="s">
        <v>129</v>
      </c>
      <c r="MA6" s="1152" t="s">
        <v>129</v>
      </c>
      <c r="MB6" s="1152" t="s">
        <v>129</v>
      </c>
      <c r="MC6" s="1152" t="s">
        <v>129</v>
      </c>
      <c r="MD6" s="1152" t="s">
        <v>129</v>
      </c>
      <c r="ME6" s="1152" t="s">
        <v>129</v>
      </c>
      <c r="MF6" s="1152" t="s">
        <v>129</v>
      </c>
      <c r="MG6" s="1152" t="s">
        <v>129</v>
      </c>
      <c r="MH6" s="1152" t="s">
        <v>129</v>
      </c>
      <c r="MI6" s="1152" t="s">
        <v>129</v>
      </c>
      <c r="MJ6" s="1152" t="s">
        <v>129</v>
      </c>
      <c r="MK6" s="1152" t="s">
        <v>129</v>
      </c>
      <c r="ML6" s="1152" t="s">
        <v>129</v>
      </c>
      <c r="MM6" s="1152" t="s">
        <v>129</v>
      </c>
      <c r="MN6" s="1152" t="s">
        <v>129</v>
      </c>
      <c r="MO6" s="1152" t="s">
        <v>129</v>
      </c>
      <c r="MP6" s="1152" t="s">
        <v>129</v>
      </c>
      <c r="MQ6" s="1152" t="s">
        <v>129</v>
      </c>
      <c r="MR6" s="1152" t="s">
        <v>129</v>
      </c>
      <c r="MS6" s="1152" t="s">
        <v>129</v>
      </c>
      <c r="MT6" s="1152" t="s">
        <v>129</v>
      </c>
      <c r="MU6" s="1152" t="s">
        <v>129</v>
      </c>
      <c r="MV6" s="1152" t="s">
        <v>129</v>
      </c>
      <c r="MW6" s="1152" t="s">
        <v>129</v>
      </c>
      <c r="MX6" s="1152" t="s">
        <v>129</v>
      </c>
      <c r="MY6" s="1152" t="s">
        <v>129</v>
      </c>
      <c r="MZ6" s="1152" t="s">
        <v>129</v>
      </c>
      <c r="NA6" s="1152" t="s">
        <v>129</v>
      </c>
      <c r="NB6" s="1152" t="s">
        <v>129</v>
      </c>
      <c r="NC6" s="1152" t="s">
        <v>129</v>
      </c>
      <c r="ND6" s="1152" t="s">
        <v>129</v>
      </c>
      <c r="NE6" s="1152" t="s">
        <v>129</v>
      </c>
      <c r="NF6" s="1152" t="s">
        <v>129</v>
      </c>
      <c r="NG6" s="1152" t="s">
        <v>129</v>
      </c>
      <c r="NH6" s="1152" t="s">
        <v>129</v>
      </c>
      <c r="NI6" s="1152" t="s">
        <v>129</v>
      </c>
      <c r="NJ6" s="1152" t="s">
        <v>129</v>
      </c>
      <c r="NK6" s="1152" t="s">
        <v>129</v>
      </c>
      <c r="NL6" s="1152" t="s">
        <v>129</v>
      </c>
      <c r="NM6" s="1152" t="s">
        <v>129</v>
      </c>
      <c r="NN6" s="1152" t="s">
        <v>129</v>
      </c>
      <c r="NO6" s="1152" t="s">
        <v>129</v>
      </c>
      <c r="NP6" s="1152" t="s">
        <v>129</v>
      </c>
      <c r="NQ6" s="1152" t="s">
        <v>129</v>
      </c>
      <c r="NR6" s="1152" t="s">
        <v>129</v>
      </c>
      <c r="NS6" s="1152" t="s">
        <v>129</v>
      </c>
      <c r="NT6" s="1152" t="s">
        <v>129</v>
      </c>
      <c r="NU6" s="1152" t="s">
        <v>129</v>
      </c>
      <c r="NV6" s="1152" t="s">
        <v>129</v>
      </c>
      <c r="NW6" s="1152" t="s">
        <v>129</v>
      </c>
      <c r="NX6" s="1152" t="s">
        <v>129</v>
      </c>
      <c r="NY6" s="1152" t="s">
        <v>129</v>
      </c>
      <c r="NZ6" s="1152" t="s">
        <v>129</v>
      </c>
      <c r="OA6" s="1152" t="s">
        <v>129</v>
      </c>
      <c r="OB6" s="1152" t="s">
        <v>129</v>
      </c>
      <c r="OC6" s="1152" t="s">
        <v>129</v>
      </c>
      <c r="OD6" s="1152" t="s">
        <v>129</v>
      </c>
      <c r="OE6" s="1152" t="s">
        <v>129</v>
      </c>
      <c r="OF6" s="1152" t="s">
        <v>129</v>
      </c>
      <c r="OG6" s="1152" t="s">
        <v>129</v>
      </c>
      <c r="OH6" s="1152" t="s">
        <v>129</v>
      </c>
      <c r="OI6" s="1152" t="s">
        <v>129</v>
      </c>
      <c r="OJ6" s="1152" t="s">
        <v>129</v>
      </c>
      <c r="OK6" s="1152" t="s">
        <v>129</v>
      </c>
      <c r="OL6" s="1152" t="s">
        <v>129</v>
      </c>
      <c r="OM6" s="1152" t="s">
        <v>129</v>
      </c>
      <c r="ON6" s="1152" t="s">
        <v>129</v>
      </c>
      <c r="OO6" s="1152" t="s">
        <v>129</v>
      </c>
      <c r="OP6" s="1152" t="s">
        <v>129</v>
      </c>
      <c r="OQ6" s="1152" t="s">
        <v>129</v>
      </c>
      <c r="OR6" s="1152" t="s">
        <v>129</v>
      </c>
      <c r="OS6" s="1152" t="s">
        <v>129</v>
      </c>
      <c r="OT6" s="1152" t="s">
        <v>129</v>
      </c>
      <c r="OU6" s="1152" t="s">
        <v>129</v>
      </c>
      <c r="OV6" s="1152" t="s">
        <v>129</v>
      </c>
      <c r="OW6" s="1152" t="s">
        <v>129</v>
      </c>
      <c r="OX6" s="1152" t="s">
        <v>129</v>
      </c>
      <c r="OY6" s="1152" t="s">
        <v>129</v>
      </c>
      <c r="OZ6" s="1152" t="s">
        <v>129</v>
      </c>
      <c r="PA6" s="1152" t="s">
        <v>129</v>
      </c>
      <c r="PB6" s="1152" t="s">
        <v>129</v>
      </c>
      <c r="PC6" s="1152" t="s">
        <v>129</v>
      </c>
      <c r="PD6" s="1152" t="s">
        <v>129</v>
      </c>
      <c r="PE6" s="1152" t="s">
        <v>129</v>
      </c>
      <c r="PF6" s="1152" t="s">
        <v>129</v>
      </c>
      <c r="PG6" s="1152" t="s">
        <v>129</v>
      </c>
      <c r="PH6" s="1152" t="s">
        <v>129</v>
      </c>
      <c r="PI6" s="1152" t="s">
        <v>129</v>
      </c>
      <c r="PJ6" s="1152" t="s">
        <v>129</v>
      </c>
      <c r="PK6" s="1152" t="s">
        <v>129</v>
      </c>
      <c r="PL6" s="1152" t="s">
        <v>129</v>
      </c>
      <c r="PM6" s="1152" t="s">
        <v>129</v>
      </c>
      <c r="PN6" s="1152" t="s">
        <v>129</v>
      </c>
      <c r="PO6" s="1152" t="s">
        <v>129</v>
      </c>
      <c r="PP6" s="1152" t="s">
        <v>129</v>
      </c>
      <c r="PQ6" s="1152" t="s">
        <v>129</v>
      </c>
      <c r="PR6" s="1152" t="s">
        <v>129</v>
      </c>
      <c r="PS6" s="1152" t="s">
        <v>129</v>
      </c>
      <c r="PT6" s="1152" t="s">
        <v>129</v>
      </c>
      <c r="PU6" s="1152" t="s">
        <v>129</v>
      </c>
      <c r="PV6" s="1152" t="s">
        <v>129</v>
      </c>
      <c r="PW6" s="1152" t="s">
        <v>129</v>
      </c>
      <c r="PX6" s="1152" t="s">
        <v>129</v>
      </c>
      <c r="PY6" s="1152" t="s">
        <v>129</v>
      </c>
      <c r="PZ6" s="1152" t="s">
        <v>129</v>
      </c>
      <c r="QA6" s="1152" t="s">
        <v>129</v>
      </c>
      <c r="QB6" s="1152" t="s">
        <v>129</v>
      </c>
      <c r="QC6" s="1152" t="s">
        <v>129</v>
      </c>
      <c r="QD6" s="1152" t="s">
        <v>129</v>
      </c>
      <c r="QE6" s="1152" t="s">
        <v>129</v>
      </c>
      <c r="QF6" s="1152" t="s">
        <v>129</v>
      </c>
      <c r="QG6" s="1152" t="s">
        <v>129</v>
      </c>
      <c r="QH6" s="1152" t="s">
        <v>129</v>
      </c>
      <c r="QI6" s="1152" t="s">
        <v>129</v>
      </c>
      <c r="QJ6" s="1152" t="s">
        <v>129</v>
      </c>
      <c r="QK6" s="1152" t="s">
        <v>129</v>
      </c>
      <c r="QL6" s="1152" t="s">
        <v>129</v>
      </c>
      <c r="QM6" s="1152" t="s">
        <v>129</v>
      </c>
      <c r="QN6" s="1152" t="s">
        <v>129</v>
      </c>
      <c r="QO6" s="1152" t="s">
        <v>129</v>
      </c>
      <c r="QP6" s="1152" t="s">
        <v>129</v>
      </c>
      <c r="QQ6" s="1152" t="s">
        <v>129</v>
      </c>
      <c r="QR6" s="1152" t="s">
        <v>129</v>
      </c>
      <c r="QS6" s="1152" t="s">
        <v>129</v>
      </c>
      <c r="QT6" s="1152" t="s">
        <v>129</v>
      </c>
      <c r="QU6" s="1152" t="s">
        <v>129</v>
      </c>
      <c r="QV6" s="1152" t="s">
        <v>129</v>
      </c>
      <c r="QW6" s="1152" t="s">
        <v>129</v>
      </c>
      <c r="QX6" s="1152" t="s">
        <v>129</v>
      </c>
      <c r="QY6" s="1152" t="s">
        <v>129</v>
      </c>
      <c r="QZ6" s="1152" t="s">
        <v>129</v>
      </c>
      <c r="RA6" s="1152" t="s">
        <v>129</v>
      </c>
      <c r="RB6" s="1152" t="s">
        <v>129</v>
      </c>
      <c r="RC6" s="1152" t="s">
        <v>129</v>
      </c>
      <c r="RD6" s="1152" t="s">
        <v>129</v>
      </c>
      <c r="RE6" s="1152" t="s">
        <v>129</v>
      </c>
      <c r="RF6" s="1152" t="s">
        <v>129</v>
      </c>
      <c r="RG6" s="1152" t="s">
        <v>129</v>
      </c>
      <c r="RH6" s="1152" t="s">
        <v>129</v>
      </c>
      <c r="RI6" s="1152" t="s">
        <v>129</v>
      </c>
      <c r="RJ6" s="1152" t="s">
        <v>129</v>
      </c>
      <c r="RK6" s="1152" t="s">
        <v>129</v>
      </c>
      <c r="RL6" s="1152" t="s">
        <v>129</v>
      </c>
      <c r="RM6" s="1152" t="s">
        <v>129</v>
      </c>
      <c r="RN6" s="1152" t="s">
        <v>129</v>
      </c>
      <c r="RO6" s="1152" t="s">
        <v>129</v>
      </c>
      <c r="RP6" s="1152" t="s">
        <v>129</v>
      </c>
      <c r="RQ6" s="1152" t="s">
        <v>129</v>
      </c>
      <c r="RR6" s="1152" t="s">
        <v>129</v>
      </c>
      <c r="RS6" s="1152" t="s">
        <v>129</v>
      </c>
      <c r="RT6" s="1152" t="s">
        <v>129</v>
      </c>
      <c r="RU6" s="1152" t="s">
        <v>129</v>
      </c>
      <c r="RV6" s="1152" t="s">
        <v>129</v>
      </c>
      <c r="RW6" s="1152" t="s">
        <v>129</v>
      </c>
      <c r="RX6" s="1152" t="s">
        <v>129</v>
      </c>
      <c r="RY6" s="1152" t="s">
        <v>129</v>
      </c>
      <c r="RZ6" s="1152" t="s">
        <v>129</v>
      </c>
      <c r="SA6" s="1152" t="s">
        <v>129</v>
      </c>
      <c r="SB6" s="1152" t="s">
        <v>129</v>
      </c>
      <c r="SC6" s="1152" t="s">
        <v>129</v>
      </c>
      <c r="SD6" s="1152" t="s">
        <v>129</v>
      </c>
      <c r="SE6" s="1152" t="s">
        <v>129</v>
      </c>
      <c r="SF6" s="1152" t="s">
        <v>129</v>
      </c>
      <c r="SG6" s="1152" t="s">
        <v>129</v>
      </c>
      <c r="SH6" s="1152" t="s">
        <v>129</v>
      </c>
      <c r="SI6" s="1152" t="s">
        <v>129</v>
      </c>
      <c r="SJ6" s="1152" t="s">
        <v>129</v>
      </c>
      <c r="SK6" s="1152" t="s">
        <v>129</v>
      </c>
      <c r="SL6" s="1152" t="s">
        <v>129</v>
      </c>
      <c r="SM6" s="1152" t="s">
        <v>129</v>
      </c>
      <c r="SN6" s="1152" t="s">
        <v>129</v>
      </c>
      <c r="SO6" s="1152" t="s">
        <v>129</v>
      </c>
      <c r="SP6" s="1152" t="s">
        <v>129</v>
      </c>
      <c r="SQ6" s="1152" t="s">
        <v>129</v>
      </c>
      <c r="SR6" s="1152" t="s">
        <v>129</v>
      </c>
      <c r="SS6" s="1152" t="s">
        <v>129</v>
      </c>
      <c r="ST6" s="1152" t="s">
        <v>129</v>
      </c>
      <c r="SU6" s="1152" t="s">
        <v>129</v>
      </c>
      <c r="SV6" s="1152" t="s">
        <v>129</v>
      </c>
      <c r="SW6" s="1152" t="s">
        <v>129</v>
      </c>
      <c r="SX6" s="1152" t="s">
        <v>129</v>
      </c>
      <c r="SY6" s="1152" t="s">
        <v>129</v>
      </c>
      <c r="SZ6" s="1152" t="s">
        <v>129</v>
      </c>
      <c r="TA6" s="1152" t="s">
        <v>129</v>
      </c>
      <c r="TB6" s="1152" t="s">
        <v>129</v>
      </c>
      <c r="TC6" s="1152" t="s">
        <v>129</v>
      </c>
      <c r="TD6" s="1152" t="s">
        <v>129</v>
      </c>
      <c r="TE6" s="1152" t="s">
        <v>129</v>
      </c>
      <c r="TF6" s="1152" t="s">
        <v>129</v>
      </c>
      <c r="TG6" s="1152" t="s">
        <v>129</v>
      </c>
      <c r="TH6" s="1152" t="s">
        <v>129</v>
      </c>
      <c r="TI6" s="1152" t="s">
        <v>129</v>
      </c>
      <c r="TJ6" s="1152" t="s">
        <v>129</v>
      </c>
      <c r="TK6" s="1152" t="s">
        <v>129</v>
      </c>
      <c r="TL6" s="1152" t="s">
        <v>129</v>
      </c>
      <c r="TM6" s="1152" t="s">
        <v>129</v>
      </c>
      <c r="TN6" s="1152" t="s">
        <v>129</v>
      </c>
      <c r="TO6" s="1152" t="s">
        <v>129</v>
      </c>
      <c r="TP6" s="1152" t="s">
        <v>129</v>
      </c>
      <c r="TQ6" s="1152" t="s">
        <v>129</v>
      </c>
      <c r="TR6" s="1152" t="s">
        <v>129</v>
      </c>
      <c r="TS6" s="1152" t="s">
        <v>129</v>
      </c>
      <c r="TT6" s="1152" t="s">
        <v>129</v>
      </c>
      <c r="TU6" s="1152" t="s">
        <v>129</v>
      </c>
      <c r="TV6" s="1152" t="s">
        <v>129</v>
      </c>
      <c r="TW6" s="1152" t="s">
        <v>129</v>
      </c>
      <c r="TX6" s="1152" t="s">
        <v>129</v>
      </c>
      <c r="TY6" s="1152" t="s">
        <v>129</v>
      </c>
      <c r="TZ6" s="1152" t="s">
        <v>129</v>
      </c>
      <c r="UA6" s="1152" t="s">
        <v>129</v>
      </c>
      <c r="UB6" s="1152" t="s">
        <v>129</v>
      </c>
      <c r="UC6" s="1152" t="s">
        <v>129</v>
      </c>
      <c r="UD6" s="1152" t="s">
        <v>129</v>
      </c>
      <c r="UE6" s="1152" t="s">
        <v>129</v>
      </c>
      <c r="UF6" s="1152" t="s">
        <v>129</v>
      </c>
      <c r="UG6" s="1152" t="s">
        <v>129</v>
      </c>
      <c r="UH6" s="1152" t="s">
        <v>129</v>
      </c>
      <c r="UI6" s="1152" t="s">
        <v>129</v>
      </c>
      <c r="UJ6" s="1152" t="s">
        <v>129</v>
      </c>
      <c r="UK6" s="1152" t="s">
        <v>129</v>
      </c>
      <c r="UL6" s="1152" t="s">
        <v>129</v>
      </c>
      <c r="UM6" s="1152" t="s">
        <v>129</v>
      </c>
      <c r="UN6" s="1152" t="s">
        <v>129</v>
      </c>
      <c r="UO6" s="1152" t="s">
        <v>129</v>
      </c>
      <c r="UP6" s="1152" t="s">
        <v>129</v>
      </c>
      <c r="UQ6" s="1152" t="s">
        <v>129</v>
      </c>
      <c r="UR6" s="1152" t="s">
        <v>129</v>
      </c>
      <c r="US6" s="1152" t="s">
        <v>129</v>
      </c>
      <c r="UT6" s="1152" t="s">
        <v>129</v>
      </c>
      <c r="UU6" s="1152" t="s">
        <v>129</v>
      </c>
      <c r="UV6" s="1152" t="s">
        <v>129</v>
      </c>
      <c r="UW6" s="1152" t="s">
        <v>129</v>
      </c>
      <c r="UX6" s="1152" t="s">
        <v>129</v>
      </c>
      <c r="UY6" s="1152" t="s">
        <v>129</v>
      </c>
      <c r="UZ6" s="1152" t="s">
        <v>129</v>
      </c>
      <c r="VA6" s="1152" t="s">
        <v>129</v>
      </c>
      <c r="VB6" s="1152" t="s">
        <v>129</v>
      </c>
      <c r="VC6" s="1152" t="s">
        <v>129</v>
      </c>
      <c r="VD6" s="1152" t="s">
        <v>129</v>
      </c>
      <c r="VE6" s="1152" t="s">
        <v>129</v>
      </c>
      <c r="VF6" s="1152" t="s">
        <v>129</v>
      </c>
      <c r="VG6" s="1152" t="s">
        <v>129</v>
      </c>
      <c r="VH6" s="1152" t="s">
        <v>129</v>
      </c>
      <c r="VI6" s="1152" t="s">
        <v>129</v>
      </c>
      <c r="VJ6" s="1152" t="s">
        <v>129</v>
      </c>
      <c r="VK6" s="1152" t="s">
        <v>129</v>
      </c>
      <c r="VL6" s="1152" t="s">
        <v>129</v>
      </c>
      <c r="VM6" s="1152" t="s">
        <v>129</v>
      </c>
      <c r="VN6" s="1152" t="s">
        <v>129</v>
      </c>
      <c r="VO6" s="1152" t="s">
        <v>129</v>
      </c>
      <c r="VP6" s="1152" t="s">
        <v>129</v>
      </c>
      <c r="VQ6" s="1152" t="s">
        <v>129</v>
      </c>
      <c r="VR6" s="1152" t="s">
        <v>129</v>
      </c>
      <c r="VS6" s="1152" t="s">
        <v>129</v>
      </c>
      <c r="VT6" s="1152" t="s">
        <v>129</v>
      </c>
      <c r="VU6" s="1152" t="s">
        <v>129</v>
      </c>
      <c r="VV6" s="1152" t="s">
        <v>129</v>
      </c>
      <c r="VW6" s="1152" t="s">
        <v>129</v>
      </c>
      <c r="VX6" s="1152" t="s">
        <v>129</v>
      </c>
      <c r="VY6" s="1152" t="s">
        <v>129</v>
      </c>
      <c r="VZ6" s="1152" t="s">
        <v>129</v>
      </c>
      <c r="WA6" s="1152" t="s">
        <v>129</v>
      </c>
      <c r="WB6" s="1152" t="s">
        <v>129</v>
      </c>
      <c r="WC6" s="1152" t="s">
        <v>129</v>
      </c>
      <c r="WD6" s="1152" t="s">
        <v>129</v>
      </c>
      <c r="WE6" s="1152" t="s">
        <v>129</v>
      </c>
      <c r="WF6" s="1152" t="s">
        <v>129</v>
      </c>
      <c r="WG6" s="1152" t="s">
        <v>129</v>
      </c>
      <c r="WH6" s="1152" t="s">
        <v>129</v>
      </c>
      <c r="WI6" s="1152" t="s">
        <v>129</v>
      </c>
      <c r="WJ6" s="1152" t="s">
        <v>129</v>
      </c>
      <c r="WK6" s="1152" t="s">
        <v>129</v>
      </c>
      <c r="WL6" s="1152" t="s">
        <v>129</v>
      </c>
      <c r="WM6" s="1152" t="s">
        <v>129</v>
      </c>
      <c r="WN6" s="1152" t="s">
        <v>129</v>
      </c>
      <c r="WO6" s="1152" t="s">
        <v>129</v>
      </c>
      <c r="WP6" s="1152" t="s">
        <v>129</v>
      </c>
      <c r="WQ6" s="1152" t="s">
        <v>129</v>
      </c>
      <c r="WR6" s="1152" t="s">
        <v>129</v>
      </c>
      <c r="WS6" s="1152" t="s">
        <v>129</v>
      </c>
      <c r="WT6" s="1152" t="s">
        <v>129</v>
      </c>
      <c r="WU6" s="1152" t="s">
        <v>129</v>
      </c>
      <c r="WV6" s="1152" t="s">
        <v>129</v>
      </c>
      <c r="WW6" s="1152" t="s">
        <v>129</v>
      </c>
      <c r="WX6" s="1152" t="s">
        <v>129</v>
      </c>
      <c r="WY6" s="1152" t="s">
        <v>129</v>
      </c>
      <c r="WZ6" s="1152" t="s">
        <v>129</v>
      </c>
      <c r="XA6" s="1152" t="s">
        <v>129</v>
      </c>
      <c r="XB6" s="1152" t="s">
        <v>129</v>
      </c>
      <c r="XC6" s="1152" t="s">
        <v>129</v>
      </c>
      <c r="XD6" s="1152" t="s">
        <v>129</v>
      </c>
      <c r="XE6" s="1152" t="s">
        <v>129</v>
      </c>
      <c r="XF6" s="1152" t="s">
        <v>129</v>
      </c>
      <c r="XG6" s="1152" t="s">
        <v>129</v>
      </c>
      <c r="XH6" s="1152" t="s">
        <v>129</v>
      </c>
      <c r="XI6" s="1152" t="s">
        <v>129</v>
      </c>
      <c r="XJ6" s="1152" t="s">
        <v>129</v>
      </c>
      <c r="XK6" s="1152" t="s">
        <v>129</v>
      </c>
      <c r="XL6" s="1152" t="s">
        <v>129</v>
      </c>
      <c r="XM6" s="1152" t="s">
        <v>129</v>
      </c>
      <c r="XN6" s="1152" t="s">
        <v>129</v>
      </c>
      <c r="XO6" s="1152" t="s">
        <v>129</v>
      </c>
      <c r="XP6" s="1152" t="s">
        <v>129</v>
      </c>
      <c r="XQ6" s="1152" t="s">
        <v>129</v>
      </c>
      <c r="XR6" s="1152" t="s">
        <v>129</v>
      </c>
      <c r="XS6" s="1152" t="s">
        <v>129</v>
      </c>
      <c r="XT6" s="1152" t="s">
        <v>129</v>
      </c>
      <c r="XU6" s="1152" t="s">
        <v>129</v>
      </c>
      <c r="XV6" s="1152" t="s">
        <v>129</v>
      </c>
      <c r="XW6" s="1152" t="s">
        <v>129</v>
      </c>
      <c r="XX6" s="1152" t="s">
        <v>129</v>
      </c>
      <c r="XY6" s="1152" t="s">
        <v>129</v>
      </c>
      <c r="XZ6" s="1152" t="s">
        <v>129</v>
      </c>
      <c r="YA6" s="1152" t="s">
        <v>129</v>
      </c>
      <c r="YB6" s="1152" t="s">
        <v>129</v>
      </c>
      <c r="YC6" s="1152" t="s">
        <v>129</v>
      </c>
      <c r="YD6" s="1152" t="s">
        <v>129</v>
      </c>
      <c r="YE6" s="1152" t="s">
        <v>129</v>
      </c>
      <c r="YF6" s="1152" t="s">
        <v>129</v>
      </c>
      <c r="YG6" s="1152" t="s">
        <v>129</v>
      </c>
      <c r="YH6" s="1152" t="s">
        <v>129</v>
      </c>
      <c r="YI6" s="1152" t="s">
        <v>129</v>
      </c>
      <c r="YJ6" s="1152" t="s">
        <v>129</v>
      </c>
      <c r="YK6" s="1152" t="s">
        <v>129</v>
      </c>
      <c r="YL6" s="1152" t="s">
        <v>129</v>
      </c>
      <c r="YM6" s="1152" t="s">
        <v>129</v>
      </c>
      <c r="YN6" s="1152" t="s">
        <v>129</v>
      </c>
      <c r="YO6" s="1152" t="s">
        <v>129</v>
      </c>
      <c r="YP6" s="1152" t="s">
        <v>129</v>
      </c>
      <c r="YQ6" s="1152" t="s">
        <v>129</v>
      </c>
      <c r="YR6" s="1152" t="s">
        <v>129</v>
      </c>
      <c r="YS6" s="1152" t="s">
        <v>129</v>
      </c>
      <c r="YT6" s="1152" t="s">
        <v>129</v>
      </c>
      <c r="YU6" s="1152" t="s">
        <v>129</v>
      </c>
      <c r="YV6" s="1152" t="s">
        <v>129</v>
      </c>
      <c r="YW6" s="1152" t="s">
        <v>129</v>
      </c>
      <c r="YX6" s="1152" t="s">
        <v>129</v>
      </c>
      <c r="YY6" s="1152" t="s">
        <v>129</v>
      </c>
      <c r="YZ6" s="1152" t="s">
        <v>129</v>
      </c>
      <c r="ZA6" s="1152" t="s">
        <v>129</v>
      </c>
      <c r="ZB6" s="1152" t="s">
        <v>129</v>
      </c>
      <c r="ZC6" s="1152" t="s">
        <v>129</v>
      </c>
      <c r="ZD6" s="1152" t="s">
        <v>129</v>
      </c>
      <c r="ZE6" s="1152" t="s">
        <v>129</v>
      </c>
      <c r="ZF6" s="1152" t="s">
        <v>129</v>
      </c>
      <c r="ZG6" s="1152" t="s">
        <v>129</v>
      </c>
      <c r="ZH6" s="1152" t="s">
        <v>129</v>
      </c>
      <c r="ZI6" s="1152" t="s">
        <v>129</v>
      </c>
      <c r="ZJ6" s="1152" t="s">
        <v>129</v>
      </c>
      <c r="ZK6" s="1152" t="s">
        <v>129</v>
      </c>
      <c r="ZL6" s="1152" t="s">
        <v>129</v>
      </c>
      <c r="ZM6" s="1152" t="s">
        <v>129</v>
      </c>
      <c r="ZN6" s="1152" t="s">
        <v>129</v>
      </c>
      <c r="ZO6" s="1152" t="s">
        <v>129</v>
      </c>
      <c r="ZP6" s="1152" t="s">
        <v>129</v>
      </c>
      <c r="ZQ6" s="1152" t="s">
        <v>129</v>
      </c>
      <c r="ZR6" s="1152" t="s">
        <v>129</v>
      </c>
      <c r="ZS6" s="1152" t="s">
        <v>129</v>
      </c>
      <c r="ZT6" s="1152" t="s">
        <v>129</v>
      </c>
      <c r="ZU6" s="1152" t="s">
        <v>129</v>
      </c>
      <c r="ZV6" s="1152" t="s">
        <v>129</v>
      </c>
      <c r="ZW6" s="1152" t="s">
        <v>129</v>
      </c>
      <c r="ZX6" s="1152" t="s">
        <v>129</v>
      </c>
      <c r="ZY6" s="1152" t="s">
        <v>129</v>
      </c>
      <c r="ZZ6" s="1152" t="s">
        <v>129</v>
      </c>
      <c r="AAA6" s="1152" t="s">
        <v>129</v>
      </c>
      <c r="AAB6" s="1152" t="s">
        <v>129</v>
      </c>
      <c r="AAC6" s="1152" t="s">
        <v>129</v>
      </c>
      <c r="AAD6" s="1152" t="s">
        <v>129</v>
      </c>
      <c r="AAE6" s="1152" t="s">
        <v>129</v>
      </c>
      <c r="AAF6" s="1152" t="s">
        <v>129</v>
      </c>
      <c r="AAG6" s="1152" t="s">
        <v>129</v>
      </c>
      <c r="AAH6" s="1152" t="s">
        <v>129</v>
      </c>
      <c r="AAI6" s="1152" t="s">
        <v>129</v>
      </c>
      <c r="AAJ6" s="1152" t="s">
        <v>129</v>
      </c>
      <c r="AAK6" s="1152" t="s">
        <v>129</v>
      </c>
      <c r="AAL6" s="1152" t="s">
        <v>129</v>
      </c>
      <c r="AAM6" s="1152" t="s">
        <v>129</v>
      </c>
      <c r="AAN6" s="1152" t="s">
        <v>129</v>
      </c>
      <c r="AAO6" s="1152" t="s">
        <v>129</v>
      </c>
      <c r="AAP6" s="1152" t="s">
        <v>129</v>
      </c>
      <c r="AAQ6" s="1152" t="s">
        <v>129</v>
      </c>
      <c r="AAR6" s="1152" t="s">
        <v>129</v>
      </c>
      <c r="AAS6" s="1152" t="s">
        <v>129</v>
      </c>
      <c r="AAT6" s="1152" t="s">
        <v>129</v>
      </c>
      <c r="AAU6" s="1152" t="s">
        <v>129</v>
      </c>
      <c r="AAV6" s="1152" t="s">
        <v>129</v>
      </c>
      <c r="AAW6" s="1152" t="s">
        <v>129</v>
      </c>
      <c r="AAX6" s="1152" t="s">
        <v>129</v>
      </c>
      <c r="AAY6" s="1152" t="s">
        <v>129</v>
      </c>
      <c r="AAZ6" s="1152" t="s">
        <v>129</v>
      </c>
      <c r="ABA6" s="1152" t="s">
        <v>129</v>
      </c>
      <c r="ABB6" s="1152" t="s">
        <v>129</v>
      </c>
      <c r="ABC6" s="1152" t="s">
        <v>129</v>
      </c>
      <c r="ABD6" s="1152" t="s">
        <v>129</v>
      </c>
      <c r="ABE6" s="1152" t="s">
        <v>129</v>
      </c>
      <c r="ABF6" s="1152" t="s">
        <v>129</v>
      </c>
      <c r="ABG6" s="1152" t="s">
        <v>129</v>
      </c>
      <c r="ABH6" s="1152" t="s">
        <v>129</v>
      </c>
      <c r="ABI6" s="1152" t="s">
        <v>129</v>
      </c>
      <c r="ABJ6" s="1152" t="s">
        <v>129</v>
      </c>
      <c r="ABK6" s="1152" t="s">
        <v>129</v>
      </c>
      <c r="ABL6" s="1152" t="s">
        <v>129</v>
      </c>
      <c r="ABM6" s="1152" t="s">
        <v>129</v>
      </c>
      <c r="ABN6" s="1152" t="s">
        <v>129</v>
      </c>
      <c r="ABO6" s="1152" t="s">
        <v>129</v>
      </c>
      <c r="ABP6" s="1152" t="s">
        <v>129</v>
      </c>
      <c r="ABQ6" s="1152" t="s">
        <v>129</v>
      </c>
      <c r="ABR6" s="1152" t="s">
        <v>129</v>
      </c>
      <c r="ABS6" s="1152" t="s">
        <v>129</v>
      </c>
      <c r="ABT6" s="1152" t="s">
        <v>129</v>
      </c>
      <c r="ABU6" s="1152" t="s">
        <v>129</v>
      </c>
      <c r="ABV6" s="1152" t="s">
        <v>129</v>
      </c>
      <c r="ABW6" s="1152" t="s">
        <v>129</v>
      </c>
      <c r="ABX6" s="1152" t="s">
        <v>129</v>
      </c>
      <c r="ABY6" s="1152" t="s">
        <v>129</v>
      </c>
      <c r="ABZ6" s="1152" t="s">
        <v>129</v>
      </c>
      <c r="ACA6" s="1152" t="s">
        <v>129</v>
      </c>
      <c r="ACB6" s="1152" t="s">
        <v>129</v>
      </c>
      <c r="ACC6" s="1152" t="s">
        <v>129</v>
      </c>
      <c r="ACD6" s="1152" t="s">
        <v>129</v>
      </c>
      <c r="ACE6" s="1152" t="s">
        <v>129</v>
      </c>
      <c r="ACF6" s="1152" t="s">
        <v>129</v>
      </c>
      <c r="ACG6" s="1152" t="s">
        <v>129</v>
      </c>
      <c r="ACH6" s="1152" t="s">
        <v>129</v>
      </c>
      <c r="ACI6" s="1152" t="s">
        <v>129</v>
      </c>
      <c r="ACJ6" s="1152" t="s">
        <v>129</v>
      </c>
      <c r="ACK6" s="1152" t="s">
        <v>129</v>
      </c>
      <c r="ACL6" s="1152" t="s">
        <v>129</v>
      </c>
      <c r="ACM6" s="1152" t="s">
        <v>129</v>
      </c>
      <c r="ACN6" s="1152" t="s">
        <v>129</v>
      </c>
      <c r="ACO6" s="1152" t="s">
        <v>129</v>
      </c>
      <c r="ACP6" s="1152" t="s">
        <v>129</v>
      </c>
      <c r="ACQ6" s="1152" t="s">
        <v>129</v>
      </c>
      <c r="ACR6" s="1152" t="s">
        <v>129</v>
      </c>
      <c r="ACS6" s="1152" t="s">
        <v>129</v>
      </c>
      <c r="ACT6" s="1152" t="s">
        <v>129</v>
      </c>
      <c r="ACU6" s="1152" t="s">
        <v>129</v>
      </c>
      <c r="ACV6" s="1152" t="s">
        <v>129</v>
      </c>
      <c r="ACW6" s="1152" t="s">
        <v>129</v>
      </c>
      <c r="ACX6" s="1152" t="s">
        <v>129</v>
      </c>
      <c r="ACY6" s="1152" t="s">
        <v>129</v>
      </c>
      <c r="ACZ6" s="1152" t="s">
        <v>129</v>
      </c>
      <c r="ADA6" s="1152" t="s">
        <v>129</v>
      </c>
      <c r="ADB6" s="1152" t="s">
        <v>129</v>
      </c>
      <c r="ADC6" s="1152" t="s">
        <v>129</v>
      </c>
      <c r="ADD6" s="1152" t="s">
        <v>129</v>
      </c>
      <c r="ADE6" s="1152" t="s">
        <v>129</v>
      </c>
      <c r="ADF6" s="1152" t="s">
        <v>129</v>
      </c>
      <c r="ADG6" s="1152" t="s">
        <v>129</v>
      </c>
      <c r="ADH6" s="1152" t="s">
        <v>129</v>
      </c>
      <c r="ADI6" s="1152" t="s">
        <v>129</v>
      </c>
      <c r="ADJ6" s="1152" t="s">
        <v>129</v>
      </c>
      <c r="ADK6" s="1152" t="s">
        <v>129</v>
      </c>
      <c r="ADL6" s="1152" t="s">
        <v>129</v>
      </c>
      <c r="ADM6" s="1152" t="s">
        <v>129</v>
      </c>
      <c r="ADN6" s="1152" t="s">
        <v>129</v>
      </c>
      <c r="ADO6" s="1152" t="s">
        <v>129</v>
      </c>
      <c r="ADP6" s="1152" t="s">
        <v>129</v>
      </c>
      <c r="ADQ6" s="1152" t="s">
        <v>129</v>
      </c>
      <c r="ADR6" s="1152" t="s">
        <v>129</v>
      </c>
      <c r="ADS6" s="1152" t="s">
        <v>129</v>
      </c>
      <c r="ADT6" s="1152" t="s">
        <v>129</v>
      </c>
      <c r="ADU6" s="1152" t="s">
        <v>129</v>
      </c>
      <c r="ADV6" s="1152" t="s">
        <v>129</v>
      </c>
      <c r="ADW6" s="1152" t="s">
        <v>129</v>
      </c>
      <c r="ADX6" s="1152" t="s">
        <v>129</v>
      </c>
      <c r="ADY6" s="1152" t="s">
        <v>129</v>
      </c>
      <c r="ADZ6" s="1152" t="s">
        <v>129</v>
      </c>
      <c r="AEA6" s="1152" t="s">
        <v>129</v>
      </c>
      <c r="AEB6" s="1152" t="s">
        <v>129</v>
      </c>
      <c r="AEC6" s="1152" t="s">
        <v>129</v>
      </c>
      <c r="AED6" s="1152" t="s">
        <v>129</v>
      </c>
      <c r="AEE6" s="1152" t="s">
        <v>129</v>
      </c>
      <c r="AEF6" s="1152" t="s">
        <v>129</v>
      </c>
      <c r="AEG6" s="1152" t="s">
        <v>129</v>
      </c>
      <c r="AEH6" s="1152" t="s">
        <v>129</v>
      </c>
      <c r="AEI6" s="1152" t="s">
        <v>129</v>
      </c>
      <c r="AEJ6" s="1152" t="s">
        <v>129</v>
      </c>
      <c r="AEK6" s="1152" t="s">
        <v>129</v>
      </c>
      <c r="AEL6" s="1152" t="s">
        <v>129</v>
      </c>
      <c r="AEM6" s="1152" t="s">
        <v>129</v>
      </c>
      <c r="AEN6" s="1152" t="s">
        <v>129</v>
      </c>
      <c r="AEO6" s="1152" t="s">
        <v>129</v>
      </c>
      <c r="AEP6" s="1152" t="s">
        <v>129</v>
      </c>
      <c r="AEQ6" s="1152" t="s">
        <v>129</v>
      </c>
      <c r="AER6" s="1152" t="s">
        <v>129</v>
      </c>
      <c r="AES6" s="1152" t="s">
        <v>129</v>
      </c>
      <c r="AET6" s="1152" t="s">
        <v>129</v>
      </c>
      <c r="AEU6" s="1152" t="s">
        <v>129</v>
      </c>
      <c r="AEV6" s="1152" t="s">
        <v>129</v>
      </c>
      <c r="AEW6" s="1152" t="s">
        <v>129</v>
      </c>
      <c r="AEX6" s="1152" t="s">
        <v>129</v>
      </c>
      <c r="AEY6" s="1152" t="s">
        <v>129</v>
      </c>
      <c r="AEZ6" s="1152" t="s">
        <v>129</v>
      </c>
      <c r="AFA6" s="1152" t="s">
        <v>129</v>
      </c>
      <c r="AFB6" s="1152" t="s">
        <v>129</v>
      </c>
      <c r="AFC6" s="1152" t="s">
        <v>129</v>
      </c>
      <c r="AFD6" s="1152" t="s">
        <v>129</v>
      </c>
      <c r="AFE6" s="1152" t="s">
        <v>129</v>
      </c>
      <c r="AFF6" s="1152" t="s">
        <v>129</v>
      </c>
      <c r="AFG6" s="1152" t="s">
        <v>129</v>
      </c>
      <c r="AFH6" s="1152" t="s">
        <v>129</v>
      </c>
      <c r="AFI6" s="1152" t="s">
        <v>129</v>
      </c>
      <c r="AFJ6" s="1152" t="s">
        <v>129</v>
      </c>
      <c r="AFK6" s="1152" t="s">
        <v>129</v>
      </c>
      <c r="AFL6" s="1152" t="s">
        <v>129</v>
      </c>
      <c r="AFM6" s="1152" t="s">
        <v>129</v>
      </c>
      <c r="AFN6" s="1152" t="s">
        <v>129</v>
      </c>
      <c r="AFO6" s="1152" t="s">
        <v>129</v>
      </c>
      <c r="AFP6" s="1152" t="s">
        <v>129</v>
      </c>
      <c r="AFQ6" s="1152" t="s">
        <v>129</v>
      </c>
      <c r="AFR6" s="1152" t="s">
        <v>129</v>
      </c>
      <c r="AFS6" s="1152" t="s">
        <v>129</v>
      </c>
      <c r="AFT6" s="1152" t="s">
        <v>129</v>
      </c>
      <c r="AFU6" s="1152" t="s">
        <v>129</v>
      </c>
      <c r="AFV6" s="1152" t="s">
        <v>129</v>
      </c>
      <c r="AFW6" s="1152" t="s">
        <v>129</v>
      </c>
      <c r="AFX6" s="1152" t="s">
        <v>129</v>
      </c>
      <c r="AFY6" s="1152" t="s">
        <v>129</v>
      </c>
      <c r="AFZ6" s="1152" t="s">
        <v>129</v>
      </c>
      <c r="AGA6" s="1152" t="s">
        <v>129</v>
      </c>
      <c r="AGB6" s="1152" t="s">
        <v>129</v>
      </c>
      <c r="AGC6" s="1152" t="s">
        <v>129</v>
      </c>
      <c r="AGD6" s="1152" t="s">
        <v>129</v>
      </c>
      <c r="AGE6" s="1152" t="s">
        <v>129</v>
      </c>
      <c r="AGF6" s="1152" t="s">
        <v>129</v>
      </c>
      <c r="AGG6" s="1152" t="s">
        <v>129</v>
      </c>
      <c r="AGH6" s="1152" t="s">
        <v>129</v>
      </c>
      <c r="AGI6" s="1152" t="s">
        <v>129</v>
      </c>
      <c r="AGJ6" s="1152" t="s">
        <v>129</v>
      </c>
      <c r="AGK6" s="1152" t="s">
        <v>129</v>
      </c>
      <c r="AGL6" s="1152" t="s">
        <v>129</v>
      </c>
      <c r="AGM6" s="1152" t="s">
        <v>129</v>
      </c>
      <c r="AGN6" s="1152" t="s">
        <v>129</v>
      </c>
      <c r="AGO6" s="1152" t="s">
        <v>129</v>
      </c>
      <c r="AGP6" s="1152" t="s">
        <v>129</v>
      </c>
      <c r="AGQ6" s="1152" t="s">
        <v>129</v>
      </c>
      <c r="AGR6" s="1152" t="s">
        <v>129</v>
      </c>
      <c r="AGS6" s="1152" t="s">
        <v>129</v>
      </c>
      <c r="AGT6" s="1152" t="s">
        <v>129</v>
      </c>
      <c r="AGU6" s="1152" t="s">
        <v>129</v>
      </c>
      <c r="AGV6" s="1152" t="s">
        <v>129</v>
      </c>
      <c r="AGW6" s="1152" t="s">
        <v>129</v>
      </c>
      <c r="AGX6" s="1152" t="s">
        <v>129</v>
      </c>
      <c r="AGY6" s="1152" t="s">
        <v>129</v>
      </c>
      <c r="AGZ6" s="1152" t="s">
        <v>129</v>
      </c>
      <c r="AHA6" s="1152" t="s">
        <v>129</v>
      </c>
      <c r="AHB6" s="1152" t="s">
        <v>129</v>
      </c>
      <c r="AHC6" s="1152" t="s">
        <v>129</v>
      </c>
      <c r="AHD6" s="1152" t="s">
        <v>129</v>
      </c>
      <c r="AHE6" s="1152" t="s">
        <v>129</v>
      </c>
      <c r="AHF6" s="1152" t="s">
        <v>129</v>
      </c>
      <c r="AHG6" s="1152" t="s">
        <v>129</v>
      </c>
      <c r="AHH6" s="1152" t="s">
        <v>129</v>
      </c>
      <c r="AHI6" s="1152" t="s">
        <v>129</v>
      </c>
      <c r="AHJ6" s="1152" t="s">
        <v>129</v>
      </c>
      <c r="AHK6" s="1152" t="s">
        <v>129</v>
      </c>
      <c r="AHL6" s="1152" t="s">
        <v>129</v>
      </c>
      <c r="AHM6" s="1152" t="s">
        <v>129</v>
      </c>
      <c r="AHN6" s="1152" t="s">
        <v>129</v>
      </c>
      <c r="AHO6" s="1152" t="s">
        <v>129</v>
      </c>
      <c r="AHP6" s="1152" t="s">
        <v>129</v>
      </c>
      <c r="AHQ6" s="1152" t="s">
        <v>129</v>
      </c>
      <c r="AHR6" s="1152" t="s">
        <v>129</v>
      </c>
      <c r="AHS6" s="1152" t="s">
        <v>129</v>
      </c>
      <c r="AHT6" s="1152" t="s">
        <v>129</v>
      </c>
      <c r="AHU6" s="1152" t="s">
        <v>129</v>
      </c>
      <c r="AHV6" s="1152" t="s">
        <v>129</v>
      </c>
      <c r="AHW6" s="1152" t="s">
        <v>129</v>
      </c>
      <c r="AHX6" s="1152" t="s">
        <v>129</v>
      </c>
      <c r="AHY6" s="1152" t="s">
        <v>129</v>
      </c>
      <c r="AHZ6" s="1152" t="s">
        <v>129</v>
      </c>
      <c r="AIA6" s="1152" t="s">
        <v>129</v>
      </c>
      <c r="AIB6" s="1152" t="s">
        <v>129</v>
      </c>
      <c r="AIC6" s="1152" t="s">
        <v>129</v>
      </c>
      <c r="AID6" s="1152" t="s">
        <v>129</v>
      </c>
      <c r="AIE6" s="1152" t="s">
        <v>129</v>
      </c>
      <c r="AIF6" s="1152" t="s">
        <v>129</v>
      </c>
      <c r="AIG6" s="1152" t="s">
        <v>129</v>
      </c>
      <c r="AIH6" s="1152" t="s">
        <v>129</v>
      </c>
      <c r="AII6" s="1152" t="s">
        <v>129</v>
      </c>
      <c r="AIJ6" s="1152" t="s">
        <v>129</v>
      </c>
      <c r="AIK6" s="1152" t="s">
        <v>129</v>
      </c>
      <c r="AIL6" s="1152" t="s">
        <v>129</v>
      </c>
      <c r="AIM6" s="1152" t="s">
        <v>129</v>
      </c>
      <c r="AIN6" s="1152" t="s">
        <v>129</v>
      </c>
      <c r="AIO6" s="1152" t="s">
        <v>129</v>
      </c>
      <c r="AIP6" s="1152" t="s">
        <v>129</v>
      </c>
      <c r="AIQ6" s="1152" t="s">
        <v>129</v>
      </c>
      <c r="AIR6" s="1152" t="s">
        <v>129</v>
      </c>
      <c r="AIS6" s="1152" t="s">
        <v>129</v>
      </c>
      <c r="AIT6" s="1152" t="s">
        <v>129</v>
      </c>
      <c r="AIU6" s="1152" t="s">
        <v>129</v>
      </c>
      <c r="AIV6" s="1152" t="s">
        <v>129</v>
      </c>
      <c r="AIW6" s="1152" t="s">
        <v>129</v>
      </c>
      <c r="AIX6" s="1152" t="s">
        <v>129</v>
      </c>
      <c r="AIY6" s="1152" t="s">
        <v>129</v>
      </c>
      <c r="AIZ6" s="1152" t="s">
        <v>129</v>
      </c>
      <c r="AJA6" s="1152" t="s">
        <v>129</v>
      </c>
      <c r="AJB6" s="1152" t="s">
        <v>129</v>
      </c>
      <c r="AJC6" s="1152" t="s">
        <v>129</v>
      </c>
      <c r="AJD6" s="1152" t="s">
        <v>129</v>
      </c>
      <c r="AJE6" s="1152" t="s">
        <v>129</v>
      </c>
      <c r="AJF6" s="1152" t="s">
        <v>129</v>
      </c>
      <c r="AJG6" s="1152" t="s">
        <v>129</v>
      </c>
      <c r="AJH6" s="1152" t="s">
        <v>129</v>
      </c>
      <c r="AJI6" s="1152" t="s">
        <v>129</v>
      </c>
      <c r="AJJ6" s="1152" t="s">
        <v>129</v>
      </c>
      <c r="AJK6" s="1152" t="s">
        <v>129</v>
      </c>
      <c r="AJL6" s="1152" t="s">
        <v>129</v>
      </c>
      <c r="AJM6" s="1152" t="s">
        <v>129</v>
      </c>
      <c r="AJN6" s="1152" t="s">
        <v>129</v>
      </c>
      <c r="AJO6" s="1152" t="s">
        <v>129</v>
      </c>
      <c r="AJP6" s="1152" t="s">
        <v>129</v>
      </c>
      <c r="AJQ6" s="1152" t="s">
        <v>129</v>
      </c>
      <c r="AJR6" s="1152" t="s">
        <v>129</v>
      </c>
      <c r="AJS6" s="1152" t="s">
        <v>129</v>
      </c>
      <c r="AJT6" s="1152" t="s">
        <v>129</v>
      </c>
      <c r="AJU6" s="1152" t="s">
        <v>129</v>
      </c>
      <c r="AJV6" s="1152" t="s">
        <v>129</v>
      </c>
      <c r="AJW6" s="1152" t="s">
        <v>129</v>
      </c>
      <c r="AJX6" s="1152" t="s">
        <v>129</v>
      </c>
      <c r="AJY6" s="1152" t="s">
        <v>129</v>
      </c>
      <c r="AJZ6" s="1152" t="s">
        <v>129</v>
      </c>
      <c r="AKA6" s="1152" t="s">
        <v>129</v>
      </c>
      <c r="AKB6" s="1152" t="s">
        <v>129</v>
      </c>
      <c r="AKC6" s="1152" t="s">
        <v>129</v>
      </c>
      <c r="AKD6" s="1152" t="s">
        <v>129</v>
      </c>
      <c r="AKE6" s="1152" t="s">
        <v>129</v>
      </c>
      <c r="AKF6" s="1152" t="s">
        <v>129</v>
      </c>
      <c r="AKG6" s="1152" t="s">
        <v>129</v>
      </c>
      <c r="AKH6" s="1152" t="s">
        <v>129</v>
      </c>
      <c r="AKI6" s="1152" t="s">
        <v>129</v>
      </c>
      <c r="AKJ6" s="1152" t="s">
        <v>129</v>
      </c>
      <c r="AKK6" s="1152" t="s">
        <v>129</v>
      </c>
      <c r="AKL6" s="1152" t="s">
        <v>129</v>
      </c>
      <c r="AKM6" s="1152" t="s">
        <v>129</v>
      </c>
      <c r="AKN6" s="1152" t="s">
        <v>129</v>
      </c>
      <c r="AKO6" s="1152" t="s">
        <v>129</v>
      </c>
      <c r="AKP6" s="1152" t="s">
        <v>129</v>
      </c>
      <c r="AKQ6" s="1152" t="s">
        <v>129</v>
      </c>
      <c r="AKR6" s="1152" t="s">
        <v>129</v>
      </c>
      <c r="AKS6" s="1152" t="s">
        <v>129</v>
      </c>
      <c r="AKT6" s="1152" t="s">
        <v>129</v>
      </c>
      <c r="AKU6" s="1152" t="s">
        <v>129</v>
      </c>
      <c r="AKV6" s="1152" t="s">
        <v>129</v>
      </c>
      <c r="AKW6" s="1152" t="s">
        <v>129</v>
      </c>
      <c r="AKX6" s="1152" t="s">
        <v>129</v>
      </c>
      <c r="AKY6" s="1152" t="s">
        <v>129</v>
      </c>
      <c r="AKZ6" s="1152" t="s">
        <v>129</v>
      </c>
      <c r="ALA6" s="1152" t="s">
        <v>129</v>
      </c>
      <c r="ALB6" s="1152" t="s">
        <v>129</v>
      </c>
      <c r="ALC6" s="1152" t="s">
        <v>129</v>
      </c>
      <c r="ALD6" s="1152" t="s">
        <v>129</v>
      </c>
      <c r="ALE6" s="1152" t="s">
        <v>129</v>
      </c>
      <c r="ALF6" s="1152" t="s">
        <v>129</v>
      </c>
      <c r="ALG6" s="1152" t="s">
        <v>129</v>
      </c>
      <c r="ALH6" s="1152" t="s">
        <v>129</v>
      </c>
      <c r="ALI6" s="1152" t="s">
        <v>129</v>
      </c>
      <c r="ALJ6" s="1152" t="s">
        <v>129</v>
      </c>
      <c r="ALK6" s="1152" t="s">
        <v>129</v>
      </c>
      <c r="ALL6" s="1152" t="s">
        <v>129</v>
      </c>
      <c r="ALM6" s="1152" t="s">
        <v>129</v>
      </c>
      <c r="ALN6" s="1152" t="s">
        <v>129</v>
      </c>
      <c r="ALO6" s="1152" t="s">
        <v>129</v>
      </c>
      <c r="ALP6" s="1152" t="s">
        <v>129</v>
      </c>
      <c r="ALQ6" s="1152" t="s">
        <v>129</v>
      </c>
      <c r="ALR6" s="1152" t="s">
        <v>129</v>
      </c>
      <c r="ALS6" s="1152" t="s">
        <v>129</v>
      </c>
      <c r="ALT6" s="1152" t="s">
        <v>129</v>
      </c>
      <c r="ALU6" s="1152" t="s">
        <v>129</v>
      </c>
      <c r="ALV6" s="1152" t="s">
        <v>129</v>
      </c>
      <c r="ALW6" s="1152" t="s">
        <v>129</v>
      </c>
      <c r="ALX6" s="1152" t="s">
        <v>129</v>
      </c>
      <c r="ALY6" s="1152" t="s">
        <v>129</v>
      </c>
      <c r="ALZ6" s="1152" t="s">
        <v>129</v>
      </c>
      <c r="AMA6" s="1152" t="s">
        <v>129</v>
      </c>
      <c r="AMB6" s="1152" t="s">
        <v>129</v>
      </c>
      <c r="AMC6" s="1152" t="s">
        <v>129</v>
      </c>
      <c r="AMD6" s="1152" t="s">
        <v>129</v>
      </c>
      <c r="AME6" s="1152" t="s">
        <v>129</v>
      </c>
      <c r="AMF6" s="1152" t="s">
        <v>129</v>
      </c>
      <c r="AMG6" s="1152" t="s">
        <v>129</v>
      </c>
      <c r="AMH6" s="1152" t="s">
        <v>129</v>
      </c>
      <c r="AMI6" s="1152" t="s">
        <v>129</v>
      </c>
      <c r="AMJ6" s="1152" t="s">
        <v>129</v>
      </c>
      <c r="AMK6" s="1152" t="s">
        <v>129</v>
      </c>
      <c r="AML6" s="1152" t="s">
        <v>129</v>
      </c>
      <c r="AMM6" s="1152" t="s">
        <v>129</v>
      </c>
      <c r="AMN6" s="1152" t="s">
        <v>129</v>
      </c>
      <c r="AMO6" s="1152" t="s">
        <v>129</v>
      </c>
      <c r="AMP6" s="1152" t="s">
        <v>129</v>
      </c>
      <c r="AMQ6" s="1152" t="s">
        <v>129</v>
      </c>
      <c r="AMR6" s="1152" t="s">
        <v>129</v>
      </c>
      <c r="AMS6" s="1152" t="s">
        <v>129</v>
      </c>
      <c r="AMT6" s="1152" t="s">
        <v>129</v>
      </c>
      <c r="AMU6" s="1152" t="s">
        <v>129</v>
      </c>
      <c r="AMV6" s="1152" t="s">
        <v>129</v>
      </c>
      <c r="AMW6" s="1152" t="s">
        <v>129</v>
      </c>
      <c r="AMX6" s="1152" t="s">
        <v>129</v>
      </c>
      <c r="AMY6" s="1152" t="s">
        <v>129</v>
      </c>
      <c r="AMZ6" s="1152" t="s">
        <v>129</v>
      </c>
      <c r="ANA6" s="1152" t="s">
        <v>129</v>
      </c>
      <c r="ANB6" s="1152" t="s">
        <v>129</v>
      </c>
      <c r="ANC6" s="1152" t="s">
        <v>129</v>
      </c>
      <c r="AND6" s="1152" t="s">
        <v>129</v>
      </c>
      <c r="ANE6" s="1152" t="s">
        <v>129</v>
      </c>
      <c r="ANF6" s="1152" t="s">
        <v>129</v>
      </c>
      <c r="ANG6" s="1152" t="s">
        <v>129</v>
      </c>
      <c r="ANH6" s="1152" t="s">
        <v>129</v>
      </c>
      <c r="ANI6" s="1152" t="s">
        <v>129</v>
      </c>
      <c r="ANJ6" s="1152" t="s">
        <v>129</v>
      </c>
      <c r="ANK6" s="1152" t="s">
        <v>129</v>
      </c>
      <c r="ANL6" s="1152" t="s">
        <v>129</v>
      </c>
      <c r="ANM6" s="1152" t="s">
        <v>129</v>
      </c>
      <c r="ANN6" s="1152" t="s">
        <v>129</v>
      </c>
      <c r="ANO6" s="1152" t="s">
        <v>129</v>
      </c>
      <c r="ANP6" s="1152" t="s">
        <v>129</v>
      </c>
      <c r="ANQ6" s="1152" t="s">
        <v>129</v>
      </c>
      <c r="ANR6" s="1152" t="s">
        <v>129</v>
      </c>
      <c r="ANS6" s="1152" t="s">
        <v>129</v>
      </c>
      <c r="ANT6" s="1152" t="s">
        <v>129</v>
      </c>
      <c r="ANU6" s="1152" t="s">
        <v>129</v>
      </c>
      <c r="ANV6" s="1152" t="s">
        <v>129</v>
      </c>
      <c r="ANW6" s="1152" t="s">
        <v>129</v>
      </c>
      <c r="ANX6" s="1152" t="s">
        <v>129</v>
      </c>
      <c r="ANY6" s="1152" t="s">
        <v>129</v>
      </c>
      <c r="ANZ6" s="1152" t="s">
        <v>129</v>
      </c>
      <c r="AOA6" s="1152" t="s">
        <v>129</v>
      </c>
      <c r="AOB6" s="1152" t="s">
        <v>129</v>
      </c>
      <c r="AOC6" s="1152" t="s">
        <v>129</v>
      </c>
      <c r="AOD6" s="1152" t="s">
        <v>129</v>
      </c>
      <c r="AOE6" s="1152" t="s">
        <v>129</v>
      </c>
      <c r="AOF6" s="1152" t="s">
        <v>129</v>
      </c>
      <c r="AOG6" s="1152" t="s">
        <v>129</v>
      </c>
      <c r="AOH6" s="1152" t="s">
        <v>129</v>
      </c>
      <c r="AOI6" s="1152" t="s">
        <v>129</v>
      </c>
      <c r="AOJ6" s="1152" t="s">
        <v>129</v>
      </c>
      <c r="AOK6" s="1152" t="s">
        <v>129</v>
      </c>
      <c r="AOL6" s="1152" t="s">
        <v>129</v>
      </c>
      <c r="AOM6" s="1152" t="s">
        <v>129</v>
      </c>
      <c r="AON6" s="1152" t="s">
        <v>129</v>
      </c>
      <c r="AOO6" s="1152" t="s">
        <v>129</v>
      </c>
      <c r="AOP6" s="1152" t="s">
        <v>129</v>
      </c>
      <c r="AOQ6" s="1152" t="s">
        <v>129</v>
      </c>
      <c r="AOR6" s="1152" t="s">
        <v>129</v>
      </c>
      <c r="AOS6" s="1152" t="s">
        <v>129</v>
      </c>
      <c r="AOT6" s="1152" t="s">
        <v>129</v>
      </c>
      <c r="AOU6" s="1152" t="s">
        <v>129</v>
      </c>
      <c r="AOV6" s="1152" t="s">
        <v>129</v>
      </c>
      <c r="AOW6" s="1152" t="s">
        <v>129</v>
      </c>
      <c r="AOX6" s="1152" t="s">
        <v>129</v>
      </c>
      <c r="AOY6" s="1152" t="s">
        <v>129</v>
      </c>
      <c r="AOZ6" s="1152" t="s">
        <v>129</v>
      </c>
      <c r="APA6" s="1152" t="s">
        <v>129</v>
      </c>
      <c r="APB6" s="1152" t="s">
        <v>129</v>
      </c>
      <c r="APC6" s="1152" t="s">
        <v>129</v>
      </c>
      <c r="APD6" s="1152" t="s">
        <v>129</v>
      </c>
      <c r="APE6" s="1152" t="s">
        <v>129</v>
      </c>
      <c r="APF6" s="1152" t="s">
        <v>129</v>
      </c>
      <c r="APG6" s="1152" t="s">
        <v>129</v>
      </c>
      <c r="APH6" s="1152" t="s">
        <v>129</v>
      </c>
      <c r="API6" s="1152" t="s">
        <v>129</v>
      </c>
      <c r="APJ6" s="1152" t="s">
        <v>129</v>
      </c>
      <c r="APK6" s="1152" t="s">
        <v>129</v>
      </c>
      <c r="APL6" s="1152" t="s">
        <v>129</v>
      </c>
      <c r="APM6" s="1152" t="s">
        <v>129</v>
      </c>
      <c r="APN6" s="1152" t="s">
        <v>129</v>
      </c>
      <c r="APO6" s="1152" t="s">
        <v>129</v>
      </c>
      <c r="APP6" s="1152" t="s">
        <v>129</v>
      </c>
      <c r="APQ6" s="1152" t="s">
        <v>129</v>
      </c>
      <c r="APR6" s="1152" t="s">
        <v>129</v>
      </c>
      <c r="APS6" s="1152" t="s">
        <v>129</v>
      </c>
      <c r="APT6" s="1152" t="s">
        <v>129</v>
      </c>
      <c r="APU6" s="1152" t="s">
        <v>129</v>
      </c>
      <c r="APV6" s="1152" t="s">
        <v>129</v>
      </c>
      <c r="APW6" s="1152" t="s">
        <v>129</v>
      </c>
      <c r="APX6" s="1152" t="s">
        <v>129</v>
      </c>
      <c r="APY6" s="1152" t="s">
        <v>129</v>
      </c>
      <c r="APZ6" s="1152" t="s">
        <v>129</v>
      </c>
      <c r="AQA6" s="1152" t="s">
        <v>129</v>
      </c>
      <c r="AQB6" s="1152" t="s">
        <v>129</v>
      </c>
      <c r="AQC6" s="1152" t="s">
        <v>129</v>
      </c>
      <c r="AQD6" s="1152" t="s">
        <v>129</v>
      </c>
      <c r="AQE6" s="1152" t="s">
        <v>129</v>
      </c>
      <c r="AQF6" s="1152" t="s">
        <v>129</v>
      </c>
      <c r="AQG6" s="1152" t="s">
        <v>129</v>
      </c>
      <c r="AQH6" s="1152" t="s">
        <v>129</v>
      </c>
      <c r="AQI6" s="1152" t="s">
        <v>129</v>
      </c>
      <c r="AQJ6" s="1152" t="s">
        <v>129</v>
      </c>
      <c r="AQK6" s="1152" t="s">
        <v>129</v>
      </c>
      <c r="AQL6" s="1152" t="s">
        <v>129</v>
      </c>
      <c r="AQM6" s="1152" t="s">
        <v>129</v>
      </c>
      <c r="AQN6" s="1152" t="s">
        <v>129</v>
      </c>
      <c r="AQO6" s="1152" t="s">
        <v>129</v>
      </c>
      <c r="AQP6" s="1152" t="s">
        <v>129</v>
      </c>
      <c r="AQQ6" s="1152" t="s">
        <v>129</v>
      </c>
      <c r="AQR6" s="1152" t="s">
        <v>129</v>
      </c>
      <c r="AQS6" s="1152" t="s">
        <v>129</v>
      </c>
      <c r="AQT6" s="1152" t="s">
        <v>129</v>
      </c>
      <c r="AQU6" s="1152" t="s">
        <v>129</v>
      </c>
      <c r="AQV6" s="1152" t="s">
        <v>129</v>
      </c>
      <c r="AQW6" s="1152" t="s">
        <v>129</v>
      </c>
      <c r="AQX6" s="1152" t="s">
        <v>129</v>
      </c>
      <c r="AQY6" s="1152" t="s">
        <v>129</v>
      </c>
      <c r="AQZ6" s="1152" t="s">
        <v>129</v>
      </c>
      <c r="ARA6" s="1152" t="s">
        <v>129</v>
      </c>
      <c r="ARB6" s="1152" t="s">
        <v>129</v>
      </c>
      <c r="ARC6" s="1152" t="s">
        <v>129</v>
      </c>
      <c r="ARD6" s="1152" t="s">
        <v>129</v>
      </c>
      <c r="ARE6" s="1152" t="s">
        <v>129</v>
      </c>
      <c r="ARF6" s="1152" t="s">
        <v>129</v>
      </c>
      <c r="ARG6" s="1152" t="s">
        <v>129</v>
      </c>
      <c r="ARH6" s="1152" t="s">
        <v>129</v>
      </c>
      <c r="ARI6" s="1152" t="s">
        <v>129</v>
      </c>
      <c r="ARJ6" s="1152" t="s">
        <v>129</v>
      </c>
      <c r="ARK6" s="1152" t="s">
        <v>129</v>
      </c>
      <c r="ARL6" s="1152" t="s">
        <v>129</v>
      </c>
      <c r="ARM6" s="1152" t="s">
        <v>129</v>
      </c>
      <c r="ARN6" s="1152" t="s">
        <v>129</v>
      </c>
      <c r="ARO6" s="1152" t="s">
        <v>129</v>
      </c>
      <c r="ARP6" s="1152" t="s">
        <v>129</v>
      </c>
      <c r="ARQ6" s="1152" t="s">
        <v>129</v>
      </c>
      <c r="ARR6" s="1152" t="s">
        <v>129</v>
      </c>
      <c r="ARS6" s="1152" t="s">
        <v>129</v>
      </c>
      <c r="ART6" s="1152" t="s">
        <v>129</v>
      </c>
      <c r="ARU6" s="1152" t="s">
        <v>129</v>
      </c>
      <c r="ARV6" s="1152" t="s">
        <v>129</v>
      </c>
      <c r="ARW6" s="1152" t="s">
        <v>129</v>
      </c>
      <c r="ARX6" s="1152" t="s">
        <v>129</v>
      </c>
      <c r="ARY6" s="1152" t="s">
        <v>129</v>
      </c>
      <c r="ARZ6" s="1152" t="s">
        <v>129</v>
      </c>
      <c r="ASA6" s="1152" t="s">
        <v>129</v>
      </c>
      <c r="ASB6" s="1152" t="s">
        <v>129</v>
      </c>
      <c r="ASC6" s="1152" t="s">
        <v>129</v>
      </c>
      <c r="ASD6" s="1152" t="s">
        <v>129</v>
      </c>
      <c r="ASE6" s="1152" t="s">
        <v>129</v>
      </c>
      <c r="ASF6" s="1152" t="s">
        <v>129</v>
      </c>
      <c r="ASG6" s="1152" t="s">
        <v>129</v>
      </c>
      <c r="ASH6" s="1152" t="s">
        <v>129</v>
      </c>
      <c r="ASI6" s="1152" t="s">
        <v>129</v>
      </c>
      <c r="ASJ6" s="1152" t="s">
        <v>129</v>
      </c>
      <c r="ASK6" s="1152" t="s">
        <v>129</v>
      </c>
      <c r="ASL6" s="1152" t="s">
        <v>129</v>
      </c>
      <c r="ASM6" s="1152" t="s">
        <v>129</v>
      </c>
      <c r="ASN6" s="1152" t="s">
        <v>129</v>
      </c>
      <c r="ASO6" s="1152" t="s">
        <v>129</v>
      </c>
      <c r="ASP6" s="1152" t="s">
        <v>129</v>
      </c>
      <c r="ASQ6" s="1152" t="s">
        <v>129</v>
      </c>
      <c r="ASR6" s="1152" t="s">
        <v>129</v>
      </c>
      <c r="ASS6" s="1152" t="s">
        <v>129</v>
      </c>
      <c r="AST6" s="1152" t="s">
        <v>129</v>
      </c>
      <c r="ASU6" s="1152" t="s">
        <v>129</v>
      </c>
      <c r="ASV6" s="1152" t="s">
        <v>129</v>
      </c>
      <c r="ASW6" s="1152" t="s">
        <v>129</v>
      </c>
      <c r="ASX6" s="1152" t="s">
        <v>129</v>
      </c>
      <c r="ASY6" s="1152" t="s">
        <v>129</v>
      </c>
      <c r="ASZ6" s="1152" t="s">
        <v>129</v>
      </c>
      <c r="ATA6" s="1152" t="s">
        <v>129</v>
      </c>
      <c r="ATB6" s="1152" t="s">
        <v>129</v>
      </c>
      <c r="ATC6" s="1152" t="s">
        <v>129</v>
      </c>
      <c r="ATD6" s="1152" t="s">
        <v>129</v>
      </c>
      <c r="ATE6" s="1152" t="s">
        <v>129</v>
      </c>
      <c r="ATF6" s="1152" t="s">
        <v>129</v>
      </c>
      <c r="ATG6" s="1152" t="s">
        <v>129</v>
      </c>
      <c r="ATH6" s="1152" t="s">
        <v>129</v>
      </c>
      <c r="ATI6" s="1152" t="s">
        <v>129</v>
      </c>
      <c r="ATJ6" s="1152" t="s">
        <v>129</v>
      </c>
      <c r="ATK6" s="1152" t="s">
        <v>129</v>
      </c>
      <c r="ATL6" s="1152" t="s">
        <v>129</v>
      </c>
      <c r="ATM6" s="1152" t="s">
        <v>129</v>
      </c>
      <c r="ATN6" s="1152" t="s">
        <v>129</v>
      </c>
      <c r="ATO6" s="1152" t="s">
        <v>129</v>
      </c>
      <c r="ATP6" s="1152" t="s">
        <v>129</v>
      </c>
      <c r="ATQ6" s="1152" t="s">
        <v>129</v>
      </c>
      <c r="ATR6" s="1152" t="s">
        <v>129</v>
      </c>
      <c r="ATS6" s="1152" t="s">
        <v>129</v>
      </c>
      <c r="ATT6" s="1152" t="s">
        <v>129</v>
      </c>
      <c r="ATU6" s="1152" t="s">
        <v>129</v>
      </c>
      <c r="ATV6" s="1152" t="s">
        <v>129</v>
      </c>
      <c r="ATW6" s="1152" t="s">
        <v>129</v>
      </c>
      <c r="ATX6" s="1152" t="s">
        <v>129</v>
      </c>
      <c r="ATY6" s="1152" t="s">
        <v>129</v>
      </c>
      <c r="ATZ6" s="1152" t="s">
        <v>129</v>
      </c>
      <c r="AUA6" s="1152" t="s">
        <v>129</v>
      </c>
      <c r="AUB6" s="1152" t="s">
        <v>129</v>
      </c>
      <c r="AUC6" s="1152" t="s">
        <v>129</v>
      </c>
      <c r="AUD6" s="1152" t="s">
        <v>129</v>
      </c>
      <c r="AUE6" s="1152" t="s">
        <v>129</v>
      </c>
      <c r="AUF6" s="1152" t="s">
        <v>129</v>
      </c>
      <c r="AUG6" s="1152" t="s">
        <v>129</v>
      </c>
      <c r="AUH6" s="1152" t="s">
        <v>129</v>
      </c>
      <c r="AUI6" s="1152" t="s">
        <v>129</v>
      </c>
      <c r="AUJ6" s="1152" t="s">
        <v>129</v>
      </c>
      <c r="AUK6" s="1152" t="s">
        <v>129</v>
      </c>
      <c r="AUL6" s="1152" t="s">
        <v>129</v>
      </c>
      <c r="AUM6" s="1152" t="s">
        <v>129</v>
      </c>
      <c r="AUN6" s="1152" t="s">
        <v>129</v>
      </c>
      <c r="AUO6" s="1152" t="s">
        <v>129</v>
      </c>
      <c r="AUP6" s="1152" t="s">
        <v>129</v>
      </c>
      <c r="AUQ6" s="1152" t="s">
        <v>129</v>
      </c>
      <c r="AUR6" s="1152" t="s">
        <v>129</v>
      </c>
      <c r="AUS6" s="1152" t="s">
        <v>129</v>
      </c>
      <c r="AUT6" s="1152" t="s">
        <v>129</v>
      </c>
      <c r="AUU6" s="1152" t="s">
        <v>129</v>
      </c>
      <c r="AUV6" s="1152" t="s">
        <v>129</v>
      </c>
      <c r="AUW6" s="1152" t="s">
        <v>129</v>
      </c>
      <c r="AUX6" s="1152" t="s">
        <v>129</v>
      </c>
      <c r="AUY6" s="1152" t="s">
        <v>129</v>
      </c>
      <c r="AUZ6" s="1152" t="s">
        <v>129</v>
      </c>
      <c r="AVA6" s="1152" t="s">
        <v>129</v>
      </c>
      <c r="AVB6" s="1152" t="s">
        <v>129</v>
      </c>
      <c r="AVC6" s="1152" t="s">
        <v>129</v>
      </c>
      <c r="AVD6" s="1152" t="s">
        <v>129</v>
      </c>
      <c r="AVE6" s="1152" t="s">
        <v>129</v>
      </c>
      <c r="AVF6" s="1152" t="s">
        <v>129</v>
      </c>
      <c r="AVG6" s="1152" t="s">
        <v>129</v>
      </c>
      <c r="AVH6" s="1152" t="s">
        <v>129</v>
      </c>
      <c r="AVI6" s="1152" t="s">
        <v>129</v>
      </c>
      <c r="AVJ6" s="1152" t="s">
        <v>129</v>
      </c>
      <c r="AVK6" s="1152" t="s">
        <v>129</v>
      </c>
      <c r="AVL6" s="1152" t="s">
        <v>129</v>
      </c>
      <c r="AVM6" s="1152" t="s">
        <v>129</v>
      </c>
      <c r="AVN6" s="1152" t="s">
        <v>129</v>
      </c>
      <c r="AVO6" s="1152" t="s">
        <v>129</v>
      </c>
      <c r="AVP6" s="1152" t="s">
        <v>129</v>
      </c>
      <c r="AVQ6" s="1152" t="s">
        <v>129</v>
      </c>
      <c r="AVR6" s="1152" t="s">
        <v>129</v>
      </c>
      <c r="AVS6" s="1152" t="s">
        <v>129</v>
      </c>
      <c r="AVT6" s="1152" t="s">
        <v>129</v>
      </c>
      <c r="AVU6" s="1152" t="s">
        <v>129</v>
      </c>
      <c r="AVV6" s="1152" t="s">
        <v>129</v>
      </c>
      <c r="AVW6" s="1152" t="s">
        <v>129</v>
      </c>
      <c r="AVX6" s="1152" t="s">
        <v>129</v>
      </c>
      <c r="AVY6" s="1152" t="s">
        <v>129</v>
      </c>
      <c r="AVZ6" s="1152" t="s">
        <v>129</v>
      </c>
      <c r="AWA6" s="1152" t="s">
        <v>129</v>
      </c>
      <c r="AWB6" s="1152" t="s">
        <v>129</v>
      </c>
      <c r="AWC6" s="1152" t="s">
        <v>129</v>
      </c>
      <c r="AWD6" s="1152" t="s">
        <v>129</v>
      </c>
      <c r="AWE6" s="1152" t="s">
        <v>129</v>
      </c>
      <c r="AWF6" s="1152" t="s">
        <v>129</v>
      </c>
      <c r="AWG6" s="1152" t="s">
        <v>129</v>
      </c>
      <c r="AWH6" s="1152" t="s">
        <v>129</v>
      </c>
      <c r="AWI6" s="1152" t="s">
        <v>129</v>
      </c>
      <c r="AWJ6" s="1152" t="s">
        <v>129</v>
      </c>
      <c r="AWK6" s="1152" t="s">
        <v>129</v>
      </c>
      <c r="AWL6" s="1152" t="s">
        <v>129</v>
      </c>
      <c r="AWM6" s="1152" t="s">
        <v>129</v>
      </c>
      <c r="AWN6" s="1152" t="s">
        <v>129</v>
      </c>
      <c r="AWO6" s="1152" t="s">
        <v>129</v>
      </c>
      <c r="AWP6" s="1152" t="s">
        <v>129</v>
      </c>
      <c r="AWQ6" s="1152" t="s">
        <v>129</v>
      </c>
      <c r="AWR6" s="1152" t="s">
        <v>129</v>
      </c>
      <c r="AWS6" s="1152" t="s">
        <v>129</v>
      </c>
      <c r="AWT6" s="1152" t="s">
        <v>129</v>
      </c>
      <c r="AWU6" s="1152" t="s">
        <v>129</v>
      </c>
      <c r="AWV6" s="1152" t="s">
        <v>129</v>
      </c>
      <c r="AWW6" s="1152" t="s">
        <v>129</v>
      </c>
      <c r="AWX6" s="1152" t="s">
        <v>129</v>
      </c>
      <c r="AWY6" s="1152" t="s">
        <v>129</v>
      </c>
      <c r="AWZ6" s="1152" t="s">
        <v>129</v>
      </c>
      <c r="AXA6" s="1152" t="s">
        <v>129</v>
      </c>
      <c r="AXB6" s="1152" t="s">
        <v>129</v>
      </c>
      <c r="AXC6" s="1152" t="s">
        <v>129</v>
      </c>
      <c r="AXD6" s="1152" t="s">
        <v>129</v>
      </c>
      <c r="AXE6" s="1152" t="s">
        <v>129</v>
      </c>
      <c r="AXF6" s="1152" t="s">
        <v>129</v>
      </c>
      <c r="AXG6" s="1152" t="s">
        <v>129</v>
      </c>
      <c r="AXH6" s="1152" t="s">
        <v>129</v>
      </c>
      <c r="AXI6" s="1152" t="s">
        <v>129</v>
      </c>
      <c r="AXJ6" s="1152" t="s">
        <v>129</v>
      </c>
      <c r="AXK6" s="1152" t="s">
        <v>129</v>
      </c>
      <c r="AXL6" s="1152" t="s">
        <v>129</v>
      </c>
      <c r="AXM6" s="1152" t="s">
        <v>129</v>
      </c>
      <c r="AXN6" s="1152" t="s">
        <v>129</v>
      </c>
      <c r="AXO6" s="1152" t="s">
        <v>129</v>
      </c>
      <c r="AXP6" s="1152" t="s">
        <v>129</v>
      </c>
      <c r="AXQ6" s="1152" t="s">
        <v>129</v>
      </c>
      <c r="AXR6" s="1152" t="s">
        <v>129</v>
      </c>
      <c r="AXS6" s="1152" t="s">
        <v>129</v>
      </c>
      <c r="AXT6" s="1152" t="s">
        <v>129</v>
      </c>
      <c r="AXU6" s="1152" t="s">
        <v>129</v>
      </c>
      <c r="AXV6" s="1152" t="s">
        <v>129</v>
      </c>
      <c r="AXW6" s="1152" t="s">
        <v>129</v>
      </c>
      <c r="AXX6" s="1152" t="s">
        <v>129</v>
      </c>
      <c r="AXY6" s="1152" t="s">
        <v>129</v>
      </c>
      <c r="AXZ6" s="1152" t="s">
        <v>129</v>
      </c>
      <c r="AYA6" s="1152" t="s">
        <v>129</v>
      </c>
      <c r="AYB6" s="1152" t="s">
        <v>129</v>
      </c>
      <c r="AYC6" s="1152" t="s">
        <v>129</v>
      </c>
      <c r="AYD6" s="1152" t="s">
        <v>129</v>
      </c>
      <c r="AYE6" s="1152" t="s">
        <v>129</v>
      </c>
      <c r="AYF6" s="1152" t="s">
        <v>129</v>
      </c>
      <c r="AYG6" s="1152" t="s">
        <v>129</v>
      </c>
      <c r="AYH6" s="1152" t="s">
        <v>129</v>
      </c>
      <c r="AYI6" s="1152" t="s">
        <v>129</v>
      </c>
      <c r="AYJ6" s="1152" t="s">
        <v>129</v>
      </c>
      <c r="AYK6" s="1152" t="s">
        <v>129</v>
      </c>
      <c r="AYL6" s="1152" t="s">
        <v>129</v>
      </c>
      <c r="AYM6" s="1152" t="s">
        <v>129</v>
      </c>
      <c r="AYN6" s="1152" t="s">
        <v>129</v>
      </c>
      <c r="AYO6" s="1152" t="s">
        <v>129</v>
      </c>
      <c r="AYP6" s="1152" t="s">
        <v>129</v>
      </c>
      <c r="AYQ6" s="1152" t="s">
        <v>129</v>
      </c>
      <c r="AYR6" s="1152" t="s">
        <v>129</v>
      </c>
      <c r="AYS6" s="1152" t="s">
        <v>129</v>
      </c>
      <c r="AYT6" s="1152" t="s">
        <v>129</v>
      </c>
      <c r="AYU6" s="1152" t="s">
        <v>129</v>
      </c>
      <c r="AYV6" s="1152" t="s">
        <v>129</v>
      </c>
      <c r="AYW6" s="1152" t="s">
        <v>129</v>
      </c>
      <c r="AYX6" s="1152" t="s">
        <v>129</v>
      </c>
      <c r="AYY6" s="1152" t="s">
        <v>129</v>
      </c>
      <c r="AYZ6" s="1152" t="s">
        <v>129</v>
      </c>
      <c r="AZA6" s="1152" t="s">
        <v>129</v>
      </c>
      <c r="AZB6" s="1152" t="s">
        <v>129</v>
      </c>
      <c r="AZC6" s="1152" t="s">
        <v>129</v>
      </c>
      <c r="AZD6" s="1152" t="s">
        <v>129</v>
      </c>
      <c r="AZE6" s="1152" t="s">
        <v>129</v>
      </c>
      <c r="AZF6" s="1152" t="s">
        <v>129</v>
      </c>
      <c r="AZG6" s="1152" t="s">
        <v>129</v>
      </c>
      <c r="AZH6" s="1152" t="s">
        <v>129</v>
      </c>
      <c r="AZI6" s="1152" t="s">
        <v>129</v>
      </c>
      <c r="AZJ6" s="1152" t="s">
        <v>129</v>
      </c>
      <c r="AZK6" s="1152" t="s">
        <v>129</v>
      </c>
      <c r="AZL6" s="1152" t="s">
        <v>129</v>
      </c>
      <c r="AZM6" s="1152" t="s">
        <v>129</v>
      </c>
      <c r="AZN6" s="1152" t="s">
        <v>129</v>
      </c>
      <c r="AZO6" s="1152" t="s">
        <v>129</v>
      </c>
      <c r="AZP6" s="1152" t="s">
        <v>129</v>
      </c>
      <c r="AZQ6" s="1152" t="s">
        <v>129</v>
      </c>
      <c r="AZR6" s="1152" t="s">
        <v>129</v>
      </c>
      <c r="AZS6" s="1152" t="s">
        <v>129</v>
      </c>
      <c r="AZT6" s="1152" t="s">
        <v>129</v>
      </c>
      <c r="AZU6" s="1152" t="s">
        <v>129</v>
      </c>
      <c r="AZV6" s="1152" t="s">
        <v>129</v>
      </c>
      <c r="AZW6" s="1152" t="s">
        <v>129</v>
      </c>
      <c r="AZX6" s="1152" t="s">
        <v>129</v>
      </c>
      <c r="AZY6" s="1152" t="s">
        <v>129</v>
      </c>
      <c r="AZZ6" s="1152" t="s">
        <v>129</v>
      </c>
      <c r="BAA6" s="1152" t="s">
        <v>129</v>
      </c>
      <c r="BAB6" s="1152" t="s">
        <v>129</v>
      </c>
      <c r="BAC6" s="1152" t="s">
        <v>129</v>
      </c>
      <c r="BAD6" s="1152" t="s">
        <v>129</v>
      </c>
      <c r="BAE6" s="1152" t="s">
        <v>129</v>
      </c>
      <c r="BAF6" s="1152" t="s">
        <v>129</v>
      </c>
      <c r="BAG6" s="1152" t="s">
        <v>129</v>
      </c>
      <c r="BAH6" s="1152" t="s">
        <v>129</v>
      </c>
      <c r="BAI6" s="1152" t="s">
        <v>129</v>
      </c>
      <c r="BAJ6" s="1152" t="s">
        <v>129</v>
      </c>
      <c r="BAK6" s="1152" t="s">
        <v>129</v>
      </c>
      <c r="BAL6" s="1152" t="s">
        <v>129</v>
      </c>
      <c r="BAM6" s="1152" t="s">
        <v>129</v>
      </c>
      <c r="BAN6" s="1152" t="s">
        <v>129</v>
      </c>
      <c r="BAO6" s="1152" t="s">
        <v>129</v>
      </c>
      <c r="BAP6" s="1152" t="s">
        <v>129</v>
      </c>
      <c r="BAQ6" s="1152" t="s">
        <v>129</v>
      </c>
      <c r="BAR6" s="1152" t="s">
        <v>129</v>
      </c>
      <c r="BAS6" s="1152" t="s">
        <v>129</v>
      </c>
      <c r="BAT6" s="1152" t="s">
        <v>129</v>
      </c>
      <c r="BAU6" s="1152" t="s">
        <v>129</v>
      </c>
      <c r="BAV6" s="1152" t="s">
        <v>129</v>
      </c>
      <c r="BAW6" s="1152" t="s">
        <v>129</v>
      </c>
      <c r="BAX6" s="1152" t="s">
        <v>129</v>
      </c>
      <c r="BAY6" s="1152" t="s">
        <v>129</v>
      </c>
      <c r="BAZ6" s="1152" t="s">
        <v>129</v>
      </c>
      <c r="BBA6" s="1152" t="s">
        <v>129</v>
      </c>
      <c r="BBB6" s="1152" t="s">
        <v>129</v>
      </c>
      <c r="BBC6" s="1152" t="s">
        <v>129</v>
      </c>
      <c r="BBD6" s="1152" t="s">
        <v>129</v>
      </c>
      <c r="BBE6" s="1152" t="s">
        <v>129</v>
      </c>
      <c r="BBF6" s="1152" t="s">
        <v>129</v>
      </c>
      <c r="BBG6" s="1152" t="s">
        <v>129</v>
      </c>
      <c r="BBH6" s="1152" t="s">
        <v>129</v>
      </c>
      <c r="BBI6" s="1152" t="s">
        <v>129</v>
      </c>
      <c r="BBJ6" s="1152" t="s">
        <v>129</v>
      </c>
      <c r="BBK6" s="1152" t="s">
        <v>129</v>
      </c>
      <c r="BBL6" s="1152" t="s">
        <v>129</v>
      </c>
      <c r="BBM6" s="1152" t="s">
        <v>129</v>
      </c>
      <c r="BBN6" s="1152" t="s">
        <v>129</v>
      </c>
      <c r="BBO6" s="1152" t="s">
        <v>129</v>
      </c>
      <c r="BBP6" s="1152" t="s">
        <v>129</v>
      </c>
      <c r="BBQ6" s="1152" t="s">
        <v>129</v>
      </c>
      <c r="BBR6" s="1152" t="s">
        <v>129</v>
      </c>
      <c r="BBS6" s="1152" t="s">
        <v>129</v>
      </c>
      <c r="BBT6" s="1152" t="s">
        <v>129</v>
      </c>
      <c r="BBU6" s="1152" t="s">
        <v>129</v>
      </c>
      <c r="BBV6" s="1152" t="s">
        <v>129</v>
      </c>
      <c r="BBW6" s="1152" t="s">
        <v>129</v>
      </c>
      <c r="BBX6" s="1152" t="s">
        <v>129</v>
      </c>
      <c r="BBY6" s="1152" t="s">
        <v>129</v>
      </c>
      <c r="BBZ6" s="1152" t="s">
        <v>129</v>
      </c>
      <c r="BCA6" s="1152" t="s">
        <v>129</v>
      </c>
      <c r="BCB6" s="1152" t="s">
        <v>129</v>
      </c>
      <c r="BCC6" s="1152" t="s">
        <v>129</v>
      </c>
      <c r="BCD6" s="1152" t="s">
        <v>129</v>
      </c>
      <c r="BCE6" s="1152" t="s">
        <v>129</v>
      </c>
      <c r="BCF6" s="1152" t="s">
        <v>129</v>
      </c>
      <c r="BCG6" s="1152" t="s">
        <v>129</v>
      </c>
      <c r="BCH6" s="1152" t="s">
        <v>129</v>
      </c>
      <c r="BCI6" s="1152" t="s">
        <v>129</v>
      </c>
      <c r="BCJ6" s="1152" t="s">
        <v>129</v>
      </c>
      <c r="BCK6" s="1152" t="s">
        <v>129</v>
      </c>
      <c r="BCL6" s="1152" t="s">
        <v>129</v>
      </c>
      <c r="BCM6" s="1152" t="s">
        <v>129</v>
      </c>
      <c r="BCN6" s="1152" t="s">
        <v>129</v>
      </c>
      <c r="BCO6" s="1152" t="s">
        <v>129</v>
      </c>
      <c r="BCP6" s="1152" t="s">
        <v>129</v>
      </c>
      <c r="BCQ6" s="1152" t="s">
        <v>129</v>
      </c>
      <c r="BCR6" s="1152" t="s">
        <v>129</v>
      </c>
      <c r="BCS6" s="1152" t="s">
        <v>129</v>
      </c>
      <c r="BCT6" s="1152" t="s">
        <v>129</v>
      </c>
      <c r="BCU6" s="1152" t="s">
        <v>129</v>
      </c>
      <c r="BCV6" s="1152" t="s">
        <v>129</v>
      </c>
      <c r="BCW6" s="1152" t="s">
        <v>129</v>
      </c>
      <c r="BCX6" s="1152" t="s">
        <v>129</v>
      </c>
      <c r="BCY6" s="1152" t="s">
        <v>129</v>
      </c>
      <c r="BCZ6" s="1152" t="s">
        <v>129</v>
      </c>
      <c r="BDA6" s="1152" t="s">
        <v>129</v>
      </c>
      <c r="BDB6" s="1152" t="s">
        <v>129</v>
      </c>
      <c r="BDC6" s="1152" t="s">
        <v>129</v>
      </c>
      <c r="BDD6" s="1152" t="s">
        <v>129</v>
      </c>
      <c r="BDE6" s="1152" t="s">
        <v>129</v>
      </c>
      <c r="BDF6" s="1152" t="s">
        <v>129</v>
      </c>
      <c r="BDG6" s="1152" t="s">
        <v>129</v>
      </c>
      <c r="BDH6" s="1152" t="s">
        <v>129</v>
      </c>
      <c r="BDI6" s="1152" t="s">
        <v>129</v>
      </c>
      <c r="BDJ6" s="1152" t="s">
        <v>129</v>
      </c>
      <c r="BDK6" s="1152" t="s">
        <v>129</v>
      </c>
      <c r="BDL6" s="1152" t="s">
        <v>129</v>
      </c>
      <c r="BDM6" s="1152" t="s">
        <v>129</v>
      </c>
      <c r="BDN6" s="1152" t="s">
        <v>129</v>
      </c>
      <c r="BDO6" s="1152" t="s">
        <v>129</v>
      </c>
      <c r="BDP6" s="1152" t="s">
        <v>129</v>
      </c>
      <c r="BDQ6" s="1152" t="s">
        <v>129</v>
      </c>
      <c r="BDR6" s="1152" t="s">
        <v>129</v>
      </c>
      <c r="BDS6" s="1152" t="s">
        <v>129</v>
      </c>
      <c r="BDT6" s="1152" t="s">
        <v>129</v>
      </c>
      <c r="BDU6" s="1152" t="s">
        <v>129</v>
      </c>
      <c r="BDV6" s="1152" t="s">
        <v>129</v>
      </c>
      <c r="BDW6" s="1152" t="s">
        <v>129</v>
      </c>
      <c r="BDX6" s="1152" t="s">
        <v>129</v>
      </c>
      <c r="BDY6" s="1152" t="s">
        <v>129</v>
      </c>
      <c r="BDZ6" s="1152" t="s">
        <v>129</v>
      </c>
      <c r="BEA6" s="1152" t="s">
        <v>129</v>
      </c>
      <c r="BEB6" s="1152" t="s">
        <v>129</v>
      </c>
      <c r="BEC6" s="1152" t="s">
        <v>129</v>
      </c>
      <c r="BED6" s="1152" t="s">
        <v>129</v>
      </c>
      <c r="BEE6" s="1152" t="s">
        <v>129</v>
      </c>
      <c r="BEF6" s="1152" t="s">
        <v>129</v>
      </c>
      <c r="BEG6" s="1152" t="s">
        <v>129</v>
      </c>
      <c r="BEH6" s="1152" t="s">
        <v>129</v>
      </c>
      <c r="BEI6" s="1152" t="s">
        <v>129</v>
      </c>
      <c r="BEJ6" s="1152" t="s">
        <v>129</v>
      </c>
      <c r="BEK6" s="1152" t="s">
        <v>129</v>
      </c>
      <c r="BEL6" s="1152" t="s">
        <v>129</v>
      </c>
      <c r="BEM6" s="1152" t="s">
        <v>129</v>
      </c>
      <c r="BEN6" s="1152" t="s">
        <v>129</v>
      </c>
      <c r="BEO6" s="1152" t="s">
        <v>129</v>
      </c>
      <c r="BEP6" s="1152" t="s">
        <v>129</v>
      </c>
      <c r="BEQ6" s="1152" t="s">
        <v>129</v>
      </c>
      <c r="BER6" s="1152" t="s">
        <v>129</v>
      </c>
      <c r="BES6" s="1152" t="s">
        <v>129</v>
      </c>
      <c r="BET6" s="1152" t="s">
        <v>129</v>
      </c>
      <c r="BEU6" s="1152" t="s">
        <v>129</v>
      </c>
      <c r="BEV6" s="1152" t="s">
        <v>129</v>
      </c>
      <c r="BEW6" s="1152" t="s">
        <v>129</v>
      </c>
      <c r="BEX6" s="1152" t="s">
        <v>129</v>
      </c>
      <c r="BEY6" s="1152" t="s">
        <v>129</v>
      </c>
      <c r="BEZ6" s="1152" t="s">
        <v>129</v>
      </c>
      <c r="BFA6" s="1152" t="s">
        <v>129</v>
      </c>
      <c r="BFB6" s="1152" t="s">
        <v>129</v>
      </c>
      <c r="BFC6" s="1152" t="s">
        <v>129</v>
      </c>
      <c r="BFD6" s="1152" t="s">
        <v>129</v>
      </c>
      <c r="BFE6" s="1152" t="s">
        <v>129</v>
      </c>
      <c r="BFF6" s="1152" t="s">
        <v>129</v>
      </c>
      <c r="BFG6" s="1152" t="s">
        <v>129</v>
      </c>
      <c r="BFH6" s="1152" t="s">
        <v>129</v>
      </c>
      <c r="BFI6" s="1152" t="s">
        <v>129</v>
      </c>
      <c r="BFJ6" s="1152" t="s">
        <v>129</v>
      </c>
      <c r="BFK6" s="1152" t="s">
        <v>129</v>
      </c>
      <c r="BFL6" s="1152" t="s">
        <v>129</v>
      </c>
      <c r="BFM6" s="1152" t="s">
        <v>129</v>
      </c>
      <c r="BFN6" s="1152" t="s">
        <v>129</v>
      </c>
      <c r="BFO6" s="1152" t="s">
        <v>129</v>
      </c>
      <c r="BFP6" s="1152" t="s">
        <v>129</v>
      </c>
      <c r="BFQ6" s="1152" t="s">
        <v>129</v>
      </c>
      <c r="BFR6" s="1152" t="s">
        <v>129</v>
      </c>
      <c r="BFS6" s="1152" t="s">
        <v>129</v>
      </c>
      <c r="BFT6" s="1152" t="s">
        <v>129</v>
      </c>
      <c r="BFU6" s="1152" t="s">
        <v>129</v>
      </c>
      <c r="BFV6" s="1152" t="s">
        <v>129</v>
      </c>
      <c r="BFW6" s="1152" t="s">
        <v>129</v>
      </c>
      <c r="BFX6" s="1152" t="s">
        <v>129</v>
      </c>
      <c r="BFY6" s="1152" t="s">
        <v>129</v>
      </c>
      <c r="BFZ6" s="1152" t="s">
        <v>129</v>
      </c>
      <c r="BGA6" s="1152" t="s">
        <v>129</v>
      </c>
      <c r="BGB6" s="1152" t="s">
        <v>129</v>
      </c>
      <c r="BGC6" s="1152" t="s">
        <v>129</v>
      </c>
      <c r="BGD6" s="1152" t="s">
        <v>129</v>
      </c>
      <c r="BGE6" s="1152" t="s">
        <v>129</v>
      </c>
      <c r="BGF6" s="1152" t="s">
        <v>129</v>
      </c>
      <c r="BGG6" s="1152" t="s">
        <v>129</v>
      </c>
      <c r="BGH6" s="1152" t="s">
        <v>129</v>
      </c>
      <c r="BGI6" s="1152" t="s">
        <v>129</v>
      </c>
      <c r="BGJ6" s="1152" t="s">
        <v>129</v>
      </c>
      <c r="BGK6" s="1152" t="s">
        <v>129</v>
      </c>
      <c r="BGL6" s="1152" t="s">
        <v>129</v>
      </c>
      <c r="BGM6" s="1152" t="s">
        <v>129</v>
      </c>
      <c r="BGN6" s="1152" t="s">
        <v>129</v>
      </c>
      <c r="BGO6" s="1152" t="s">
        <v>129</v>
      </c>
      <c r="BGP6" s="1152" t="s">
        <v>129</v>
      </c>
      <c r="BGQ6" s="1152" t="s">
        <v>129</v>
      </c>
      <c r="BGR6" s="1152" t="s">
        <v>129</v>
      </c>
      <c r="BGS6" s="1152" t="s">
        <v>129</v>
      </c>
      <c r="BGT6" s="1152" t="s">
        <v>129</v>
      </c>
      <c r="BGU6" s="1152" t="s">
        <v>129</v>
      </c>
      <c r="BGV6" s="1152" t="s">
        <v>129</v>
      </c>
      <c r="BGW6" s="1152" t="s">
        <v>129</v>
      </c>
      <c r="BGX6" s="1152" t="s">
        <v>129</v>
      </c>
      <c r="BGY6" s="1152" t="s">
        <v>129</v>
      </c>
      <c r="BGZ6" s="1152" t="s">
        <v>129</v>
      </c>
      <c r="BHA6" s="1152" t="s">
        <v>129</v>
      </c>
      <c r="BHB6" s="1152" t="s">
        <v>129</v>
      </c>
      <c r="BHC6" s="1152" t="s">
        <v>129</v>
      </c>
      <c r="BHD6" s="1152" t="s">
        <v>129</v>
      </c>
      <c r="BHE6" s="1152" t="s">
        <v>129</v>
      </c>
      <c r="BHF6" s="1152" t="s">
        <v>129</v>
      </c>
      <c r="BHG6" s="1152" t="s">
        <v>129</v>
      </c>
      <c r="BHH6" s="1152" t="s">
        <v>129</v>
      </c>
      <c r="BHI6" s="1152" t="s">
        <v>129</v>
      </c>
      <c r="BHJ6" s="1152" t="s">
        <v>129</v>
      </c>
      <c r="BHK6" s="1152" t="s">
        <v>129</v>
      </c>
      <c r="BHL6" s="1152" t="s">
        <v>129</v>
      </c>
      <c r="BHM6" s="1152" t="s">
        <v>129</v>
      </c>
      <c r="BHN6" s="1152" t="s">
        <v>129</v>
      </c>
      <c r="BHO6" s="1152" t="s">
        <v>129</v>
      </c>
      <c r="BHP6" s="1152" t="s">
        <v>129</v>
      </c>
      <c r="BHQ6" s="1152" t="s">
        <v>129</v>
      </c>
      <c r="BHR6" s="1152" t="s">
        <v>129</v>
      </c>
      <c r="BHS6" s="1152" t="s">
        <v>129</v>
      </c>
      <c r="BHT6" s="1152" t="s">
        <v>129</v>
      </c>
      <c r="BHU6" s="1152" t="s">
        <v>129</v>
      </c>
      <c r="BHV6" s="1152" t="s">
        <v>129</v>
      </c>
      <c r="BHW6" s="1152" t="s">
        <v>129</v>
      </c>
      <c r="BHX6" s="1152" t="s">
        <v>129</v>
      </c>
      <c r="BHY6" s="1152" t="s">
        <v>129</v>
      </c>
      <c r="BHZ6" s="1152" t="s">
        <v>129</v>
      </c>
      <c r="BIA6" s="1152" t="s">
        <v>129</v>
      </c>
      <c r="BIB6" s="1152" t="s">
        <v>129</v>
      </c>
      <c r="BIC6" s="1152" t="s">
        <v>129</v>
      </c>
      <c r="BID6" s="1152" t="s">
        <v>129</v>
      </c>
      <c r="BIE6" s="1152" t="s">
        <v>129</v>
      </c>
      <c r="BIF6" s="1152" t="s">
        <v>129</v>
      </c>
      <c r="BIG6" s="1152" t="s">
        <v>129</v>
      </c>
      <c r="BIH6" s="1152" t="s">
        <v>129</v>
      </c>
      <c r="BII6" s="1152" t="s">
        <v>129</v>
      </c>
      <c r="BIJ6" s="1152" t="s">
        <v>129</v>
      </c>
      <c r="BIK6" s="1152" t="s">
        <v>129</v>
      </c>
      <c r="BIL6" s="1152" t="s">
        <v>129</v>
      </c>
      <c r="BIM6" s="1152" t="s">
        <v>129</v>
      </c>
      <c r="BIN6" s="1152" t="s">
        <v>129</v>
      </c>
      <c r="BIO6" s="1152" t="s">
        <v>129</v>
      </c>
      <c r="BIP6" s="1152" t="s">
        <v>129</v>
      </c>
      <c r="BIQ6" s="1152" t="s">
        <v>129</v>
      </c>
      <c r="BIR6" s="1152" t="s">
        <v>129</v>
      </c>
      <c r="BIS6" s="1152" t="s">
        <v>129</v>
      </c>
      <c r="BIT6" s="1152" t="s">
        <v>129</v>
      </c>
      <c r="BIU6" s="1152" t="s">
        <v>129</v>
      </c>
      <c r="BIV6" s="1152" t="s">
        <v>129</v>
      </c>
      <c r="BIW6" s="1152" t="s">
        <v>129</v>
      </c>
      <c r="BIX6" s="1152" t="s">
        <v>129</v>
      </c>
      <c r="BIY6" s="1152" t="s">
        <v>129</v>
      </c>
      <c r="BIZ6" s="1152" t="s">
        <v>129</v>
      </c>
      <c r="BJA6" s="1152" t="s">
        <v>129</v>
      </c>
      <c r="BJB6" s="1152" t="s">
        <v>129</v>
      </c>
      <c r="BJC6" s="1152" t="s">
        <v>129</v>
      </c>
      <c r="BJD6" s="1152" t="s">
        <v>129</v>
      </c>
      <c r="BJE6" s="1152" t="s">
        <v>129</v>
      </c>
      <c r="BJF6" s="1152" t="s">
        <v>129</v>
      </c>
      <c r="BJG6" s="1152" t="s">
        <v>129</v>
      </c>
      <c r="BJH6" s="1152" t="s">
        <v>129</v>
      </c>
      <c r="BJI6" s="1152" t="s">
        <v>129</v>
      </c>
      <c r="BJJ6" s="1152" t="s">
        <v>129</v>
      </c>
      <c r="BJK6" s="1152" t="s">
        <v>129</v>
      </c>
      <c r="BJL6" s="1152" t="s">
        <v>129</v>
      </c>
      <c r="BJM6" s="1152" t="s">
        <v>129</v>
      </c>
      <c r="BJN6" s="1152" t="s">
        <v>129</v>
      </c>
      <c r="BJO6" s="1152" t="s">
        <v>129</v>
      </c>
      <c r="BJP6" s="1152" t="s">
        <v>129</v>
      </c>
      <c r="BJQ6" s="1152" t="s">
        <v>129</v>
      </c>
      <c r="BJR6" s="1152" t="s">
        <v>129</v>
      </c>
      <c r="BJS6" s="1152" t="s">
        <v>129</v>
      </c>
      <c r="BJT6" s="1152" t="s">
        <v>129</v>
      </c>
      <c r="BJU6" s="1152" t="s">
        <v>129</v>
      </c>
      <c r="BJV6" s="1152" t="s">
        <v>129</v>
      </c>
      <c r="BJW6" s="1152" t="s">
        <v>129</v>
      </c>
      <c r="BJX6" s="1152" t="s">
        <v>129</v>
      </c>
      <c r="BJY6" s="1152" t="s">
        <v>129</v>
      </c>
      <c r="BJZ6" s="1152" t="s">
        <v>129</v>
      </c>
      <c r="BKA6" s="1152" t="s">
        <v>129</v>
      </c>
      <c r="BKB6" s="1152" t="s">
        <v>129</v>
      </c>
      <c r="BKC6" s="1152" t="s">
        <v>129</v>
      </c>
      <c r="BKD6" s="1152" t="s">
        <v>129</v>
      </c>
      <c r="BKE6" s="1152" t="s">
        <v>129</v>
      </c>
      <c r="BKF6" s="1152" t="s">
        <v>129</v>
      </c>
      <c r="BKG6" s="1152" t="s">
        <v>129</v>
      </c>
      <c r="BKH6" s="1152" t="s">
        <v>129</v>
      </c>
      <c r="BKI6" s="1152" t="s">
        <v>129</v>
      </c>
      <c r="BKJ6" s="1152" t="s">
        <v>129</v>
      </c>
      <c r="BKK6" s="1152" t="s">
        <v>129</v>
      </c>
      <c r="BKL6" s="1152" t="s">
        <v>129</v>
      </c>
      <c r="BKM6" s="1152" t="s">
        <v>129</v>
      </c>
      <c r="BKN6" s="1152" t="s">
        <v>129</v>
      </c>
      <c r="BKO6" s="1152" t="s">
        <v>129</v>
      </c>
      <c r="BKP6" s="1152" t="s">
        <v>129</v>
      </c>
      <c r="BKQ6" s="1152" t="s">
        <v>129</v>
      </c>
      <c r="BKR6" s="1152" t="s">
        <v>129</v>
      </c>
      <c r="BKS6" s="1152" t="s">
        <v>129</v>
      </c>
      <c r="BKT6" s="1152" t="s">
        <v>129</v>
      </c>
      <c r="BKU6" s="1152" t="s">
        <v>129</v>
      </c>
      <c r="BKV6" s="1152" t="s">
        <v>129</v>
      </c>
      <c r="BKW6" s="1152" t="s">
        <v>129</v>
      </c>
      <c r="BKX6" s="1152" t="s">
        <v>129</v>
      </c>
      <c r="BKY6" s="1152" t="s">
        <v>129</v>
      </c>
      <c r="BKZ6" s="1152" t="s">
        <v>129</v>
      </c>
      <c r="BLA6" s="1152" t="s">
        <v>129</v>
      </c>
      <c r="BLB6" s="1152" t="s">
        <v>129</v>
      </c>
      <c r="BLC6" s="1152" t="s">
        <v>129</v>
      </c>
      <c r="BLD6" s="1152" t="s">
        <v>129</v>
      </c>
      <c r="BLE6" s="1152" t="s">
        <v>129</v>
      </c>
      <c r="BLF6" s="1152" t="s">
        <v>129</v>
      </c>
      <c r="BLG6" s="1152" t="s">
        <v>129</v>
      </c>
      <c r="BLH6" s="1152" t="s">
        <v>129</v>
      </c>
      <c r="BLI6" s="1152" t="s">
        <v>129</v>
      </c>
      <c r="BLJ6" s="1152" t="s">
        <v>129</v>
      </c>
      <c r="BLK6" s="1152" t="s">
        <v>129</v>
      </c>
      <c r="BLL6" s="1152" t="s">
        <v>129</v>
      </c>
      <c r="BLM6" s="1152" t="s">
        <v>129</v>
      </c>
      <c r="BLN6" s="1152" t="s">
        <v>129</v>
      </c>
      <c r="BLO6" s="1152" t="s">
        <v>129</v>
      </c>
      <c r="BLP6" s="1152" t="s">
        <v>129</v>
      </c>
      <c r="BLQ6" s="1152" t="s">
        <v>129</v>
      </c>
      <c r="BLR6" s="1152" t="s">
        <v>129</v>
      </c>
      <c r="BLS6" s="1152" t="s">
        <v>129</v>
      </c>
      <c r="BLT6" s="1152" t="s">
        <v>129</v>
      </c>
      <c r="BLU6" s="1152" t="s">
        <v>129</v>
      </c>
      <c r="BLV6" s="1152" t="s">
        <v>129</v>
      </c>
      <c r="BLW6" s="1152" t="s">
        <v>129</v>
      </c>
      <c r="BLX6" s="1152" t="s">
        <v>129</v>
      </c>
      <c r="BLY6" s="1152" t="s">
        <v>129</v>
      </c>
      <c r="BLZ6" s="1152" t="s">
        <v>129</v>
      </c>
      <c r="BMA6" s="1152" t="s">
        <v>129</v>
      </c>
      <c r="BMB6" s="1152" t="s">
        <v>129</v>
      </c>
      <c r="BMC6" s="1152" t="s">
        <v>129</v>
      </c>
      <c r="BMD6" s="1152" t="s">
        <v>129</v>
      </c>
      <c r="BME6" s="1152" t="s">
        <v>129</v>
      </c>
      <c r="BMF6" s="1152" t="s">
        <v>129</v>
      </c>
      <c r="BMG6" s="1152" t="s">
        <v>129</v>
      </c>
      <c r="BMH6" s="1152" t="s">
        <v>129</v>
      </c>
      <c r="BMI6" s="1152" t="s">
        <v>129</v>
      </c>
      <c r="BMJ6" s="1152" t="s">
        <v>129</v>
      </c>
      <c r="BMK6" s="1152" t="s">
        <v>129</v>
      </c>
      <c r="BML6" s="1152" t="s">
        <v>129</v>
      </c>
      <c r="BMM6" s="1152" t="s">
        <v>129</v>
      </c>
      <c r="BMN6" s="1152" t="s">
        <v>129</v>
      </c>
      <c r="BMO6" s="1152" t="s">
        <v>129</v>
      </c>
      <c r="BMP6" s="1152" t="s">
        <v>129</v>
      </c>
      <c r="BMQ6" s="1152" t="s">
        <v>129</v>
      </c>
      <c r="BMR6" s="1152" t="s">
        <v>129</v>
      </c>
      <c r="BMS6" s="1152" t="s">
        <v>129</v>
      </c>
      <c r="BMT6" s="1152" t="s">
        <v>129</v>
      </c>
      <c r="BMU6" s="1152" t="s">
        <v>129</v>
      </c>
      <c r="BMV6" s="1152" t="s">
        <v>129</v>
      </c>
      <c r="BMW6" s="1152" t="s">
        <v>129</v>
      </c>
      <c r="BMX6" s="1152" t="s">
        <v>129</v>
      </c>
      <c r="BMY6" s="1152" t="s">
        <v>129</v>
      </c>
      <c r="BMZ6" s="1152" t="s">
        <v>129</v>
      </c>
      <c r="BNA6" s="1152" t="s">
        <v>129</v>
      </c>
      <c r="BNB6" s="1152" t="s">
        <v>129</v>
      </c>
      <c r="BNC6" s="1152" t="s">
        <v>129</v>
      </c>
      <c r="BND6" s="1152" t="s">
        <v>129</v>
      </c>
      <c r="BNE6" s="1152" t="s">
        <v>129</v>
      </c>
      <c r="BNF6" s="1152" t="s">
        <v>129</v>
      </c>
      <c r="BNG6" s="1152" t="s">
        <v>129</v>
      </c>
      <c r="BNH6" s="1152" t="s">
        <v>129</v>
      </c>
      <c r="BNI6" s="1152" t="s">
        <v>129</v>
      </c>
      <c r="BNJ6" s="1152" t="s">
        <v>129</v>
      </c>
      <c r="BNK6" s="1152" t="s">
        <v>129</v>
      </c>
      <c r="BNL6" s="1152" t="s">
        <v>129</v>
      </c>
      <c r="BNM6" s="1152" t="s">
        <v>129</v>
      </c>
      <c r="BNN6" s="1152" t="s">
        <v>129</v>
      </c>
      <c r="BNO6" s="1152" t="s">
        <v>129</v>
      </c>
      <c r="BNP6" s="1152" t="s">
        <v>129</v>
      </c>
      <c r="BNQ6" s="1152" t="s">
        <v>129</v>
      </c>
      <c r="BNR6" s="1152" t="s">
        <v>129</v>
      </c>
      <c r="BNS6" s="1152" t="s">
        <v>129</v>
      </c>
      <c r="BNT6" s="1152" t="s">
        <v>129</v>
      </c>
      <c r="BNU6" s="1152" t="s">
        <v>129</v>
      </c>
      <c r="BNV6" s="1152" t="s">
        <v>129</v>
      </c>
      <c r="BNW6" s="1152" t="s">
        <v>129</v>
      </c>
      <c r="BNX6" s="1152" t="s">
        <v>129</v>
      </c>
      <c r="BNY6" s="1152" t="s">
        <v>129</v>
      </c>
      <c r="BNZ6" s="1152" t="s">
        <v>129</v>
      </c>
      <c r="BOA6" s="1152" t="s">
        <v>129</v>
      </c>
      <c r="BOB6" s="1152" t="s">
        <v>129</v>
      </c>
      <c r="BOC6" s="1152" t="s">
        <v>129</v>
      </c>
      <c r="BOD6" s="1152" t="s">
        <v>129</v>
      </c>
      <c r="BOE6" s="1152" t="s">
        <v>129</v>
      </c>
      <c r="BOF6" s="1152" t="s">
        <v>129</v>
      </c>
      <c r="BOG6" s="1152" t="s">
        <v>129</v>
      </c>
      <c r="BOH6" s="1152" t="s">
        <v>129</v>
      </c>
      <c r="BOI6" s="1152" t="s">
        <v>129</v>
      </c>
      <c r="BOJ6" s="1152" t="s">
        <v>129</v>
      </c>
      <c r="BOK6" s="1152" t="s">
        <v>129</v>
      </c>
      <c r="BOL6" s="1152" t="s">
        <v>129</v>
      </c>
      <c r="BOM6" s="1152" t="s">
        <v>129</v>
      </c>
      <c r="BON6" s="1152" t="s">
        <v>129</v>
      </c>
      <c r="BOO6" s="1152" t="s">
        <v>129</v>
      </c>
      <c r="BOP6" s="1152" t="s">
        <v>129</v>
      </c>
      <c r="BOQ6" s="1152" t="s">
        <v>129</v>
      </c>
      <c r="BOR6" s="1152" t="s">
        <v>129</v>
      </c>
      <c r="BOS6" s="1152" t="s">
        <v>129</v>
      </c>
      <c r="BOT6" s="1152" t="s">
        <v>129</v>
      </c>
      <c r="BOU6" s="1152" t="s">
        <v>129</v>
      </c>
      <c r="BOV6" s="1152" t="s">
        <v>129</v>
      </c>
      <c r="BOW6" s="1152" t="s">
        <v>129</v>
      </c>
      <c r="BOX6" s="1152" t="s">
        <v>129</v>
      </c>
      <c r="BOY6" s="1152" t="s">
        <v>129</v>
      </c>
      <c r="BOZ6" s="1152" t="s">
        <v>129</v>
      </c>
      <c r="BPA6" s="1152" t="s">
        <v>129</v>
      </c>
      <c r="BPB6" s="1152" t="s">
        <v>129</v>
      </c>
      <c r="BPC6" s="1152" t="s">
        <v>129</v>
      </c>
      <c r="BPD6" s="1152" t="s">
        <v>129</v>
      </c>
      <c r="BPE6" s="1152" t="s">
        <v>129</v>
      </c>
      <c r="BPF6" s="1152" t="s">
        <v>129</v>
      </c>
      <c r="BPG6" s="1152" t="s">
        <v>129</v>
      </c>
      <c r="BPH6" s="1152" t="s">
        <v>129</v>
      </c>
      <c r="BPI6" s="1152" t="s">
        <v>129</v>
      </c>
      <c r="BPJ6" s="1152" t="s">
        <v>129</v>
      </c>
      <c r="BPK6" s="1152" t="s">
        <v>129</v>
      </c>
      <c r="BPL6" s="1152" t="s">
        <v>129</v>
      </c>
      <c r="BPM6" s="1152" t="s">
        <v>129</v>
      </c>
      <c r="BPN6" s="1152" t="s">
        <v>129</v>
      </c>
      <c r="BPO6" s="1152" t="s">
        <v>129</v>
      </c>
      <c r="BPP6" s="1152" t="s">
        <v>129</v>
      </c>
      <c r="BPQ6" s="1152" t="s">
        <v>129</v>
      </c>
      <c r="BPR6" s="1152" t="s">
        <v>129</v>
      </c>
      <c r="BPS6" s="1152" t="s">
        <v>129</v>
      </c>
      <c r="BPT6" s="1152" t="s">
        <v>129</v>
      </c>
      <c r="BPU6" s="1152" t="s">
        <v>129</v>
      </c>
      <c r="BPV6" s="1152" t="s">
        <v>129</v>
      </c>
      <c r="BPW6" s="1152" t="s">
        <v>129</v>
      </c>
      <c r="BPX6" s="1152" t="s">
        <v>129</v>
      </c>
      <c r="BPY6" s="1152" t="s">
        <v>129</v>
      </c>
      <c r="BPZ6" s="1152" t="s">
        <v>129</v>
      </c>
      <c r="BQA6" s="1152" t="s">
        <v>129</v>
      </c>
      <c r="BQB6" s="1152" t="s">
        <v>129</v>
      </c>
      <c r="BQC6" s="1152" t="s">
        <v>129</v>
      </c>
      <c r="BQD6" s="1152" t="s">
        <v>129</v>
      </c>
      <c r="BQE6" s="1152" t="s">
        <v>129</v>
      </c>
      <c r="BQF6" s="1152" t="s">
        <v>129</v>
      </c>
      <c r="BQG6" s="1152" t="s">
        <v>129</v>
      </c>
      <c r="BQH6" s="1152" t="s">
        <v>129</v>
      </c>
      <c r="BQI6" s="1152" t="s">
        <v>129</v>
      </c>
      <c r="BQJ6" s="1152" t="s">
        <v>129</v>
      </c>
      <c r="BQK6" s="1152" t="s">
        <v>129</v>
      </c>
      <c r="BQL6" s="1152" t="s">
        <v>129</v>
      </c>
      <c r="BQM6" s="1152" t="s">
        <v>129</v>
      </c>
      <c r="BQN6" s="1152" t="s">
        <v>129</v>
      </c>
      <c r="BQO6" s="1152" t="s">
        <v>129</v>
      </c>
      <c r="BQP6" s="1152" t="s">
        <v>129</v>
      </c>
      <c r="BQQ6" s="1152" t="s">
        <v>129</v>
      </c>
      <c r="BQR6" s="1152" t="s">
        <v>129</v>
      </c>
      <c r="BQS6" s="1152" t="s">
        <v>129</v>
      </c>
      <c r="BQT6" s="1152" t="s">
        <v>129</v>
      </c>
      <c r="BQU6" s="1152" t="s">
        <v>129</v>
      </c>
      <c r="BQV6" s="1152" t="s">
        <v>129</v>
      </c>
      <c r="BQW6" s="1152" t="s">
        <v>129</v>
      </c>
      <c r="BQX6" s="1152" t="s">
        <v>129</v>
      </c>
      <c r="BQY6" s="1152" t="s">
        <v>129</v>
      </c>
      <c r="BQZ6" s="1152" t="s">
        <v>129</v>
      </c>
      <c r="BRA6" s="1152" t="s">
        <v>129</v>
      </c>
      <c r="BRB6" s="1152" t="s">
        <v>129</v>
      </c>
      <c r="BRC6" s="1152" t="s">
        <v>129</v>
      </c>
      <c r="BRD6" s="1152" t="s">
        <v>129</v>
      </c>
      <c r="BRE6" s="1152" t="s">
        <v>129</v>
      </c>
      <c r="BRF6" s="1152" t="s">
        <v>129</v>
      </c>
      <c r="BRG6" s="1152" t="s">
        <v>129</v>
      </c>
      <c r="BRH6" s="1152" t="s">
        <v>129</v>
      </c>
      <c r="BRI6" s="1152" t="s">
        <v>129</v>
      </c>
      <c r="BRJ6" s="1152" t="s">
        <v>129</v>
      </c>
      <c r="BRK6" s="1152" t="s">
        <v>129</v>
      </c>
      <c r="BRL6" s="1152" t="s">
        <v>129</v>
      </c>
      <c r="BRM6" s="1152" t="s">
        <v>129</v>
      </c>
      <c r="BRN6" s="1152" t="s">
        <v>129</v>
      </c>
      <c r="BRO6" s="1152" t="s">
        <v>129</v>
      </c>
      <c r="BRP6" s="1152" t="s">
        <v>129</v>
      </c>
      <c r="BRQ6" s="1152" t="s">
        <v>129</v>
      </c>
      <c r="BRR6" s="1152" t="s">
        <v>129</v>
      </c>
      <c r="BRS6" s="1152" t="s">
        <v>129</v>
      </c>
      <c r="BRT6" s="1152" t="s">
        <v>129</v>
      </c>
      <c r="BRU6" s="1152" t="s">
        <v>129</v>
      </c>
      <c r="BRV6" s="1152" t="s">
        <v>129</v>
      </c>
      <c r="BRW6" s="1152" t="s">
        <v>129</v>
      </c>
      <c r="BRX6" s="1152" t="s">
        <v>129</v>
      </c>
      <c r="BRY6" s="1152" t="s">
        <v>129</v>
      </c>
      <c r="BRZ6" s="1152" t="s">
        <v>129</v>
      </c>
      <c r="BSA6" s="1152" t="s">
        <v>129</v>
      </c>
      <c r="BSB6" s="1152" t="s">
        <v>129</v>
      </c>
      <c r="BSC6" s="1152" t="s">
        <v>129</v>
      </c>
      <c r="BSD6" s="1152" t="s">
        <v>129</v>
      </c>
      <c r="BSE6" s="1152" t="s">
        <v>129</v>
      </c>
      <c r="BSF6" s="1152" t="s">
        <v>129</v>
      </c>
      <c r="BSG6" s="1152" t="s">
        <v>129</v>
      </c>
      <c r="BSH6" s="1152" t="s">
        <v>129</v>
      </c>
      <c r="BSI6" s="1152" t="s">
        <v>129</v>
      </c>
      <c r="BSJ6" s="1152" t="s">
        <v>129</v>
      </c>
      <c r="BSK6" s="1152" t="s">
        <v>129</v>
      </c>
      <c r="BSL6" s="1152" t="s">
        <v>129</v>
      </c>
      <c r="BSM6" s="1152" t="s">
        <v>129</v>
      </c>
      <c r="BSN6" s="1152" t="s">
        <v>129</v>
      </c>
      <c r="BSO6" s="1152" t="s">
        <v>129</v>
      </c>
      <c r="BSP6" s="1152" t="s">
        <v>129</v>
      </c>
      <c r="BSQ6" s="1152" t="s">
        <v>129</v>
      </c>
      <c r="BSR6" s="1152" t="s">
        <v>129</v>
      </c>
      <c r="BSS6" s="1152" t="s">
        <v>129</v>
      </c>
      <c r="BST6" s="1152" t="s">
        <v>129</v>
      </c>
      <c r="BSU6" s="1152" t="s">
        <v>129</v>
      </c>
      <c r="BSV6" s="1152" t="s">
        <v>129</v>
      </c>
      <c r="BSW6" s="1152" t="s">
        <v>129</v>
      </c>
      <c r="BSX6" s="1152" t="s">
        <v>129</v>
      </c>
      <c r="BSY6" s="1152" t="s">
        <v>129</v>
      </c>
      <c r="BSZ6" s="1152" t="s">
        <v>129</v>
      </c>
      <c r="BTA6" s="1152" t="s">
        <v>129</v>
      </c>
      <c r="BTB6" s="1152" t="s">
        <v>129</v>
      </c>
      <c r="BTC6" s="1152" t="s">
        <v>129</v>
      </c>
      <c r="BTD6" s="1152" t="s">
        <v>129</v>
      </c>
      <c r="BTE6" s="1152" t="s">
        <v>129</v>
      </c>
      <c r="BTF6" s="1152" t="s">
        <v>129</v>
      </c>
      <c r="BTG6" s="1152" t="s">
        <v>129</v>
      </c>
      <c r="BTH6" s="1152" t="s">
        <v>129</v>
      </c>
      <c r="BTI6" s="1152" t="s">
        <v>129</v>
      </c>
      <c r="BTJ6" s="1152" t="s">
        <v>129</v>
      </c>
      <c r="BTK6" s="1152" t="s">
        <v>129</v>
      </c>
      <c r="BTL6" s="1152" t="s">
        <v>129</v>
      </c>
      <c r="BTM6" s="1152" t="s">
        <v>129</v>
      </c>
      <c r="BTN6" s="1152" t="s">
        <v>129</v>
      </c>
      <c r="BTO6" s="1152" t="s">
        <v>129</v>
      </c>
      <c r="BTP6" s="1152" t="s">
        <v>129</v>
      </c>
      <c r="BTQ6" s="1152" t="s">
        <v>129</v>
      </c>
      <c r="BTR6" s="1152" t="s">
        <v>129</v>
      </c>
      <c r="BTS6" s="1152" t="s">
        <v>129</v>
      </c>
      <c r="BTT6" s="1152" t="s">
        <v>129</v>
      </c>
      <c r="BTU6" s="1152" t="s">
        <v>129</v>
      </c>
      <c r="BTV6" s="1152" t="s">
        <v>129</v>
      </c>
      <c r="BTW6" s="1152" t="s">
        <v>129</v>
      </c>
      <c r="BTX6" s="1152" t="s">
        <v>129</v>
      </c>
      <c r="BTY6" s="1152" t="s">
        <v>129</v>
      </c>
      <c r="BTZ6" s="1152" t="s">
        <v>129</v>
      </c>
      <c r="BUA6" s="1152" t="s">
        <v>129</v>
      </c>
      <c r="BUB6" s="1152" t="s">
        <v>129</v>
      </c>
      <c r="BUC6" s="1152" t="s">
        <v>129</v>
      </c>
      <c r="BUD6" s="1152" t="s">
        <v>129</v>
      </c>
      <c r="BUE6" s="1152" t="s">
        <v>129</v>
      </c>
      <c r="BUF6" s="1152" t="s">
        <v>129</v>
      </c>
      <c r="BUG6" s="1152" t="s">
        <v>129</v>
      </c>
      <c r="BUH6" s="1152" t="s">
        <v>129</v>
      </c>
      <c r="BUI6" s="1152" t="s">
        <v>129</v>
      </c>
      <c r="BUJ6" s="1152" t="s">
        <v>129</v>
      </c>
      <c r="BUK6" s="1152" t="s">
        <v>129</v>
      </c>
      <c r="BUL6" s="1152" t="s">
        <v>129</v>
      </c>
      <c r="BUM6" s="1152" t="s">
        <v>129</v>
      </c>
      <c r="BUN6" s="1152" t="s">
        <v>129</v>
      </c>
      <c r="BUO6" s="1152" t="s">
        <v>129</v>
      </c>
      <c r="BUP6" s="1152" t="s">
        <v>129</v>
      </c>
      <c r="BUQ6" s="1152" t="s">
        <v>129</v>
      </c>
      <c r="BUR6" s="1152" t="s">
        <v>129</v>
      </c>
      <c r="BUS6" s="1152" t="s">
        <v>129</v>
      </c>
      <c r="BUT6" s="1152" t="s">
        <v>129</v>
      </c>
      <c r="BUU6" s="1152" t="s">
        <v>129</v>
      </c>
      <c r="BUV6" s="1152" t="s">
        <v>129</v>
      </c>
      <c r="BUW6" s="1152" t="s">
        <v>129</v>
      </c>
      <c r="BUX6" s="1152" t="s">
        <v>129</v>
      </c>
      <c r="BUY6" s="1152" t="s">
        <v>129</v>
      </c>
      <c r="BUZ6" s="1152" t="s">
        <v>129</v>
      </c>
      <c r="BVA6" s="1152" t="s">
        <v>129</v>
      </c>
      <c r="BVB6" s="1152" t="s">
        <v>129</v>
      </c>
      <c r="BVC6" s="1152" t="s">
        <v>129</v>
      </c>
      <c r="BVD6" s="1152" t="s">
        <v>129</v>
      </c>
      <c r="BVE6" s="1152" t="s">
        <v>129</v>
      </c>
      <c r="BVF6" s="1152" t="s">
        <v>129</v>
      </c>
      <c r="BVG6" s="1152" t="s">
        <v>129</v>
      </c>
      <c r="BVH6" s="1152" t="s">
        <v>129</v>
      </c>
      <c r="BVI6" s="1152" t="s">
        <v>129</v>
      </c>
      <c r="BVJ6" s="1152" t="s">
        <v>129</v>
      </c>
      <c r="BVK6" s="1152" t="s">
        <v>129</v>
      </c>
      <c r="BVL6" s="1152" t="s">
        <v>129</v>
      </c>
      <c r="BVM6" s="1152" t="s">
        <v>129</v>
      </c>
      <c r="BVN6" s="1152" t="s">
        <v>129</v>
      </c>
      <c r="BVO6" s="1152" t="s">
        <v>129</v>
      </c>
      <c r="BVP6" s="1152" t="s">
        <v>129</v>
      </c>
      <c r="BVQ6" s="1152" t="s">
        <v>129</v>
      </c>
      <c r="BVR6" s="1152" t="s">
        <v>129</v>
      </c>
      <c r="BVS6" s="1152" t="s">
        <v>129</v>
      </c>
      <c r="BVT6" s="1152" t="s">
        <v>129</v>
      </c>
      <c r="BVU6" s="1152" t="s">
        <v>129</v>
      </c>
      <c r="BVV6" s="1152" t="s">
        <v>129</v>
      </c>
      <c r="BVW6" s="1152" t="s">
        <v>129</v>
      </c>
      <c r="BVX6" s="1152" t="s">
        <v>129</v>
      </c>
      <c r="BVY6" s="1152" t="s">
        <v>129</v>
      </c>
      <c r="BVZ6" s="1152" t="s">
        <v>129</v>
      </c>
      <c r="BWA6" s="1152" t="s">
        <v>129</v>
      </c>
      <c r="BWB6" s="1152" t="s">
        <v>129</v>
      </c>
      <c r="BWC6" s="1152" t="s">
        <v>129</v>
      </c>
      <c r="BWD6" s="1152" t="s">
        <v>129</v>
      </c>
      <c r="BWE6" s="1152" t="s">
        <v>129</v>
      </c>
      <c r="BWF6" s="1152" t="s">
        <v>129</v>
      </c>
      <c r="BWG6" s="1152" t="s">
        <v>129</v>
      </c>
      <c r="BWH6" s="1152" t="s">
        <v>129</v>
      </c>
      <c r="BWI6" s="1152" t="s">
        <v>129</v>
      </c>
      <c r="BWJ6" s="1152" t="s">
        <v>129</v>
      </c>
      <c r="BWK6" s="1152" t="s">
        <v>129</v>
      </c>
      <c r="BWL6" s="1152" t="s">
        <v>129</v>
      </c>
      <c r="BWM6" s="1152" t="s">
        <v>129</v>
      </c>
      <c r="BWN6" s="1152" t="s">
        <v>129</v>
      </c>
      <c r="BWO6" s="1152" t="s">
        <v>129</v>
      </c>
      <c r="BWP6" s="1152" t="s">
        <v>129</v>
      </c>
      <c r="BWQ6" s="1152" t="s">
        <v>129</v>
      </c>
      <c r="BWR6" s="1152" t="s">
        <v>129</v>
      </c>
      <c r="BWS6" s="1152" t="s">
        <v>129</v>
      </c>
      <c r="BWT6" s="1152" t="s">
        <v>129</v>
      </c>
      <c r="BWU6" s="1152" t="s">
        <v>129</v>
      </c>
      <c r="BWV6" s="1152" t="s">
        <v>129</v>
      </c>
      <c r="BWW6" s="1152" t="s">
        <v>129</v>
      </c>
      <c r="BWX6" s="1152" t="s">
        <v>129</v>
      </c>
      <c r="BWY6" s="1152" t="s">
        <v>129</v>
      </c>
      <c r="BWZ6" s="1152" t="s">
        <v>129</v>
      </c>
      <c r="BXA6" s="1152" t="s">
        <v>129</v>
      </c>
      <c r="BXB6" s="1152" t="s">
        <v>129</v>
      </c>
      <c r="BXC6" s="1152" t="s">
        <v>129</v>
      </c>
      <c r="BXD6" s="1152" t="s">
        <v>129</v>
      </c>
      <c r="BXE6" s="1152" t="s">
        <v>129</v>
      </c>
      <c r="BXF6" s="1152" t="s">
        <v>129</v>
      </c>
      <c r="BXG6" s="1152" t="s">
        <v>129</v>
      </c>
      <c r="BXH6" s="1152" t="s">
        <v>129</v>
      </c>
      <c r="BXI6" s="1152" t="s">
        <v>129</v>
      </c>
      <c r="BXJ6" s="1152" t="s">
        <v>129</v>
      </c>
      <c r="BXK6" s="1152" t="s">
        <v>129</v>
      </c>
      <c r="BXL6" s="1152" t="s">
        <v>129</v>
      </c>
      <c r="BXM6" s="1152" t="s">
        <v>129</v>
      </c>
      <c r="BXN6" s="1152" t="s">
        <v>129</v>
      </c>
      <c r="BXO6" s="1152" t="s">
        <v>129</v>
      </c>
      <c r="BXP6" s="1152" t="s">
        <v>129</v>
      </c>
      <c r="BXQ6" s="1152" t="s">
        <v>129</v>
      </c>
      <c r="BXR6" s="1152" t="s">
        <v>129</v>
      </c>
      <c r="BXS6" s="1152" t="s">
        <v>129</v>
      </c>
      <c r="BXT6" s="1152" t="s">
        <v>129</v>
      </c>
      <c r="BXU6" s="1152" t="s">
        <v>129</v>
      </c>
      <c r="BXV6" s="1152" t="s">
        <v>129</v>
      </c>
      <c r="BXW6" s="1152" t="s">
        <v>129</v>
      </c>
      <c r="BXX6" s="1152" t="s">
        <v>129</v>
      </c>
      <c r="BXY6" s="1152" t="s">
        <v>129</v>
      </c>
      <c r="BXZ6" s="1152" t="s">
        <v>129</v>
      </c>
      <c r="BYA6" s="1152" t="s">
        <v>129</v>
      </c>
      <c r="BYB6" s="1152" t="s">
        <v>129</v>
      </c>
      <c r="BYC6" s="1152" t="s">
        <v>129</v>
      </c>
      <c r="BYD6" s="1152" t="s">
        <v>129</v>
      </c>
      <c r="BYE6" s="1152" t="s">
        <v>129</v>
      </c>
      <c r="BYF6" s="1152" t="s">
        <v>129</v>
      </c>
      <c r="BYG6" s="1152" t="s">
        <v>129</v>
      </c>
      <c r="BYH6" s="1152" t="s">
        <v>129</v>
      </c>
      <c r="BYI6" s="1152" t="s">
        <v>129</v>
      </c>
      <c r="BYJ6" s="1152" t="s">
        <v>129</v>
      </c>
      <c r="BYK6" s="1152" t="s">
        <v>129</v>
      </c>
      <c r="BYL6" s="1152" t="s">
        <v>129</v>
      </c>
      <c r="BYM6" s="1152" t="s">
        <v>129</v>
      </c>
      <c r="BYN6" s="1152" t="s">
        <v>129</v>
      </c>
      <c r="BYO6" s="1152" t="s">
        <v>129</v>
      </c>
      <c r="BYP6" s="1152" t="s">
        <v>129</v>
      </c>
      <c r="BYQ6" s="1152" t="s">
        <v>129</v>
      </c>
      <c r="BYR6" s="1152" t="s">
        <v>129</v>
      </c>
      <c r="BYS6" s="1152" t="s">
        <v>129</v>
      </c>
      <c r="BYT6" s="1152" t="s">
        <v>129</v>
      </c>
      <c r="BYU6" s="1152" t="s">
        <v>129</v>
      </c>
      <c r="BYV6" s="1152" t="s">
        <v>129</v>
      </c>
      <c r="BYW6" s="1152" t="s">
        <v>129</v>
      </c>
      <c r="BYX6" s="1152" t="s">
        <v>129</v>
      </c>
      <c r="BYY6" s="1152" t="s">
        <v>129</v>
      </c>
      <c r="BYZ6" s="1152" t="s">
        <v>129</v>
      </c>
      <c r="BZA6" s="1152" t="s">
        <v>129</v>
      </c>
      <c r="BZB6" s="1152" t="s">
        <v>129</v>
      </c>
      <c r="BZC6" s="1152" t="s">
        <v>129</v>
      </c>
      <c r="BZD6" s="1152" t="s">
        <v>129</v>
      </c>
      <c r="BZE6" s="1152" t="s">
        <v>129</v>
      </c>
      <c r="BZF6" s="1152" t="s">
        <v>129</v>
      </c>
      <c r="BZG6" s="1152" t="s">
        <v>129</v>
      </c>
      <c r="BZH6" s="1152" t="s">
        <v>129</v>
      </c>
      <c r="BZI6" s="1152" t="s">
        <v>129</v>
      </c>
      <c r="BZJ6" s="1152" t="s">
        <v>129</v>
      </c>
      <c r="BZK6" s="1152" t="s">
        <v>129</v>
      </c>
      <c r="BZL6" s="1152" t="s">
        <v>129</v>
      </c>
      <c r="BZM6" s="1152" t="s">
        <v>129</v>
      </c>
      <c r="BZN6" s="1152" t="s">
        <v>129</v>
      </c>
      <c r="BZO6" s="1152" t="s">
        <v>129</v>
      </c>
      <c r="BZP6" s="1152" t="s">
        <v>129</v>
      </c>
      <c r="BZQ6" s="1152" t="s">
        <v>129</v>
      </c>
      <c r="BZR6" s="1152" t="s">
        <v>129</v>
      </c>
      <c r="BZS6" s="1152" t="s">
        <v>129</v>
      </c>
      <c r="BZT6" s="1152" t="s">
        <v>129</v>
      </c>
      <c r="BZU6" s="1152" t="s">
        <v>129</v>
      </c>
      <c r="BZV6" s="1152" t="s">
        <v>129</v>
      </c>
      <c r="BZW6" s="1152" t="s">
        <v>129</v>
      </c>
      <c r="BZX6" s="1152" t="s">
        <v>129</v>
      </c>
      <c r="BZY6" s="1152" t="s">
        <v>129</v>
      </c>
      <c r="BZZ6" s="1152" t="s">
        <v>129</v>
      </c>
      <c r="CAA6" s="1152" t="s">
        <v>129</v>
      </c>
      <c r="CAB6" s="1152" t="s">
        <v>129</v>
      </c>
      <c r="CAC6" s="1152" t="s">
        <v>129</v>
      </c>
      <c r="CAD6" s="1152" t="s">
        <v>129</v>
      </c>
      <c r="CAE6" s="1152" t="s">
        <v>129</v>
      </c>
      <c r="CAF6" s="1152" t="s">
        <v>129</v>
      </c>
      <c r="CAG6" s="1152" t="s">
        <v>129</v>
      </c>
      <c r="CAH6" s="1152" t="s">
        <v>129</v>
      </c>
      <c r="CAI6" s="1152" t="s">
        <v>129</v>
      </c>
      <c r="CAJ6" s="1152" t="s">
        <v>129</v>
      </c>
      <c r="CAK6" s="1152" t="s">
        <v>129</v>
      </c>
      <c r="CAL6" s="1152" t="s">
        <v>129</v>
      </c>
      <c r="CAM6" s="1152" t="s">
        <v>129</v>
      </c>
      <c r="CAN6" s="1152" t="s">
        <v>129</v>
      </c>
      <c r="CAO6" s="1152" t="s">
        <v>129</v>
      </c>
      <c r="CAP6" s="1152" t="s">
        <v>129</v>
      </c>
      <c r="CAQ6" s="1152" t="s">
        <v>129</v>
      </c>
      <c r="CAR6" s="1152" t="s">
        <v>129</v>
      </c>
      <c r="CAS6" s="1152" t="s">
        <v>129</v>
      </c>
      <c r="CAT6" s="1152" t="s">
        <v>129</v>
      </c>
      <c r="CAU6" s="1152" t="s">
        <v>129</v>
      </c>
      <c r="CAV6" s="1152" t="s">
        <v>129</v>
      </c>
      <c r="CAW6" s="1152" t="s">
        <v>129</v>
      </c>
      <c r="CAX6" s="1152" t="s">
        <v>129</v>
      </c>
      <c r="CAY6" s="1152" t="s">
        <v>129</v>
      </c>
      <c r="CAZ6" s="1152" t="s">
        <v>129</v>
      </c>
      <c r="CBA6" s="1152" t="s">
        <v>129</v>
      </c>
      <c r="CBB6" s="1152" t="s">
        <v>129</v>
      </c>
      <c r="CBC6" s="1152" t="s">
        <v>129</v>
      </c>
      <c r="CBD6" s="1152" t="s">
        <v>129</v>
      </c>
      <c r="CBE6" s="1152" t="s">
        <v>129</v>
      </c>
      <c r="CBF6" s="1152" t="s">
        <v>129</v>
      </c>
      <c r="CBG6" s="1152" t="s">
        <v>129</v>
      </c>
      <c r="CBH6" s="1152" t="s">
        <v>129</v>
      </c>
      <c r="CBI6" s="1152" t="s">
        <v>129</v>
      </c>
      <c r="CBJ6" s="1152" t="s">
        <v>129</v>
      </c>
      <c r="CBK6" s="1152" t="s">
        <v>129</v>
      </c>
      <c r="CBL6" s="1152" t="s">
        <v>129</v>
      </c>
      <c r="CBM6" s="1152" t="s">
        <v>129</v>
      </c>
      <c r="CBN6" s="1152" t="s">
        <v>129</v>
      </c>
      <c r="CBO6" s="1152" t="s">
        <v>129</v>
      </c>
      <c r="CBP6" s="1152" t="s">
        <v>129</v>
      </c>
      <c r="CBQ6" s="1152" t="s">
        <v>129</v>
      </c>
      <c r="CBR6" s="1152" t="s">
        <v>129</v>
      </c>
      <c r="CBS6" s="1152" t="s">
        <v>129</v>
      </c>
      <c r="CBT6" s="1152" t="s">
        <v>129</v>
      </c>
      <c r="CBU6" s="1152" t="s">
        <v>129</v>
      </c>
      <c r="CBV6" s="1152" t="s">
        <v>129</v>
      </c>
      <c r="CBW6" s="1152" t="s">
        <v>129</v>
      </c>
      <c r="CBX6" s="1152" t="s">
        <v>129</v>
      </c>
      <c r="CBY6" s="1152" t="s">
        <v>129</v>
      </c>
      <c r="CBZ6" s="1152" t="s">
        <v>129</v>
      </c>
      <c r="CCA6" s="1152" t="s">
        <v>129</v>
      </c>
      <c r="CCB6" s="1152" t="s">
        <v>129</v>
      </c>
      <c r="CCC6" s="1152" t="s">
        <v>129</v>
      </c>
      <c r="CCD6" s="1152" t="s">
        <v>129</v>
      </c>
      <c r="CCE6" s="1152" t="s">
        <v>129</v>
      </c>
      <c r="CCF6" s="1152" t="s">
        <v>129</v>
      </c>
      <c r="CCG6" s="1152" t="s">
        <v>129</v>
      </c>
      <c r="CCH6" s="1152" t="s">
        <v>129</v>
      </c>
      <c r="CCI6" s="1152" t="s">
        <v>129</v>
      </c>
      <c r="CCJ6" s="1152" t="s">
        <v>129</v>
      </c>
      <c r="CCK6" s="1152" t="s">
        <v>129</v>
      </c>
      <c r="CCL6" s="1152" t="s">
        <v>129</v>
      </c>
      <c r="CCM6" s="1152" t="s">
        <v>129</v>
      </c>
      <c r="CCN6" s="1152" t="s">
        <v>129</v>
      </c>
      <c r="CCO6" s="1152" t="s">
        <v>129</v>
      </c>
      <c r="CCP6" s="1152" t="s">
        <v>129</v>
      </c>
      <c r="CCQ6" s="1152" t="s">
        <v>129</v>
      </c>
      <c r="CCR6" s="1152" t="s">
        <v>129</v>
      </c>
      <c r="CCS6" s="1152" t="s">
        <v>129</v>
      </c>
      <c r="CCT6" s="1152" t="s">
        <v>129</v>
      </c>
      <c r="CCU6" s="1152" t="s">
        <v>129</v>
      </c>
      <c r="CCV6" s="1152" t="s">
        <v>129</v>
      </c>
      <c r="CCW6" s="1152" t="s">
        <v>129</v>
      </c>
      <c r="CCX6" s="1152" t="s">
        <v>129</v>
      </c>
      <c r="CCY6" s="1152" t="s">
        <v>129</v>
      </c>
      <c r="CCZ6" s="1152" t="s">
        <v>129</v>
      </c>
      <c r="CDA6" s="1152" t="s">
        <v>129</v>
      </c>
      <c r="CDB6" s="1152" t="s">
        <v>129</v>
      </c>
      <c r="CDC6" s="1152" t="s">
        <v>129</v>
      </c>
      <c r="CDD6" s="1152" t="s">
        <v>129</v>
      </c>
      <c r="CDE6" s="1152" t="s">
        <v>129</v>
      </c>
      <c r="CDF6" s="1152" t="s">
        <v>129</v>
      </c>
      <c r="CDG6" s="1152" t="s">
        <v>129</v>
      </c>
      <c r="CDH6" s="1152" t="s">
        <v>129</v>
      </c>
      <c r="CDI6" s="1152" t="s">
        <v>129</v>
      </c>
      <c r="CDJ6" s="1152" t="s">
        <v>129</v>
      </c>
      <c r="CDK6" s="1152" t="s">
        <v>129</v>
      </c>
      <c r="CDL6" s="1152" t="s">
        <v>129</v>
      </c>
      <c r="CDM6" s="1152" t="s">
        <v>129</v>
      </c>
      <c r="CDN6" s="1152" t="s">
        <v>129</v>
      </c>
      <c r="CDO6" s="1152" t="s">
        <v>129</v>
      </c>
      <c r="CDP6" s="1152" t="s">
        <v>129</v>
      </c>
      <c r="CDQ6" s="1152" t="s">
        <v>129</v>
      </c>
      <c r="CDR6" s="1152" t="s">
        <v>129</v>
      </c>
      <c r="CDS6" s="1152" t="s">
        <v>129</v>
      </c>
      <c r="CDT6" s="1152" t="s">
        <v>129</v>
      </c>
      <c r="CDU6" s="1152" t="s">
        <v>129</v>
      </c>
      <c r="CDV6" s="1152" t="s">
        <v>129</v>
      </c>
      <c r="CDW6" s="1152" t="s">
        <v>129</v>
      </c>
      <c r="CDX6" s="1152" t="s">
        <v>129</v>
      </c>
      <c r="CDY6" s="1152" t="s">
        <v>129</v>
      </c>
      <c r="CDZ6" s="1152" t="s">
        <v>129</v>
      </c>
      <c r="CEA6" s="1152" t="s">
        <v>129</v>
      </c>
      <c r="CEB6" s="1152" t="s">
        <v>129</v>
      </c>
      <c r="CEC6" s="1152" t="s">
        <v>129</v>
      </c>
      <c r="CED6" s="1152" t="s">
        <v>129</v>
      </c>
      <c r="CEE6" s="1152" t="s">
        <v>129</v>
      </c>
      <c r="CEF6" s="1152" t="s">
        <v>129</v>
      </c>
      <c r="CEG6" s="1152" t="s">
        <v>129</v>
      </c>
      <c r="CEH6" s="1152" t="s">
        <v>129</v>
      </c>
      <c r="CEI6" s="1152" t="s">
        <v>129</v>
      </c>
      <c r="CEJ6" s="1152" t="s">
        <v>129</v>
      </c>
      <c r="CEK6" s="1152" t="s">
        <v>129</v>
      </c>
      <c r="CEL6" s="1152" t="s">
        <v>129</v>
      </c>
      <c r="CEM6" s="1152" t="s">
        <v>129</v>
      </c>
      <c r="CEN6" s="1152" t="s">
        <v>129</v>
      </c>
      <c r="CEO6" s="1152" t="s">
        <v>129</v>
      </c>
      <c r="CEP6" s="1152" t="s">
        <v>129</v>
      </c>
      <c r="CEQ6" s="1152" t="s">
        <v>129</v>
      </c>
      <c r="CER6" s="1152" t="s">
        <v>129</v>
      </c>
      <c r="CES6" s="1152" t="s">
        <v>129</v>
      </c>
      <c r="CET6" s="1152" t="s">
        <v>129</v>
      </c>
      <c r="CEU6" s="1152" t="s">
        <v>129</v>
      </c>
      <c r="CEV6" s="1152" t="s">
        <v>129</v>
      </c>
      <c r="CEW6" s="1152" t="s">
        <v>129</v>
      </c>
      <c r="CEX6" s="1152" t="s">
        <v>129</v>
      </c>
      <c r="CEY6" s="1152" t="s">
        <v>129</v>
      </c>
      <c r="CEZ6" s="1152" t="s">
        <v>129</v>
      </c>
      <c r="CFA6" s="1152" t="s">
        <v>129</v>
      </c>
      <c r="CFB6" s="1152" t="s">
        <v>129</v>
      </c>
      <c r="CFC6" s="1152" t="s">
        <v>129</v>
      </c>
      <c r="CFD6" s="1152" t="s">
        <v>129</v>
      </c>
      <c r="CFE6" s="1152" t="s">
        <v>129</v>
      </c>
      <c r="CFF6" s="1152" t="s">
        <v>129</v>
      </c>
      <c r="CFG6" s="1152" t="s">
        <v>129</v>
      </c>
      <c r="CFH6" s="1152" t="s">
        <v>129</v>
      </c>
      <c r="CFI6" s="1152" t="s">
        <v>129</v>
      </c>
      <c r="CFJ6" s="1152" t="s">
        <v>129</v>
      </c>
      <c r="CFK6" s="1152" t="s">
        <v>129</v>
      </c>
      <c r="CFL6" s="1152" t="s">
        <v>129</v>
      </c>
      <c r="CFM6" s="1152" t="s">
        <v>129</v>
      </c>
      <c r="CFN6" s="1152" t="s">
        <v>129</v>
      </c>
      <c r="CFO6" s="1152" t="s">
        <v>129</v>
      </c>
      <c r="CFP6" s="1152" t="s">
        <v>129</v>
      </c>
      <c r="CFQ6" s="1152" t="s">
        <v>129</v>
      </c>
      <c r="CFR6" s="1152" t="s">
        <v>129</v>
      </c>
      <c r="CFS6" s="1152" t="s">
        <v>129</v>
      </c>
      <c r="CFT6" s="1152" t="s">
        <v>129</v>
      </c>
      <c r="CFU6" s="1152" t="s">
        <v>129</v>
      </c>
      <c r="CFV6" s="1152" t="s">
        <v>129</v>
      </c>
      <c r="CFW6" s="1152" t="s">
        <v>129</v>
      </c>
      <c r="CFX6" s="1152" t="s">
        <v>129</v>
      </c>
      <c r="CFY6" s="1152" t="s">
        <v>129</v>
      </c>
      <c r="CFZ6" s="1152" t="s">
        <v>129</v>
      </c>
      <c r="CGA6" s="1152" t="s">
        <v>129</v>
      </c>
      <c r="CGB6" s="1152" t="s">
        <v>129</v>
      </c>
      <c r="CGC6" s="1152" t="s">
        <v>129</v>
      </c>
      <c r="CGD6" s="1152" t="s">
        <v>129</v>
      </c>
      <c r="CGE6" s="1152" t="s">
        <v>129</v>
      </c>
      <c r="CGF6" s="1152" t="s">
        <v>129</v>
      </c>
      <c r="CGG6" s="1152" t="s">
        <v>129</v>
      </c>
      <c r="CGH6" s="1152" t="s">
        <v>129</v>
      </c>
      <c r="CGI6" s="1152" t="s">
        <v>129</v>
      </c>
      <c r="CGJ6" s="1152" t="s">
        <v>129</v>
      </c>
      <c r="CGK6" s="1152" t="s">
        <v>129</v>
      </c>
      <c r="CGL6" s="1152" t="s">
        <v>129</v>
      </c>
      <c r="CGM6" s="1152" t="s">
        <v>129</v>
      </c>
      <c r="CGN6" s="1152" t="s">
        <v>129</v>
      </c>
      <c r="CGO6" s="1152" t="s">
        <v>129</v>
      </c>
      <c r="CGP6" s="1152" t="s">
        <v>129</v>
      </c>
      <c r="CGQ6" s="1152" t="s">
        <v>129</v>
      </c>
      <c r="CGR6" s="1152" t="s">
        <v>129</v>
      </c>
      <c r="CGS6" s="1152" t="s">
        <v>129</v>
      </c>
      <c r="CGT6" s="1152" t="s">
        <v>129</v>
      </c>
      <c r="CGU6" s="1152" t="s">
        <v>129</v>
      </c>
      <c r="CGV6" s="1152" t="s">
        <v>129</v>
      </c>
      <c r="CGW6" s="1152" t="s">
        <v>129</v>
      </c>
      <c r="CGX6" s="1152" t="s">
        <v>129</v>
      </c>
      <c r="CGY6" s="1152" t="s">
        <v>129</v>
      </c>
      <c r="CGZ6" s="1152" t="s">
        <v>129</v>
      </c>
      <c r="CHA6" s="1152" t="s">
        <v>129</v>
      </c>
      <c r="CHB6" s="1152" t="s">
        <v>129</v>
      </c>
      <c r="CHC6" s="1152" t="s">
        <v>129</v>
      </c>
      <c r="CHD6" s="1152" t="s">
        <v>129</v>
      </c>
      <c r="CHE6" s="1152" t="s">
        <v>129</v>
      </c>
      <c r="CHF6" s="1152" t="s">
        <v>129</v>
      </c>
      <c r="CHG6" s="1152" t="s">
        <v>129</v>
      </c>
      <c r="CHH6" s="1152" t="s">
        <v>129</v>
      </c>
      <c r="CHI6" s="1152" t="s">
        <v>129</v>
      </c>
      <c r="CHJ6" s="1152" t="s">
        <v>129</v>
      </c>
      <c r="CHK6" s="1152" t="s">
        <v>129</v>
      </c>
      <c r="CHL6" s="1152" t="s">
        <v>129</v>
      </c>
      <c r="CHM6" s="1152" t="s">
        <v>129</v>
      </c>
      <c r="CHN6" s="1152" t="s">
        <v>129</v>
      </c>
      <c r="CHO6" s="1152" t="s">
        <v>129</v>
      </c>
      <c r="CHP6" s="1152" t="s">
        <v>129</v>
      </c>
      <c r="CHQ6" s="1152" t="s">
        <v>129</v>
      </c>
      <c r="CHR6" s="1152" t="s">
        <v>129</v>
      </c>
      <c r="CHS6" s="1152" t="s">
        <v>129</v>
      </c>
      <c r="CHT6" s="1152" t="s">
        <v>129</v>
      </c>
      <c r="CHU6" s="1152" t="s">
        <v>129</v>
      </c>
      <c r="CHV6" s="1152" t="s">
        <v>129</v>
      </c>
      <c r="CHW6" s="1152" t="s">
        <v>129</v>
      </c>
      <c r="CHX6" s="1152" t="s">
        <v>129</v>
      </c>
      <c r="CHY6" s="1152" t="s">
        <v>129</v>
      </c>
      <c r="CHZ6" s="1152" t="s">
        <v>129</v>
      </c>
      <c r="CIA6" s="1152" t="s">
        <v>129</v>
      </c>
      <c r="CIB6" s="1152" t="s">
        <v>129</v>
      </c>
      <c r="CIC6" s="1152" t="s">
        <v>129</v>
      </c>
      <c r="CID6" s="1152" t="s">
        <v>129</v>
      </c>
      <c r="CIE6" s="1152" t="s">
        <v>129</v>
      </c>
      <c r="CIF6" s="1152" t="s">
        <v>129</v>
      </c>
      <c r="CIG6" s="1152" t="s">
        <v>129</v>
      </c>
      <c r="CIH6" s="1152" t="s">
        <v>129</v>
      </c>
      <c r="CII6" s="1152" t="s">
        <v>129</v>
      </c>
      <c r="CIJ6" s="1152" t="s">
        <v>129</v>
      </c>
      <c r="CIK6" s="1152" t="s">
        <v>129</v>
      </c>
      <c r="CIL6" s="1152" t="s">
        <v>129</v>
      </c>
      <c r="CIM6" s="1152" t="s">
        <v>129</v>
      </c>
      <c r="CIN6" s="1152" t="s">
        <v>129</v>
      </c>
      <c r="CIO6" s="1152" t="s">
        <v>129</v>
      </c>
      <c r="CIP6" s="1152" t="s">
        <v>129</v>
      </c>
      <c r="CIQ6" s="1152" t="s">
        <v>129</v>
      </c>
      <c r="CIR6" s="1152" t="s">
        <v>129</v>
      </c>
      <c r="CIS6" s="1152" t="s">
        <v>129</v>
      </c>
      <c r="CIT6" s="1152" t="s">
        <v>129</v>
      </c>
      <c r="CIU6" s="1152" t="s">
        <v>129</v>
      </c>
      <c r="CIV6" s="1152" t="s">
        <v>129</v>
      </c>
      <c r="CIW6" s="1152" t="s">
        <v>129</v>
      </c>
      <c r="CIX6" s="1152" t="s">
        <v>129</v>
      </c>
      <c r="CIY6" s="1152" t="s">
        <v>129</v>
      </c>
      <c r="CIZ6" s="1152" t="s">
        <v>129</v>
      </c>
      <c r="CJA6" s="1152" t="s">
        <v>129</v>
      </c>
      <c r="CJB6" s="1152" t="s">
        <v>129</v>
      </c>
      <c r="CJC6" s="1152" t="s">
        <v>129</v>
      </c>
      <c r="CJD6" s="1152" t="s">
        <v>129</v>
      </c>
      <c r="CJE6" s="1152" t="s">
        <v>129</v>
      </c>
      <c r="CJF6" s="1152" t="s">
        <v>129</v>
      </c>
      <c r="CJG6" s="1152" t="s">
        <v>129</v>
      </c>
      <c r="CJH6" s="1152" t="s">
        <v>129</v>
      </c>
      <c r="CJI6" s="1152" t="s">
        <v>129</v>
      </c>
      <c r="CJJ6" s="1152" t="s">
        <v>129</v>
      </c>
      <c r="CJK6" s="1152" t="s">
        <v>129</v>
      </c>
      <c r="CJL6" s="1152" t="s">
        <v>129</v>
      </c>
      <c r="CJM6" s="1152" t="s">
        <v>129</v>
      </c>
      <c r="CJN6" s="1152" t="s">
        <v>129</v>
      </c>
      <c r="CJO6" s="1152" t="s">
        <v>129</v>
      </c>
      <c r="CJP6" s="1152" t="s">
        <v>129</v>
      </c>
      <c r="CJQ6" s="1152" t="s">
        <v>129</v>
      </c>
      <c r="CJR6" s="1152" t="s">
        <v>129</v>
      </c>
      <c r="CJS6" s="1152" t="s">
        <v>129</v>
      </c>
      <c r="CJT6" s="1152" t="s">
        <v>129</v>
      </c>
      <c r="CJU6" s="1152" t="s">
        <v>129</v>
      </c>
      <c r="CJV6" s="1152" t="s">
        <v>129</v>
      </c>
      <c r="CJW6" s="1152" t="s">
        <v>129</v>
      </c>
      <c r="CJX6" s="1152" t="s">
        <v>129</v>
      </c>
      <c r="CJY6" s="1152" t="s">
        <v>129</v>
      </c>
      <c r="CJZ6" s="1152" t="s">
        <v>129</v>
      </c>
      <c r="CKA6" s="1152" t="s">
        <v>129</v>
      </c>
      <c r="CKB6" s="1152" t="s">
        <v>129</v>
      </c>
      <c r="CKC6" s="1152" t="s">
        <v>129</v>
      </c>
      <c r="CKD6" s="1152" t="s">
        <v>129</v>
      </c>
      <c r="CKE6" s="1152" t="s">
        <v>129</v>
      </c>
      <c r="CKF6" s="1152" t="s">
        <v>129</v>
      </c>
      <c r="CKG6" s="1152" t="s">
        <v>129</v>
      </c>
      <c r="CKH6" s="1152" t="s">
        <v>129</v>
      </c>
      <c r="CKI6" s="1152" t="s">
        <v>129</v>
      </c>
      <c r="CKJ6" s="1152" t="s">
        <v>129</v>
      </c>
      <c r="CKK6" s="1152" t="s">
        <v>129</v>
      </c>
      <c r="CKL6" s="1152" t="s">
        <v>129</v>
      </c>
      <c r="CKM6" s="1152" t="s">
        <v>129</v>
      </c>
      <c r="CKN6" s="1152" t="s">
        <v>129</v>
      </c>
      <c r="CKO6" s="1152" t="s">
        <v>129</v>
      </c>
      <c r="CKP6" s="1152" t="s">
        <v>129</v>
      </c>
      <c r="CKQ6" s="1152" t="s">
        <v>129</v>
      </c>
      <c r="CKR6" s="1152" t="s">
        <v>129</v>
      </c>
      <c r="CKS6" s="1152" t="s">
        <v>129</v>
      </c>
      <c r="CKT6" s="1152" t="s">
        <v>129</v>
      </c>
      <c r="CKU6" s="1152" t="s">
        <v>129</v>
      </c>
      <c r="CKV6" s="1152" t="s">
        <v>129</v>
      </c>
      <c r="CKW6" s="1152" t="s">
        <v>129</v>
      </c>
      <c r="CKX6" s="1152" t="s">
        <v>129</v>
      </c>
      <c r="CKY6" s="1152" t="s">
        <v>129</v>
      </c>
      <c r="CKZ6" s="1152" t="s">
        <v>129</v>
      </c>
      <c r="CLA6" s="1152" t="s">
        <v>129</v>
      </c>
      <c r="CLB6" s="1152" t="s">
        <v>129</v>
      </c>
      <c r="CLC6" s="1152" t="s">
        <v>129</v>
      </c>
      <c r="CLD6" s="1152" t="s">
        <v>129</v>
      </c>
      <c r="CLE6" s="1152" t="s">
        <v>129</v>
      </c>
      <c r="CLF6" s="1152" t="s">
        <v>129</v>
      </c>
      <c r="CLG6" s="1152" t="s">
        <v>129</v>
      </c>
      <c r="CLH6" s="1152" t="s">
        <v>129</v>
      </c>
      <c r="CLI6" s="1152" t="s">
        <v>129</v>
      </c>
      <c r="CLJ6" s="1152" t="s">
        <v>129</v>
      </c>
      <c r="CLK6" s="1152" t="s">
        <v>129</v>
      </c>
      <c r="CLL6" s="1152" t="s">
        <v>129</v>
      </c>
      <c r="CLM6" s="1152" t="s">
        <v>129</v>
      </c>
      <c r="CLN6" s="1152" t="s">
        <v>129</v>
      </c>
      <c r="CLO6" s="1152" t="s">
        <v>129</v>
      </c>
      <c r="CLP6" s="1152" t="s">
        <v>129</v>
      </c>
      <c r="CLQ6" s="1152" t="s">
        <v>129</v>
      </c>
      <c r="CLR6" s="1152" t="s">
        <v>129</v>
      </c>
      <c r="CLS6" s="1152" t="s">
        <v>129</v>
      </c>
      <c r="CLT6" s="1152" t="s">
        <v>129</v>
      </c>
      <c r="CLU6" s="1152" t="s">
        <v>129</v>
      </c>
      <c r="CLV6" s="1152" t="s">
        <v>129</v>
      </c>
      <c r="CLW6" s="1152" t="s">
        <v>129</v>
      </c>
      <c r="CLX6" s="1152" t="s">
        <v>129</v>
      </c>
      <c r="CLY6" s="1152" t="s">
        <v>129</v>
      </c>
      <c r="CLZ6" s="1152" t="s">
        <v>129</v>
      </c>
      <c r="CMA6" s="1152" t="s">
        <v>129</v>
      </c>
      <c r="CMB6" s="1152" t="s">
        <v>129</v>
      </c>
      <c r="CMC6" s="1152" t="s">
        <v>129</v>
      </c>
      <c r="CMD6" s="1152" t="s">
        <v>129</v>
      </c>
      <c r="CME6" s="1152" t="s">
        <v>129</v>
      </c>
      <c r="CMF6" s="1152" t="s">
        <v>129</v>
      </c>
      <c r="CMG6" s="1152" t="s">
        <v>129</v>
      </c>
      <c r="CMH6" s="1152" t="s">
        <v>129</v>
      </c>
      <c r="CMI6" s="1152" t="s">
        <v>129</v>
      </c>
      <c r="CMJ6" s="1152" t="s">
        <v>129</v>
      </c>
      <c r="CMK6" s="1152" t="s">
        <v>129</v>
      </c>
      <c r="CML6" s="1152" t="s">
        <v>129</v>
      </c>
      <c r="CMM6" s="1152" t="s">
        <v>129</v>
      </c>
      <c r="CMN6" s="1152" t="s">
        <v>129</v>
      </c>
      <c r="CMO6" s="1152" t="s">
        <v>129</v>
      </c>
      <c r="CMP6" s="1152" t="s">
        <v>129</v>
      </c>
      <c r="CMQ6" s="1152" t="s">
        <v>129</v>
      </c>
      <c r="CMR6" s="1152" t="s">
        <v>129</v>
      </c>
      <c r="CMS6" s="1152" t="s">
        <v>129</v>
      </c>
      <c r="CMT6" s="1152" t="s">
        <v>129</v>
      </c>
      <c r="CMU6" s="1152" t="s">
        <v>129</v>
      </c>
      <c r="CMV6" s="1152" t="s">
        <v>129</v>
      </c>
      <c r="CMW6" s="1152" t="s">
        <v>129</v>
      </c>
      <c r="CMX6" s="1152" t="s">
        <v>129</v>
      </c>
      <c r="CMY6" s="1152" t="s">
        <v>129</v>
      </c>
      <c r="CMZ6" s="1152" t="s">
        <v>129</v>
      </c>
      <c r="CNA6" s="1152" t="s">
        <v>129</v>
      </c>
      <c r="CNB6" s="1152" t="s">
        <v>129</v>
      </c>
      <c r="CNC6" s="1152" t="s">
        <v>129</v>
      </c>
      <c r="CND6" s="1152" t="s">
        <v>129</v>
      </c>
      <c r="CNE6" s="1152" t="s">
        <v>129</v>
      </c>
      <c r="CNF6" s="1152" t="s">
        <v>129</v>
      </c>
      <c r="CNG6" s="1152" t="s">
        <v>129</v>
      </c>
      <c r="CNH6" s="1152" t="s">
        <v>129</v>
      </c>
      <c r="CNI6" s="1152" t="s">
        <v>129</v>
      </c>
      <c r="CNJ6" s="1152" t="s">
        <v>129</v>
      </c>
      <c r="CNK6" s="1152" t="s">
        <v>129</v>
      </c>
      <c r="CNL6" s="1152" t="s">
        <v>129</v>
      </c>
      <c r="CNM6" s="1152" t="s">
        <v>129</v>
      </c>
      <c r="CNN6" s="1152" t="s">
        <v>129</v>
      </c>
      <c r="CNO6" s="1152" t="s">
        <v>129</v>
      </c>
      <c r="CNP6" s="1152" t="s">
        <v>129</v>
      </c>
      <c r="CNQ6" s="1152" t="s">
        <v>129</v>
      </c>
      <c r="CNR6" s="1152" t="s">
        <v>129</v>
      </c>
      <c r="CNS6" s="1152" t="s">
        <v>129</v>
      </c>
      <c r="CNT6" s="1152" t="s">
        <v>129</v>
      </c>
      <c r="CNU6" s="1152" t="s">
        <v>129</v>
      </c>
      <c r="CNV6" s="1152" t="s">
        <v>129</v>
      </c>
      <c r="CNW6" s="1152" t="s">
        <v>129</v>
      </c>
      <c r="CNX6" s="1152" t="s">
        <v>129</v>
      </c>
      <c r="CNY6" s="1152" t="s">
        <v>129</v>
      </c>
      <c r="CNZ6" s="1152" t="s">
        <v>129</v>
      </c>
      <c r="COA6" s="1152" t="s">
        <v>129</v>
      </c>
      <c r="COB6" s="1152" t="s">
        <v>129</v>
      </c>
      <c r="COC6" s="1152" t="s">
        <v>129</v>
      </c>
      <c r="COD6" s="1152" t="s">
        <v>129</v>
      </c>
      <c r="COE6" s="1152" t="s">
        <v>129</v>
      </c>
      <c r="COF6" s="1152" t="s">
        <v>129</v>
      </c>
      <c r="COG6" s="1152" t="s">
        <v>129</v>
      </c>
      <c r="COH6" s="1152" t="s">
        <v>129</v>
      </c>
      <c r="COI6" s="1152" t="s">
        <v>129</v>
      </c>
      <c r="COJ6" s="1152" t="s">
        <v>129</v>
      </c>
      <c r="COK6" s="1152" t="s">
        <v>129</v>
      </c>
      <c r="COL6" s="1152" t="s">
        <v>129</v>
      </c>
      <c r="COM6" s="1152" t="s">
        <v>129</v>
      </c>
      <c r="CON6" s="1152" t="s">
        <v>129</v>
      </c>
      <c r="COO6" s="1152" t="s">
        <v>129</v>
      </c>
      <c r="COP6" s="1152" t="s">
        <v>129</v>
      </c>
      <c r="COQ6" s="1152" t="s">
        <v>129</v>
      </c>
      <c r="COR6" s="1152" t="s">
        <v>129</v>
      </c>
      <c r="COS6" s="1152" t="s">
        <v>129</v>
      </c>
      <c r="COT6" s="1152" t="s">
        <v>129</v>
      </c>
      <c r="COU6" s="1152" t="s">
        <v>129</v>
      </c>
      <c r="COV6" s="1152" t="s">
        <v>129</v>
      </c>
      <c r="COW6" s="1152" t="s">
        <v>129</v>
      </c>
      <c r="COX6" s="1152" t="s">
        <v>129</v>
      </c>
      <c r="COY6" s="1152" t="s">
        <v>129</v>
      </c>
      <c r="COZ6" s="1152" t="s">
        <v>129</v>
      </c>
      <c r="CPA6" s="1152" t="s">
        <v>129</v>
      </c>
      <c r="CPB6" s="1152" t="s">
        <v>129</v>
      </c>
      <c r="CPC6" s="1152" t="s">
        <v>129</v>
      </c>
      <c r="CPD6" s="1152" t="s">
        <v>129</v>
      </c>
      <c r="CPE6" s="1152" t="s">
        <v>129</v>
      </c>
      <c r="CPF6" s="1152" t="s">
        <v>129</v>
      </c>
      <c r="CPG6" s="1152" t="s">
        <v>129</v>
      </c>
      <c r="CPH6" s="1152" t="s">
        <v>129</v>
      </c>
      <c r="CPI6" s="1152" t="s">
        <v>129</v>
      </c>
      <c r="CPJ6" s="1152" t="s">
        <v>129</v>
      </c>
      <c r="CPK6" s="1152" t="s">
        <v>129</v>
      </c>
      <c r="CPL6" s="1152" t="s">
        <v>129</v>
      </c>
      <c r="CPM6" s="1152" t="s">
        <v>129</v>
      </c>
      <c r="CPN6" s="1152" t="s">
        <v>129</v>
      </c>
      <c r="CPO6" s="1152" t="s">
        <v>129</v>
      </c>
      <c r="CPP6" s="1152" t="s">
        <v>129</v>
      </c>
      <c r="CPQ6" s="1152" t="s">
        <v>129</v>
      </c>
      <c r="CPR6" s="1152" t="s">
        <v>129</v>
      </c>
      <c r="CPS6" s="1152" t="s">
        <v>129</v>
      </c>
      <c r="CPT6" s="1152" t="s">
        <v>129</v>
      </c>
      <c r="CPU6" s="1152" t="s">
        <v>129</v>
      </c>
      <c r="CPV6" s="1152" t="s">
        <v>129</v>
      </c>
      <c r="CPW6" s="1152" t="s">
        <v>129</v>
      </c>
      <c r="CPX6" s="1152" t="s">
        <v>129</v>
      </c>
      <c r="CPY6" s="1152" t="s">
        <v>129</v>
      </c>
      <c r="CPZ6" s="1152" t="s">
        <v>129</v>
      </c>
      <c r="CQA6" s="1152" t="s">
        <v>129</v>
      </c>
      <c r="CQB6" s="1152" t="s">
        <v>129</v>
      </c>
      <c r="CQC6" s="1152" t="s">
        <v>129</v>
      </c>
      <c r="CQD6" s="1152" t="s">
        <v>129</v>
      </c>
      <c r="CQE6" s="1152" t="s">
        <v>129</v>
      </c>
      <c r="CQF6" s="1152" t="s">
        <v>129</v>
      </c>
      <c r="CQG6" s="1152" t="s">
        <v>129</v>
      </c>
      <c r="CQH6" s="1152" t="s">
        <v>129</v>
      </c>
      <c r="CQI6" s="1152" t="s">
        <v>129</v>
      </c>
      <c r="CQJ6" s="1152" t="s">
        <v>129</v>
      </c>
      <c r="CQK6" s="1152" t="s">
        <v>129</v>
      </c>
      <c r="CQL6" s="1152" t="s">
        <v>129</v>
      </c>
      <c r="CQM6" s="1152" t="s">
        <v>129</v>
      </c>
      <c r="CQN6" s="1152" t="s">
        <v>129</v>
      </c>
      <c r="CQO6" s="1152" t="s">
        <v>129</v>
      </c>
      <c r="CQP6" s="1152" t="s">
        <v>129</v>
      </c>
      <c r="CQQ6" s="1152" t="s">
        <v>129</v>
      </c>
      <c r="CQR6" s="1152" t="s">
        <v>129</v>
      </c>
      <c r="CQS6" s="1152" t="s">
        <v>129</v>
      </c>
      <c r="CQT6" s="1152" t="s">
        <v>129</v>
      </c>
      <c r="CQU6" s="1152" t="s">
        <v>129</v>
      </c>
      <c r="CQV6" s="1152" t="s">
        <v>129</v>
      </c>
      <c r="CQW6" s="1152" t="s">
        <v>129</v>
      </c>
      <c r="CQX6" s="1152" t="s">
        <v>129</v>
      </c>
      <c r="CQY6" s="1152" t="s">
        <v>129</v>
      </c>
      <c r="CQZ6" s="1152" t="s">
        <v>129</v>
      </c>
      <c r="CRA6" s="1152" t="s">
        <v>129</v>
      </c>
      <c r="CRB6" s="1152" t="s">
        <v>129</v>
      </c>
      <c r="CRC6" s="1152" t="s">
        <v>129</v>
      </c>
      <c r="CRD6" s="1152" t="s">
        <v>129</v>
      </c>
      <c r="CRE6" s="1152" t="s">
        <v>129</v>
      </c>
      <c r="CRF6" s="1152" t="s">
        <v>129</v>
      </c>
      <c r="CRG6" s="1152" t="s">
        <v>129</v>
      </c>
      <c r="CRH6" s="1152" t="s">
        <v>129</v>
      </c>
      <c r="CRI6" s="1152" t="s">
        <v>129</v>
      </c>
      <c r="CRJ6" s="1152" t="s">
        <v>129</v>
      </c>
      <c r="CRK6" s="1152" t="s">
        <v>129</v>
      </c>
      <c r="CRL6" s="1152" t="s">
        <v>129</v>
      </c>
      <c r="CRM6" s="1152" t="s">
        <v>129</v>
      </c>
      <c r="CRN6" s="1152" t="s">
        <v>129</v>
      </c>
      <c r="CRO6" s="1152" t="s">
        <v>129</v>
      </c>
      <c r="CRP6" s="1152" t="s">
        <v>129</v>
      </c>
      <c r="CRQ6" s="1152" t="s">
        <v>129</v>
      </c>
      <c r="CRR6" s="1152" t="s">
        <v>129</v>
      </c>
      <c r="CRS6" s="1152" t="s">
        <v>129</v>
      </c>
      <c r="CRT6" s="1152" t="s">
        <v>129</v>
      </c>
      <c r="CRU6" s="1152" t="s">
        <v>129</v>
      </c>
      <c r="CRV6" s="1152" t="s">
        <v>129</v>
      </c>
      <c r="CRW6" s="1152" t="s">
        <v>129</v>
      </c>
      <c r="CRX6" s="1152" t="s">
        <v>129</v>
      </c>
      <c r="CRY6" s="1152" t="s">
        <v>129</v>
      </c>
      <c r="CRZ6" s="1152" t="s">
        <v>129</v>
      </c>
      <c r="CSA6" s="1152" t="s">
        <v>129</v>
      </c>
      <c r="CSB6" s="1152" t="s">
        <v>129</v>
      </c>
      <c r="CSC6" s="1152" t="s">
        <v>129</v>
      </c>
      <c r="CSD6" s="1152" t="s">
        <v>129</v>
      </c>
      <c r="CSE6" s="1152" t="s">
        <v>129</v>
      </c>
      <c r="CSF6" s="1152" t="s">
        <v>129</v>
      </c>
      <c r="CSG6" s="1152" t="s">
        <v>129</v>
      </c>
      <c r="CSH6" s="1152" t="s">
        <v>129</v>
      </c>
      <c r="CSI6" s="1152" t="s">
        <v>129</v>
      </c>
      <c r="CSJ6" s="1152" t="s">
        <v>129</v>
      </c>
      <c r="CSK6" s="1152" t="s">
        <v>129</v>
      </c>
      <c r="CSL6" s="1152" t="s">
        <v>129</v>
      </c>
      <c r="CSM6" s="1152" t="s">
        <v>129</v>
      </c>
      <c r="CSN6" s="1152" t="s">
        <v>129</v>
      </c>
      <c r="CSO6" s="1152" t="s">
        <v>129</v>
      </c>
      <c r="CSP6" s="1152" t="s">
        <v>129</v>
      </c>
      <c r="CSQ6" s="1152" t="s">
        <v>129</v>
      </c>
      <c r="CSR6" s="1152" t="s">
        <v>129</v>
      </c>
      <c r="CSS6" s="1152" t="s">
        <v>129</v>
      </c>
      <c r="CST6" s="1152" t="s">
        <v>129</v>
      </c>
      <c r="CSU6" s="1152" t="s">
        <v>129</v>
      </c>
      <c r="CSV6" s="1152" t="s">
        <v>129</v>
      </c>
      <c r="CSW6" s="1152" t="s">
        <v>129</v>
      </c>
      <c r="CSX6" s="1152" t="s">
        <v>129</v>
      </c>
      <c r="CSY6" s="1152" t="s">
        <v>129</v>
      </c>
      <c r="CSZ6" s="1152" t="s">
        <v>129</v>
      </c>
      <c r="CTA6" s="1152" t="s">
        <v>129</v>
      </c>
      <c r="CTB6" s="1152" t="s">
        <v>129</v>
      </c>
      <c r="CTC6" s="1152" t="s">
        <v>129</v>
      </c>
      <c r="CTD6" s="1152" t="s">
        <v>129</v>
      </c>
      <c r="CTE6" s="1152" t="s">
        <v>129</v>
      </c>
      <c r="CTF6" s="1152" t="s">
        <v>129</v>
      </c>
      <c r="CTG6" s="1152" t="s">
        <v>129</v>
      </c>
      <c r="CTH6" s="1152" t="s">
        <v>129</v>
      </c>
      <c r="CTI6" s="1152" t="s">
        <v>129</v>
      </c>
      <c r="CTJ6" s="1152" t="s">
        <v>129</v>
      </c>
      <c r="CTK6" s="1152" t="s">
        <v>129</v>
      </c>
      <c r="CTL6" s="1152" t="s">
        <v>129</v>
      </c>
      <c r="CTM6" s="1152" t="s">
        <v>129</v>
      </c>
      <c r="CTN6" s="1152" t="s">
        <v>129</v>
      </c>
      <c r="CTO6" s="1152" t="s">
        <v>129</v>
      </c>
      <c r="CTP6" s="1152" t="s">
        <v>129</v>
      </c>
      <c r="CTQ6" s="1152" t="s">
        <v>129</v>
      </c>
      <c r="CTR6" s="1152" t="s">
        <v>129</v>
      </c>
      <c r="CTS6" s="1152" t="s">
        <v>129</v>
      </c>
      <c r="CTT6" s="1152" t="s">
        <v>129</v>
      </c>
      <c r="CTU6" s="1152" t="s">
        <v>129</v>
      </c>
      <c r="CTV6" s="1152" t="s">
        <v>129</v>
      </c>
      <c r="CTW6" s="1152" t="s">
        <v>129</v>
      </c>
      <c r="CTX6" s="1152" t="s">
        <v>129</v>
      </c>
      <c r="CTY6" s="1152" t="s">
        <v>129</v>
      </c>
      <c r="CTZ6" s="1152" t="s">
        <v>129</v>
      </c>
      <c r="CUA6" s="1152" t="s">
        <v>129</v>
      </c>
      <c r="CUB6" s="1152" t="s">
        <v>129</v>
      </c>
      <c r="CUC6" s="1152" t="s">
        <v>129</v>
      </c>
      <c r="CUD6" s="1152" t="s">
        <v>129</v>
      </c>
      <c r="CUE6" s="1152" t="s">
        <v>129</v>
      </c>
      <c r="CUF6" s="1152" t="s">
        <v>129</v>
      </c>
      <c r="CUG6" s="1152" t="s">
        <v>129</v>
      </c>
      <c r="CUH6" s="1152" t="s">
        <v>129</v>
      </c>
      <c r="CUI6" s="1152" t="s">
        <v>129</v>
      </c>
      <c r="CUJ6" s="1152" t="s">
        <v>129</v>
      </c>
      <c r="CUK6" s="1152" t="s">
        <v>129</v>
      </c>
      <c r="CUL6" s="1152" t="s">
        <v>129</v>
      </c>
      <c r="CUM6" s="1152" t="s">
        <v>129</v>
      </c>
      <c r="CUN6" s="1152" t="s">
        <v>129</v>
      </c>
      <c r="CUO6" s="1152" t="s">
        <v>129</v>
      </c>
      <c r="CUP6" s="1152" t="s">
        <v>129</v>
      </c>
      <c r="CUQ6" s="1152" t="s">
        <v>129</v>
      </c>
      <c r="CUR6" s="1152" t="s">
        <v>129</v>
      </c>
      <c r="CUS6" s="1152" t="s">
        <v>129</v>
      </c>
      <c r="CUT6" s="1152" t="s">
        <v>129</v>
      </c>
      <c r="CUU6" s="1152" t="s">
        <v>129</v>
      </c>
      <c r="CUV6" s="1152" t="s">
        <v>129</v>
      </c>
      <c r="CUW6" s="1152" t="s">
        <v>129</v>
      </c>
      <c r="CUX6" s="1152" t="s">
        <v>129</v>
      </c>
      <c r="CUY6" s="1152" t="s">
        <v>129</v>
      </c>
      <c r="CUZ6" s="1152" t="s">
        <v>129</v>
      </c>
      <c r="CVA6" s="1152" t="s">
        <v>129</v>
      </c>
      <c r="CVB6" s="1152" t="s">
        <v>129</v>
      </c>
      <c r="CVC6" s="1152" t="s">
        <v>129</v>
      </c>
      <c r="CVD6" s="1152" t="s">
        <v>129</v>
      </c>
      <c r="CVE6" s="1152" t="s">
        <v>129</v>
      </c>
      <c r="CVF6" s="1152" t="s">
        <v>129</v>
      </c>
      <c r="CVG6" s="1152" t="s">
        <v>129</v>
      </c>
      <c r="CVH6" s="1152" t="s">
        <v>129</v>
      </c>
      <c r="CVI6" s="1152" t="s">
        <v>129</v>
      </c>
      <c r="CVJ6" s="1152" t="s">
        <v>129</v>
      </c>
      <c r="CVK6" s="1152" t="s">
        <v>129</v>
      </c>
      <c r="CVL6" s="1152" t="s">
        <v>129</v>
      </c>
      <c r="CVM6" s="1152" t="s">
        <v>129</v>
      </c>
      <c r="CVN6" s="1152" t="s">
        <v>129</v>
      </c>
      <c r="CVO6" s="1152" t="s">
        <v>129</v>
      </c>
      <c r="CVP6" s="1152" t="s">
        <v>129</v>
      </c>
      <c r="CVQ6" s="1152" t="s">
        <v>129</v>
      </c>
      <c r="CVR6" s="1152" t="s">
        <v>129</v>
      </c>
      <c r="CVS6" s="1152" t="s">
        <v>129</v>
      </c>
      <c r="CVT6" s="1152" t="s">
        <v>129</v>
      </c>
      <c r="CVU6" s="1152" t="s">
        <v>129</v>
      </c>
      <c r="CVV6" s="1152" t="s">
        <v>129</v>
      </c>
      <c r="CVW6" s="1152" t="s">
        <v>129</v>
      </c>
      <c r="CVX6" s="1152" t="s">
        <v>129</v>
      </c>
      <c r="CVY6" s="1152" t="s">
        <v>129</v>
      </c>
      <c r="CVZ6" s="1152" t="s">
        <v>129</v>
      </c>
      <c r="CWA6" s="1152" t="s">
        <v>129</v>
      </c>
      <c r="CWB6" s="1152" t="s">
        <v>129</v>
      </c>
      <c r="CWC6" s="1152" t="s">
        <v>129</v>
      </c>
      <c r="CWD6" s="1152" t="s">
        <v>129</v>
      </c>
      <c r="CWE6" s="1152" t="s">
        <v>129</v>
      </c>
      <c r="CWF6" s="1152" t="s">
        <v>129</v>
      </c>
      <c r="CWG6" s="1152" t="s">
        <v>129</v>
      </c>
      <c r="CWH6" s="1152" t="s">
        <v>129</v>
      </c>
      <c r="CWI6" s="1152" t="s">
        <v>129</v>
      </c>
      <c r="CWJ6" s="1152" t="s">
        <v>129</v>
      </c>
      <c r="CWK6" s="1152" t="s">
        <v>129</v>
      </c>
      <c r="CWL6" s="1152" t="s">
        <v>129</v>
      </c>
      <c r="CWM6" s="1152" t="s">
        <v>129</v>
      </c>
      <c r="CWN6" s="1152" t="s">
        <v>129</v>
      </c>
      <c r="CWO6" s="1152" t="s">
        <v>129</v>
      </c>
      <c r="CWP6" s="1152" t="s">
        <v>129</v>
      </c>
      <c r="CWQ6" s="1152" t="s">
        <v>129</v>
      </c>
      <c r="CWR6" s="1152" t="s">
        <v>129</v>
      </c>
      <c r="CWS6" s="1152" t="s">
        <v>129</v>
      </c>
      <c r="CWT6" s="1152" t="s">
        <v>129</v>
      </c>
      <c r="CWU6" s="1152" t="s">
        <v>129</v>
      </c>
      <c r="CWV6" s="1152" t="s">
        <v>129</v>
      </c>
      <c r="CWW6" s="1152" t="s">
        <v>129</v>
      </c>
      <c r="CWX6" s="1152" t="s">
        <v>129</v>
      </c>
      <c r="CWY6" s="1152" t="s">
        <v>129</v>
      </c>
      <c r="CWZ6" s="1152" t="s">
        <v>129</v>
      </c>
      <c r="CXA6" s="1152" t="s">
        <v>129</v>
      </c>
      <c r="CXB6" s="1152" t="s">
        <v>129</v>
      </c>
      <c r="CXC6" s="1152" t="s">
        <v>129</v>
      </c>
      <c r="CXD6" s="1152" t="s">
        <v>129</v>
      </c>
      <c r="CXE6" s="1152" t="s">
        <v>129</v>
      </c>
      <c r="CXF6" s="1152" t="s">
        <v>129</v>
      </c>
      <c r="CXG6" s="1152" t="s">
        <v>129</v>
      </c>
      <c r="CXH6" s="1152" t="s">
        <v>129</v>
      </c>
      <c r="CXI6" s="1152" t="s">
        <v>129</v>
      </c>
      <c r="CXJ6" s="1152" t="s">
        <v>129</v>
      </c>
      <c r="CXK6" s="1152" t="s">
        <v>129</v>
      </c>
      <c r="CXL6" s="1152" t="s">
        <v>129</v>
      </c>
      <c r="CXM6" s="1152" t="s">
        <v>129</v>
      </c>
      <c r="CXN6" s="1152" t="s">
        <v>129</v>
      </c>
      <c r="CXO6" s="1152" t="s">
        <v>129</v>
      </c>
      <c r="CXP6" s="1152" t="s">
        <v>129</v>
      </c>
      <c r="CXQ6" s="1152" t="s">
        <v>129</v>
      </c>
      <c r="CXR6" s="1152" t="s">
        <v>129</v>
      </c>
      <c r="CXS6" s="1152" t="s">
        <v>129</v>
      </c>
      <c r="CXT6" s="1152" t="s">
        <v>129</v>
      </c>
      <c r="CXU6" s="1152" t="s">
        <v>129</v>
      </c>
      <c r="CXV6" s="1152" t="s">
        <v>129</v>
      </c>
      <c r="CXW6" s="1152" t="s">
        <v>129</v>
      </c>
      <c r="CXX6" s="1152" t="s">
        <v>129</v>
      </c>
      <c r="CXY6" s="1152" t="s">
        <v>129</v>
      </c>
      <c r="CXZ6" s="1152" t="s">
        <v>129</v>
      </c>
      <c r="CYA6" s="1152" t="s">
        <v>129</v>
      </c>
      <c r="CYB6" s="1152" t="s">
        <v>129</v>
      </c>
      <c r="CYC6" s="1152" t="s">
        <v>129</v>
      </c>
      <c r="CYD6" s="1152" t="s">
        <v>129</v>
      </c>
      <c r="CYE6" s="1152" t="s">
        <v>129</v>
      </c>
      <c r="CYF6" s="1152" t="s">
        <v>129</v>
      </c>
      <c r="CYG6" s="1152" t="s">
        <v>129</v>
      </c>
      <c r="CYH6" s="1152" t="s">
        <v>129</v>
      </c>
      <c r="CYI6" s="1152" t="s">
        <v>129</v>
      </c>
      <c r="CYJ6" s="1152" t="s">
        <v>129</v>
      </c>
      <c r="CYK6" s="1152" t="s">
        <v>129</v>
      </c>
      <c r="CYL6" s="1152" t="s">
        <v>129</v>
      </c>
      <c r="CYM6" s="1152" t="s">
        <v>129</v>
      </c>
      <c r="CYN6" s="1152" t="s">
        <v>129</v>
      </c>
      <c r="CYO6" s="1152" t="s">
        <v>129</v>
      </c>
      <c r="CYP6" s="1152" t="s">
        <v>129</v>
      </c>
      <c r="CYQ6" s="1152" t="s">
        <v>129</v>
      </c>
      <c r="CYR6" s="1152" t="s">
        <v>129</v>
      </c>
      <c r="CYS6" s="1152" t="s">
        <v>129</v>
      </c>
      <c r="CYT6" s="1152" t="s">
        <v>129</v>
      </c>
      <c r="CYU6" s="1152" t="s">
        <v>129</v>
      </c>
      <c r="CYV6" s="1152" t="s">
        <v>129</v>
      </c>
      <c r="CYW6" s="1152" t="s">
        <v>129</v>
      </c>
      <c r="CYX6" s="1152" t="s">
        <v>129</v>
      </c>
      <c r="CYY6" s="1152" t="s">
        <v>129</v>
      </c>
      <c r="CYZ6" s="1152" t="s">
        <v>129</v>
      </c>
      <c r="CZA6" s="1152" t="s">
        <v>129</v>
      </c>
      <c r="CZB6" s="1152" t="s">
        <v>129</v>
      </c>
      <c r="CZC6" s="1152" t="s">
        <v>129</v>
      </c>
      <c r="CZD6" s="1152" t="s">
        <v>129</v>
      </c>
      <c r="CZE6" s="1152" t="s">
        <v>129</v>
      </c>
      <c r="CZF6" s="1152" t="s">
        <v>129</v>
      </c>
      <c r="CZG6" s="1152" t="s">
        <v>129</v>
      </c>
      <c r="CZH6" s="1152" t="s">
        <v>129</v>
      </c>
      <c r="CZI6" s="1152" t="s">
        <v>129</v>
      </c>
      <c r="CZJ6" s="1152" t="s">
        <v>129</v>
      </c>
      <c r="CZK6" s="1152" t="s">
        <v>129</v>
      </c>
      <c r="CZL6" s="1152" t="s">
        <v>129</v>
      </c>
      <c r="CZM6" s="1152" t="s">
        <v>129</v>
      </c>
      <c r="CZN6" s="1152" t="s">
        <v>129</v>
      </c>
      <c r="CZO6" s="1152" t="s">
        <v>129</v>
      </c>
      <c r="CZP6" s="1152" t="s">
        <v>129</v>
      </c>
      <c r="CZQ6" s="1152" t="s">
        <v>129</v>
      </c>
      <c r="CZR6" s="1152" t="s">
        <v>129</v>
      </c>
      <c r="CZS6" s="1152" t="s">
        <v>129</v>
      </c>
      <c r="CZT6" s="1152" t="s">
        <v>129</v>
      </c>
      <c r="CZU6" s="1152" t="s">
        <v>129</v>
      </c>
      <c r="CZV6" s="1152" t="s">
        <v>129</v>
      </c>
      <c r="CZW6" s="1152" t="s">
        <v>129</v>
      </c>
      <c r="CZX6" s="1152" t="s">
        <v>129</v>
      </c>
      <c r="CZY6" s="1152" t="s">
        <v>129</v>
      </c>
      <c r="CZZ6" s="1152" t="s">
        <v>129</v>
      </c>
      <c r="DAA6" s="1152" t="s">
        <v>129</v>
      </c>
      <c r="DAB6" s="1152" t="s">
        <v>129</v>
      </c>
      <c r="DAC6" s="1152" t="s">
        <v>129</v>
      </c>
      <c r="DAD6" s="1152" t="s">
        <v>129</v>
      </c>
      <c r="DAE6" s="1152" t="s">
        <v>129</v>
      </c>
      <c r="DAF6" s="1152" t="s">
        <v>129</v>
      </c>
      <c r="DAG6" s="1152" t="s">
        <v>129</v>
      </c>
      <c r="DAH6" s="1152" t="s">
        <v>129</v>
      </c>
      <c r="DAI6" s="1152" t="s">
        <v>129</v>
      </c>
      <c r="DAJ6" s="1152" t="s">
        <v>129</v>
      </c>
      <c r="DAK6" s="1152" t="s">
        <v>129</v>
      </c>
      <c r="DAL6" s="1152" t="s">
        <v>129</v>
      </c>
      <c r="DAM6" s="1152" t="s">
        <v>129</v>
      </c>
      <c r="DAN6" s="1152" t="s">
        <v>129</v>
      </c>
      <c r="DAO6" s="1152" t="s">
        <v>129</v>
      </c>
      <c r="DAP6" s="1152" t="s">
        <v>129</v>
      </c>
      <c r="DAQ6" s="1152" t="s">
        <v>129</v>
      </c>
      <c r="DAR6" s="1152" t="s">
        <v>129</v>
      </c>
      <c r="DAS6" s="1152" t="s">
        <v>129</v>
      </c>
      <c r="DAT6" s="1152" t="s">
        <v>129</v>
      </c>
      <c r="DAU6" s="1152" t="s">
        <v>129</v>
      </c>
      <c r="DAV6" s="1152" t="s">
        <v>129</v>
      </c>
      <c r="DAW6" s="1152" t="s">
        <v>129</v>
      </c>
      <c r="DAX6" s="1152" t="s">
        <v>129</v>
      </c>
      <c r="DAY6" s="1152" t="s">
        <v>129</v>
      </c>
      <c r="DAZ6" s="1152" t="s">
        <v>129</v>
      </c>
      <c r="DBA6" s="1152" t="s">
        <v>129</v>
      </c>
      <c r="DBB6" s="1152" t="s">
        <v>129</v>
      </c>
      <c r="DBC6" s="1152" t="s">
        <v>129</v>
      </c>
      <c r="DBD6" s="1152" t="s">
        <v>129</v>
      </c>
      <c r="DBE6" s="1152" t="s">
        <v>129</v>
      </c>
      <c r="DBF6" s="1152" t="s">
        <v>129</v>
      </c>
      <c r="DBG6" s="1152" t="s">
        <v>129</v>
      </c>
      <c r="DBH6" s="1152" t="s">
        <v>129</v>
      </c>
      <c r="DBI6" s="1152" t="s">
        <v>129</v>
      </c>
      <c r="DBJ6" s="1152" t="s">
        <v>129</v>
      </c>
      <c r="DBK6" s="1152" t="s">
        <v>129</v>
      </c>
      <c r="DBL6" s="1152" t="s">
        <v>129</v>
      </c>
      <c r="DBM6" s="1152" t="s">
        <v>129</v>
      </c>
      <c r="DBN6" s="1152" t="s">
        <v>129</v>
      </c>
      <c r="DBO6" s="1152" t="s">
        <v>129</v>
      </c>
      <c r="DBP6" s="1152" t="s">
        <v>129</v>
      </c>
      <c r="DBQ6" s="1152" t="s">
        <v>129</v>
      </c>
      <c r="DBR6" s="1152" t="s">
        <v>129</v>
      </c>
      <c r="DBS6" s="1152" t="s">
        <v>129</v>
      </c>
      <c r="DBT6" s="1152" t="s">
        <v>129</v>
      </c>
      <c r="DBU6" s="1152" t="s">
        <v>129</v>
      </c>
      <c r="DBV6" s="1152" t="s">
        <v>129</v>
      </c>
      <c r="DBW6" s="1152" t="s">
        <v>129</v>
      </c>
      <c r="DBX6" s="1152" t="s">
        <v>129</v>
      </c>
      <c r="DBY6" s="1152" t="s">
        <v>129</v>
      </c>
      <c r="DBZ6" s="1152" t="s">
        <v>129</v>
      </c>
      <c r="DCA6" s="1152" t="s">
        <v>129</v>
      </c>
      <c r="DCB6" s="1152" t="s">
        <v>129</v>
      </c>
      <c r="DCC6" s="1152" t="s">
        <v>129</v>
      </c>
      <c r="DCD6" s="1152" t="s">
        <v>129</v>
      </c>
      <c r="DCE6" s="1152" t="s">
        <v>129</v>
      </c>
      <c r="DCF6" s="1152" t="s">
        <v>129</v>
      </c>
      <c r="DCG6" s="1152" t="s">
        <v>129</v>
      </c>
      <c r="DCH6" s="1152" t="s">
        <v>129</v>
      </c>
      <c r="DCI6" s="1152" t="s">
        <v>129</v>
      </c>
      <c r="DCJ6" s="1152" t="s">
        <v>129</v>
      </c>
      <c r="DCK6" s="1152" t="s">
        <v>129</v>
      </c>
      <c r="DCL6" s="1152" t="s">
        <v>129</v>
      </c>
      <c r="DCM6" s="1152" t="s">
        <v>129</v>
      </c>
      <c r="DCN6" s="1152" t="s">
        <v>129</v>
      </c>
      <c r="DCO6" s="1152" t="s">
        <v>129</v>
      </c>
      <c r="DCP6" s="1152" t="s">
        <v>129</v>
      </c>
      <c r="DCQ6" s="1152" t="s">
        <v>129</v>
      </c>
      <c r="DCR6" s="1152" t="s">
        <v>129</v>
      </c>
      <c r="DCS6" s="1152" t="s">
        <v>129</v>
      </c>
      <c r="DCT6" s="1152" t="s">
        <v>129</v>
      </c>
      <c r="DCU6" s="1152" t="s">
        <v>129</v>
      </c>
      <c r="DCV6" s="1152" t="s">
        <v>129</v>
      </c>
      <c r="DCW6" s="1152" t="s">
        <v>129</v>
      </c>
      <c r="DCX6" s="1152" t="s">
        <v>129</v>
      </c>
      <c r="DCY6" s="1152" t="s">
        <v>129</v>
      </c>
      <c r="DCZ6" s="1152" t="s">
        <v>129</v>
      </c>
      <c r="DDA6" s="1152" t="s">
        <v>129</v>
      </c>
      <c r="DDB6" s="1152" t="s">
        <v>129</v>
      </c>
      <c r="DDC6" s="1152" t="s">
        <v>129</v>
      </c>
      <c r="DDD6" s="1152" t="s">
        <v>129</v>
      </c>
      <c r="DDE6" s="1152" t="s">
        <v>129</v>
      </c>
      <c r="DDF6" s="1152" t="s">
        <v>129</v>
      </c>
      <c r="DDG6" s="1152" t="s">
        <v>129</v>
      </c>
      <c r="DDH6" s="1152" t="s">
        <v>129</v>
      </c>
      <c r="DDI6" s="1152" t="s">
        <v>129</v>
      </c>
      <c r="DDJ6" s="1152" t="s">
        <v>129</v>
      </c>
      <c r="DDK6" s="1152" t="s">
        <v>129</v>
      </c>
      <c r="DDL6" s="1152" t="s">
        <v>129</v>
      </c>
      <c r="DDM6" s="1152" t="s">
        <v>129</v>
      </c>
      <c r="DDN6" s="1152" t="s">
        <v>129</v>
      </c>
      <c r="DDO6" s="1152" t="s">
        <v>129</v>
      </c>
      <c r="DDP6" s="1152" t="s">
        <v>129</v>
      </c>
      <c r="DDQ6" s="1152" t="s">
        <v>129</v>
      </c>
      <c r="DDR6" s="1152" t="s">
        <v>129</v>
      </c>
      <c r="DDS6" s="1152" t="s">
        <v>129</v>
      </c>
      <c r="DDT6" s="1152" t="s">
        <v>129</v>
      </c>
      <c r="DDU6" s="1152" t="s">
        <v>129</v>
      </c>
      <c r="DDV6" s="1152" t="s">
        <v>129</v>
      </c>
      <c r="DDW6" s="1152" t="s">
        <v>129</v>
      </c>
      <c r="DDX6" s="1152" t="s">
        <v>129</v>
      </c>
      <c r="DDY6" s="1152" t="s">
        <v>129</v>
      </c>
      <c r="DDZ6" s="1152" t="s">
        <v>129</v>
      </c>
      <c r="DEA6" s="1152" t="s">
        <v>129</v>
      </c>
      <c r="DEB6" s="1152" t="s">
        <v>129</v>
      </c>
      <c r="DEC6" s="1152" t="s">
        <v>129</v>
      </c>
      <c r="DED6" s="1152" t="s">
        <v>129</v>
      </c>
      <c r="DEE6" s="1152" t="s">
        <v>129</v>
      </c>
      <c r="DEF6" s="1152" t="s">
        <v>129</v>
      </c>
      <c r="DEG6" s="1152" t="s">
        <v>129</v>
      </c>
      <c r="DEH6" s="1152" t="s">
        <v>129</v>
      </c>
      <c r="DEI6" s="1152" t="s">
        <v>129</v>
      </c>
      <c r="DEJ6" s="1152" t="s">
        <v>129</v>
      </c>
      <c r="DEK6" s="1152" t="s">
        <v>129</v>
      </c>
      <c r="DEL6" s="1152" t="s">
        <v>129</v>
      </c>
      <c r="DEM6" s="1152" t="s">
        <v>129</v>
      </c>
      <c r="DEN6" s="1152" t="s">
        <v>129</v>
      </c>
      <c r="DEO6" s="1152" t="s">
        <v>129</v>
      </c>
      <c r="DEP6" s="1152" t="s">
        <v>129</v>
      </c>
      <c r="DEQ6" s="1152" t="s">
        <v>129</v>
      </c>
      <c r="DER6" s="1152" t="s">
        <v>129</v>
      </c>
      <c r="DES6" s="1152" t="s">
        <v>129</v>
      </c>
      <c r="DET6" s="1152" t="s">
        <v>129</v>
      </c>
      <c r="DEU6" s="1152" t="s">
        <v>129</v>
      </c>
      <c r="DEV6" s="1152" t="s">
        <v>129</v>
      </c>
      <c r="DEW6" s="1152" t="s">
        <v>129</v>
      </c>
      <c r="DEX6" s="1152" t="s">
        <v>129</v>
      </c>
      <c r="DEY6" s="1152" t="s">
        <v>129</v>
      </c>
      <c r="DEZ6" s="1152" t="s">
        <v>129</v>
      </c>
      <c r="DFA6" s="1152" t="s">
        <v>129</v>
      </c>
      <c r="DFB6" s="1152" t="s">
        <v>129</v>
      </c>
      <c r="DFC6" s="1152" t="s">
        <v>129</v>
      </c>
      <c r="DFD6" s="1152" t="s">
        <v>129</v>
      </c>
      <c r="DFE6" s="1152" t="s">
        <v>129</v>
      </c>
      <c r="DFF6" s="1152" t="s">
        <v>129</v>
      </c>
      <c r="DFG6" s="1152" t="s">
        <v>129</v>
      </c>
      <c r="DFH6" s="1152" t="s">
        <v>129</v>
      </c>
      <c r="DFI6" s="1152" t="s">
        <v>129</v>
      </c>
      <c r="DFJ6" s="1152" t="s">
        <v>129</v>
      </c>
      <c r="DFK6" s="1152" t="s">
        <v>129</v>
      </c>
      <c r="DFL6" s="1152" t="s">
        <v>129</v>
      </c>
      <c r="DFM6" s="1152" t="s">
        <v>129</v>
      </c>
      <c r="DFN6" s="1152" t="s">
        <v>129</v>
      </c>
      <c r="DFO6" s="1152" t="s">
        <v>129</v>
      </c>
      <c r="DFP6" s="1152" t="s">
        <v>129</v>
      </c>
      <c r="DFQ6" s="1152" t="s">
        <v>129</v>
      </c>
      <c r="DFR6" s="1152" t="s">
        <v>129</v>
      </c>
      <c r="DFS6" s="1152" t="s">
        <v>129</v>
      </c>
      <c r="DFT6" s="1152" t="s">
        <v>129</v>
      </c>
      <c r="DFU6" s="1152" t="s">
        <v>129</v>
      </c>
      <c r="DFV6" s="1152" t="s">
        <v>129</v>
      </c>
      <c r="DFW6" s="1152" t="s">
        <v>129</v>
      </c>
      <c r="DFX6" s="1152" t="s">
        <v>129</v>
      </c>
      <c r="DFY6" s="1152" t="s">
        <v>129</v>
      </c>
      <c r="DFZ6" s="1152" t="s">
        <v>129</v>
      </c>
      <c r="DGA6" s="1152" t="s">
        <v>129</v>
      </c>
      <c r="DGB6" s="1152" t="s">
        <v>129</v>
      </c>
      <c r="DGC6" s="1152" t="s">
        <v>129</v>
      </c>
      <c r="DGD6" s="1152" t="s">
        <v>129</v>
      </c>
      <c r="DGE6" s="1152" t="s">
        <v>129</v>
      </c>
      <c r="DGF6" s="1152" t="s">
        <v>129</v>
      </c>
      <c r="DGG6" s="1152" t="s">
        <v>129</v>
      </c>
      <c r="DGH6" s="1152" t="s">
        <v>129</v>
      </c>
      <c r="DGI6" s="1152" t="s">
        <v>129</v>
      </c>
      <c r="DGJ6" s="1152" t="s">
        <v>129</v>
      </c>
      <c r="DGK6" s="1152" t="s">
        <v>129</v>
      </c>
      <c r="DGL6" s="1152" t="s">
        <v>129</v>
      </c>
      <c r="DGM6" s="1152" t="s">
        <v>129</v>
      </c>
      <c r="DGN6" s="1152" t="s">
        <v>129</v>
      </c>
      <c r="DGO6" s="1152" t="s">
        <v>129</v>
      </c>
      <c r="DGP6" s="1152" t="s">
        <v>129</v>
      </c>
      <c r="DGQ6" s="1152" t="s">
        <v>129</v>
      </c>
      <c r="DGR6" s="1152" t="s">
        <v>129</v>
      </c>
      <c r="DGS6" s="1152" t="s">
        <v>129</v>
      </c>
      <c r="DGT6" s="1152" t="s">
        <v>129</v>
      </c>
      <c r="DGU6" s="1152" t="s">
        <v>129</v>
      </c>
      <c r="DGV6" s="1152" t="s">
        <v>129</v>
      </c>
      <c r="DGW6" s="1152" t="s">
        <v>129</v>
      </c>
      <c r="DGX6" s="1152" t="s">
        <v>129</v>
      </c>
      <c r="DGY6" s="1152" t="s">
        <v>129</v>
      </c>
      <c r="DGZ6" s="1152" t="s">
        <v>129</v>
      </c>
      <c r="DHA6" s="1152" t="s">
        <v>129</v>
      </c>
      <c r="DHB6" s="1152" t="s">
        <v>129</v>
      </c>
      <c r="DHC6" s="1152" t="s">
        <v>129</v>
      </c>
      <c r="DHD6" s="1152" t="s">
        <v>129</v>
      </c>
      <c r="DHE6" s="1152" t="s">
        <v>129</v>
      </c>
      <c r="DHF6" s="1152" t="s">
        <v>129</v>
      </c>
      <c r="DHG6" s="1152" t="s">
        <v>129</v>
      </c>
      <c r="DHH6" s="1152" t="s">
        <v>129</v>
      </c>
      <c r="DHI6" s="1152" t="s">
        <v>129</v>
      </c>
      <c r="DHJ6" s="1152" t="s">
        <v>129</v>
      </c>
      <c r="DHK6" s="1152" t="s">
        <v>129</v>
      </c>
      <c r="DHL6" s="1152" t="s">
        <v>129</v>
      </c>
      <c r="DHM6" s="1152" t="s">
        <v>129</v>
      </c>
      <c r="DHN6" s="1152" t="s">
        <v>129</v>
      </c>
      <c r="DHO6" s="1152" t="s">
        <v>129</v>
      </c>
      <c r="DHP6" s="1152" t="s">
        <v>129</v>
      </c>
      <c r="DHQ6" s="1152" t="s">
        <v>129</v>
      </c>
      <c r="DHR6" s="1152" t="s">
        <v>129</v>
      </c>
      <c r="DHS6" s="1152" t="s">
        <v>129</v>
      </c>
      <c r="DHT6" s="1152" t="s">
        <v>129</v>
      </c>
      <c r="DHU6" s="1152" t="s">
        <v>129</v>
      </c>
      <c r="DHV6" s="1152" t="s">
        <v>129</v>
      </c>
      <c r="DHW6" s="1152" t="s">
        <v>129</v>
      </c>
      <c r="DHX6" s="1152" t="s">
        <v>129</v>
      </c>
      <c r="DHY6" s="1152" t="s">
        <v>129</v>
      </c>
      <c r="DHZ6" s="1152" t="s">
        <v>129</v>
      </c>
      <c r="DIA6" s="1152" t="s">
        <v>129</v>
      </c>
      <c r="DIB6" s="1152" t="s">
        <v>129</v>
      </c>
      <c r="DIC6" s="1152" t="s">
        <v>129</v>
      </c>
      <c r="DID6" s="1152" t="s">
        <v>129</v>
      </c>
      <c r="DIE6" s="1152" t="s">
        <v>129</v>
      </c>
      <c r="DIF6" s="1152" t="s">
        <v>129</v>
      </c>
      <c r="DIG6" s="1152" t="s">
        <v>129</v>
      </c>
      <c r="DIH6" s="1152" t="s">
        <v>129</v>
      </c>
      <c r="DII6" s="1152" t="s">
        <v>129</v>
      </c>
      <c r="DIJ6" s="1152" t="s">
        <v>129</v>
      </c>
      <c r="DIK6" s="1152" t="s">
        <v>129</v>
      </c>
      <c r="DIL6" s="1152" t="s">
        <v>129</v>
      </c>
      <c r="DIM6" s="1152" t="s">
        <v>129</v>
      </c>
      <c r="DIN6" s="1152" t="s">
        <v>129</v>
      </c>
      <c r="DIO6" s="1152" t="s">
        <v>129</v>
      </c>
      <c r="DIP6" s="1152" t="s">
        <v>129</v>
      </c>
      <c r="DIQ6" s="1152" t="s">
        <v>129</v>
      </c>
      <c r="DIR6" s="1152" t="s">
        <v>129</v>
      </c>
      <c r="DIS6" s="1152" t="s">
        <v>129</v>
      </c>
      <c r="DIT6" s="1152" t="s">
        <v>129</v>
      </c>
      <c r="DIU6" s="1152" t="s">
        <v>129</v>
      </c>
      <c r="DIV6" s="1152" t="s">
        <v>129</v>
      </c>
      <c r="DIW6" s="1152" t="s">
        <v>129</v>
      </c>
      <c r="DIX6" s="1152" t="s">
        <v>129</v>
      </c>
      <c r="DIY6" s="1152" t="s">
        <v>129</v>
      </c>
      <c r="DIZ6" s="1152" t="s">
        <v>129</v>
      </c>
      <c r="DJA6" s="1152" t="s">
        <v>129</v>
      </c>
      <c r="DJB6" s="1152" t="s">
        <v>129</v>
      </c>
      <c r="DJC6" s="1152" t="s">
        <v>129</v>
      </c>
      <c r="DJD6" s="1152" t="s">
        <v>129</v>
      </c>
      <c r="DJE6" s="1152" t="s">
        <v>129</v>
      </c>
      <c r="DJF6" s="1152" t="s">
        <v>129</v>
      </c>
      <c r="DJG6" s="1152" t="s">
        <v>129</v>
      </c>
      <c r="DJH6" s="1152" t="s">
        <v>129</v>
      </c>
      <c r="DJI6" s="1152" t="s">
        <v>129</v>
      </c>
      <c r="DJJ6" s="1152" t="s">
        <v>129</v>
      </c>
      <c r="DJK6" s="1152" t="s">
        <v>129</v>
      </c>
      <c r="DJL6" s="1152" t="s">
        <v>129</v>
      </c>
      <c r="DJM6" s="1152" t="s">
        <v>129</v>
      </c>
      <c r="DJN6" s="1152" t="s">
        <v>129</v>
      </c>
      <c r="DJO6" s="1152" t="s">
        <v>129</v>
      </c>
      <c r="DJP6" s="1152" t="s">
        <v>129</v>
      </c>
      <c r="DJQ6" s="1152" t="s">
        <v>129</v>
      </c>
      <c r="DJR6" s="1152" t="s">
        <v>129</v>
      </c>
      <c r="DJS6" s="1152" t="s">
        <v>129</v>
      </c>
      <c r="DJT6" s="1152" t="s">
        <v>129</v>
      </c>
      <c r="DJU6" s="1152" t="s">
        <v>129</v>
      </c>
      <c r="DJV6" s="1152" t="s">
        <v>129</v>
      </c>
      <c r="DJW6" s="1152" t="s">
        <v>129</v>
      </c>
      <c r="DJX6" s="1152" t="s">
        <v>129</v>
      </c>
      <c r="DJY6" s="1152" t="s">
        <v>129</v>
      </c>
      <c r="DJZ6" s="1152" t="s">
        <v>129</v>
      </c>
      <c r="DKA6" s="1152" t="s">
        <v>129</v>
      </c>
      <c r="DKB6" s="1152" t="s">
        <v>129</v>
      </c>
      <c r="DKC6" s="1152" t="s">
        <v>129</v>
      </c>
      <c r="DKD6" s="1152" t="s">
        <v>129</v>
      </c>
      <c r="DKE6" s="1152" t="s">
        <v>129</v>
      </c>
      <c r="DKF6" s="1152" t="s">
        <v>129</v>
      </c>
      <c r="DKG6" s="1152" t="s">
        <v>129</v>
      </c>
      <c r="DKH6" s="1152" t="s">
        <v>129</v>
      </c>
      <c r="DKI6" s="1152" t="s">
        <v>129</v>
      </c>
      <c r="DKJ6" s="1152" t="s">
        <v>129</v>
      </c>
      <c r="DKK6" s="1152" t="s">
        <v>129</v>
      </c>
      <c r="DKL6" s="1152" t="s">
        <v>129</v>
      </c>
      <c r="DKM6" s="1152" t="s">
        <v>129</v>
      </c>
      <c r="DKN6" s="1152" t="s">
        <v>129</v>
      </c>
      <c r="DKO6" s="1152" t="s">
        <v>129</v>
      </c>
      <c r="DKP6" s="1152" t="s">
        <v>129</v>
      </c>
      <c r="DKQ6" s="1152" t="s">
        <v>129</v>
      </c>
      <c r="DKR6" s="1152" t="s">
        <v>129</v>
      </c>
      <c r="DKS6" s="1152" t="s">
        <v>129</v>
      </c>
      <c r="DKT6" s="1152" t="s">
        <v>129</v>
      </c>
      <c r="DKU6" s="1152" t="s">
        <v>129</v>
      </c>
      <c r="DKV6" s="1152" t="s">
        <v>129</v>
      </c>
      <c r="DKW6" s="1152" t="s">
        <v>129</v>
      </c>
      <c r="DKX6" s="1152" t="s">
        <v>129</v>
      </c>
      <c r="DKY6" s="1152" t="s">
        <v>129</v>
      </c>
      <c r="DKZ6" s="1152" t="s">
        <v>129</v>
      </c>
      <c r="DLA6" s="1152" t="s">
        <v>129</v>
      </c>
      <c r="DLB6" s="1152" t="s">
        <v>129</v>
      </c>
      <c r="DLC6" s="1152" t="s">
        <v>129</v>
      </c>
      <c r="DLD6" s="1152" t="s">
        <v>129</v>
      </c>
      <c r="DLE6" s="1152" t="s">
        <v>129</v>
      </c>
      <c r="DLF6" s="1152" t="s">
        <v>129</v>
      </c>
      <c r="DLG6" s="1152" t="s">
        <v>129</v>
      </c>
      <c r="DLH6" s="1152" t="s">
        <v>129</v>
      </c>
      <c r="DLI6" s="1152" t="s">
        <v>129</v>
      </c>
      <c r="DLJ6" s="1152" t="s">
        <v>129</v>
      </c>
      <c r="DLK6" s="1152" t="s">
        <v>129</v>
      </c>
      <c r="DLL6" s="1152" t="s">
        <v>129</v>
      </c>
      <c r="DLM6" s="1152" t="s">
        <v>129</v>
      </c>
      <c r="DLN6" s="1152" t="s">
        <v>129</v>
      </c>
      <c r="DLO6" s="1152" t="s">
        <v>129</v>
      </c>
      <c r="DLP6" s="1152" t="s">
        <v>129</v>
      </c>
      <c r="DLQ6" s="1152" t="s">
        <v>129</v>
      </c>
      <c r="DLR6" s="1152" t="s">
        <v>129</v>
      </c>
      <c r="DLS6" s="1152" t="s">
        <v>129</v>
      </c>
      <c r="DLT6" s="1152" t="s">
        <v>129</v>
      </c>
      <c r="DLU6" s="1152" t="s">
        <v>129</v>
      </c>
      <c r="DLV6" s="1152" t="s">
        <v>129</v>
      </c>
      <c r="DLW6" s="1152" t="s">
        <v>129</v>
      </c>
      <c r="DLX6" s="1152" t="s">
        <v>129</v>
      </c>
      <c r="DLY6" s="1152" t="s">
        <v>129</v>
      </c>
      <c r="DLZ6" s="1152" t="s">
        <v>129</v>
      </c>
      <c r="DMA6" s="1152" t="s">
        <v>129</v>
      </c>
      <c r="DMB6" s="1152" t="s">
        <v>129</v>
      </c>
      <c r="DMC6" s="1152" t="s">
        <v>129</v>
      </c>
      <c r="DMD6" s="1152" t="s">
        <v>129</v>
      </c>
      <c r="DME6" s="1152" t="s">
        <v>129</v>
      </c>
      <c r="DMF6" s="1152" t="s">
        <v>129</v>
      </c>
      <c r="DMG6" s="1152" t="s">
        <v>129</v>
      </c>
      <c r="DMH6" s="1152" t="s">
        <v>129</v>
      </c>
      <c r="DMI6" s="1152" t="s">
        <v>129</v>
      </c>
      <c r="DMJ6" s="1152" t="s">
        <v>129</v>
      </c>
      <c r="DMK6" s="1152" t="s">
        <v>129</v>
      </c>
      <c r="DML6" s="1152" t="s">
        <v>129</v>
      </c>
      <c r="DMM6" s="1152" t="s">
        <v>129</v>
      </c>
      <c r="DMN6" s="1152" t="s">
        <v>129</v>
      </c>
      <c r="DMO6" s="1152" t="s">
        <v>129</v>
      </c>
      <c r="DMP6" s="1152" t="s">
        <v>129</v>
      </c>
      <c r="DMQ6" s="1152" t="s">
        <v>129</v>
      </c>
      <c r="DMR6" s="1152" t="s">
        <v>129</v>
      </c>
      <c r="DMS6" s="1152" t="s">
        <v>129</v>
      </c>
      <c r="DMT6" s="1152" t="s">
        <v>129</v>
      </c>
      <c r="DMU6" s="1152" t="s">
        <v>129</v>
      </c>
      <c r="DMV6" s="1152" t="s">
        <v>129</v>
      </c>
      <c r="DMW6" s="1152" t="s">
        <v>129</v>
      </c>
      <c r="DMX6" s="1152" t="s">
        <v>129</v>
      </c>
      <c r="DMY6" s="1152" t="s">
        <v>129</v>
      </c>
      <c r="DMZ6" s="1152" t="s">
        <v>129</v>
      </c>
      <c r="DNA6" s="1152" t="s">
        <v>129</v>
      </c>
      <c r="DNB6" s="1152" t="s">
        <v>129</v>
      </c>
      <c r="DNC6" s="1152" t="s">
        <v>129</v>
      </c>
      <c r="DND6" s="1152" t="s">
        <v>129</v>
      </c>
      <c r="DNE6" s="1152" t="s">
        <v>129</v>
      </c>
      <c r="DNF6" s="1152" t="s">
        <v>129</v>
      </c>
      <c r="DNG6" s="1152" t="s">
        <v>129</v>
      </c>
      <c r="DNH6" s="1152" t="s">
        <v>129</v>
      </c>
      <c r="DNI6" s="1152" t="s">
        <v>129</v>
      </c>
      <c r="DNJ6" s="1152" t="s">
        <v>129</v>
      </c>
      <c r="DNK6" s="1152" t="s">
        <v>129</v>
      </c>
      <c r="DNL6" s="1152" t="s">
        <v>129</v>
      </c>
      <c r="DNM6" s="1152" t="s">
        <v>129</v>
      </c>
      <c r="DNN6" s="1152" t="s">
        <v>129</v>
      </c>
      <c r="DNO6" s="1152" t="s">
        <v>129</v>
      </c>
      <c r="DNP6" s="1152" t="s">
        <v>129</v>
      </c>
      <c r="DNQ6" s="1152" t="s">
        <v>129</v>
      </c>
      <c r="DNR6" s="1152" t="s">
        <v>129</v>
      </c>
      <c r="DNS6" s="1152" t="s">
        <v>129</v>
      </c>
      <c r="DNT6" s="1152" t="s">
        <v>129</v>
      </c>
      <c r="DNU6" s="1152" t="s">
        <v>129</v>
      </c>
      <c r="DNV6" s="1152" t="s">
        <v>129</v>
      </c>
      <c r="DNW6" s="1152" t="s">
        <v>129</v>
      </c>
      <c r="DNX6" s="1152" t="s">
        <v>129</v>
      </c>
      <c r="DNY6" s="1152" t="s">
        <v>129</v>
      </c>
      <c r="DNZ6" s="1152" t="s">
        <v>129</v>
      </c>
      <c r="DOA6" s="1152" t="s">
        <v>129</v>
      </c>
      <c r="DOB6" s="1152" t="s">
        <v>129</v>
      </c>
      <c r="DOC6" s="1152" t="s">
        <v>129</v>
      </c>
      <c r="DOD6" s="1152" t="s">
        <v>129</v>
      </c>
      <c r="DOE6" s="1152" t="s">
        <v>129</v>
      </c>
      <c r="DOF6" s="1152" t="s">
        <v>129</v>
      </c>
      <c r="DOG6" s="1152" t="s">
        <v>129</v>
      </c>
      <c r="DOH6" s="1152" t="s">
        <v>129</v>
      </c>
      <c r="DOI6" s="1152" t="s">
        <v>129</v>
      </c>
      <c r="DOJ6" s="1152" t="s">
        <v>129</v>
      </c>
      <c r="DOK6" s="1152" t="s">
        <v>129</v>
      </c>
      <c r="DOL6" s="1152" t="s">
        <v>129</v>
      </c>
      <c r="DOM6" s="1152" t="s">
        <v>129</v>
      </c>
      <c r="DON6" s="1152" t="s">
        <v>129</v>
      </c>
      <c r="DOO6" s="1152" t="s">
        <v>129</v>
      </c>
      <c r="DOP6" s="1152" t="s">
        <v>129</v>
      </c>
      <c r="DOQ6" s="1152" t="s">
        <v>129</v>
      </c>
      <c r="DOR6" s="1152" t="s">
        <v>129</v>
      </c>
      <c r="DOS6" s="1152" t="s">
        <v>129</v>
      </c>
      <c r="DOT6" s="1152" t="s">
        <v>129</v>
      </c>
      <c r="DOU6" s="1152" t="s">
        <v>129</v>
      </c>
      <c r="DOV6" s="1152" t="s">
        <v>129</v>
      </c>
      <c r="DOW6" s="1152" t="s">
        <v>129</v>
      </c>
      <c r="DOX6" s="1152" t="s">
        <v>129</v>
      </c>
      <c r="DOY6" s="1152" t="s">
        <v>129</v>
      </c>
      <c r="DOZ6" s="1152" t="s">
        <v>129</v>
      </c>
      <c r="DPA6" s="1152" t="s">
        <v>129</v>
      </c>
      <c r="DPB6" s="1152" t="s">
        <v>129</v>
      </c>
      <c r="DPC6" s="1152" t="s">
        <v>129</v>
      </c>
      <c r="DPD6" s="1152" t="s">
        <v>129</v>
      </c>
      <c r="DPE6" s="1152" t="s">
        <v>129</v>
      </c>
      <c r="DPF6" s="1152" t="s">
        <v>129</v>
      </c>
      <c r="DPG6" s="1152" t="s">
        <v>129</v>
      </c>
      <c r="DPH6" s="1152" t="s">
        <v>129</v>
      </c>
      <c r="DPI6" s="1152" t="s">
        <v>129</v>
      </c>
      <c r="DPJ6" s="1152" t="s">
        <v>129</v>
      </c>
      <c r="DPK6" s="1152" t="s">
        <v>129</v>
      </c>
      <c r="DPL6" s="1152" t="s">
        <v>129</v>
      </c>
      <c r="DPM6" s="1152" t="s">
        <v>129</v>
      </c>
      <c r="DPN6" s="1152" t="s">
        <v>129</v>
      </c>
      <c r="DPO6" s="1152" t="s">
        <v>129</v>
      </c>
      <c r="DPP6" s="1152" t="s">
        <v>129</v>
      </c>
      <c r="DPQ6" s="1152" t="s">
        <v>129</v>
      </c>
      <c r="DPR6" s="1152" t="s">
        <v>129</v>
      </c>
      <c r="DPS6" s="1152" t="s">
        <v>129</v>
      </c>
      <c r="DPT6" s="1152" t="s">
        <v>129</v>
      </c>
      <c r="DPU6" s="1152" t="s">
        <v>129</v>
      </c>
      <c r="DPV6" s="1152" t="s">
        <v>129</v>
      </c>
      <c r="DPW6" s="1152" t="s">
        <v>129</v>
      </c>
      <c r="DPX6" s="1152" t="s">
        <v>129</v>
      </c>
      <c r="DPY6" s="1152" t="s">
        <v>129</v>
      </c>
      <c r="DPZ6" s="1152" t="s">
        <v>129</v>
      </c>
      <c r="DQA6" s="1152" t="s">
        <v>129</v>
      </c>
      <c r="DQB6" s="1152" t="s">
        <v>129</v>
      </c>
      <c r="DQC6" s="1152" t="s">
        <v>129</v>
      </c>
      <c r="DQD6" s="1152" t="s">
        <v>129</v>
      </c>
      <c r="DQE6" s="1152" t="s">
        <v>129</v>
      </c>
      <c r="DQF6" s="1152" t="s">
        <v>129</v>
      </c>
      <c r="DQG6" s="1152" t="s">
        <v>129</v>
      </c>
      <c r="DQH6" s="1152" t="s">
        <v>129</v>
      </c>
      <c r="DQI6" s="1152" t="s">
        <v>129</v>
      </c>
      <c r="DQJ6" s="1152" t="s">
        <v>129</v>
      </c>
      <c r="DQK6" s="1152" t="s">
        <v>129</v>
      </c>
      <c r="DQL6" s="1152" t="s">
        <v>129</v>
      </c>
      <c r="DQM6" s="1152" t="s">
        <v>129</v>
      </c>
      <c r="DQN6" s="1152" t="s">
        <v>129</v>
      </c>
      <c r="DQO6" s="1152" t="s">
        <v>129</v>
      </c>
      <c r="DQP6" s="1152" t="s">
        <v>129</v>
      </c>
      <c r="DQQ6" s="1152" t="s">
        <v>129</v>
      </c>
      <c r="DQR6" s="1152" t="s">
        <v>129</v>
      </c>
      <c r="DQS6" s="1152" t="s">
        <v>129</v>
      </c>
      <c r="DQT6" s="1152" t="s">
        <v>129</v>
      </c>
      <c r="DQU6" s="1152" t="s">
        <v>129</v>
      </c>
      <c r="DQV6" s="1152" t="s">
        <v>129</v>
      </c>
      <c r="DQW6" s="1152" t="s">
        <v>129</v>
      </c>
      <c r="DQX6" s="1152" t="s">
        <v>129</v>
      </c>
      <c r="DQY6" s="1152" t="s">
        <v>129</v>
      </c>
      <c r="DQZ6" s="1152" t="s">
        <v>129</v>
      </c>
      <c r="DRA6" s="1152" t="s">
        <v>129</v>
      </c>
      <c r="DRB6" s="1152" t="s">
        <v>129</v>
      </c>
      <c r="DRC6" s="1152" t="s">
        <v>129</v>
      </c>
      <c r="DRD6" s="1152" t="s">
        <v>129</v>
      </c>
      <c r="DRE6" s="1152" t="s">
        <v>129</v>
      </c>
      <c r="DRF6" s="1152" t="s">
        <v>129</v>
      </c>
      <c r="DRG6" s="1152" t="s">
        <v>129</v>
      </c>
      <c r="DRH6" s="1152" t="s">
        <v>129</v>
      </c>
      <c r="DRI6" s="1152" t="s">
        <v>129</v>
      </c>
      <c r="DRJ6" s="1152" t="s">
        <v>129</v>
      </c>
      <c r="DRK6" s="1152" t="s">
        <v>129</v>
      </c>
      <c r="DRL6" s="1152" t="s">
        <v>129</v>
      </c>
      <c r="DRM6" s="1152" t="s">
        <v>129</v>
      </c>
      <c r="DRN6" s="1152" t="s">
        <v>129</v>
      </c>
      <c r="DRO6" s="1152" t="s">
        <v>129</v>
      </c>
      <c r="DRP6" s="1152" t="s">
        <v>129</v>
      </c>
      <c r="DRQ6" s="1152" t="s">
        <v>129</v>
      </c>
      <c r="DRR6" s="1152" t="s">
        <v>129</v>
      </c>
      <c r="DRS6" s="1152" t="s">
        <v>129</v>
      </c>
      <c r="DRT6" s="1152" t="s">
        <v>129</v>
      </c>
      <c r="DRU6" s="1152" t="s">
        <v>129</v>
      </c>
      <c r="DRV6" s="1152" t="s">
        <v>129</v>
      </c>
      <c r="DRW6" s="1152" t="s">
        <v>129</v>
      </c>
      <c r="DRX6" s="1152" t="s">
        <v>129</v>
      </c>
      <c r="DRY6" s="1152" t="s">
        <v>129</v>
      </c>
      <c r="DRZ6" s="1152" t="s">
        <v>129</v>
      </c>
      <c r="DSA6" s="1152" t="s">
        <v>129</v>
      </c>
      <c r="DSB6" s="1152" t="s">
        <v>129</v>
      </c>
      <c r="DSC6" s="1152" t="s">
        <v>129</v>
      </c>
      <c r="DSD6" s="1152" t="s">
        <v>129</v>
      </c>
      <c r="DSE6" s="1152" t="s">
        <v>129</v>
      </c>
      <c r="DSF6" s="1152" t="s">
        <v>129</v>
      </c>
      <c r="DSG6" s="1152" t="s">
        <v>129</v>
      </c>
      <c r="DSH6" s="1152" t="s">
        <v>129</v>
      </c>
      <c r="DSI6" s="1152" t="s">
        <v>129</v>
      </c>
      <c r="DSJ6" s="1152" t="s">
        <v>129</v>
      </c>
      <c r="DSK6" s="1152" t="s">
        <v>129</v>
      </c>
      <c r="DSL6" s="1152" t="s">
        <v>129</v>
      </c>
      <c r="DSM6" s="1152" t="s">
        <v>129</v>
      </c>
      <c r="DSN6" s="1152" t="s">
        <v>129</v>
      </c>
      <c r="DSO6" s="1152" t="s">
        <v>129</v>
      </c>
      <c r="DSP6" s="1152" t="s">
        <v>129</v>
      </c>
      <c r="DSQ6" s="1152" t="s">
        <v>129</v>
      </c>
      <c r="DSR6" s="1152" t="s">
        <v>129</v>
      </c>
      <c r="DSS6" s="1152" t="s">
        <v>129</v>
      </c>
      <c r="DST6" s="1152" t="s">
        <v>129</v>
      </c>
      <c r="DSU6" s="1152" t="s">
        <v>129</v>
      </c>
      <c r="DSV6" s="1152" t="s">
        <v>129</v>
      </c>
      <c r="DSW6" s="1152" t="s">
        <v>129</v>
      </c>
      <c r="DSX6" s="1152" t="s">
        <v>129</v>
      </c>
      <c r="DSY6" s="1152" t="s">
        <v>129</v>
      </c>
      <c r="DSZ6" s="1152" t="s">
        <v>129</v>
      </c>
      <c r="DTA6" s="1152" t="s">
        <v>129</v>
      </c>
      <c r="DTB6" s="1152" t="s">
        <v>129</v>
      </c>
      <c r="DTC6" s="1152" t="s">
        <v>129</v>
      </c>
      <c r="DTD6" s="1152" t="s">
        <v>129</v>
      </c>
      <c r="DTE6" s="1152" t="s">
        <v>129</v>
      </c>
      <c r="DTF6" s="1152" t="s">
        <v>129</v>
      </c>
      <c r="DTG6" s="1152" t="s">
        <v>129</v>
      </c>
      <c r="DTH6" s="1152" t="s">
        <v>129</v>
      </c>
      <c r="DTI6" s="1152" t="s">
        <v>129</v>
      </c>
      <c r="DTJ6" s="1152" t="s">
        <v>129</v>
      </c>
      <c r="DTK6" s="1152" t="s">
        <v>129</v>
      </c>
      <c r="DTL6" s="1152" t="s">
        <v>129</v>
      </c>
      <c r="DTM6" s="1152" t="s">
        <v>129</v>
      </c>
      <c r="DTN6" s="1152" t="s">
        <v>129</v>
      </c>
      <c r="DTO6" s="1152" t="s">
        <v>129</v>
      </c>
      <c r="DTP6" s="1152" t="s">
        <v>129</v>
      </c>
      <c r="DTQ6" s="1152" t="s">
        <v>129</v>
      </c>
      <c r="DTR6" s="1152" t="s">
        <v>129</v>
      </c>
      <c r="DTS6" s="1152" t="s">
        <v>129</v>
      </c>
      <c r="DTT6" s="1152" t="s">
        <v>129</v>
      </c>
      <c r="DTU6" s="1152" t="s">
        <v>129</v>
      </c>
      <c r="DTV6" s="1152" t="s">
        <v>129</v>
      </c>
      <c r="DTW6" s="1152" t="s">
        <v>129</v>
      </c>
      <c r="DTX6" s="1152" t="s">
        <v>129</v>
      </c>
      <c r="DTY6" s="1152" t="s">
        <v>129</v>
      </c>
      <c r="DTZ6" s="1152" t="s">
        <v>129</v>
      </c>
      <c r="DUA6" s="1152" t="s">
        <v>129</v>
      </c>
      <c r="DUB6" s="1152" t="s">
        <v>129</v>
      </c>
      <c r="DUC6" s="1152" t="s">
        <v>129</v>
      </c>
      <c r="DUD6" s="1152" t="s">
        <v>129</v>
      </c>
      <c r="DUE6" s="1152" t="s">
        <v>129</v>
      </c>
      <c r="DUF6" s="1152" t="s">
        <v>129</v>
      </c>
      <c r="DUG6" s="1152" t="s">
        <v>129</v>
      </c>
      <c r="DUH6" s="1152" t="s">
        <v>129</v>
      </c>
      <c r="DUI6" s="1152" t="s">
        <v>129</v>
      </c>
      <c r="DUJ6" s="1152" t="s">
        <v>129</v>
      </c>
      <c r="DUK6" s="1152" t="s">
        <v>129</v>
      </c>
      <c r="DUL6" s="1152" t="s">
        <v>129</v>
      </c>
      <c r="DUM6" s="1152" t="s">
        <v>129</v>
      </c>
      <c r="DUN6" s="1152" t="s">
        <v>129</v>
      </c>
      <c r="DUO6" s="1152" t="s">
        <v>129</v>
      </c>
      <c r="DUP6" s="1152" t="s">
        <v>129</v>
      </c>
      <c r="DUQ6" s="1152" t="s">
        <v>129</v>
      </c>
      <c r="DUR6" s="1152" t="s">
        <v>129</v>
      </c>
      <c r="DUS6" s="1152" t="s">
        <v>129</v>
      </c>
      <c r="DUT6" s="1152" t="s">
        <v>129</v>
      </c>
      <c r="DUU6" s="1152" t="s">
        <v>129</v>
      </c>
      <c r="DUV6" s="1152" t="s">
        <v>129</v>
      </c>
      <c r="DUW6" s="1152" t="s">
        <v>129</v>
      </c>
      <c r="DUX6" s="1152" t="s">
        <v>129</v>
      </c>
      <c r="DUY6" s="1152" t="s">
        <v>129</v>
      </c>
      <c r="DUZ6" s="1152" t="s">
        <v>129</v>
      </c>
      <c r="DVA6" s="1152" t="s">
        <v>129</v>
      </c>
      <c r="DVB6" s="1152" t="s">
        <v>129</v>
      </c>
      <c r="DVC6" s="1152" t="s">
        <v>129</v>
      </c>
      <c r="DVD6" s="1152" t="s">
        <v>129</v>
      </c>
      <c r="DVE6" s="1152" t="s">
        <v>129</v>
      </c>
      <c r="DVF6" s="1152" t="s">
        <v>129</v>
      </c>
      <c r="DVG6" s="1152" t="s">
        <v>129</v>
      </c>
      <c r="DVH6" s="1152" t="s">
        <v>129</v>
      </c>
      <c r="DVI6" s="1152" t="s">
        <v>129</v>
      </c>
      <c r="DVJ6" s="1152" t="s">
        <v>129</v>
      </c>
      <c r="DVK6" s="1152" t="s">
        <v>129</v>
      </c>
      <c r="DVL6" s="1152" t="s">
        <v>129</v>
      </c>
      <c r="DVM6" s="1152" t="s">
        <v>129</v>
      </c>
      <c r="DVN6" s="1152" t="s">
        <v>129</v>
      </c>
      <c r="DVO6" s="1152" t="s">
        <v>129</v>
      </c>
      <c r="DVP6" s="1152" t="s">
        <v>129</v>
      </c>
      <c r="DVQ6" s="1152" t="s">
        <v>129</v>
      </c>
      <c r="DVR6" s="1152" t="s">
        <v>129</v>
      </c>
      <c r="DVS6" s="1152" t="s">
        <v>129</v>
      </c>
      <c r="DVT6" s="1152" t="s">
        <v>129</v>
      </c>
      <c r="DVU6" s="1152" t="s">
        <v>129</v>
      </c>
      <c r="DVV6" s="1152" t="s">
        <v>129</v>
      </c>
      <c r="DVW6" s="1152" t="s">
        <v>129</v>
      </c>
      <c r="DVX6" s="1152" t="s">
        <v>129</v>
      </c>
      <c r="DVY6" s="1152" t="s">
        <v>129</v>
      </c>
      <c r="DVZ6" s="1152" t="s">
        <v>129</v>
      </c>
      <c r="DWA6" s="1152" t="s">
        <v>129</v>
      </c>
      <c r="DWB6" s="1152" t="s">
        <v>129</v>
      </c>
      <c r="DWC6" s="1152" t="s">
        <v>129</v>
      </c>
      <c r="DWD6" s="1152" t="s">
        <v>129</v>
      </c>
      <c r="DWE6" s="1152" t="s">
        <v>129</v>
      </c>
      <c r="DWF6" s="1152" t="s">
        <v>129</v>
      </c>
      <c r="DWG6" s="1152" t="s">
        <v>129</v>
      </c>
      <c r="DWH6" s="1152" t="s">
        <v>129</v>
      </c>
      <c r="DWI6" s="1152" t="s">
        <v>129</v>
      </c>
      <c r="DWJ6" s="1152" t="s">
        <v>129</v>
      </c>
      <c r="DWK6" s="1152" t="s">
        <v>129</v>
      </c>
      <c r="DWL6" s="1152" t="s">
        <v>129</v>
      </c>
      <c r="DWM6" s="1152" t="s">
        <v>129</v>
      </c>
      <c r="DWN6" s="1152" t="s">
        <v>129</v>
      </c>
      <c r="DWO6" s="1152" t="s">
        <v>129</v>
      </c>
      <c r="DWP6" s="1152" t="s">
        <v>129</v>
      </c>
      <c r="DWQ6" s="1152" t="s">
        <v>129</v>
      </c>
      <c r="DWR6" s="1152" t="s">
        <v>129</v>
      </c>
      <c r="DWS6" s="1152" t="s">
        <v>129</v>
      </c>
      <c r="DWT6" s="1152" t="s">
        <v>129</v>
      </c>
      <c r="DWU6" s="1152" t="s">
        <v>129</v>
      </c>
      <c r="DWV6" s="1152" t="s">
        <v>129</v>
      </c>
      <c r="DWW6" s="1152" t="s">
        <v>129</v>
      </c>
      <c r="DWX6" s="1152" t="s">
        <v>129</v>
      </c>
      <c r="DWY6" s="1152" t="s">
        <v>129</v>
      </c>
      <c r="DWZ6" s="1152" t="s">
        <v>129</v>
      </c>
      <c r="DXA6" s="1152" t="s">
        <v>129</v>
      </c>
      <c r="DXB6" s="1152" t="s">
        <v>129</v>
      </c>
      <c r="DXC6" s="1152" t="s">
        <v>129</v>
      </c>
      <c r="DXD6" s="1152" t="s">
        <v>129</v>
      </c>
      <c r="DXE6" s="1152" t="s">
        <v>129</v>
      </c>
      <c r="DXF6" s="1152" t="s">
        <v>129</v>
      </c>
      <c r="DXG6" s="1152" t="s">
        <v>129</v>
      </c>
      <c r="DXH6" s="1152" t="s">
        <v>129</v>
      </c>
      <c r="DXI6" s="1152" t="s">
        <v>129</v>
      </c>
      <c r="DXJ6" s="1152" t="s">
        <v>129</v>
      </c>
      <c r="DXK6" s="1152" t="s">
        <v>129</v>
      </c>
      <c r="DXL6" s="1152" t="s">
        <v>129</v>
      </c>
      <c r="DXM6" s="1152" t="s">
        <v>129</v>
      </c>
      <c r="DXN6" s="1152" t="s">
        <v>129</v>
      </c>
      <c r="DXO6" s="1152" t="s">
        <v>129</v>
      </c>
      <c r="DXP6" s="1152" t="s">
        <v>129</v>
      </c>
      <c r="DXQ6" s="1152" t="s">
        <v>129</v>
      </c>
      <c r="DXR6" s="1152" t="s">
        <v>129</v>
      </c>
      <c r="DXS6" s="1152" t="s">
        <v>129</v>
      </c>
      <c r="DXT6" s="1152" t="s">
        <v>129</v>
      </c>
      <c r="DXU6" s="1152" t="s">
        <v>129</v>
      </c>
      <c r="DXV6" s="1152" t="s">
        <v>129</v>
      </c>
      <c r="DXW6" s="1152" t="s">
        <v>129</v>
      </c>
      <c r="DXX6" s="1152" t="s">
        <v>129</v>
      </c>
      <c r="DXY6" s="1152" t="s">
        <v>129</v>
      </c>
      <c r="DXZ6" s="1152" t="s">
        <v>129</v>
      </c>
      <c r="DYA6" s="1152" t="s">
        <v>129</v>
      </c>
      <c r="DYB6" s="1152" t="s">
        <v>129</v>
      </c>
      <c r="DYC6" s="1152" t="s">
        <v>129</v>
      </c>
      <c r="DYD6" s="1152" t="s">
        <v>129</v>
      </c>
      <c r="DYE6" s="1152" t="s">
        <v>129</v>
      </c>
      <c r="DYF6" s="1152" t="s">
        <v>129</v>
      </c>
      <c r="DYG6" s="1152" t="s">
        <v>129</v>
      </c>
      <c r="DYH6" s="1152" t="s">
        <v>129</v>
      </c>
      <c r="DYI6" s="1152" t="s">
        <v>129</v>
      </c>
      <c r="DYJ6" s="1152" t="s">
        <v>129</v>
      </c>
      <c r="DYK6" s="1152" t="s">
        <v>129</v>
      </c>
      <c r="DYL6" s="1152" t="s">
        <v>129</v>
      </c>
      <c r="DYM6" s="1152" t="s">
        <v>129</v>
      </c>
      <c r="DYN6" s="1152" t="s">
        <v>129</v>
      </c>
      <c r="DYO6" s="1152" t="s">
        <v>129</v>
      </c>
      <c r="DYP6" s="1152" t="s">
        <v>129</v>
      </c>
      <c r="DYQ6" s="1152" t="s">
        <v>129</v>
      </c>
      <c r="DYR6" s="1152" t="s">
        <v>129</v>
      </c>
      <c r="DYS6" s="1152" t="s">
        <v>129</v>
      </c>
      <c r="DYT6" s="1152" t="s">
        <v>129</v>
      </c>
      <c r="DYU6" s="1152" t="s">
        <v>129</v>
      </c>
      <c r="DYV6" s="1152" t="s">
        <v>129</v>
      </c>
      <c r="DYW6" s="1152" t="s">
        <v>129</v>
      </c>
      <c r="DYX6" s="1152" t="s">
        <v>129</v>
      </c>
      <c r="DYY6" s="1152" t="s">
        <v>129</v>
      </c>
      <c r="DYZ6" s="1152" t="s">
        <v>129</v>
      </c>
      <c r="DZA6" s="1152" t="s">
        <v>129</v>
      </c>
      <c r="DZB6" s="1152" t="s">
        <v>129</v>
      </c>
      <c r="DZC6" s="1152" t="s">
        <v>129</v>
      </c>
      <c r="DZD6" s="1152" t="s">
        <v>129</v>
      </c>
      <c r="DZE6" s="1152" t="s">
        <v>129</v>
      </c>
      <c r="DZF6" s="1152" t="s">
        <v>129</v>
      </c>
      <c r="DZG6" s="1152" t="s">
        <v>129</v>
      </c>
      <c r="DZH6" s="1152" t="s">
        <v>129</v>
      </c>
      <c r="DZI6" s="1152" t="s">
        <v>129</v>
      </c>
      <c r="DZJ6" s="1152" t="s">
        <v>129</v>
      </c>
      <c r="DZK6" s="1152" t="s">
        <v>129</v>
      </c>
      <c r="DZL6" s="1152" t="s">
        <v>129</v>
      </c>
      <c r="DZM6" s="1152" t="s">
        <v>129</v>
      </c>
      <c r="DZN6" s="1152" t="s">
        <v>129</v>
      </c>
      <c r="DZO6" s="1152" t="s">
        <v>129</v>
      </c>
      <c r="DZP6" s="1152" t="s">
        <v>129</v>
      </c>
      <c r="DZQ6" s="1152" t="s">
        <v>129</v>
      </c>
      <c r="DZR6" s="1152" t="s">
        <v>129</v>
      </c>
      <c r="DZS6" s="1152" t="s">
        <v>129</v>
      </c>
      <c r="DZT6" s="1152" t="s">
        <v>129</v>
      </c>
      <c r="DZU6" s="1152" t="s">
        <v>129</v>
      </c>
      <c r="DZV6" s="1152" t="s">
        <v>129</v>
      </c>
      <c r="DZW6" s="1152" t="s">
        <v>129</v>
      </c>
      <c r="DZX6" s="1152" t="s">
        <v>129</v>
      </c>
      <c r="DZY6" s="1152" t="s">
        <v>129</v>
      </c>
      <c r="DZZ6" s="1152" t="s">
        <v>129</v>
      </c>
      <c r="EAA6" s="1152" t="s">
        <v>129</v>
      </c>
      <c r="EAB6" s="1152" t="s">
        <v>129</v>
      </c>
      <c r="EAC6" s="1152" t="s">
        <v>129</v>
      </c>
      <c r="EAD6" s="1152" t="s">
        <v>129</v>
      </c>
      <c r="EAE6" s="1152" t="s">
        <v>129</v>
      </c>
      <c r="EAF6" s="1152" t="s">
        <v>129</v>
      </c>
      <c r="EAG6" s="1152" t="s">
        <v>129</v>
      </c>
      <c r="EAH6" s="1152" t="s">
        <v>129</v>
      </c>
      <c r="EAI6" s="1152" t="s">
        <v>129</v>
      </c>
      <c r="EAJ6" s="1152" t="s">
        <v>129</v>
      </c>
      <c r="EAK6" s="1152" t="s">
        <v>129</v>
      </c>
      <c r="EAL6" s="1152" t="s">
        <v>129</v>
      </c>
      <c r="EAM6" s="1152" t="s">
        <v>129</v>
      </c>
      <c r="EAN6" s="1152" t="s">
        <v>129</v>
      </c>
      <c r="EAO6" s="1152" t="s">
        <v>129</v>
      </c>
      <c r="EAP6" s="1152" t="s">
        <v>129</v>
      </c>
      <c r="EAQ6" s="1152" t="s">
        <v>129</v>
      </c>
      <c r="EAR6" s="1152" t="s">
        <v>129</v>
      </c>
      <c r="EAS6" s="1152" t="s">
        <v>129</v>
      </c>
      <c r="EAT6" s="1152" t="s">
        <v>129</v>
      </c>
      <c r="EAU6" s="1152" t="s">
        <v>129</v>
      </c>
      <c r="EAV6" s="1152" t="s">
        <v>129</v>
      </c>
      <c r="EAW6" s="1152" t="s">
        <v>129</v>
      </c>
      <c r="EAX6" s="1152" t="s">
        <v>129</v>
      </c>
      <c r="EAY6" s="1152" t="s">
        <v>129</v>
      </c>
      <c r="EAZ6" s="1152" t="s">
        <v>129</v>
      </c>
      <c r="EBA6" s="1152" t="s">
        <v>129</v>
      </c>
      <c r="EBB6" s="1152" t="s">
        <v>129</v>
      </c>
      <c r="EBC6" s="1152" t="s">
        <v>129</v>
      </c>
      <c r="EBD6" s="1152" t="s">
        <v>129</v>
      </c>
      <c r="EBE6" s="1152" t="s">
        <v>129</v>
      </c>
      <c r="EBF6" s="1152" t="s">
        <v>129</v>
      </c>
      <c r="EBG6" s="1152" t="s">
        <v>129</v>
      </c>
      <c r="EBH6" s="1152" t="s">
        <v>129</v>
      </c>
      <c r="EBI6" s="1152" t="s">
        <v>129</v>
      </c>
      <c r="EBJ6" s="1152" t="s">
        <v>129</v>
      </c>
      <c r="EBK6" s="1152" t="s">
        <v>129</v>
      </c>
      <c r="EBL6" s="1152" t="s">
        <v>129</v>
      </c>
      <c r="EBM6" s="1152" t="s">
        <v>129</v>
      </c>
      <c r="EBN6" s="1152" t="s">
        <v>129</v>
      </c>
      <c r="EBO6" s="1152" t="s">
        <v>129</v>
      </c>
      <c r="EBP6" s="1152" t="s">
        <v>129</v>
      </c>
      <c r="EBQ6" s="1152" t="s">
        <v>129</v>
      </c>
      <c r="EBR6" s="1152" t="s">
        <v>129</v>
      </c>
      <c r="EBS6" s="1152" t="s">
        <v>129</v>
      </c>
      <c r="EBT6" s="1152" t="s">
        <v>129</v>
      </c>
      <c r="EBU6" s="1152" t="s">
        <v>129</v>
      </c>
      <c r="EBV6" s="1152" t="s">
        <v>129</v>
      </c>
      <c r="EBW6" s="1152" t="s">
        <v>129</v>
      </c>
      <c r="EBX6" s="1152" t="s">
        <v>129</v>
      </c>
      <c r="EBY6" s="1152" t="s">
        <v>129</v>
      </c>
      <c r="EBZ6" s="1152" t="s">
        <v>129</v>
      </c>
      <c r="ECA6" s="1152" t="s">
        <v>129</v>
      </c>
      <c r="ECB6" s="1152" t="s">
        <v>129</v>
      </c>
      <c r="ECC6" s="1152" t="s">
        <v>129</v>
      </c>
      <c r="ECD6" s="1152" t="s">
        <v>129</v>
      </c>
      <c r="ECE6" s="1152" t="s">
        <v>129</v>
      </c>
      <c r="ECF6" s="1152" t="s">
        <v>129</v>
      </c>
      <c r="ECG6" s="1152" t="s">
        <v>129</v>
      </c>
      <c r="ECH6" s="1152" t="s">
        <v>129</v>
      </c>
      <c r="ECI6" s="1152" t="s">
        <v>129</v>
      </c>
      <c r="ECJ6" s="1152" t="s">
        <v>129</v>
      </c>
      <c r="ECK6" s="1152" t="s">
        <v>129</v>
      </c>
      <c r="ECL6" s="1152" t="s">
        <v>129</v>
      </c>
      <c r="ECM6" s="1152" t="s">
        <v>129</v>
      </c>
      <c r="ECN6" s="1152" t="s">
        <v>129</v>
      </c>
      <c r="ECO6" s="1152" t="s">
        <v>129</v>
      </c>
      <c r="ECP6" s="1152" t="s">
        <v>129</v>
      </c>
      <c r="ECQ6" s="1152" t="s">
        <v>129</v>
      </c>
      <c r="ECR6" s="1152" t="s">
        <v>129</v>
      </c>
      <c r="ECS6" s="1152" t="s">
        <v>129</v>
      </c>
      <c r="ECT6" s="1152" t="s">
        <v>129</v>
      </c>
      <c r="ECU6" s="1152" t="s">
        <v>129</v>
      </c>
      <c r="ECV6" s="1152" t="s">
        <v>129</v>
      </c>
      <c r="ECW6" s="1152" t="s">
        <v>129</v>
      </c>
      <c r="ECX6" s="1152" t="s">
        <v>129</v>
      </c>
      <c r="ECY6" s="1152" t="s">
        <v>129</v>
      </c>
      <c r="ECZ6" s="1152" t="s">
        <v>129</v>
      </c>
      <c r="EDA6" s="1152" t="s">
        <v>129</v>
      </c>
      <c r="EDB6" s="1152" t="s">
        <v>129</v>
      </c>
      <c r="EDC6" s="1152" t="s">
        <v>129</v>
      </c>
      <c r="EDD6" s="1152" t="s">
        <v>129</v>
      </c>
      <c r="EDE6" s="1152" t="s">
        <v>129</v>
      </c>
      <c r="EDF6" s="1152" t="s">
        <v>129</v>
      </c>
      <c r="EDG6" s="1152" t="s">
        <v>129</v>
      </c>
      <c r="EDH6" s="1152" t="s">
        <v>129</v>
      </c>
      <c r="EDI6" s="1152" t="s">
        <v>129</v>
      </c>
      <c r="EDJ6" s="1152" t="s">
        <v>129</v>
      </c>
      <c r="EDK6" s="1152" t="s">
        <v>129</v>
      </c>
      <c r="EDL6" s="1152" t="s">
        <v>129</v>
      </c>
      <c r="EDM6" s="1152" t="s">
        <v>129</v>
      </c>
      <c r="EDN6" s="1152" t="s">
        <v>129</v>
      </c>
      <c r="EDO6" s="1152" t="s">
        <v>129</v>
      </c>
      <c r="EDP6" s="1152" t="s">
        <v>129</v>
      </c>
      <c r="EDQ6" s="1152" t="s">
        <v>129</v>
      </c>
      <c r="EDR6" s="1152" t="s">
        <v>129</v>
      </c>
      <c r="EDS6" s="1152" t="s">
        <v>129</v>
      </c>
      <c r="EDT6" s="1152" t="s">
        <v>129</v>
      </c>
      <c r="EDU6" s="1152" t="s">
        <v>129</v>
      </c>
      <c r="EDV6" s="1152" t="s">
        <v>129</v>
      </c>
      <c r="EDW6" s="1152" t="s">
        <v>129</v>
      </c>
      <c r="EDX6" s="1152" t="s">
        <v>129</v>
      </c>
      <c r="EDY6" s="1152" t="s">
        <v>129</v>
      </c>
      <c r="EDZ6" s="1152" t="s">
        <v>129</v>
      </c>
      <c r="EEA6" s="1152" t="s">
        <v>129</v>
      </c>
      <c r="EEB6" s="1152" t="s">
        <v>129</v>
      </c>
      <c r="EEC6" s="1152" t="s">
        <v>129</v>
      </c>
      <c r="EED6" s="1152" t="s">
        <v>129</v>
      </c>
      <c r="EEE6" s="1152" t="s">
        <v>129</v>
      </c>
      <c r="EEF6" s="1152" t="s">
        <v>129</v>
      </c>
      <c r="EEG6" s="1152" t="s">
        <v>129</v>
      </c>
      <c r="EEH6" s="1152" t="s">
        <v>129</v>
      </c>
      <c r="EEI6" s="1152" t="s">
        <v>129</v>
      </c>
      <c r="EEJ6" s="1152" t="s">
        <v>129</v>
      </c>
      <c r="EEK6" s="1152" t="s">
        <v>129</v>
      </c>
      <c r="EEL6" s="1152" t="s">
        <v>129</v>
      </c>
      <c r="EEM6" s="1152" t="s">
        <v>129</v>
      </c>
      <c r="EEN6" s="1152" t="s">
        <v>129</v>
      </c>
      <c r="EEO6" s="1152" t="s">
        <v>129</v>
      </c>
      <c r="EEP6" s="1152" t="s">
        <v>129</v>
      </c>
      <c r="EEQ6" s="1152" t="s">
        <v>129</v>
      </c>
      <c r="EER6" s="1152" t="s">
        <v>129</v>
      </c>
      <c r="EES6" s="1152" t="s">
        <v>129</v>
      </c>
      <c r="EET6" s="1152" t="s">
        <v>129</v>
      </c>
      <c r="EEU6" s="1152" t="s">
        <v>129</v>
      </c>
      <c r="EEV6" s="1152" t="s">
        <v>129</v>
      </c>
      <c r="EEW6" s="1152" t="s">
        <v>129</v>
      </c>
      <c r="EEX6" s="1152" t="s">
        <v>129</v>
      </c>
      <c r="EEY6" s="1152" t="s">
        <v>129</v>
      </c>
      <c r="EEZ6" s="1152" t="s">
        <v>129</v>
      </c>
      <c r="EFA6" s="1152" t="s">
        <v>129</v>
      </c>
      <c r="EFB6" s="1152" t="s">
        <v>129</v>
      </c>
      <c r="EFC6" s="1152" t="s">
        <v>129</v>
      </c>
      <c r="EFD6" s="1152" t="s">
        <v>129</v>
      </c>
      <c r="EFE6" s="1152" t="s">
        <v>129</v>
      </c>
      <c r="EFF6" s="1152" t="s">
        <v>129</v>
      </c>
      <c r="EFG6" s="1152" t="s">
        <v>129</v>
      </c>
      <c r="EFH6" s="1152" t="s">
        <v>129</v>
      </c>
      <c r="EFI6" s="1152" t="s">
        <v>129</v>
      </c>
      <c r="EFJ6" s="1152" t="s">
        <v>129</v>
      </c>
      <c r="EFK6" s="1152" t="s">
        <v>129</v>
      </c>
      <c r="EFL6" s="1152" t="s">
        <v>129</v>
      </c>
      <c r="EFM6" s="1152" t="s">
        <v>129</v>
      </c>
      <c r="EFN6" s="1152" t="s">
        <v>129</v>
      </c>
      <c r="EFO6" s="1152" t="s">
        <v>129</v>
      </c>
      <c r="EFP6" s="1152" t="s">
        <v>129</v>
      </c>
      <c r="EFQ6" s="1152" t="s">
        <v>129</v>
      </c>
      <c r="EFR6" s="1152" t="s">
        <v>129</v>
      </c>
      <c r="EFS6" s="1152" t="s">
        <v>129</v>
      </c>
      <c r="EFT6" s="1152" t="s">
        <v>129</v>
      </c>
      <c r="EFU6" s="1152" t="s">
        <v>129</v>
      </c>
      <c r="EFV6" s="1152" t="s">
        <v>129</v>
      </c>
      <c r="EFW6" s="1152" t="s">
        <v>129</v>
      </c>
      <c r="EFX6" s="1152" t="s">
        <v>129</v>
      </c>
      <c r="EFY6" s="1152" t="s">
        <v>129</v>
      </c>
      <c r="EFZ6" s="1152" t="s">
        <v>129</v>
      </c>
      <c r="EGA6" s="1152" t="s">
        <v>129</v>
      </c>
      <c r="EGB6" s="1152" t="s">
        <v>129</v>
      </c>
      <c r="EGC6" s="1152" t="s">
        <v>129</v>
      </c>
      <c r="EGD6" s="1152" t="s">
        <v>129</v>
      </c>
      <c r="EGE6" s="1152" t="s">
        <v>129</v>
      </c>
      <c r="EGF6" s="1152" t="s">
        <v>129</v>
      </c>
      <c r="EGG6" s="1152" t="s">
        <v>129</v>
      </c>
      <c r="EGH6" s="1152" t="s">
        <v>129</v>
      </c>
      <c r="EGI6" s="1152" t="s">
        <v>129</v>
      </c>
      <c r="EGJ6" s="1152" t="s">
        <v>129</v>
      </c>
      <c r="EGK6" s="1152" t="s">
        <v>129</v>
      </c>
      <c r="EGL6" s="1152" t="s">
        <v>129</v>
      </c>
      <c r="EGM6" s="1152" t="s">
        <v>129</v>
      </c>
      <c r="EGN6" s="1152" t="s">
        <v>129</v>
      </c>
      <c r="EGO6" s="1152" t="s">
        <v>129</v>
      </c>
      <c r="EGP6" s="1152" t="s">
        <v>129</v>
      </c>
      <c r="EGQ6" s="1152" t="s">
        <v>129</v>
      </c>
      <c r="EGR6" s="1152" t="s">
        <v>129</v>
      </c>
      <c r="EGS6" s="1152" t="s">
        <v>129</v>
      </c>
      <c r="EGT6" s="1152" t="s">
        <v>129</v>
      </c>
      <c r="EGU6" s="1152" t="s">
        <v>129</v>
      </c>
      <c r="EGV6" s="1152" t="s">
        <v>129</v>
      </c>
      <c r="EGW6" s="1152" t="s">
        <v>129</v>
      </c>
      <c r="EGX6" s="1152" t="s">
        <v>129</v>
      </c>
      <c r="EGY6" s="1152" t="s">
        <v>129</v>
      </c>
      <c r="EGZ6" s="1152" t="s">
        <v>129</v>
      </c>
      <c r="EHA6" s="1152" t="s">
        <v>129</v>
      </c>
      <c r="EHB6" s="1152" t="s">
        <v>129</v>
      </c>
      <c r="EHC6" s="1152" t="s">
        <v>129</v>
      </c>
      <c r="EHD6" s="1152" t="s">
        <v>129</v>
      </c>
      <c r="EHE6" s="1152" t="s">
        <v>129</v>
      </c>
      <c r="EHF6" s="1152" t="s">
        <v>129</v>
      </c>
      <c r="EHG6" s="1152" t="s">
        <v>129</v>
      </c>
      <c r="EHH6" s="1152" t="s">
        <v>129</v>
      </c>
      <c r="EHI6" s="1152" t="s">
        <v>129</v>
      </c>
      <c r="EHJ6" s="1152" t="s">
        <v>129</v>
      </c>
      <c r="EHK6" s="1152" t="s">
        <v>129</v>
      </c>
      <c r="EHL6" s="1152" t="s">
        <v>129</v>
      </c>
      <c r="EHM6" s="1152" t="s">
        <v>129</v>
      </c>
      <c r="EHN6" s="1152" t="s">
        <v>129</v>
      </c>
      <c r="EHO6" s="1152" t="s">
        <v>129</v>
      </c>
      <c r="EHP6" s="1152" t="s">
        <v>129</v>
      </c>
      <c r="EHQ6" s="1152" t="s">
        <v>129</v>
      </c>
      <c r="EHR6" s="1152" t="s">
        <v>129</v>
      </c>
      <c r="EHS6" s="1152" t="s">
        <v>129</v>
      </c>
      <c r="EHT6" s="1152" t="s">
        <v>129</v>
      </c>
      <c r="EHU6" s="1152" t="s">
        <v>129</v>
      </c>
      <c r="EHV6" s="1152" t="s">
        <v>129</v>
      </c>
      <c r="EHW6" s="1152" t="s">
        <v>129</v>
      </c>
      <c r="EHX6" s="1152" t="s">
        <v>129</v>
      </c>
      <c r="EHY6" s="1152" t="s">
        <v>129</v>
      </c>
      <c r="EHZ6" s="1152" t="s">
        <v>129</v>
      </c>
      <c r="EIA6" s="1152" t="s">
        <v>129</v>
      </c>
      <c r="EIB6" s="1152" t="s">
        <v>129</v>
      </c>
      <c r="EIC6" s="1152" t="s">
        <v>129</v>
      </c>
      <c r="EID6" s="1152" t="s">
        <v>129</v>
      </c>
      <c r="EIE6" s="1152" t="s">
        <v>129</v>
      </c>
      <c r="EIF6" s="1152" t="s">
        <v>129</v>
      </c>
      <c r="EIG6" s="1152" t="s">
        <v>129</v>
      </c>
      <c r="EIH6" s="1152" t="s">
        <v>129</v>
      </c>
      <c r="EII6" s="1152" t="s">
        <v>129</v>
      </c>
      <c r="EIJ6" s="1152" t="s">
        <v>129</v>
      </c>
      <c r="EIK6" s="1152" t="s">
        <v>129</v>
      </c>
      <c r="EIL6" s="1152" t="s">
        <v>129</v>
      </c>
      <c r="EIM6" s="1152" t="s">
        <v>129</v>
      </c>
      <c r="EIN6" s="1152" t="s">
        <v>129</v>
      </c>
      <c r="EIO6" s="1152" t="s">
        <v>129</v>
      </c>
      <c r="EIP6" s="1152" t="s">
        <v>129</v>
      </c>
      <c r="EIQ6" s="1152" t="s">
        <v>129</v>
      </c>
      <c r="EIR6" s="1152" t="s">
        <v>129</v>
      </c>
      <c r="EIS6" s="1152" t="s">
        <v>129</v>
      </c>
      <c r="EIT6" s="1152" t="s">
        <v>129</v>
      </c>
      <c r="EIU6" s="1152" t="s">
        <v>129</v>
      </c>
      <c r="EIV6" s="1152" t="s">
        <v>129</v>
      </c>
      <c r="EIW6" s="1152" t="s">
        <v>129</v>
      </c>
      <c r="EIX6" s="1152" t="s">
        <v>129</v>
      </c>
      <c r="EIY6" s="1152" t="s">
        <v>129</v>
      </c>
      <c r="EIZ6" s="1152" t="s">
        <v>129</v>
      </c>
      <c r="EJA6" s="1152" t="s">
        <v>129</v>
      </c>
      <c r="EJB6" s="1152" t="s">
        <v>129</v>
      </c>
      <c r="EJC6" s="1152" t="s">
        <v>129</v>
      </c>
      <c r="EJD6" s="1152" t="s">
        <v>129</v>
      </c>
      <c r="EJE6" s="1152" t="s">
        <v>129</v>
      </c>
      <c r="EJF6" s="1152" t="s">
        <v>129</v>
      </c>
      <c r="EJG6" s="1152" t="s">
        <v>129</v>
      </c>
      <c r="EJH6" s="1152" t="s">
        <v>129</v>
      </c>
      <c r="EJI6" s="1152" t="s">
        <v>129</v>
      </c>
      <c r="EJJ6" s="1152" t="s">
        <v>129</v>
      </c>
      <c r="EJK6" s="1152" t="s">
        <v>129</v>
      </c>
      <c r="EJL6" s="1152" t="s">
        <v>129</v>
      </c>
      <c r="EJM6" s="1152" t="s">
        <v>129</v>
      </c>
      <c r="EJN6" s="1152" t="s">
        <v>129</v>
      </c>
      <c r="EJO6" s="1152" t="s">
        <v>129</v>
      </c>
      <c r="EJP6" s="1152" t="s">
        <v>129</v>
      </c>
      <c r="EJQ6" s="1152" t="s">
        <v>129</v>
      </c>
      <c r="EJR6" s="1152" t="s">
        <v>129</v>
      </c>
      <c r="EJS6" s="1152" t="s">
        <v>129</v>
      </c>
      <c r="EJT6" s="1152" t="s">
        <v>129</v>
      </c>
      <c r="EJU6" s="1152" t="s">
        <v>129</v>
      </c>
      <c r="EJV6" s="1152" t="s">
        <v>129</v>
      </c>
      <c r="EJW6" s="1152" t="s">
        <v>129</v>
      </c>
      <c r="EJX6" s="1152" t="s">
        <v>129</v>
      </c>
      <c r="EJY6" s="1152" t="s">
        <v>129</v>
      </c>
      <c r="EJZ6" s="1152" t="s">
        <v>129</v>
      </c>
      <c r="EKA6" s="1152" t="s">
        <v>129</v>
      </c>
      <c r="EKB6" s="1152" t="s">
        <v>129</v>
      </c>
      <c r="EKC6" s="1152" t="s">
        <v>129</v>
      </c>
      <c r="EKD6" s="1152" t="s">
        <v>129</v>
      </c>
      <c r="EKE6" s="1152" t="s">
        <v>129</v>
      </c>
      <c r="EKF6" s="1152" t="s">
        <v>129</v>
      </c>
      <c r="EKG6" s="1152" t="s">
        <v>129</v>
      </c>
      <c r="EKH6" s="1152" t="s">
        <v>129</v>
      </c>
      <c r="EKI6" s="1152" t="s">
        <v>129</v>
      </c>
      <c r="EKJ6" s="1152" t="s">
        <v>129</v>
      </c>
      <c r="EKK6" s="1152" t="s">
        <v>129</v>
      </c>
      <c r="EKL6" s="1152" t="s">
        <v>129</v>
      </c>
      <c r="EKM6" s="1152" t="s">
        <v>129</v>
      </c>
      <c r="EKN6" s="1152" t="s">
        <v>129</v>
      </c>
      <c r="EKO6" s="1152" t="s">
        <v>129</v>
      </c>
      <c r="EKP6" s="1152" t="s">
        <v>129</v>
      </c>
      <c r="EKQ6" s="1152" t="s">
        <v>129</v>
      </c>
      <c r="EKR6" s="1152" t="s">
        <v>129</v>
      </c>
      <c r="EKS6" s="1152" t="s">
        <v>129</v>
      </c>
      <c r="EKT6" s="1152" t="s">
        <v>129</v>
      </c>
      <c r="EKU6" s="1152" t="s">
        <v>129</v>
      </c>
      <c r="EKV6" s="1152" t="s">
        <v>129</v>
      </c>
      <c r="EKW6" s="1152" t="s">
        <v>129</v>
      </c>
      <c r="EKX6" s="1152" t="s">
        <v>129</v>
      </c>
      <c r="EKY6" s="1152" t="s">
        <v>129</v>
      </c>
      <c r="EKZ6" s="1152" t="s">
        <v>129</v>
      </c>
      <c r="ELA6" s="1152" t="s">
        <v>129</v>
      </c>
      <c r="ELB6" s="1152" t="s">
        <v>129</v>
      </c>
      <c r="ELC6" s="1152" t="s">
        <v>129</v>
      </c>
      <c r="ELD6" s="1152" t="s">
        <v>129</v>
      </c>
      <c r="ELE6" s="1152" t="s">
        <v>129</v>
      </c>
      <c r="ELF6" s="1152" t="s">
        <v>129</v>
      </c>
      <c r="ELG6" s="1152" t="s">
        <v>129</v>
      </c>
      <c r="ELH6" s="1152" t="s">
        <v>129</v>
      </c>
      <c r="ELI6" s="1152" t="s">
        <v>129</v>
      </c>
      <c r="ELJ6" s="1152" t="s">
        <v>129</v>
      </c>
      <c r="ELK6" s="1152" t="s">
        <v>129</v>
      </c>
      <c r="ELL6" s="1152" t="s">
        <v>129</v>
      </c>
      <c r="ELM6" s="1152" t="s">
        <v>129</v>
      </c>
      <c r="ELN6" s="1152" t="s">
        <v>129</v>
      </c>
      <c r="ELO6" s="1152" t="s">
        <v>129</v>
      </c>
      <c r="ELP6" s="1152" t="s">
        <v>129</v>
      </c>
      <c r="ELQ6" s="1152" t="s">
        <v>129</v>
      </c>
      <c r="ELR6" s="1152" t="s">
        <v>129</v>
      </c>
      <c r="ELS6" s="1152" t="s">
        <v>129</v>
      </c>
      <c r="ELT6" s="1152" t="s">
        <v>129</v>
      </c>
      <c r="ELU6" s="1152" t="s">
        <v>129</v>
      </c>
      <c r="ELV6" s="1152" t="s">
        <v>129</v>
      </c>
      <c r="ELW6" s="1152" t="s">
        <v>129</v>
      </c>
      <c r="ELX6" s="1152" t="s">
        <v>129</v>
      </c>
      <c r="ELY6" s="1152" t="s">
        <v>129</v>
      </c>
      <c r="ELZ6" s="1152" t="s">
        <v>129</v>
      </c>
      <c r="EMA6" s="1152" t="s">
        <v>129</v>
      </c>
      <c r="EMB6" s="1152" t="s">
        <v>129</v>
      </c>
      <c r="EMC6" s="1152" t="s">
        <v>129</v>
      </c>
      <c r="EMD6" s="1152" t="s">
        <v>129</v>
      </c>
      <c r="EME6" s="1152" t="s">
        <v>129</v>
      </c>
      <c r="EMF6" s="1152" t="s">
        <v>129</v>
      </c>
      <c r="EMG6" s="1152" t="s">
        <v>129</v>
      </c>
      <c r="EMH6" s="1152" t="s">
        <v>129</v>
      </c>
      <c r="EMI6" s="1152" t="s">
        <v>129</v>
      </c>
      <c r="EMJ6" s="1152" t="s">
        <v>129</v>
      </c>
      <c r="EMK6" s="1152" t="s">
        <v>129</v>
      </c>
      <c r="EML6" s="1152" t="s">
        <v>129</v>
      </c>
      <c r="EMM6" s="1152" t="s">
        <v>129</v>
      </c>
      <c r="EMN6" s="1152" t="s">
        <v>129</v>
      </c>
      <c r="EMO6" s="1152" t="s">
        <v>129</v>
      </c>
      <c r="EMP6" s="1152" t="s">
        <v>129</v>
      </c>
      <c r="EMQ6" s="1152" t="s">
        <v>129</v>
      </c>
      <c r="EMR6" s="1152" t="s">
        <v>129</v>
      </c>
      <c r="EMS6" s="1152" t="s">
        <v>129</v>
      </c>
      <c r="EMT6" s="1152" t="s">
        <v>129</v>
      </c>
      <c r="EMU6" s="1152" t="s">
        <v>129</v>
      </c>
      <c r="EMV6" s="1152" t="s">
        <v>129</v>
      </c>
      <c r="EMW6" s="1152" t="s">
        <v>129</v>
      </c>
      <c r="EMX6" s="1152" t="s">
        <v>129</v>
      </c>
      <c r="EMY6" s="1152" t="s">
        <v>129</v>
      </c>
      <c r="EMZ6" s="1152" t="s">
        <v>129</v>
      </c>
      <c r="ENA6" s="1152" t="s">
        <v>129</v>
      </c>
      <c r="ENB6" s="1152" t="s">
        <v>129</v>
      </c>
      <c r="ENC6" s="1152" t="s">
        <v>129</v>
      </c>
      <c r="END6" s="1152" t="s">
        <v>129</v>
      </c>
      <c r="ENE6" s="1152" t="s">
        <v>129</v>
      </c>
      <c r="ENF6" s="1152" t="s">
        <v>129</v>
      </c>
      <c r="ENG6" s="1152" t="s">
        <v>129</v>
      </c>
      <c r="ENH6" s="1152" t="s">
        <v>129</v>
      </c>
      <c r="ENI6" s="1152" t="s">
        <v>129</v>
      </c>
      <c r="ENJ6" s="1152" t="s">
        <v>129</v>
      </c>
      <c r="ENK6" s="1152" t="s">
        <v>129</v>
      </c>
      <c r="ENL6" s="1152" t="s">
        <v>129</v>
      </c>
      <c r="ENM6" s="1152" t="s">
        <v>129</v>
      </c>
      <c r="ENN6" s="1152" t="s">
        <v>129</v>
      </c>
      <c r="ENO6" s="1152" t="s">
        <v>129</v>
      </c>
      <c r="ENP6" s="1152" t="s">
        <v>129</v>
      </c>
      <c r="ENQ6" s="1152" t="s">
        <v>129</v>
      </c>
      <c r="ENR6" s="1152" t="s">
        <v>129</v>
      </c>
      <c r="ENS6" s="1152" t="s">
        <v>129</v>
      </c>
      <c r="ENT6" s="1152" t="s">
        <v>129</v>
      </c>
      <c r="ENU6" s="1152" t="s">
        <v>129</v>
      </c>
      <c r="ENV6" s="1152" t="s">
        <v>129</v>
      </c>
      <c r="ENW6" s="1152" t="s">
        <v>129</v>
      </c>
      <c r="ENX6" s="1152" t="s">
        <v>129</v>
      </c>
      <c r="ENY6" s="1152" t="s">
        <v>129</v>
      </c>
      <c r="ENZ6" s="1152" t="s">
        <v>129</v>
      </c>
      <c r="EOA6" s="1152" t="s">
        <v>129</v>
      </c>
      <c r="EOB6" s="1152" t="s">
        <v>129</v>
      </c>
      <c r="EOC6" s="1152" t="s">
        <v>129</v>
      </c>
      <c r="EOD6" s="1152" t="s">
        <v>129</v>
      </c>
      <c r="EOE6" s="1152" t="s">
        <v>129</v>
      </c>
      <c r="EOF6" s="1152" t="s">
        <v>129</v>
      </c>
      <c r="EOG6" s="1152" t="s">
        <v>129</v>
      </c>
      <c r="EOH6" s="1152" t="s">
        <v>129</v>
      </c>
      <c r="EOI6" s="1152" t="s">
        <v>129</v>
      </c>
      <c r="EOJ6" s="1152" t="s">
        <v>129</v>
      </c>
      <c r="EOK6" s="1152" t="s">
        <v>129</v>
      </c>
      <c r="EOL6" s="1152" t="s">
        <v>129</v>
      </c>
      <c r="EOM6" s="1152" t="s">
        <v>129</v>
      </c>
      <c r="EON6" s="1152" t="s">
        <v>129</v>
      </c>
      <c r="EOO6" s="1152" t="s">
        <v>129</v>
      </c>
      <c r="EOP6" s="1152" t="s">
        <v>129</v>
      </c>
      <c r="EOQ6" s="1152" t="s">
        <v>129</v>
      </c>
      <c r="EOR6" s="1152" t="s">
        <v>129</v>
      </c>
      <c r="EOS6" s="1152" t="s">
        <v>129</v>
      </c>
      <c r="EOT6" s="1152" t="s">
        <v>129</v>
      </c>
      <c r="EOU6" s="1152" t="s">
        <v>129</v>
      </c>
      <c r="EOV6" s="1152" t="s">
        <v>129</v>
      </c>
      <c r="EOW6" s="1152" t="s">
        <v>129</v>
      </c>
      <c r="EOX6" s="1152" t="s">
        <v>129</v>
      </c>
      <c r="EOY6" s="1152" t="s">
        <v>129</v>
      </c>
      <c r="EOZ6" s="1152" t="s">
        <v>129</v>
      </c>
      <c r="EPA6" s="1152" t="s">
        <v>129</v>
      </c>
      <c r="EPB6" s="1152" t="s">
        <v>129</v>
      </c>
      <c r="EPC6" s="1152" t="s">
        <v>129</v>
      </c>
      <c r="EPD6" s="1152" t="s">
        <v>129</v>
      </c>
      <c r="EPE6" s="1152" t="s">
        <v>129</v>
      </c>
      <c r="EPF6" s="1152" t="s">
        <v>129</v>
      </c>
      <c r="EPG6" s="1152" t="s">
        <v>129</v>
      </c>
      <c r="EPH6" s="1152" t="s">
        <v>129</v>
      </c>
      <c r="EPI6" s="1152" t="s">
        <v>129</v>
      </c>
      <c r="EPJ6" s="1152" t="s">
        <v>129</v>
      </c>
      <c r="EPK6" s="1152" t="s">
        <v>129</v>
      </c>
      <c r="EPL6" s="1152" t="s">
        <v>129</v>
      </c>
      <c r="EPM6" s="1152" t="s">
        <v>129</v>
      </c>
      <c r="EPN6" s="1152" t="s">
        <v>129</v>
      </c>
      <c r="EPO6" s="1152" t="s">
        <v>129</v>
      </c>
      <c r="EPP6" s="1152" t="s">
        <v>129</v>
      </c>
      <c r="EPQ6" s="1152" t="s">
        <v>129</v>
      </c>
      <c r="EPR6" s="1152" t="s">
        <v>129</v>
      </c>
      <c r="EPS6" s="1152" t="s">
        <v>129</v>
      </c>
      <c r="EPT6" s="1152" t="s">
        <v>129</v>
      </c>
      <c r="EPU6" s="1152" t="s">
        <v>129</v>
      </c>
      <c r="EPV6" s="1152" t="s">
        <v>129</v>
      </c>
      <c r="EPW6" s="1152" t="s">
        <v>129</v>
      </c>
      <c r="EPX6" s="1152" t="s">
        <v>129</v>
      </c>
      <c r="EPY6" s="1152" t="s">
        <v>129</v>
      </c>
      <c r="EPZ6" s="1152" t="s">
        <v>129</v>
      </c>
      <c r="EQA6" s="1152" t="s">
        <v>129</v>
      </c>
      <c r="EQB6" s="1152" t="s">
        <v>129</v>
      </c>
      <c r="EQC6" s="1152" t="s">
        <v>129</v>
      </c>
      <c r="EQD6" s="1152" t="s">
        <v>129</v>
      </c>
      <c r="EQE6" s="1152" t="s">
        <v>129</v>
      </c>
      <c r="EQF6" s="1152" t="s">
        <v>129</v>
      </c>
      <c r="EQG6" s="1152" t="s">
        <v>129</v>
      </c>
      <c r="EQH6" s="1152" t="s">
        <v>129</v>
      </c>
      <c r="EQI6" s="1152" t="s">
        <v>129</v>
      </c>
      <c r="EQJ6" s="1152" t="s">
        <v>129</v>
      </c>
      <c r="EQK6" s="1152" t="s">
        <v>129</v>
      </c>
      <c r="EQL6" s="1152" t="s">
        <v>129</v>
      </c>
      <c r="EQM6" s="1152" t="s">
        <v>129</v>
      </c>
      <c r="EQN6" s="1152" t="s">
        <v>129</v>
      </c>
      <c r="EQO6" s="1152" t="s">
        <v>129</v>
      </c>
      <c r="EQP6" s="1152" t="s">
        <v>129</v>
      </c>
      <c r="EQQ6" s="1152" t="s">
        <v>129</v>
      </c>
      <c r="EQR6" s="1152" t="s">
        <v>129</v>
      </c>
      <c r="EQS6" s="1152" t="s">
        <v>129</v>
      </c>
      <c r="EQT6" s="1152" t="s">
        <v>129</v>
      </c>
      <c r="EQU6" s="1152" t="s">
        <v>129</v>
      </c>
      <c r="EQV6" s="1152" t="s">
        <v>129</v>
      </c>
      <c r="EQW6" s="1152" t="s">
        <v>129</v>
      </c>
      <c r="EQX6" s="1152" t="s">
        <v>129</v>
      </c>
      <c r="EQY6" s="1152" t="s">
        <v>129</v>
      </c>
      <c r="EQZ6" s="1152" t="s">
        <v>129</v>
      </c>
      <c r="ERA6" s="1152" t="s">
        <v>129</v>
      </c>
      <c r="ERB6" s="1152" t="s">
        <v>129</v>
      </c>
      <c r="ERC6" s="1152" t="s">
        <v>129</v>
      </c>
      <c r="ERD6" s="1152" t="s">
        <v>129</v>
      </c>
      <c r="ERE6" s="1152" t="s">
        <v>129</v>
      </c>
      <c r="ERF6" s="1152" t="s">
        <v>129</v>
      </c>
      <c r="ERG6" s="1152" t="s">
        <v>129</v>
      </c>
      <c r="ERH6" s="1152" t="s">
        <v>129</v>
      </c>
      <c r="ERI6" s="1152" t="s">
        <v>129</v>
      </c>
      <c r="ERJ6" s="1152" t="s">
        <v>129</v>
      </c>
      <c r="ERK6" s="1152" t="s">
        <v>129</v>
      </c>
      <c r="ERL6" s="1152" t="s">
        <v>129</v>
      </c>
      <c r="ERM6" s="1152" t="s">
        <v>129</v>
      </c>
      <c r="ERN6" s="1152" t="s">
        <v>129</v>
      </c>
      <c r="ERO6" s="1152" t="s">
        <v>129</v>
      </c>
      <c r="ERP6" s="1152" t="s">
        <v>129</v>
      </c>
      <c r="ERQ6" s="1152" t="s">
        <v>129</v>
      </c>
      <c r="ERR6" s="1152" t="s">
        <v>129</v>
      </c>
      <c r="ERS6" s="1152" t="s">
        <v>129</v>
      </c>
      <c r="ERT6" s="1152" t="s">
        <v>129</v>
      </c>
      <c r="ERU6" s="1152" t="s">
        <v>129</v>
      </c>
      <c r="ERV6" s="1152" t="s">
        <v>129</v>
      </c>
      <c r="ERW6" s="1152" t="s">
        <v>129</v>
      </c>
      <c r="ERX6" s="1152" t="s">
        <v>129</v>
      </c>
      <c r="ERY6" s="1152" t="s">
        <v>129</v>
      </c>
      <c r="ERZ6" s="1152" t="s">
        <v>129</v>
      </c>
      <c r="ESA6" s="1152" t="s">
        <v>129</v>
      </c>
      <c r="ESB6" s="1152" t="s">
        <v>129</v>
      </c>
      <c r="ESC6" s="1152" t="s">
        <v>129</v>
      </c>
      <c r="ESD6" s="1152" t="s">
        <v>129</v>
      </c>
      <c r="ESE6" s="1152" t="s">
        <v>129</v>
      </c>
      <c r="ESF6" s="1152" t="s">
        <v>129</v>
      </c>
      <c r="ESG6" s="1152" t="s">
        <v>129</v>
      </c>
      <c r="ESH6" s="1152" t="s">
        <v>129</v>
      </c>
      <c r="ESI6" s="1152" t="s">
        <v>129</v>
      </c>
      <c r="ESJ6" s="1152" t="s">
        <v>129</v>
      </c>
      <c r="ESK6" s="1152" t="s">
        <v>129</v>
      </c>
      <c r="ESL6" s="1152" t="s">
        <v>129</v>
      </c>
      <c r="ESM6" s="1152" t="s">
        <v>129</v>
      </c>
      <c r="ESN6" s="1152" t="s">
        <v>129</v>
      </c>
      <c r="ESO6" s="1152" t="s">
        <v>129</v>
      </c>
      <c r="ESP6" s="1152" t="s">
        <v>129</v>
      </c>
      <c r="ESQ6" s="1152" t="s">
        <v>129</v>
      </c>
      <c r="ESR6" s="1152" t="s">
        <v>129</v>
      </c>
      <c r="ESS6" s="1152" t="s">
        <v>129</v>
      </c>
      <c r="EST6" s="1152" t="s">
        <v>129</v>
      </c>
      <c r="ESU6" s="1152" t="s">
        <v>129</v>
      </c>
      <c r="ESV6" s="1152" t="s">
        <v>129</v>
      </c>
      <c r="ESW6" s="1152" t="s">
        <v>129</v>
      </c>
      <c r="ESX6" s="1152" t="s">
        <v>129</v>
      </c>
      <c r="ESY6" s="1152" t="s">
        <v>129</v>
      </c>
      <c r="ESZ6" s="1152" t="s">
        <v>129</v>
      </c>
      <c r="ETA6" s="1152" t="s">
        <v>129</v>
      </c>
      <c r="ETB6" s="1152" t="s">
        <v>129</v>
      </c>
      <c r="ETC6" s="1152" t="s">
        <v>129</v>
      </c>
      <c r="ETD6" s="1152" t="s">
        <v>129</v>
      </c>
      <c r="ETE6" s="1152" t="s">
        <v>129</v>
      </c>
      <c r="ETF6" s="1152" t="s">
        <v>129</v>
      </c>
      <c r="ETG6" s="1152" t="s">
        <v>129</v>
      </c>
      <c r="ETH6" s="1152" t="s">
        <v>129</v>
      </c>
      <c r="ETI6" s="1152" t="s">
        <v>129</v>
      </c>
      <c r="ETJ6" s="1152" t="s">
        <v>129</v>
      </c>
      <c r="ETK6" s="1152" t="s">
        <v>129</v>
      </c>
      <c r="ETL6" s="1152" t="s">
        <v>129</v>
      </c>
      <c r="ETM6" s="1152" t="s">
        <v>129</v>
      </c>
      <c r="ETN6" s="1152" t="s">
        <v>129</v>
      </c>
      <c r="ETO6" s="1152" t="s">
        <v>129</v>
      </c>
      <c r="ETP6" s="1152" t="s">
        <v>129</v>
      </c>
      <c r="ETQ6" s="1152" t="s">
        <v>129</v>
      </c>
      <c r="ETR6" s="1152" t="s">
        <v>129</v>
      </c>
      <c r="ETS6" s="1152" t="s">
        <v>129</v>
      </c>
      <c r="ETT6" s="1152" t="s">
        <v>129</v>
      </c>
      <c r="ETU6" s="1152" t="s">
        <v>129</v>
      </c>
      <c r="ETV6" s="1152" t="s">
        <v>129</v>
      </c>
      <c r="ETW6" s="1152" t="s">
        <v>129</v>
      </c>
      <c r="ETX6" s="1152" t="s">
        <v>129</v>
      </c>
      <c r="ETY6" s="1152" t="s">
        <v>129</v>
      </c>
      <c r="ETZ6" s="1152" t="s">
        <v>129</v>
      </c>
      <c r="EUA6" s="1152" t="s">
        <v>129</v>
      </c>
      <c r="EUB6" s="1152" t="s">
        <v>129</v>
      </c>
      <c r="EUC6" s="1152" t="s">
        <v>129</v>
      </c>
      <c r="EUD6" s="1152" t="s">
        <v>129</v>
      </c>
      <c r="EUE6" s="1152" t="s">
        <v>129</v>
      </c>
      <c r="EUF6" s="1152" t="s">
        <v>129</v>
      </c>
      <c r="EUG6" s="1152" t="s">
        <v>129</v>
      </c>
      <c r="EUH6" s="1152" t="s">
        <v>129</v>
      </c>
      <c r="EUI6" s="1152" t="s">
        <v>129</v>
      </c>
      <c r="EUJ6" s="1152" t="s">
        <v>129</v>
      </c>
      <c r="EUK6" s="1152" t="s">
        <v>129</v>
      </c>
      <c r="EUL6" s="1152" t="s">
        <v>129</v>
      </c>
      <c r="EUM6" s="1152" t="s">
        <v>129</v>
      </c>
      <c r="EUN6" s="1152" t="s">
        <v>129</v>
      </c>
      <c r="EUO6" s="1152" t="s">
        <v>129</v>
      </c>
      <c r="EUP6" s="1152" t="s">
        <v>129</v>
      </c>
      <c r="EUQ6" s="1152" t="s">
        <v>129</v>
      </c>
      <c r="EUR6" s="1152" t="s">
        <v>129</v>
      </c>
      <c r="EUS6" s="1152" t="s">
        <v>129</v>
      </c>
      <c r="EUT6" s="1152" t="s">
        <v>129</v>
      </c>
      <c r="EUU6" s="1152" t="s">
        <v>129</v>
      </c>
      <c r="EUV6" s="1152" t="s">
        <v>129</v>
      </c>
      <c r="EUW6" s="1152" t="s">
        <v>129</v>
      </c>
      <c r="EUX6" s="1152" t="s">
        <v>129</v>
      </c>
      <c r="EUY6" s="1152" t="s">
        <v>129</v>
      </c>
      <c r="EUZ6" s="1152" t="s">
        <v>129</v>
      </c>
      <c r="EVA6" s="1152" t="s">
        <v>129</v>
      </c>
      <c r="EVB6" s="1152" t="s">
        <v>129</v>
      </c>
      <c r="EVC6" s="1152" t="s">
        <v>129</v>
      </c>
      <c r="EVD6" s="1152" t="s">
        <v>129</v>
      </c>
      <c r="EVE6" s="1152" t="s">
        <v>129</v>
      </c>
      <c r="EVF6" s="1152" t="s">
        <v>129</v>
      </c>
      <c r="EVG6" s="1152" t="s">
        <v>129</v>
      </c>
      <c r="EVH6" s="1152" t="s">
        <v>129</v>
      </c>
      <c r="EVI6" s="1152" t="s">
        <v>129</v>
      </c>
      <c r="EVJ6" s="1152" t="s">
        <v>129</v>
      </c>
      <c r="EVK6" s="1152" t="s">
        <v>129</v>
      </c>
      <c r="EVL6" s="1152" t="s">
        <v>129</v>
      </c>
      <c r="EVM6" s="1152" t="s">
        <v>129</v>
      </c>
      <c r="EVN6" s="1152" t="s">
        <v>129</v>
      </c>
      <c r="EVO6" s="1152" t="s">
        <v>129</v>
      </c>
      <c r="EVP6" s="1152" t="s">
        <v>129</v>
      </c>
      <c r="EVQ6" s="1152" t="s">
        <v>129</v>
      </c>
      <c r="EVR6" s="1152" t="s">
        <v>129</v>
      </c>
      <c r="EVS6" s="1152" t="s">
        <v>129</v>
      </c>
      <c r="EVT6" s="1152" t="s">
        <v>129</v>
      </c>
      <c r="EVU6" s="1152" t="s">
        <v>129</v>
      </c>
      <c r="EVV6" s="1152" t="s">
        <v>129</v>
      </c>
      <c r="EVW6" s="1152" t="s">
        <v>129</v>
      </c>
      <c r="EVX6" s="1152" t="s">
        <v>129</v>
      </c>
      <c r="EVY6" s="1152" t="s">
        <v>129</v>
      </c>
      <c r="EVZ6" s="1152" t="s">
        <v>129</v>
      </c>
      <c r="EWA6" s="1152" t="s">
        <v>129</v>
      </c>
      <c r="EWB6" s="1152" t="s">
        <v>129</v>
      </c>
      <c r="EWC6" s="1152" t="s">
        <v>129</v>
      </c>
      <c r="EWD6" s="1152" t="s">
        <v>129</v>
      </c>
      <c r="EWE6" s="1152" t="s">
        <v>129</v>
      </c>
      <c r="EWF6" s="1152" t="s">
        <v>129</v>
      </c>
      <c r="EWG6" s="1152" t="s">
        <v>129</v>
      </c>
      <c r="EWH6" s="1152" t="s">
        <v>129</v>
      </c>
      <c r="EWI6" s="1152" t="s">
        <v>129</v>
      </c>
      <c r="EWJ6" s="1152" t="s">
        <v>129</v>
      </c>
      <c r="EWK6" s="1152" t="s">
        <v>129</v>
      </c>
      <c r="EWL6" s="1152" t="s">
        <v>129</v>
      </c>
      <c r="EWM6" s="1152" t="s">
        <v>129</v>
      </c>
      <c r="EWN6" s="1152" t="s">
        <v>129</v>
      </c>
      <c r="EWO6" s="1152" t="s">
        <v>129</v>
      </c>
      <c r="EWP6" s="1152" t="s">
        <v>129</v>
      </c>
      <c r="EWQ6" s="1152" t="s">
        <v>129</v>
      </c>
      <c r="EWR6" s="1152" t="s">
        <v>129</v>
      </c>
      <c r="EWS6" s="1152" t="s">
        <v>129</v>
      </c>
      <c r="EWT6" s="1152" t="s">
        <v>129</v>
      </c>
      <c r="EWU6" s="1152" t="s">
        <v>129</v>
      </c>
      <c r="EWV6" s="1152" t="s">
        <v>129</v>
      </c>
      <c r="EWW6" s="1152" t="s">
        <v>129</v>
      </c>
      <c r="EWX6" s="1152" t="s">
        <v>129</v>
      </c>
      <c r="EWY6" s="1152" t="s">
        <v>129</v>
      </c>
      <c r="EWZ6" s="1152" t="s">
        <v>129</v>
      </c>
      <c r="EXA6" s="1152" t="s">
        <v>129</v>
      </c>
      <c r="EXB6" s="1152" t="s">
        <v>129</v>
      </c>
      <c r="EXC6" s="1152" t="s">
        <v>129</v>
      </c>
      <c r="EXD6" s="1152" t="s">
        <v>129</v>
      </c>
      <c r="EXE6" s="1152" t="s">
        <v>129</v>
      </c>
      <c r="EXF6" s="1152" t="s">
        <v>129</v>
      </c>
      <c r="EXG6" s="1152" t="s">
        <v>129</v>
      </c>
      <c r="EXH6" s="1152" t="s">
        <v>129</v>
      </c>
      <c r="EXI6" s="1152" t="s">
        <v>129</v>
      </c>
      <c r="EXJ6" s="1152" t="s">
        <v>129</v>
      </c>
      <c r="EXK6" s="1152" t="s">
        <v>129</v>
      </c>
      <c r="EXL6" s="1152" t="s">
        <v>129</v>
      </c>
      <c r="EXM6" s="1152" t="s">
        <v>129</v>
      </c>
      <c r="EXN6" s="1152" t="s">
        <v>129</v>
      </c>
      <c r="EXO6" s="1152" t="s">
        <v>129</v>
      </c>
      <c r="EXP6" s="1152" t="s">
        <v>129</v>
      </c>
      <c r="EXQ6" s="1152" t="s">
        <v>129</v>
      </c>
      <c r="EXR6" s="1152" t="s">
        <v>129</v>
      </c>
      <c r="EXS6" s="1152" t="s">
        <v>129</v>
      </c>
      <c r="EXT6" s="1152" t="s">
        <v>129</v>
      </c>
      <c r="EXU6" s="1152" t="s">
        <v>129</v>
      </c>
      <c r="EXV6" s="1152" t="s">
        <v>129</v>
      </c>
      <c r="EXW6" s="1152" t="s">
        <v>129</v>
      </c>
      <c r="EXX6" s="1152" t="s">
        <v>129</v>
      </c>
      <c r="EXY6" s="1152" t="s">
        <v>129</v>
      </c>
      <c r="EXZ6" s="1152" t="s">
        <v>129</v>
      </c>
      <c r="EYA6" s="1152" t="s">
        <v>129</v>
      </c>
      <c r="EYB6" s="1152" t="s">
        <v>129</v>
      </c>
      <c r="EYC6" s="1152" t="s">
        <v>129</v>
      </c>
      <c r="EYD6" s="1152" t="s">
        <v>129</v>
      </c>
      <c r="EYE6" s="1152" t="s">
        <v>129</v>
      </c>
      <c r="EYF6" s="1152" t="s">
        <v>129</v>
      </c>
      <c r="EYG6" s="1152" t="s">
        <v>129</v>
      </c>
      <c r="EYH6" s="1152" t="s">
        <v>129</v>
      </c>
      <c r="EYI6" s="1152" t="s">
        <v>129</v>
      </c>
      <c r="EYJ6" s="1152" t="s">
        <v>129</v>
      </c>
      <c r="EYK6" s="1152" t="s">
        <v>129</v>
      </c>
      <c r="EYL6" s="1152" t="s">
        <v>129</v>
      </c>
      <c r="EYM6" s="1152" t="s">
        <v>129</v>
      </c>
      <c r="EYN6" s="1152" t="s">
        <v>129</v>
      </c>
      <c r="EYO6" s="1152" t="s">
        <v>129</v>
      </c>
      <c r="EYP6" s="1152" t="s">
        <v>129</v>
      </c>
      <c r="EYQ6" s="1152" t="s">
        <v>129</v>
      </c>
      <c r="EYR6" s="1152" t="s">
        <v>129</v>
      </c>
      <c r="EYS6" s="1152" t="s">
        <v>129</v>
      </c>
      <c r="EYT6" s="1152" t="s">
        <v>129</v>
      </c>
      <c r="EYU6" s="1152" t="s">
        <v>129</v>
      </c>
      <c r="EYV6" s="1152" t="s">
        <v>129</v>
      </c>
      <c r="EYW6" s="1152" t="s">
        <v>129</v>
      </c>
      <c r="EYX6" s="1152" t="s">
        <v>129</v>
      </c>
      <c r="EYY6" s="1152" t="s">
        <v>129</v>
      </c>
      <c r="EYZ6" s="1152" t="s">
        <v>129</v>
      </c>
      <c r="EZA6" s="1152" t="s">
        <v>129</v>
      </c>
      <c r="EZB6" s="1152" t="s">
        <v>129</v>
      </c>
      <c r="EZC6" s="1152" t="s">
        <v>129</v>
      </c>
      <c r="EZD6" s="1152" t="s">
        <v>129</v>
      </c>
      <c r="EZE6" s="1152" t="s">
        <v>129</v>
      </c>
      <c r="EZF6" s="1152" t="s">
        <v>129</v>
      </c>
      <c r="EZG6" s="1152" t="s">
        <v>129</v>
      </c>
      <c r="EZH6" s="1152" t="s">
        <v>129</v>
      </c>
      <c r="EZI6" s="1152" t="s">
        <v>129</v>
      </c>
      <c r="EZJ6" s="1152" t="s">
        <v>129</v>
      </c>
      <c r="EZK6" s="1152" t="s">
        <v>129</v>
      </c>
      <c r="EZL6" s="1152" t="s">
        <v>129</v>
      </c>
      <c r="EZM6" s="1152" t="s">
        <v>129</v>
      </c>
      <c r="EZN6" s="1152" t="s">
        <v>129</v>
      </c>
      <c r="EZO6" s="1152" t="s">
        <v>129</v>
      </c>
      <c r="EZP6" s="1152" t="s">
        <v>129</v>
      </c>
      <c r="EZQ6" s="1152" t="s">
        <v>129</v>
      </c>
      <c r="EZR6" s="1152" t="s">
        <v>129</v>
      </c>
      <c r="EZS6" s="1152" t="s">
        <v>129</v>
      </c>
      <c r="EZT6" s="1152" t="s">
        <v>129</v>
      </c>
      <c r="EZU6" s="1152" t="s">
        <v>129</v>
      </c>
      <c r="EZV6" s="1152" t="s">
        <v>129</v>
      </c>
      <c r="EZW6" s="1152" t="s">
        <v>129</v>
      </c>
      <c r="EZX6" s="1152" t="s">
        <v>129</v>
      </c>
      <c r="EZY6" s="1152" t="s">
        <v>129</v>
      </c>
      <c r="EZZ6" s="1152" t="s">
        <v>129</v>
      </c>
      <c r="FAA6" s="1152" t="s">
        <v>129</v>
      </c>
      <c r="FAB6" s="1152" t="s">
        <v>129</v>
      </c>
      <c r="FAC6" s="1152" t="s">
        <v>129</v>
      </c>
      <c r="FAD6" s="1152" t="s">
        <v>129</v>
      </c>
      <c r="FAE6" s="1152" t="s">
        <v>129</v>
      </c>
      <c r="FAF6" s="1152" t="s">
        <v>129</v>
      </c>
      <c r="FAG6" s="1152" t="s">
        <v>129</v>
      </c>
      <c r="FAH6" s="1152" t="s">
        <v>129</v>
      </c>
      <c r="FAI6" s="1152" t="s">
        <v>129</v>
      </c>
      <c r="FAJ6" s="1152" t="s">
        <v>129</v>
      </c>
      <c r="FAK6" s="1152" t="s">
        <v>129</v>
      </c>
      <c r="FAL6" s="1152" t="s">
        <v>129</v>
      </c>
      <c r="FAM6" s="1152" t="s">
        <v>129</v>
      </c>
      <c r="FAN6" s="1152" t="s">
        <v>129</v>
      </c>
      <c r="FAO6" s="1152" t="s">
        <v>129</v>
      </c>
      <c r="FAP6" s="1152" t="s">
        <v>129</v>
      </c>
      <c r="FAQ6" s="1152" t="s">
        <v>129</v>
      </c>
      <c r="FAR6" s="1152" t="s">
        <v>129</v>
      </c>
      <c r="FAS6" s="1152" t="s">
        <v>129</v>
      </c>
      <c r="FAT6" s="1152" t="s">
        <v>129</v>
      </c>
      <c r="FAU6" s="1152" t="s">
        <v>129</v>
      </c>
      <c r="FAV6" s="1152" t="s">
        <v>129</v>
      </c>
      <c r="FAW6" s="1152" t="s">
        <v>129</v>
      </c>
      <c r="FAX6" s="1152" t="s">
        <v>129</v>
      </c>
      <c r="FAY6" s="1152" t="s">
        <v>129</v>
      </c>
      <c r="FAZ6" s="1152" t="s">
        <v>129</v>
      </c>
      <c r="FBA6" s="1152" t="s">
        <v>129</v>
      </c>
      <c r="FBB6" s="1152" t="s">
        <v>129</v>
      </c>
      <c r="FBC6" s="1152" t="s">
        <v>129</v>
      </c>
      <c r="FBD6" s="1152" t="s">
        <v>129</v>
      </c>
      <c r="FBE6" s="1152" t="s">
        <v>129</v>
      </c>
      <c r="FBF6" s="1152" t="s">
        <v>129</v>
      </c>
      <c r="FBG6" s="1152" t="s">
        <v>129</v>
      </c>
      <c r="FBH6" s="1152" t="s">
        <v>129</v>
      </c>
      <c r="FBI6" s="1152" t="s">
        <v>129</v>
      </c>
      <c r="FBJ6" s="1152" t="s">
        <v>129</v>
      </c>
      <c r="FBK6" s="1152" t="s">
        <v>129</v>
      </c>
      <c r="FBL6" s="1152" t="s">
        <v>129</v>
      </c>
      <c r="FBM6" s="1152" t="s">
        <v>129</v>
      </c>
      <c r="FBN6" s="1152" t="s">
        <v>129</v>
      </c>
      <c r="FBO6" s="1152" t="s">
        <v>129</v>
      </c>
      <c r="FBP6" s="1152" t="s">
        <v>129</v>
      </c>
      <c r="FBQ6" s="1152" t="s">
        <v>129</v>
      </c>
      <c r="FBR6" s="1152" t="s">
        <v>129</v>
      </c>
      <c r="FBS6" s="1152" t="s">
        <v>129</v>
      </c>
      <c r="FBT6" s="1152" t="s">
        <v>129</v>
      </c>
      <c r="FBU6" s="1152" t="s">
        <v>129</v>
      </c>
      <c r="FBV6" s="1152" t="s">
        <v>129</v>
      </c>
      <c r="FBW6" s="1152" t="s">
        <v>129</v>
      </c>
      <c r="FBX6" s="1152" t="s">
        <v>129</v>
      </c>
      <c r="FBY6" s="1152" t="s">
        <v>129</v>
      </c>
      <c r="FBZ6" s="1152" t="s">
        <v>129</v>
      </c>
      <c r="FCA6" s="1152" t="s">
        <v>129</v>
      </c>
      <c r="FCB6" s="1152" t="s">
        <v>129</v>
      </c>
      <c r="FCC6" s="1152" t="s">
        <v>129</v>
      </c>
      <c r="FCD6" s="1152" t="s">
        <v>129</v>
      </c>
      <c r="FCE6" s="1152" t="s">
        <v>129</v>
      </c>
      <c r="FCF6" s="1152" t="s">
        <v>129</v>
      </c>
      <c r="FCG6" s="1152" t="s">
        <v>129</v>
      </c>
      <c r="FCH6" s="1152" t="s">
        <v>129</v>
      </c>
      <c r="FCI6" s="1152" t="s">
        <v>129</v>
      </c>
      <c r="FCJ6" s="1152" t="s">
        <v>129</v>
      </c>
      <c r="FCK6" s="1152" t="s">
        <v>129</v>
      </c>
      <c r="FCL6" s="1152" t="s">
        <v>129</v>
      </c>
      <c r="FCM6" s="1152" t="s">
        <v>129</v>
      </c>
      <c r="FCN6" s="1152" t="s">
        <v>129</v>
      </c>
      <c r="FCO6" s="1152" t="s">
        <v>129</v>
      </c>
      <c r="FCP6" s="1152" t="s">
        <v>129</v>
      </c>
      <c r="FCQ6" s="1152" t="s">
        <v>129</v>
      </c>
      <c r="FCR6" s="1152" t="s">
        <v>129</v>
      </c>
      <c r="FCS6" s="1152" t="s">
        <v>129</v>
      </c>
      <c r="FCT6" s="1152" t="s">
        <v>129</v>
      </c>
      <c r="FCU6" s="1152" t="s">
        <v>129</v>
      </c>
      <c r="FCV6" s="1152" t="s">
        <v>129</v>
      </c>
      <c r="FCW6" s="1152" t="s">
        <v>129</v>
      </c>
      <c r="FCX6" s="1152" t="s">
        <v>129</v>
      </c>
      <c r="FCY6" s="1152" t="s">
        <v>129</v>
      </c>
      <c r="FCZ6" s="1152" t="s">
        <v>129</v>
      </c>
      <c r="FDA6" s="1152" t="s">
        <v>129</v>
      </c>
      <c r="FDB6" s="1152" t="s">
        <v>129</v>
      </c>
      <c r="FDC6" s="1152" t="s">
        <v>129</v>
      </c>
      <c r="FDD6" s="1152" t="s">
        <v>129</v>
      </c>
      <c r="FDE6" s="1152" t="s">
        <v>129</v>
      </c>
      <c r="FDF6" s="1152" t="s">
        <v>129</v>
      </c>
      <c r="FDG6" s="1152" t="s">
        <v>129</v>
      </c>
      <c r="FDH6" s="1152" t="s">
        <v>129</v>
      </c>
      <c r="FDI6" s="1152" t="s">
        <v>129</v>
      </c>
      <c r="FDJ6" s="1152" t="s">
        <v>129</v>
      </c>
      <c r="FDK6" s="1152" t="s">
        <v>129</v>
      </c>
      <c r="FDL6" s="1152" t="s">
        <v>129</v>
      </c>
      <c r="FDM6" s="1152" t="s">
        <v>129</v>
      </c>
      <c r="FDN6" s="1152" t="s">
        <v>129</v>
      </c>
      <c r="FDO6" s="1152" t="s">
        <v>129</v>
      </c>
      <c r="FDP6" s="1152" t="s">
        <v>129</v>
      </c>
      <c r="FDQ6" s="1152" t="s">
        <v>129</v>
      </c>
      <c r="FDR6" s="1152" t="s">
        <v>129</v>
      </c>
      <c r="FDS6" s="1152" t="s">
        <v>129</v>
      </c>
      <c r="FDT6" s="1152" t="s">
        <v>129</v>
      </c>
      <c r="FDU6" s="1152" t="s">
        <v>129</v>
      </c>
      <c r="FDV6" s="1152" t="s">
        <v>129</v>
      </c>
      <c r="FDW6" s="1152" t="s">
        <v>129</v>
      </c>
      <c r="FDX6" s="1152" t="s">
        <v>129</v>
      </c>
      <c r="FDY6" s="1152" t="s">
        <v>129</v>
      </c>
      <c r="FDZ6" s="1152" t="s">
        <v>129</v>
      </c>
      <c r="FEA6" s="1152" t="s">
        <v>129</v>
      </c>
      <c r="FEB6" s="1152" t="s">
        <v>129</v>
      </c>
      <c r="FEC6" s="1152" t="s">
        <v>129</v>
      </c>
      <c r="FED6" s="1152" t="s">
        <v>129</v>
      </c>
      <c r="FEE6" s="1152" t="s">
        <v>129</v>
      </c>
      <c r="FEF6" s="1152" t="s">
        <v>129</v>
      </c>
      <c r="FEG6" s="1152" t="s">
        <v>129</v>
      </c>
      <c r="FEH6" s="1152" t="s">
        <v>129</v>
      </c>
      <c r="FEI6" s="1152" t="s">
        <v>129</v>
      </c>
      <c r="FEJ6" s="1152" t="s">
        <v>129</v>
      </c>
      <c r="FEK6" s="1152" t="s">
        <v>129</v>
      </c>
      <c r="FEL6" s="1152" t="s">
        <v>129</v>
      </c>
      <c r="FEM6" s="1152" t="s">
        <v>129</v>
      </c>
      <c r="FEN6" s="1152" t="s">
        <v>129</v>
      </c>
      <c r="FEO6" s="1152" t="s">
        <v>129</v>
      </c>
      <c r="FEP6" s="1152" t="s">
        <v>129</v>
      </c>
      <c r="FEQ6" s="1152" t="s">
        <v>129</v>
      </c>
      <c r="FER6" s="1152" t="s">
        <v>129</v>
      </c>
      <c r="FES6" s="1152" t="s">
        <v>129</v>
      </c>
      <c r="FET6" s="1152" t="s">
        <v>129</v>
      </c>
      <c r="FEU6" s="1152" t="s">
        <v>129</v>
      </c>
      <c r="FEV6" s="1152" t="s">
        <v>129</v>
      </c>
      <c r="FEW6" s="1152" t="s">
        <v>129</v>
      </c>
      <c r="FEX6" s="1152" t="s">
        <v>129</v>
      </c>
      <c r="FEY6" s="1152" t="s">
        <v>129</v>
      </c>
      <c r="FEZ6" s="1152" t="s">
        <v>129</v>
      </c>
      <c r="FFA6" s="1152" t="s">
        <v>129</v>
      </c>
      <c r="FFB6" s="1152" t="s">
        <v>129</v>
      </c>
      <c r="FFC6" s="1152" t="s">
        <v>129</v>
      </c>
      <c r="FFD6" s="1152" t="s">
        <v>129</v>
      </c>
      <c r="FFE6" s="1152" t="s">
        <v>129</v>
      </c>
      <c r="FFF6" s="1152" t="s">
        <v>129</v>
      </c>
      <c r="FFG6" s="1152" t="s">
        <v>129</v>
      </c>
      <c r="FFH6" s="1152" t="s">
        <v>129</v>
      </c>
      <c r="FFI6" s="1152" t="s">
        <v>129</v>
      </c>
      <c r="FFJ6" s="1152" t="s">
        <v>129</v>
      </c>
      <c r="FFK6" s="1152" t="s">
        <v>129</v>
      </c>
      <c r="FFL6" s="1152" t="s">
        <v>129</v>
      </c>
      <c r="FFM6" s="1152" t="s">
        <v>129</v>
      </c>
      <c r="FFN6" s="1152" t="s">
        <v>129</v>
      </c>
      <c r="FFO6" s="1152" t="s">
        <v>129</v>
      </c>
      <c r="FFP6" s="1152" t="s">
        <v>129</v>
      </c>
      <c r="FFQ6" s="1152" t="s">
        <v>129</v>
      </c>
      <c r="FFR6" s="1152" t="s">
        <v>129</v>
      </c>
      <c r="FFS6" s="1152" t="s">
        <v>129</v>
      </c>
      <c r="FFT6" s="1152" t="s">
        <v>129</v>
      </c>
      <c r="FFU6" s="1152" t="s">
        <v>129</v>
      </c>
      <c r="FFV6" s="1152" t="s">
        <v>129</v>
      </c>
      <c r="FFW6" s="1152" t="s">
        <v>129</v>
      </c>
      <c r="FFX6" s="1152" t="s">
        <v>129</v>
      </c>
      <c r="FFY6" s="1152" t="s">
        <v>129</v>
      </c>
      <c r="FFZ6" s="1152" t="s">
        <v>129</v>
      </c>
      <c r="FGA6" s="1152" t="s">
        <v>129</v>
      </c>
      <c r="FGB6" s="1152" t="s">
        <v>129</v>
      </c>
      <c r="FGC6" s="1152" t="s">
        <v>129</v>
      </c>
      <c r="FGD6" s="1152" t="s">
        <v>129</v>
      </c>
      <c r="FGE6" s="1152" t="s">
        <v>129</v>
      </c>
      <c r="FGF6" s="1152" t="s">
        <v>129</v>
      </c>
      <c r="FGG6" s="1152" t="s">
        <v>129</v>
      </c>
      <c r="FGH6" s="1152" t="s">
        <v>129</v>
      </c>
      <c r="FGI6" s="1152" t="s">
        <v>129</v>
      </c>
      <c r="FGJ6" s="1152" t="s">
        <v>129</v>
      </c>
      <c r="FGK6" s="1152" t="s">
        <v>129</v>
      </c>
      <c r="FGL6" s="1152" t="s">
        <v>129</v>
      </c>
      <c r="FGM6" s="1152" t="s">
        <v>129</v>
      </c>
      <c r="FGN6" s="1152" t="s">
        <v>129</v>
      </c>
      <c r="FGO6" s="1152" t="s">
        <v>129</v>
      </c>
      <c r="FGP6" s="1152" t="s">
        <v>129</v>
      </c>
      <c r="FGQ6" s="1152" t="s">
        <v>129</v>
      </c>
      <c r="FGR6" s="1152" t="s">
        <v>129</v>
      </c>
      <c r="FGS6" s="1152" t="s">
        <v>129</v>
      </c>
      <c r="FGT6" s="1152" t="s">
        <v>129</v>
      </c>
      <c r="FGU6" s="1152" t="s">
        <v>129</v>
      </c>
      <c r="FGV6" s="1152" t="s">
        <v>129</v>
      </c>
      <c r="FGW6" s="1152" t="s">
        <v>129</v>
      </c>
      <c r="FGX6" s="1152" t="s">
        <v>129</v>
      </c>
      <c r="FGY6" s="1152" t="s">
        <v>129</v>
      </c>
      <c r="FGZ6" s="1152" t="s">
        <v>129</v>
      </c>
      <c r="FHA6" s="1152" t="s">
        <v>129</v>
      </c>
      <c r="FHB6" s="1152" t="s">
        <v>129</v>
      </c>
      <c r="FHC6" s="1152" t="s">
        <v>129</v>
      </c>
      <c r="FHD6" s="1152" t="s">
        <v>129</v>
      </c>
      <c r="FHE6" s="1152" t="s">
        <v>129</v>
      </c>
      <c r="FHF6" s="1152" t="s">
        <v>129</v>
      </c>
      <c r="FHG6" s="1152" t="s">
        <v>129</v>
      </c>
      <c r="FHH6" s="1152" t="s">
        <v>129</v>
      </c>
      <c r="FHI6" s="1152" t="s">
        <v>129</v>
      </c>
      <c r="FHJ6" s="1152" t="s">
        <v>129</v>
      </c>
      <c r="FHK6" s="1152" t="s">
        <v>129</v>
      </c>
      <c r="FHL6" s="1152" t="s">
        <v>129</v>
      </c>
      <c r="FHM6" s="1152" t="s">
        <v>129</v>
      </c>
      <c r="FHN6" s="1152" t="s">
        <v>129</v>
      </c>
      <c r="FHO6" s="1152" t="s">
        <v>129</v>
      </c>
      <c r="FHP6" s="1152" t="s">
        <v>129</v>
      </c>
      <c r="FHQ6" s="1152" t="s">
        <v>129</v>
      </c>
      <c r="FHR6" s="1152" t="s">
        <v>129</v>
      </c>
      <c r="FHS6" s="1152" t="s">
        <v>129</v>
      </c>
      <c r="FHT6" s="1152" t="s">
        <v>129</v>
      </c>
      <c r="FHU6" s="1152" t="s">
        <v>129</v>
      </c>
      <c r="FHV6" s="1152" t="s">
        <v>129</v>
      </c>
      <c r="FHW6" s="1152" t="s">
        <v>129</v>
      </c>
      <c r="FHX6" s="1152" t="s">
        <v>129</v>
      </c>
      <c r="FHY6" s="1152" t="s">
        <v>129</v>
      </c>
      <c r="FHZ6" s="1152" t="s">
        <v>129</v>
      </c>
      <c r="FIA6" s="1152" t="s">
        <v>129</v>
      </c>
      <c r="FIB6" s="1152" t="s">
        <v>129</v>
      </c>
      <c r="FIC6" s="1152" t="s">
        <v>129</v>
      </c>
      <c r="FID6" s="1152" t="s">
        <v>129</v>
      </c>
      <c r="FIE6" s="1152" t="s">
        <v>129</v>
      </c>
      <c r="FIF6" s="1152" t="s">
        <v>129</v>
      </c>
      <c r="FIG6" s="1152" t="s">
        <v>129</v>
      </c>
      <c r="FIH6" s="1152" t="s">
        <v>129</v>
      </c>
      <c r="FII6" s="1152" t="s">
        <v>129</v>
      </c>
      <c r="FIJ6" s="1152" t="s">
        <v>129</v>
      </c>
      <c r="FIK6" s="1152" t="s">
        <v>129</v>
      </c>
      <c r="FIL6" s="1152" t="s">
        <v>129</v>
      </c>
      <c r="FIM6" s="1152" t="s">
        <v>129</v>
      </c>
      <c r="FIN6" s="1152" t="s">
        <v>129</v>
      </c>
      <c r="FIO6" s="1152" t="s">
        <v>129</v>
      </c>
      <c r="FIP6" s="1152" t="s">
        <v>129</v>
      </c>
      <c r="FIQ6" s="1152" t="s">
        <v>129</v>
      </c>
      <c r="FIR6" s="1152" t="s">
        <v>129</v>
      </c>
      <c r="FIS6" s="1152" t="s">
        <v>129</v>
      </c>
      <c r="FIT6" s="1152" t="s">
        <v>129</v>
      </c>
      <c r="FIU6" s="1152" t="s">
        <v>129</v>
      </c>
      <c r="FIV6" s="1152" t="s">
        <v>129</v>
      </c>
      <c r="FIW6" s="1152" t="s">
        <v>129</v>
      </c>
      <c r="FIX6" s="1152" t="s">
        <v>129</v>
      </c>
      <c r="FIY6" s="1152" t="s">
        <v>129</v>
      </c>
      <c r="FIZ6" s="1152" t="s">
        <v>129</v>
      </c>
      <c r="FJA6" s="1152" t="s">
        <v>129</v>
      </c>
      <c r="FJB6" s="1152" t="s">
        <v>129</v>
      </c>
      <c r="FJC6" s="1152" t="s">
        <v>129</v>
      </c>
      <c r="FJD6" s="1152" t="s">
        <v>129</v>
      </c>
      <c r="FJE6" s="1152" t="s">
        <v>129</v>
      </c>
      <c r="FJF6" s="1152" t="s">
        <v>129</v>
      </c>
      <c r="FJG6" s="1152" t="s">
        <v>129</v>
      </c>
      <c r="FJH6" s="1152" t="s">
        <v>129</v>
      </c>
      <c r="FJI6" s="1152" t="s">
        <v>129</v>
      </c>
      <c r="FJJ6" s="1152" t="s">
        <v>129</v>
      </c>
      <c r="FJK6" s="1152" t="s">
        <v>129</v>
      </c>
      <c r="FJL6" s="1152" t="s">
        <v>129</v>
      </c>
      <c r="FJM6" s="1152" t="s">
        <v>129</v>
      </c>
      <c r="FJN6" s="1152" t="s">
        <v>129</v>
      </c>
      <c r="FJO6" s="1152" t="s">
        <v>129</v>
      </c>
      <c r="FJP6" s="1152" t="s">
        <v>129</v>
      </c>
      <c r="FJQ6" s="1152" t="s">
        <v>129</v>
      </c>
      <c r="FJR6" s="1152" t="s">
        <v>129</v>
      </c>
      <c r="FJS6" s="1152" t="s">
        <v>129</v>
      </c>
      <c r="FJT6" s="1152" t="s">
        <v>129</v>
      </c>
      <c r="FJU6" s="1152" t="s">
        <v>129</v>
      </c>
      <c r="FJV6" s="1152" t="s">
        <v>129</v>
      </c>
      <c r="FJW6" s="1152" t="s">
        <v>129</v>
      </c>
      <c r="FJX6" s="1152" t="s">
        <v>129</v>
      </c>
      <c r="FJY6" s="1152" t="s">
        <v>129</v>
      </c>
      <c r="FJZ6" s="1152" t="s">
        <v>129</v>
      </c>
      <c r="FKA6" s="1152" t="s">
        <v>129</v>
      </c>
      <c r="FKB6" s="1152" t="s">
        <v>129</v>
      </c>
      <c r="FKC6" s="1152" t="s">
        <v>129</v>
      </c>
      <c r="FKD6" s="1152" t="s">
        <v>129</v>
      </c>
      <c r="FKE6" s="1152" t="s">
        <v>129</v>
      </c>
      <c r="FKF6" s="1152" t="s">
        <v>129</v>
      </c>
      <c r="FKG6" s="1152" t="s">
        <v>129</v>
      </c>
      <c r="FKH6" s="1152" t="s">
        <v>129</v>
      </c>
      <c r="FKI6" s="1152" t="s">
        <v>129</v>
      </c>
      <c r="FKJ6" s="1152" t="s">
        <v>129</v>
      </c>
      <c r="FKK6" s="1152" t="s">
        <v>129</v>
      </c>
      <c r="FKL6" s="1152" t="s">
        <v>129</v>
      </c>
      <c r="FKM6" s="1152" t="s">
        <v>129</v>
      </c>
      <c r="FKN6" s="1152" t="s">
        <v>129</v>
      </c>
      <c r="FKO6" s="1152" t="s">
        <v>129</v>
      </c>
      <c r="FKP6" s="1152" t="s">
        <v>129</v>
      </c>
      <c r="FKQ6" s="1152" t="s">
        <v>129</v>
      </c>
      <c r="FKR6" s="1152" t="s">
        <v>129</v>
      </c>
      <c r="FKS6" s="1152" t="s">
        <v>129</v>
      </c>
      <c r="FKT6" s="1152" t="s">
        <v>129</v>
      </c>
      <c r="FKU6" s="1152" t="s">
        <v>129</v>
      </c>
      <c r="FKV6" s="1152" t="s">
        <v>129</v>
      </c>
      <c r="FKW6" s="1152" t="s">
        <v>129</v>
      </c>
      <c r="FKX6" s="1152" t="s">
        <v>129</v>
      </c>
      <c r="FKY6" s="1152" t="s">
        <v>129</v>
      </c>
      <c r="FKZ6" s="1152" t="s">
        <v>129</v>
      </c>
      <c r="FLA6" s="1152" t="s">
        <v>129</v>
      </c>
      <c r="FLB6" s="1152" t="s">
        <v>129</v>
      </c>
      <c r="FLC6" s="1152" t="s">
        <v>129</v>
      </c>
      <c r="FLD6" s="1152" t="s">
        <v>129</v>
      </c>
      <c r="FLE6" s="1152" t="s">
        <v>129</v>
      </c>
      <c r="FLF6" s="1152" t="s">
        <v>129</v>
      </c>
      <c r="FLG6" s="1152" t="s">
        <v>129</v>
      </c>
      <c r="FLH6" s="1152" t="s">
        <v>129</v>
      </c>
      <c r="FLI6" s="1152" t="s">
        <v>129</v>
      </c>
      <c r="FLJ6" s="1152" t="s">
        <v>129</v>
      </c>
      <c r="FLK6" s="1152" t="s">
        <v>129</v>
      </c>
      <c r="FLL6" s="1152" t="s">
        <v>129</v>
      </c>
      <c r="FLM6" s="1152" t="s">
        <v>129</v>
      </c>
      <c r="FLN6" s="1152" t="s">
        <v>129</v>
      </c>
      <c r="FLO6" s="1152" t="s">
        <v>129</v>
      </c>
      <c r="FLP6" s="1152" t="s">
        <v>129</v>
      </c>
      <c r="FLQ6" s="1152" t="s">
        <v>129</v>
      </c>
      <c r="FLR6" s="1152" t="s">
        <v>129</v>
      </c>
      <c r="FLS6" s="1152" t="s">
        <v>129</v>
      </c>
      <c r="FLT6" s="1152" t="s">
        <v>129</v>
      </c>
      <c r="FLU6" s="1152" t="s">
        <v>129</v>
      </c>
      <c r="FLV6" s="1152" t="s">
        <v>129</v>
      </c>
      <c r="FLW6" s="1152" t="s">
        <v>129</v>
      </c>
      <c r="FLX6" s="1152" t="s">
        <v>129</v>
      </c>
      <c r="FLY6" s="1152" t="s">
        <v>129</v>
      </c>
      <c r="FLZ6" s="1152" t="s">
        <v>129</v>
      </c>
      <c r="FMA6" s="1152" t="s">
        <v>129</v>
      </c>
      <c r="FMB6" s="1152" t="s">
        <v>129</v>
      </c>
      <c r="FMC6" s="1152" t="s">
        <v>129</v>
      </c>
      <c r="FMD6" s="1152" t="s">
        <v>129</v>
      </c>
      <c r="FME6" s="1152" t="s">
        <v>129</v>
      </c>
      <c r="FMF6" s="1152" t="s">
        <v>129</v>
      </c>
      <c r="FMG6" s="1152" t="s">
        <v>129</v>
      </c>
      <c r="FMH6" s="1152" t="s">
        <v>129</v>
      </c>
      <c r="FMI6" s="1152" t="s">
        <v>129</v>
      </c>
      <c r="FMJ6" s="1152" t="s">
        <v>129</v>
      </c>
      <c r="FMK6" s="1152" t="s">
        <v>129</v>
      </c>
      <c r="FML6" s="1152" t="s">
        <v>129</v>
      </c>
      <c r="FMM6" s="1152" t="s">
        <v>129</v>
      </c>
      <c r="FMN6" s="1152" t="s">
        <v>129</v>
      </c>
      <c r="FMO6" s="1152" t="s">
        <v>129</v>
      </c>
      <c r="FMP6" s="1152" t="s">
        <v>129</v>
      </c>
      <c r="FMQ6" s="1152" t="s">
        <v>129</v>
      </c>
      <c r="FMR6" s="1152" t="s">
        <v>129</v>
      </c>
      <c r="FMS6" s="1152" t="s">
        <v>129</v>
      </c>
      <c r="FMT6" s="1152" t="s">
        <v>129</v>
      </c>
      <c r="FMU6" s="1152" t="s">
        <v>129</v>
      </c>
      <c r="FMV6" s="1152" t="s">
        <v>129</v>
      </c>
      <c r="FMW6" s="1152" t="s">
        <v>129</v>
      </c>
      <c r="FMX6" s="1152" t="s">
        <v>129</v>
      </c>
      <c r="FMY6" s="1152" t="s">
        <v>129</v>
      </c>
      <c r="FMZ6" s="1152" t="s">
        <v>129</v>
      </c>
      <c r="FNA6" s="1152" t="s">
        <v>129</v>
      </c>
      <c r="FNB6" s="1152" t="s">
        <v>129</v>
      </c>
      <c r="FNC6" s="1152" t="s">
        <v>129</v>
      </c>
      <c r="FND6" s="1152" t="s">
        <v>129</v>
      </c>
      <c r="FNE6" s="1152" t="s">
        <v>129</v>
      </c>
      <c r="FNF6" s="1152" t="s">
        <v>129</v>
      </c>
      <c r="FNG6" s="1152" t="s">
        <v>129</v>
      </c>
      <c r="FNH6" s="1152" t="s">
        <v>129</v>
      </c>
      <c r="FNI6" s="1152" t="s">
        <v>129</v>
      </c>
      <c r="FNJ6" s="1152" t="s">
        <v>129</v>
      </c>
      <c r="FNK6" s="1152" t="s">
        <v>129</v>
      </c>
      <c r="FNL6" s="1152" t="s">
        <v>129</v>
      </c>
      <c r="FNM6" s="1152" t="s">
        <v>129</v>
      </c>
      <c r="FNN6" s="1152" t="s">
        <v>129</v>
      </c>
      <c r="FNO6" s="1152" t="s">
        <v>129</v>
      </c>
      <c r="FNP6" s="1152" t="s">
        <v>129</v>
      </c>
      <c r="FNQ6" s="1152" t="s">
        <v>129</v>
      </c>
      <c r="FNR6" s="1152" t="s">
        <v>129</v>
      </c>
      <c r="FNS6" s="1152" t="s">
        <v>129</v>
      </c>
      <c r="FNT6" s="1152" t="s">
        <v>129</v>
      </c>
      <c r="FNU6" s="1152" t="s">
        <v>129</v>
      </c>
      <c r="FNV6" s="1152" t="s">
        <v>129</v>
      </c>
      <c r="FNW6" s="1152" t="s">
        <v>129</v>
      </c>
      <c r="FNX6" s="1152" t="s">
        <v>129</v>
      </c>
      <c r="FNY6" s="1152" t="s">
        <v>129</v>
      </c>
      <c r="FNZ6" s="1152" t="s">
        <v>129</v>
      </c>
      <c r="FOA6" s="1152" t="s">
        <v>129</v>
      </c>
      <c r="FOB6" s="1152" t="s">
        <v>129</v>
      </c>
      <c r="FOC6" s="1152" t="s">
        <v>129</v>
      </c>
      <c r="FOD6" s="1152" t="s">
        <v>129</v>
      </c>
      <c r="FOE6" s="1152" t="s">
        <v>129</v>
      </c>
      <c r="FOF6" s="1152" t="s">
        <v>129</v>
      </c>
      <c r="FOG6" s="1152" t="s">
        <v>129</v>
      </c>
      <c r="FOH6" s="1152" t="s">
        <v>129</v>
      </c>
      <c r="FOI6" s="1152" t="s">
        <v>129</v>
      </c>
      <c r="FOJ6" s="1152" t="s">
        <v>129</v>
      </c>
      <c r="FOK6" s="1152" t="s">
        <v>129</v>
      </c>
      <c r="FOL6" s="1152" t="s">
        <v>129</v>
      </c>
      <c r="FOM6" s="1152" t="s">
        <v>129</v>
      </c>
      <c r="FON6" s="1152" t="s">
        <v>129</v>
      </c>
      <c r="FOO6" s="1152" t="s">
        <v>129</v>
      </c>
      <c r="FOP6" s="1152" t="s">
        <v>129</v>
      </c>
      <c r="FOQ6" s="1152" t="s">
        <v>129</v>
      </c>
      <c r="FOR6" s="1152" t="s">
        <v>129</v>
      </c>
      <c r="FOS6" s="1152" t="s">
        <v>129</v>
      </c>
      <c r="FOT6" s="1152" t="s">
        <v>129</v>
      </c>
      <c r="FOU6" s="1152" t="s">
        <v>129</v>
      </c>
      <c r="FOV6" s="1152" t="s">
        <v>129</v>
      </c>
      <c r="FOW6" s="1152" t="s">
        <v>129</v>
      </c>
      <c r="FOX6" s="1152" t="s">
        <v>129</v>
      </c>
      <c r="FOY6" s="1152" t="s">
        <v>129</v>
      </c>
      <c r="FOZ6" s="1152" t="s">
        <v>129</v>
      </c>
      <c r="FPA6" s="1152" t="s">
        <v>129</v>
      </c>
      <c r="FPB6" s="1152" t="s">
        <v>129</v>
      </c>
      <c r="FPC6" s="1152" t="s">
        <v>129</v>
      </c>
      <c r="FPD6" s="1152" t="s">
        <v>129</v>
      </c>
      <c r="FPE6" s="1152" t="s">
        <v>129</v>
      </c>
      <c r="FPF6" s="1152" t="s">
        <v>129</v>
      </c>
      <c r="FPG6" s="1152" t="s">
        <v>129</v>
      </c>
      <c r="FPH6" s="1152" t="s">
        <v>129</v>
      </c>
      <c r="FPI6" s="1152" t="s">
        <v>129</v>
      </c>
      <c r="FPJ6" s="1152" t="s">
        <v>129</v>
      </c>
      <c r="FPK6" s="1152" t="s">
        <v>129</v>
      </c>
      <c r="FPL6" s="1152" t="s">
        <v>129</v>
      </c>
      <c r="FPM6" s="1152" t="s">
        <v>129</v>
      </c>
      <c r="FPN6" s="1152" t="s">
        <v>129</v>
      </c>
      <c r="FPO6" s="1152" t="s">
        <v>129</v>
      </c>
      <c r="FPP6" s="1152" t="s">
        <v>129</v>
      </c>
      <c r="FPQ6" s="1152" t="s">
        <v>129</v>
      </c>
      <c r="FPR6" s="1152" t="s">
        <v>129</v>
      </c>
      <c r="FPS6" s="1152" t="s">
        <v>129</v>
      </c>
      <c r="FPT6" s="1152" t="s">
        <v>129</v>
      </c>
      <c r="FPU6" s="1152" t="s">
        <v>129</v>
      </c>
      <c r="FPV6" s="1152" t="s">
        <v>129</v>
      </c>
      <c r="FPW6" s="1152" t="s">
        <v>129</v>
      </c>
      <c r="FPX6" s="1152" t="s">
        <v>129</v>
      </c>
      <c r="FPY6" s="1152" t="s">
        <v>129</v>
      </c>
      <c r="FPZ6" s="1152" t="s">
        <v>129</v>
      </c>
      <c r="FQA6" s="1152" t="s">
        <v>129</v>
      </c>
      <c r="FQB6" s="1152" t="s">
        <v>129</v>
      </c>
      <c r="FQC6" s="1152" t="s">
        <v>129</v>
      </c>
      <c r="FQD6" s="1152" t="s">
        <v>129</v>
      </c>
      <c r="FQE6" s="1152" t="s">
        <v>129</v>
      </c>
      <c r="FQF6" s="1152" t="s">
        <v>129</v>
      </c>
      <c r="FQG6" s="1152" t="s">
        <v>129</v>
      </c>
      <c r="FQH6" s="1152" t="s">
        <v>129</v>
      </c>
      <c r="FQI6" s="1152" t="s">
        <v>129</v>
      </c>
      <c r="FQJ6" s="1152" t="s">
        <v>129</v>
      </c>
      <c r="FQK6" s="1152" t="s">
        <v>129</v>
      </c>
      <c r="FQL6" s="1152" t="s">
        <v>129</v>
      </c>
      <c r="FQM6" s="1152" t="s">
        <v>129</v>
      </c>
      <c r="FQN6" s="1152" t="s">
        <v>129</v>
      </c>
      <c r="FQO6" s="1152" t="s">
        <v>129</v>
      </c>
      <c r="FQP6" s="1152" t="s">
        <v>129</v>
      </c>
      <c r="FQQ6" s="1152" t="s">
        <v>129</v>
      </c>
      <c r="FQR6" s="1152" t="s">
        <v>129</v>
      </c>
      <c r="FQS6" s="1152" t="s">
        <v>129</v>
      </c>
      <c r="FQT6" s="1152" t="s">
        <v>129</v>
      </c>
      <c r="FQU6" s="1152" t="s">
        <v>129</v>
      </c>
      <c r="FQV6" s="1152" t="s">
        <v>129</v>
      </c>
      <c r="FQW6" s="1152" t="s">
        <v>129</v>
      </c>
      <c r="FQX6" s="1152" t="s">
        <v>129</v>
      </c>
      <c r="FQY6" s="1152" t="s">
        <v>129</v>
      </c>
      <c r="FQZ6" s="1152" t="s">
        <v>129</v>
      </c>
      <c r="FRA6" s="1152" t="s">
        <v>129</v>
      </c>
      <c r="FRB6" s="1152" t="s">
        <v>129</v>
      </c>
      <c r="FRC6" s="1152" t="s">
        <v>129</v>
      </c>
      <c r="FRD6" s="1152" t="s">
        <v>129</v>
      </c>
      <c r="FRE6" s="1152" t="s">
        <v>129</v>
      </c>
      <c r="FRF6" s="1152" t="s">
        <v>129</v>
      </c>
      <c r="FRG6" s="1152" t="s">
        <v>129</v>
      </c>
      <c r="FRH6" s="1152" t="s">
        <v>129</v>
      </c>
      <c r="FRI6" s="1152" t="s">
        <v>129</v>
      </c>
      <c r="FRJ6" s="1152" t="s">
        <v>129</v>
      </c>
      <c r="FRK6" s="1152" t="s">
        <v>129</v>
      </c>
      <c r="FRL6" s="1152" t="s">
        <v>129</v>
      </c>
      <c r="FRM6" s="1152" t="s">
        <v>129</v>
      </c>
      <c r="FRN6" s="1152" t="s">
        <v>129</v>
      </c>
      <c r="FRO6" s="1152" t="s">
        <v>129</v>
      </c>
      <c r="FRP6" s="1152" t="s">
        <v>129</v>
      </c>
      <c r="FRQ6" s="1152" t="s">
        <v>129</v>
      </c>
      <c r="FRR6" s="1152" t="s">
        <v>129</v>
      </c>
      <c r="FRS6" s="1152" t="s">
        <v>129</v>
      </c>
      <c r="FRT6" s="1152" t="s">
        <v>129</v>
      </c>
      <c r="FRU6" s="1152" t="s">
        <v>129</v>
      </c>
      <c r="FRV6" s="1152" t="s">
        <v>129</v>
      </c>
      <c r="FRW6" s="1152" t="s">
        <v>129</v>
      </c>
      <c r="FRX6" s="1152" t="s">
        <v>129</v>
      </c>
      <c r="FRY6" s="1152" t="s">
        <v>129</v>
      </c>
      <c r="FRZ6" s="1152" t="s">
        <v>129</v>
      </c>
      <c r="FSA6" s="1152" t="s">
        <v>129</v>
      </c>
      <c r="FSB6" s="1152" t="s">
        <v>129</v>
      </c>
      <c r="FSC6" s="1152" t="s">
        <v>129</v>
      </c>
      <c r="FSD6" s="1152" t="s">
        <v>129</v>
      </c>
      <c r="FSE6" s="1152" t="s">
        <v>129</v>
      </c>
      <c r="FSF6" s="1152" t="s">
        <v>129</v>
      </c>
      <c r="FSG6" s="1152" t="s">
        <v>129</v>
      </c>
      <c r="FSH6" s="1152" t="s">
        <v>129</v>
      </c>
      <c r="FSI6" s="1152" t="s">
        <v>129</v>
      </c>
      <c r="FSJ6" s="1152" t="s">
        <v>129</v>
      </c>
      <c r="FSK6" s="1152" t="s">
        <v>129</v>
      </c>
      <c r="FSL6" s="1152" t="s">
        <v>129</v>
      </c>
      <c r="FSM6" s="1152" t="s">
        <v>129</v>
      </c>
      <c r="FSN6" s="1152" t="s">
        <v>129</v>
      </c>
      <c r="FSO6" s="1152" t="s">
        <v>129</v>
      </c>
      <c r="FSP6" s="1152" t="s">
        <v>129</v>
      </c>
      <c r="FSQ6" s="1152" t="s">
        <v>129</v>
      </c>
      <c r="FSR6" s="1152" t="s">
        <v>129</v>
      </c>
      <c r="FSS6" s="1152" t="s">
        <v>129</v>
      </c>
      <c r="FST6" s="1152" t="s">
        <v>129</v>
      </c>
      <c r="FSU6" s="1152" t="s">
        <v>129</v>
      </c>
      <c r="FSV6" s="1152" t="s">
        <v>129</v>
      </c>
      <c r="FSW6" s="1152" t="s">
        <v>129</v>
      </c>
      <c r="FSX6" s="1152" t="s">
        <v>129</v>
      </c>
      <c r="FSY6" s="1152" t="s">
        <v>129</v>
      </c>
      <c r="FSZ6" s="1152" t="s">
        <v>129</v>
      </c>
      <c r="FTA6" s="1152" t="s">
        <v>129</v>
      </c>
      <c r="FTB6" s="1152" t="s">
        <v>129</v>
      </c>
      <c r="FTC6" s="1152" t="s">
        <v>129</v>
      </c>
      <c r="FTD6" s="1152" t="s">
        <v>129</v>
      </c>
      <c r="FTE6" s="1152" t="s">
        <v>129</v>
      </c>
      <c r="FTF6" s="1152" t="s">
        <v>129</v>
      </c>
      <c r="FTG6" s="1152" t="s">
        <v>129</v>
      </c>
      <c r="FTH6" s="1152" t="s">
        <v>129</v>
      </c>
      <c r="FTI6" s="1152" t="s">
        <v>129</v>
      </c>
      <c r="FTJ6" s="1152" t="s">
        <v>129</v>
      </c>
      <c r="FTK6" s="1152" t="s">
        <v>129</v>
      </c>
      <c r="FTL6" s="1152" t="s">
        <v>129</v>
      </c>
      <c r="FTM6" s="1152" t="s">
        <v>129</v>
      </c>
      <c r="FTN6" s="1152" t="s">
        <v>129</v>
      </c>
      <c r="FTO6" s="1152" t="s">
        <v>129</v>
      </c>
      <c r="FTP6" s="1152" t="s">
        <v>129</v>
      </c>
      <c r="FTQ6" s="1152" t="s">
        <v>129</v>
      </c>
      <c r="FTR6" s="1152" t="s">
        <v>129</v>
      </c>
      <c r="FTS6" s="1152" t="s">
        <v>129</v>
      </c>
      <c r="FTT6" s="1152" t="s">
        <v>129</v>
      </c>
      <c r="FTU6" s="1152" t="s">
        <v>129</v>
      </c>
      <c r="FTV6" s="1152" t="s">
        <v>129</v>
      </c>
      <c r="FTW6" s="1152" t="s">
        <v>129</v>
      </c>
      <c r="FTX6" s="1152" t="s">
        <v>129</v>
      </c>
      <c r="FTY6" s="1152" t="s">
        <v>129</v>
      </c>
      <c r="FTZ6" s="1152" t="s">
        <v>129</v>
      </c>
      <c r="FUA6" s="1152" t="s">
        <v>129</v>
      </c>
      <c r="FUB6" s="1152" t="s">
        <v>129</v>
      </c>
      <c r="FUC6" s="1152" t="s">
        <v>129</v>
      </c>
      <c r="FUD6" s="1152" t="s">
        <v>129</v>
      </c>
      <c r="FUE6" s="1152" t="s">
        <v>129</v>
      </c>
      <c r="FUF6" s="1152" t="s">
        <v>129</v>
      </c>
      <c r="FUG6" s="1152" t="s">
        <v>129</v>
      </c>
      <c r="FUH6" s="1152" t="s">
        <v>129</v>
      </c>
      <c r="FUI6" s="1152" t="s">
        <v>129</v>
      </c>
      <c r="FUJ6" s="1152" t="s">
        <v>129</v>
      </c>
      <c r="FUK6" s="1152" t="s">
        <v>129</v>
      </c>
      <c r="FUL6" s="1152" t="s">
        <v>129</v>
      </c>
      <c r="FUM6" s="1152" t="s">
        <v>129</v>
      </c>
      <c r="FUN6" s="1152" t="s">
        <v>129</v>
      </c>
      <c r="FUO6" s="1152" t="s">
        <v>129</v>
      </c>
      <c r="FUP6" s="1152" t="s">
        <v>129</v>
      </c>
      <c r="FUQ6" s="1152" t="s">
        <v>129</v>
      </c>
      <c r="FUR6" s="1152" t="s">
        <v>129</v>
      </c>
      <c r="FUS6" s="1152" t="s">
        <v>129</v>
      </c>
      <c r="FUT6" s="1152" t="s">
        <v>129</v>
      </c>
      <c r="FUU6" s="1152" t="s">
        <v>129</v>
      </c>
      <c r="FUV6" s="1152" t="s">
        <v>129</v>
      </c>
      <c r="FUW6" s="1152" t="s">
        <v>129</v>
      </c>
      <c r="FUX6" s="1152" t="s">
        <v>129</v>
      </c>
      <c r="FUY6" s="1152" t="s">
        <v>129</v>
      </c>
      <c r="FUZ6" s="1152" t="s">
        <v>129</v>
      </c>
      <c r="FVA6" s="1152" t="s">
        <v>129</v>
      </c>
      <c r="FVB6" s="1152" t="s">
        <v>129</v>
      </c>
      <c r="FVC6" s="1152" t="s">
        <v>129</v>
      </c>
      <c r="FVD6" s="1152" t="s">
        <v>129</v>
      </c>
      <c r="FVE6" s="1152" t="s">
        <v>129</v>
      </c>
      <c r="FVF6" s="1152" t="s">
        <v>129</v>
      </c>
      <c r="FVG6" s="1152" t="s">
        <v>129</v>
      </c>
      <c r="FVH6" s="1152" t="s">
        <v>129</v>
      </c>
      <c r="FVI6" s="1152" t="s">
        <v>129</v>
      </c>
      <c r="FVJ6" s="1152" t="s">
        <v>129</v>
      </c>
      <c r="FVK6" s="1152" t="s">
        <v>129</v>
      </c>
      <c r="FVL6" s="1152" t="s">
        <v>129</v>
      </c>
      <c r="FVM6" s="1152" t="s">
        <v>129</v>
      </c>
      <c r="FVN6" s="1152" t="s">
        <v>129</v>
      </c>
      <c r="FVO6" s="1152" t="s">
        <v>129</v>
      </c>
      <c r="FVP6" s="1152" t="s">
        <v>129</v>
      </c>
      <c r="FVQ6" s="1152" t="s">
        <v>129</v>
      </c>
      <c r="FVR6" s="1152" t="s">
        <v>129</v>
      </c>
      <c r="FVS6" s="1152" t="s">
        <v>129</v>
      </c>
      <c r="FVT6" s="1152" t="s">
        <v>129</v>
      </c>
      <c r="FVU6" s="1152" t="s">
        <v>129</v>
      </c>
      <c r="FVV6" s="1152" t="s">
        <v>129</v>
      </c>
      <c r="FVW6" s="1152" t="s">
        <v>129</v>
      </c>
      <c r="FVX6" s="1152" t="s">
        <v>129</v>
      </c>
      <c r="FVY6" s="1152" t="s">
        <v>129</v>
      </c>
      <c r="FVZ6" s="1152" t="s">
        <v>129</v>
      </c>
      <c r="FWA6" s="1152" t="s">
        <v>129</v>
      </c>
      <c r="FWB6" s="1152" t="s">
        <v>129</v>
      </c>
      <c r="FWC6" s="1152" t="s">
        <v>129</v>
      </c>
      <c r="FWD6" s="1152" t="s">
        <v>129</v>
      </c>
      <c r="FWE6" s="1152" t="s">
        <v>129</v>
      </c>
      <c r="FWF6" s="1152" t="s">
        <v>129</v>
      </c>
      <c r="FWG6" s="1152" t="s">
        <v>129</v>
      </c>
      <c r="FWH6" s="1152" t="s">
        <v>129</v>
      </c>
      <c r="FWI6" s="1152" t="s">
        <v>129</v>
      </c>
      <c r="FWJ6" s="1152" t="s">
        <v>129</v>
      </c>
      <c r="FWK6" s="1152" t="s">
        <v>129</v>
      </c>
      <c r="FWL6" s="1152" t="s">
        <v>129</v>
      </c>
      <c r="FWM6" s="1152" t="s">
        <v>129</v>
      </c>
      <c r="FWN6" s="1152" t="s">
        <v>129</v>
      </c>
      <c r="FWO6" s="1152" t="s">
        <v>129</v>
      </c>
      <c r="FWP6" s="1152" t="s">
        <v>129</v>
      </c>
      <c r="FWQ6" s="1152" t="s">
        <v>129</v>
      </c>
      <c r="FWR6" s="1152" t="s">
        <v>129</v>
      </c>
      <c r="FWS6" s="1152" t="s">
        <v>129</v>
      </c>
      <c r="FWT6" s="1152" t="s">
        <v>129</v>
      </c>
      <c r="FWU6" s="1152" t="s">
        <v>129</v>
      </c>
      <c r="FWV6" s="1152" t="s">
        <v>129</v>
      </c>
      <c r="FWW6" s="1152" t="s">
        <v>129</v>
      </c>
      <c r="FWX6" s="1152" t="s">
        <v>129</v>
      </c>
      <c r="FWY6" s="1152" t="s">
        <v>129</v>
      </c>
      <c r="FWZ6" s="1152" t="s">
        <v>129</v>
      </c>
      <c r="FXA6" s="1152" t="s">
        <v>129</v>
      </c>
      <c r="FXB6" s="1152" t="s">
        <v>129</v>
      </c>
      <c r="FXC6" s="1152" t="s">
        <v>129</v>
      </c>
      <c r="FXD6" s="1152" t="s">
        <v>129</v>
      </c>
      <c r="FXE6" s="1152" t="s">
        <v>129</v>
      </c>
      <c r="FXF6" s="1152" t="s">
        <v>129</v>
      </c>
      <c r="FXG6" s="1152" t="s">
        <v>129</v>
      </c>
      <c r="FXH6" s="1152" t="s">
        <v>129</v>
      </c>
      <c r="FXI6" s="1152" t="s">
        <v>129</v>
      </c>
      <c r="FXJ6" s="1152" t="s">
        <v>129</v>
      </c>
      <c r="FXK6" s="1152" t="s">
        <v>129</v>
      </c>
      <c r="FXL6" s="1152" t="s">
        <v>129</v>
      </c>
      <c r="FXM6" s="1152" t="s">
        <v>129</v>
      </c>
      <c r="FXN6" s="1152" t="s">
        <v>129</v>
      </c>
      <c r="FXO6" s="1152" t="s">
        <v>129</v>
      </c>
      <c r="FXP6" s="1152" t="s">
        <v>129</v>
      </c>
      <c r="FXQ6" s="1152" t="s">
        <v>129</v>
      </c>
      <c r="FXR6" s="1152" t="s">
        <v>129</v>
      </c>
      <c r="FXS6" s="1152" t="s">
        <v>129</v>
      </c>
      <c r="FXT6" s="1152" t="s">
        <v>129</v>
      </c>
      <c r="FXU6" s="1152" t="s">
        <v>129</v>
      </c>
      <c r="FXV6" s="1152" t="s">
        <v>129</v>
      </c>
      <c r="FXW6" s="1152" t="s">
        <v>129</v>
      </c>
      <c r="FXX6" s="1152" t="s">
        <v>129</v>
      </c>
      <c r="FXY6" s="1152" t="s">
        <v>129</v>
      </c>
      <c r="FXZ6" s="1152" t="s">
        <v>129</v>
      </c>
      <c r="FYA6" s="1152" t="s">
        <v>129</v>
      </c>
      <c r="FYB6" s="1152" t="s">
        <v>129</v>
      </c>
      <c r="FYC6" s="1152" t="s">
        <v>129</v>
      </c>
      <c r="FYD6" s="1152" t="s">
        <v>129</v>
      </c>
      <c r="FYE6" s="1152" t="s">
        <v>129</v>
      </c>
      <c r="FYF6" s="1152" t="s">
        <v>129</v>
      </c>
      <c r="FYG6" s="1152" t="s">
        <v>129</v>
      </c>
      <c r="FYH6" s="1152" t="s">
        <v>129</v>
      </c>
      <c r="FYI6" s="1152" t="s">
        <v>129</v>
      </c>
      <c r="FYJ6" s="1152" t="s">
        <v>129</v>
      </c>
      <c r="FYK6" s="1152" t="s">
        <v>129</v>
      </c>
      <c r="FYL6" s="1152" t="s">
        <v>129</v>
      </c>
      <c r="FYM6" s="1152" t="s">
        <v>129</v>
      </c>
      <c r="FYN6" s="1152" t="s">
        <v>129</v>
      </c>
      <c r="FYO6" s="1152" t="s">
        <v>129</v>
      </c>
      <c r="FYP6" s="1152" t="s">
        <v>129</v>
      </c>
      <c r="FYQ6" s="1152" t="s">
        <v>129</v>
      </c>
      <c r="FYR6" s="1152" t="s">
        <v>129</v>
      </c>
      <c r="FYS6" s="1152" t="s">
        <v>129</v>
      </c>
      <c r="FYT6" s="1152" t="s">
        <v>129</v>
      </c>
      <c r="FYU6" s="1152" t="s">
        <v>129</v>
      </c>
      <c r="FYV6" s="1152" t="s">
        <v>129</v>
      </c>
      <c r="FYW6" s="1152" t="s">
        <v>129</v>
      </c>
      <c r="FYX6" s="1152" t="s">
        <v>129</v>
      </c>
      <c r="FYY6" s="1152" t="s">
        <v>129</v>
      </c>
      <c r="FYZ6" s="1152" t="s">
        <v>129</v>
      </c>
      <c r="FZA6" s="1152" t="s">
        <v>129</v>
      </c>
      <c r="FZB6" s="1152" t="s">
        <v>129</v>
      </c>
      <c r="FZC6" s="1152" t="s">
        <v>129</v>
      </c>
      <c r="FZD6" s="1152" t="s">
        <v>129</v>
      </c>
      <c r="FZE6" s="1152" t="s">
        <v>129</v>
      </c>
      <c r="FZF6" s="1152" t="s">
        <v>129</v>
      </c>
      <c r="FZG6" s="1152" t="s">
        <v>129</v>
      </c>
      <c r="FZH6" s="1152" t="s">
        <v>129</v>
      </c>
      <c r="FZI6" s="1152" t="s">
        <v>129</v>
      </c>
      <c r="FZJ6" s="1152" t="s">
        <v>129</v>
      </c>
      <c r="FZK6" s="1152" t="s">
        <v>129</v>
      </c>
      <c r="FZL6" s="1152" t="s">
        <v>129</v>
      </c>
      <c r="FZM6" s="1152" t="s">
        <v>129</v>
      </c>
      <c r="FZN6" s="1152" t="s">
        <v>129</v>
      </c>
      <c r="FZO6" s="1152" t="s">
        <v>129</v>
      </c>
      <c r="FZP6" s="1152" t="s">
        <v>129</v>
      </c>
      <c r="FZQ6" s="1152" t="s">
        <v>129</v>
      </c>
      <c r="FZR6" s="1152" t="s">
        <v>129</v>
      </c>
      <c r="FZS6" s="1152" t="s">
        <v>129</v>
      </c>
      <c r="FZT6" s="1152" t="s">
        <v>129</v>
      </c>
      <c r="FZU6" s="1152" t="s">
        <v>129</v>
      </c>
      <c r="FZV6" s="1152" t="s">
        <v>129</v>
      </c>
      <c r="FZW6" s="1152" t="s">
        <v>129</v>
      </c>
      <c r="FZX6" s="1152" t="s">
        <v>129</v>
      </c>
      <c r="FZY6" s="1152" t="s">
        <v>129</v>
      </c>
      <c r="FZZ6" s="1152" t="s">
        <v>129</v>
      </c>
      <c r="GAA6" s="1152" t="s">
        <v>129</v>
      </c>
      <c r="GAB6" s="1152" t="s">
        <v>129</v>
      </c>
      <c r="GAC6" s="1152" t="s">
        <v>129</v>
      </c>
      <c r="GAD6" s="1152" t="s">
        <v>129</v>
      </c>
      <c r="GAE6" s="1152" t="s">
        <v>129</v>
      </c>
      <c r="GAF6" s="1152" t="s">
        <v>129</v>
      </c>
      <c r="GAG6" s="1152" t="s">
        <v>129</v>
      </c>
      <c r="GAH6" s="1152" t="s">
        <v>129</v>
      </c>
      <c r="GAI6" s="1152" t="s">
        <v>129</v>
      </c>
      <c r="GAJ6" s="1152" t="s">
        <v>129</v>
      </c>
      <c r="GAK6" s="1152" t="s">
        <v>129</v>
      </c>
      <c r="GAL6" s="1152" t="s">
        <v>129</v>
      </c>
      <c r="GAM6" s="1152" t="s">
        <v>129</v>
      </c>
      <c r="GAN6" s="1152" t="s">
        <v>129</v>
      </c>
      <c r="GAO6" s="1152" t="s">
        <v>129</v>
      </c>
      <c r="GAP6" s="1152" t="s">
        <v>129</v>
      </c>
      <c r="GAQ6" s="1152" t="s">
        <v>129</v>
      </c>
      <c r="GAR6" s="1152" t="s">
        <v>129</v>
      </c>
      <c r="GAS6" s="1152" t="s">
        <v>129</v>
      </c>
      <c r="GAT6" s="1152" t="s">
        <v>129</v>
      </c>
      <c r="GAU6" s="1152" t="s">
        <v>129</v>
      </c>
      <c r="GAV6" s="1152" t="s">
        <v>129</v>
      </c>
      <c r="GAW6" s="1152" t="s">
        <v>129</v>
      </c>
      <c r="GAX6" s="1152" t="s">
        <v>129</v>
      </c>
      <c r="GAY6" s="1152" t="s">
        <v>129</v>
      </c>
      <c r="GAZ6" s="1152" t="s">
        <v>129</v>
      </c>
      <c r="GBA6" s="1152" t="s">
        <v>129</v>
      </c>
      <c r="GBB6" s="1152" t="s">
        <v>129</v>
      </c>
      <c r="GBC6" s="1152" t="s">
        <v>129</v>
      </c>
      <c r="GBD6" s="1152" t="s">
        <v>129</v>
      </c>
      <c r="GBE6" s="1152" t="s">
        <v>129</v>
      </c>
      <c r="GBF6" s="1152" t="s">
        <v>129</v>
      </c>
      <c r="GBG6" s="1152" t="s">
        <v>129</v>
      </c>
      <c r="GBH6" s="1152" t="s">
        <v>129</v>
      </c>
      <c r="GBI6" s="1152" t="s">
        <v>129</v>
      </c>
      <c r="GBJ6" s="1152" t="s">
        <v>129</v>
      </c>
      <c r="GBK6" s="1152" t="s">
        <v>129</v>
      </c>
      <c r="GBL6" s="1152" t="s">
        <v>129</v>
      </c>
      <c r="GBM6" s="1152" t="s">
        <v>129</v>
      </c>
      <c r="GBN6" s="1152" t="s">
        <v>129</v>
      </c>
      <c r="GBO6" s="1152" t="s">
        <v>129</v>
      </c>
      <c r="GBP6" s="1152" t="s">
        <v>129</v>
      </c>
      <c r="GBQ6" s="1152" t="s">
        <v>129</v>
      </c>
      <c r="GBR6" s="1152" t="s">
        <v>129</v>
      </c>
      <c r="GBS6" s="1152" t="s">
        <v>129</v>
      </c>
      <c r="GBT6" s="1152" t="s">
        <v>129</v>
      </c>
      <c r="GBU6" s="1152" t="s">
        <v>129</v>
      </c>
      <c r="GBV6" s="1152" t="s">
        <v>129</v>
      </c>
      <c r="GBW6" s="1152" t="s">
        <v>129</v>
      </c>
      <c r="GBX6" s="1152" t="s">
        <v>129</v>
      </c>
      <c r="GBY6" s="1152" t="s">
        <v>129</v>
      </c>
      <c r="GBZ6" s="1152" t="s">
        <v>129</v>
      </c>
      <c r="GCA6" s="1152" t="s">
        <v>129</v>
      </c>
      <c r="GCB6" s="1152" t="s">
        <v>129</v>
      </c>
      <c r="GCC6" s="1152" t="s">
        <v>129</v>
      </c>
      <c r="GCD6" s="1152" t="s">
        <v>129</v>
      </c>
      <c r="GCE6" s="1152" t="s">
        <v>129</v>
      </c>
      <c r="GCF6" s="1152" t="s">
        <v>129</v>
      </c>
      <c r="GCG6" s="1152" t="s">
        <v>129</v>
      </c>
      <c r="GCH6" s="1152" t="s">
        <v>129</v>
      </c>
      <c r="GCI6" s="1152" t="s">
        <v>129</v>
      </c>
      <c r="GCJ6" s="1152" t="s">
        <v>129</v>
      </c>
      <c r="GCK6" s="1152" t="s">
        <v>129</v>
      </c>
      <c r="GCL6" s="1152" t="s">
        <v>129</v>
      </c>
      <c r="GCM6" s="1152" t="s">
        <v>129</v>
      </c>
      <c r="GCN6" s="1152" t="s">
        <v>129</v>
      </c>
      <c r="GCO6" s="1152" t="s">
        <v>129</v>
      </c>
      <c r="GCP6" s="1152" t="s">
        <v>129</v>
      </c>
      <c r="GCQ6" s="1152" t="s">
        <v>129</v>
      </c>
      <c r="GCR6" s="1152" t="s">
        <v>129</v>
      </c>
      <c r="GCS6" s="1152" t="s">
        <v>129</v>
      </c>
      <c r="GCT6" s="1152" t="s">
        <v>129</v>
      </c>
      <c r="GCU6" s="1152" t="s">
        <v>129</v>
      </c>
      <c r="GCV6" s="1152" t="s">
        <v>129</v>
      </c>
      <c r="GCW6" s="1152" t="s">
        <v>129</v>
      </c>
      <c r="GCX6" s="1152" t="s">
        <v>129</v>
      </c>
      <c r="GCY6" s="1152" t="s">
        <v>129</v>
      </c>
      <c r="GCZ6" s="1152" t="s">
        <v>129</v>
      </c>
      <c r="GDA6" s="1152" t="s">
        <v>129</v>
      </c>
      <c r="GDB6" s="1152" t="s">
        <v>129</v>
      </c>
      <c r="GDC6" s="1152" t="s">
        <v>129</v>
      </c>
      <c r="GDD6" s="1152" t="s">
        <v>129</v>
      </c>
      <c r="GDE6" s="1152" t="s">
        <v>129</v>
      </c>
      <c r="GDF6" s="1152" t="s">
        <v>129</v>
      </c>
      <c r="GDG6" s="1152" t="s">
        <v>129</v>
      </c>
      <c r="GDH6" s="1152" t="s">
        <v>129</v>
      </c>
      <c r="GDI6" s="1152" t="s">
        <v>129</v>
      </c>
      <c r="GDJ6" s="1152" t="s">
        <v>129</v>
      </c>
      <c r="GDK6" s="1152" t="s">
        <v>129</v>
      </c>
      <c r="GDL6" s="1152" t="s">
        <v>129</v>
      </c>
      <c r="GDM6" s="1152" t="s">
        <v>129</v>
      </c>
      <c r="GDN6" s="1152" t="s">
        <v>129</v>
      </c>
      <c r="GDO6" s="1152" t="s">
        <v>129</v>
      </c>
      <c r="GDP6" s="1152" t="s">
        <v>129</v>
      </c>
      <c r="GDQ6" s="1152" t="s">
        <v>129</v>
      </c>
      <c r="GDR6" s="1152" t="s">
        <v>129</v>
      </c>
      <c r="GDS6" s="1152" t="s">
        <v>129</v>
      </c>
      <c r="GDT6" s="1152" t="s">
        <v>129</v>
      </c>
      <c r="GDU6" s="1152" t="s">
        <v>129</v>
      </c>
      <c r="GDV6" s="1152" t="s">
        <v>129</v>
      </c>
      <c r="GDW6" s="1152" t="s">
        <v>129</v>
      </c>
      <c r="GDX6" s="1152" t="s">
        <v>129</v>
      </c>
      <c r="GDY6" s="1152" t="s">
        <v>129</v>
      </c>
      <c r="GDZ6" s="1152" t="s">
        <v>129</v>
      </c>
      <c r="GEA6" s="1152" t="s">
        <v>129</v>
      </c>
      <c r="GEB6" s="1152" t="s">
        <v>129</v>
      </c>
      <c r="GEC6" s="1152" t="s">
        <v>129</v>
      </c>
      <c r="GED6" s="1152" t="s">
        <v>129</v>
      </c>
      <c r="GEE6" s="1152" t="s">
        <v>129</v>
      </c>
      <c r="GEF6" s="1152" t="s">
        <v>129</v>
      </c>
      <c r="GEG6" s="1152" t="s">
        <v>129</v>
      </c>
      <c r="GEH6" s="1152" t="s">
        <v>129</v>
      </c>
      <c r="GEI6" s="1152" t="s">
        <v>129</v>
      </c>
      <c r="GEJ6" s="1152" t="s">
        <v>129</v>
      </c>
      <c r="GEK6" s="1152" t="s">
        <v>129</v>
      </c>
      <c r="GEL6" s="1152" t="s">
        <v>129</v>
      </c>
      <c r="GEM6" s="1152" t="s">
        <v>129</v>
      </c>
      <c r="GEN6" s="1152" t="s">
        <v>129</v>
      </c>
      <c r="GEO6" s="1152" t="s">
        <v>129</v>
      </c>
      <c r="GEP6" s="1152" t="s">
        <v>129</v>
      </c>
      <c r="GEQ6" s="1152" t="s">
        <v>129</v>
      </c>
      <c r="GER6" s="1152" t="s">
        <v>129</v>
      </c>
      <c r="GES6" s="1152" t="s">
        <v>129</v>
      </c>
      <c r="GET6" s="1152" t="s">
        <v>129</v>
      </c>
      <c r="GEU6" s="1152" t="s">
        <v>129</v>
      </c>
      <c r="GEV6" s="1152" t="s">
        <v>129</v>
      </c>
      <c r="GEW6" s="1152" t="s">
        <v>129</v>
      </c>
      <c r="GEX6" s="1152" t="s">
        <v>129</v>
      </c>
      <c r="GEY6" s="1152" t="s">
        <v>129</v>
      </c>
      <c r="GEZ6" s="1152" t="s">
        <v>129</v>
      </c>
      <c r="GFA6" s="1152" t="s">
        <v>129</v>
      </c>
      <c r="GFB6" s="1152" t="s">
        <v>129</v>
      </c>
      <c r="GFC6" s="1152" t="s">
        <v>129</v>
      </c>
      <c r="GFD6" s="1152" t="s">
        <v>129</v>
      </c>
      <c r="GFE6" s="1152" t="s">
        <v>129</v>
      </c>
      <c r="GFF6" s="1152" t="s">
        <v>129</v>
      </c>
      <c r="GFG6" s="1152" t="s">
        <v>129</v>
      </c>
      <c r="GFH6" s="1152" t="s">
        <v>129</v>
      </c>
      <c r="GFI6" s="1152" t="s">
        <v>129</v>
      </c>
      <c r="GFJ6" s="1152" t="s">
        <v>129</v>
      </c>
      <c r="GFK6" s="1152" t="s">
        <v>129</v>
      </c>
      <c r="GFL6" s="1152" t="s">
        <v>129</v>
      </c>
      <c r="GFM6" s="1152" t="s">
        <v>129</v>
      </c>
      <c r="GFN6" s="1152" t="s">
        <v>129</v>
      </c>
      <c r="GFO6" s="1152" t="s">
        <v>129</v>
      </c>
      <c r="GFP6" s="1152" t="s">
        <v>129</v>
      </c>
      <c r="GFQ6" s="1152" t="s">
        <v>129</v>
      </c>
      <c r="GFR6" s="1152" t="s">
        <v>129</v>
      </c>
      <c r="GFS6" s="1152" t="s">
        <v>129</v>
      </c>
      <c r="GFT6" s="1152" t="s">
        <v>129</v>
      </c>
      <c r="GFU6" s="1152" t="s">
        <v>129</v>
      </c>
      <c r="GFV6" s="1152" t="s">
        <v>129</v>
      </c>
      <c r="GFW6" s="1152" t="s">
        <v>129</v>
      </c>
      <c r="GFX6" s="1152" t="s">
        <v>129</v>
      </c>
      <c r="GFY6" s="1152" t="s">
        <v>129</v>
      </c>
      <c r="GFZ6" s="1152" t="s">
        <v>129</v>
      </c>
      <c r="GGA6" s="1152" t="s">
        <v>129</v>
      </c>
      <c r="GGB6" s="1152" t="s">
        <v>129</v>
      </c>
      <c r="GGC6" s="1152" t="s">
        <v>129</v>
      </c>
      <c r="GGD6" s="1152" t="s">
        <v>129</v>
      </c>
      <c r="GGE6" s="1152" t="s">
        <v>129</v>
      </c>
      <c r="GGF6" s="1152" t="s">
        <v>129</v>
      </c>
      <c r="GGG6" s="1152" t="s">
        <v>129</v>
      </c>
      <c r="GGH6" s="1152" t="s">
        <v>129</v>
      </c>
      <c r="GGI6" s="1152" t="s">
        <v>129</v>
      </c>
      <c r="GGJ6" s="1152" t="s">
        <v>129</v>
      </c>
      <c r="GGK6" s="1152" t="s">
        <v>129</v>
      </c>
      <c r="GGL6" s="1152" t="s">
        <v>129</v>
      </c>
      <c r="GGM6" s="1152" t="s">
        <v>129</v>
      </c>
      <c r="GGN6" s="1152" t="s">
        <v>129</v>
      </c>
      <c r="GGO6" s="1152" t="s">
        <v>129</v>
      </c>
      <c r="GGP6" s="1152" t="s">
        <v>129</v>
      </c>
      <c r="GGQ6" s="1152" t="s">
        <v>129</v>
      </c>
      <c r="GGR6" s="1152" t="s">
        <v>129</v>
      </c>
      <c r="GGS6" s="1152" t="s">
        <v>129</v>
      </c>
      <c r="GGT6" s="1152" t="s">
        <v>129</v>
      </c>
      <c r="GGU6" s="1152" t="s">
        <v>129</v>
      </c>
      <c r="GGV6" s="1152" t="s">
        <v>129</v>
      </c>
      <c r="GGW6" s="1152" t="s">
        <v>129</v>
      </c>
      <c r="GGX6" s="1152" t="s">
        <v>129</v>
      </c>
      <c r="GGY6" s="1152" t="s">
        <v>129</v>
      </c>
      <c r="GGZ6" s="1152" t="s">
        <v>129</v>
      </c>
      <c r="GHA6" s="1152" t="s">
        <v>129</v>
      </c>
      <c r="GHB6" s="1152" t="s">
        <v>129</v>
      </c>
      <c r="GHC6" s="1152" t="s">
        <v>129</v>
      </c>
      <c r="GHD6" s="1152" t="s">
        <v>129</v>
      </c>
      <c r="GHE6" s="1152" t="s">
        <v>129</v>
      </c>
      <c r="GHF6" s="1152" t="s">
        <v>129</v>
      </c>
      <c r="GHG6" s="1152" t="s">
        <v>129</v>
      </c>
      <c r="GHH6" s="1152" t="s">
        <v>129</v>
      </c>
      <c r="GHI6" s="1152" t="s">
        <v>129</v>
      </c>
      <c r="GHJ6" s="1152" t="s">
        <v>129</v>
      </c>
      <c r="GHK6" s="1152" t="s">
        <v>129</v>
      </c>
      <c r="GHL6" s="1152" t="s">
        <v>129</v>
      </c>
      <c r="GHM6" s="1152" t="s">
        <v>129</v>
      </c>
      <c r="GHN6" s="1152" t="s">
        <v>129</v>
      </c>
      <c r="GHO6" s="1152" t="s">
        <v>129</v>
      </c>
      <c r="GHP6" s="1152" t="s">
        <v>129</v>
      </c>
      <c r="GHQ6" s="1152" t="s">
        <v>129</v>
      </c>
      <c r="GHR6" s="1152" t="s">
        <v>129</v>
      </c>
      <c r="GHS6" s="1152" t="s">
        <v>129</v>
      </c>
      <c r="GHT6" s="1152" t="s">
        <v>129</v>
      </c>
      <c r="GHU6" s="1152" t="s">
        <v>129</v>
      </c>
      <c r="GHV6" s="1152" t="s">
        <v>129</v>
      </c>
      <c r="GHW6" s="1152" t="s">
        <v>129</v>
      </c>
      <c r="GHX6" s="1152" t="s">
        <v>129</v>
      </c>
      <c r="GHY6" s="1152" t="s">
        <v>129</v>
      </c>
      <c r="GHZ6" s="1152" t="s">
        <v>129</v>
      </c>
      <c r="GIA6" s="1152" t="s">
        <v>129</v>
      </c>
      <c r="GIB6" s="1152" t="s">
        <v>129</v>
      </c>
      <c r="GIC6" s="1152" t="s">
        <v>129</v>
      </c>
      <c r="GID6" s="1152" t="s">
        <v>129</v>
      </c>
      <c r="GIE6" s="1152" t="s">
        <v>129</v>
      </c>
      <c r="GIF6" s="1152" t="s">
        <v>129</v>
      </c>
      <c r="GIG6" s="1152" t="s">
        <v>129</v>
      </c>
      <c r="GIH6" s="1152" t="s">
        <v>129</v>
      </c>
      <c r="GII6" s="1152" t="s">
        <v>129</v>
      </c>
      <c r="GIJ6" s="1152" t="s">
        <v>129</v>
      </c>
      <c r="GIK6" s="1152" t="s">
        <v>129</v>
      </c>
      <c r="GIL6" s="1152" t="s">
        <v>129</v>
      </c>
      <c r="GIM6" s="1152" t="s">
        <v>129</v>
      </c>
      <c r="GIN6" s="1152" t="s">
        <v>129</v>
      </c>
      <c r="GIO6" s="1152" t="s">
        <v>129</v>
      </c>
      <c r="GIP6" s="1152" t="s">
        <v>129</v>
      </c>
      <c r="GIQ6" s="1152" t="s">
        <v>129</v>
      </c>
      <c r="GIR6" s="1152" t="s">
        <v>129</v>
      </c>
      <c r="GIS6" s="1152" t="s">
        <v>129</v>
      </c>
      <c r="GIT6" s="1152" t="s">
        <v>129</v>
      </c>
      <c r="GIU6" s="1152" t="s">
        <v>129</v>
      </c>
      <c r="GIV6" s="1152" t="s">
        <v>129</v>
      </c>
      <c r="GIW6" s="1152" t="s">
        <v>129</v>
      </c>
      <c r="GIX6" s="1152" t="s">
        <v>129</v>
      </c>
      <c r="GIY6" s="1152" t="s">
        <v>129</v>
      </c>
      <c r="GIZ6" s="1152" t="s">
        <v>129</v>
      </c>
      <c r="GJA6" s="1152" t="s">
        <v>129</v>
      </c>
      <c r="GJB6" s="1152" t="s">
        <v>129</v>
      </c>
      <c r="GJC6" s="1152" t="s">
        <v>129</v>
      </c>
      <c r="GJD6" s="1152" t="s">
        <v>129</v>
      </c>
      <c r="GJE6" s="1152" t="s">
        <v>129</v>
      </c>
      <c r="GJF6" s="1152" t="s">
        <v>129</v>
      </c>
      <c r="GJG6" s="1152" t="s">
        <v>129</v>
      </c>
      <c r="GJH6" s="1152" t="s">
        <v>129</v>
      </c>
      <c r="GJI6" s="1152" t="s">
        <v>129</v>
      </c>
      <c r="GJJ6" s="1152" t="s">
        <v>129</v>
      </c>
      <c r="GJK6" s="1152" t="s">
        <v>129</v>
      </c>
      <c r="GJL6" s="1152" t="s">
        <v>129</v>
      </c>
      <c r="GJM6" s="1152" t="s">
        <v>129</v>
      </c>
      <c r="GJN6" s="1152" t="s">
        <v>129</v>
      </c>
      <c r="GJO6" s="1152" t="s">
        <v>129</v>
      </c>
      <c r="GJP6" s="1152" t="s">
        <v>129</v>
      </c>
      <c r="GJQ6" s="1152" t="s">
        <v>129</v>
      </c>
      <c r="GJR6" s="1152" t="s">
        <v>129</v>
      </c>
      <c r="GJS6" s="1152" t="s">
        <v>129</v>
      </c>
      <c r="GJT6" s="1152" t="s">
        <v>129</v>
      </c>
      <c r="GJU6" s="1152" t="s">
        <v>129</v>
      </c>
      <c r="GJV6" s="1152" t="s">
        <v>129</v>
      </c>
      <c r="GJW6" s="1152" t="s">
        <v>129</v>
      </c>
      <c r="GJX6" s="1152" t="s">
        <v>129</v>
      </c>
      <c r="GJY6" s="1152" t="s">
        <v>129</v>
      </c>
      <c r="GJZ6" s="1152" t="s">
        <v>129</v>
      </c>
      <c r="GKA6" s="1152" t="s">
        <v>129</v>
      </c>
      <c r="GKB6" s="1152" t="s">
        <v>129</v>
      </c>
      <c r="GKC6" s="1152" t="s">
        <v>129</v>
      </c>
      <c r="GKD6" s="1152" t="s">
        <v>129</v>
      </c>
      <c r="GKE6" s="1152" t="s">
        <v>129</v>
      </c>
      <c r="GKF6" s="1152" t="s">
        <v>129</v>
      </c>
      <c r="GKG6" s="1152" t="s">
        <v>129</v>
      </c>
      <c r="GKH6" s="1152" t="s">
        <v>129</v>
      </c>
      <c r="GKI6" s="1152" t="s">
        <v>129</v>
      </c>
      <c r="GKJ6" s="1152" t="s">
        <v>129</v>
      </c>
      <c r="GKK6" s="1152" t="s">
        <v>129</v>
      </c>
      <c r="GKL6" s="1152" t="s">
        <v>129</v>
      </c>
      <c r="GKM6" s="1152" t="s">
        <v>129</v>
      </c>
      <c r="GKN6" s="1152" t="s">
        <v>129</v>
      </c>
      <c r="GKO6" s="1152" t="s">
        <v>129</v>
      </c>
      <c r="GKP6" s="1152" t="s">
        <v>129</v>
      </c>
      <c r="GKQ6" s="1152" t="s">
        <v>129</v>
      </c>
      <c r="GKR6" s="1152" t="s">
        <v>129</v>
      </c>
      <c r="GKS6" s="1152" t="s">
        <v>129</v>
      </c>
      <c r="GKT6" s="1152" t="s">
        <v>129</v>
      </c>
      <c r="GKU6" s="1152" t="s">
        <v>129</v>
      </c>
      <c r="GKV6" s="1152" t="s">
        <v>129</v>
      </c>
      <c r="GKW6" s="1152" t="s">
        <v>129</v>
      </c>
      <c r="GKX6" s="1152" t="s">
        <v>129</v>
      </c>
      <c r="GKY6" s="1152" t="s">
        <v>129</v>
      </c>
      <c r="GKZ6" s="1152" t="s">
        <v>129</v>
      </c>
      <c r="GLA6" s="1152" t="s">
        <v>129</v>
      </c>
      <c r="GLB6" s="1152" t="s">
        <v>129</v>
      </c>
      <c r="GLC6" s="1152" t="s">
        <v>129</v>
      </c>
      <c r="GLD6" s="1152" t="s">
        <v>129</v>
      </c>
      <c r="GLE6" s="1152" t="s">
        <v>129</v>
      </c>
      <c r="GLF6" s="1152" t="s">
        <v>129</v>
      </c>
      <c r="GLG6" s="1152" t="s">
        <v>129</v>
      </c>
      <c r="GLH6" s="1152" t="s">
        <v>129</v>
      </c>
      <c r="GLI6" s="1152" t="s">
        <v>129</v>
      </c>
      <c r="GLJ6" s="1152" t="s">
        <v>129</v>
      </c>
      <c r="GLK6" s="1152" t="s">
        <v>129</v>
      </c>
      <c r="GLL6" s="1152" t="s">
        <v>129</v>
      </c>
      <c r="GLM6" s="1152" t="s">
        <v>129</v>
      </c>
      <c r="GLN6" s="1152" t="s">
        <v>129</v>
      </c>
      <c r="GLO6" s="1152" t="s">
        <v>129</v>
      </c>
      <c r="GLP6" s="1152" t="s">
        <v>129</v>
      </c>
      <c r="GLQ6" s="1152" t="s">
        <v>129</v>
      </c>
      <c r="GLR6" s="1152" t="s">
        <v>129</v>
      </c>
      <c r="GLS6" s="1152" t="s">
        <v>129</v>
      </c>
      <c r="GLT6" s="1152" t="s">
        <v>129</v>
      </c>
      <c r="GLU6" s="1152" t="s">
        <v>129</v>
      </c>
      <c r="GLV6" s="1152" t="s">
        <v>129</v>
      </c>
      <c r="GLW6" s="1152" t="s">
        <v>129</v>
      </c>
      <c r="GLX6" s="1152" t="s">
        <v>129</v>
      </c>
      <c r="GLY6" s="1152" t="s">
        <v>129</v>
      </c>
      <c r="GLZ6" s="1152" t="s">
        <v>129</v>
      </c>
      <c r="GMA6" s="1152" t="s">
        <v>129</v>
      </c>
      <c r="GMB6" s="1152" t="s">
        <v>129</v>
      </c>
      <c r="GMC6" s="1152" t="s">
        <v>129</v>
      </c>
      <c r="GMD6" s="1152" t="s">
        <v>129</v>
      </c>
      <c r="GME6" s="1152" t="s">
        <v>129</v>
      </c>
      <c r="GMF6" s="1152" t="s">
        <v>129</v>
      </c>
      <c r="GMG6" s="1152" t="s">
        <v>129</v>
      </c>
      <c r="GMH6" s="1152" t="s">
        <v>129</v>
      </c>
      <c r="GMI6" s="1152" t="s">
        <v>129</v>
      </c>
      <c r="GMJ6" s="1152" t="s">
        <v>129</v>
      </c>
      <c r="GMK6" s="1152" t="s">
        <v>129</v>
      </c>
      <c r="GML6" s="1152" t="s">
        <v>129</v>
      </c>
      <c r="GMM6" s="1152" t="s">
        <v>129</v>
      </c>
      <c r="GMN6" s="1152" t="s">
        <v>129</v>
      </c>
      <c r="GMO6" s="1152" t="s">
        <v>129</v>
      </c>
      <c r="GMP6" s="1152" t="s">
        <v>129</v>
      </c>
      <c r="GMQ6" s="1152" t="s">
        <v>129</v>
      </c>
      <c r="GMR6" s="1152" t="s">
        <v>129</v>
      </c>
      <c r="GMS6" s="1152" t="s">
        <v>129</v>
      </c>
      <c r="GMT6" s="1152" t="s">
        <v>129</v>
      </c>
      <c r="GMU6" s="1152" t="s">
        <v>129</v>
      </c>
      <c r="GMV6" s="1152" t="s">
        <v>129</v>
      </c>
      <c r="GMW6" s="1152" t="s">
        <v>129</v>
      </c>
      <c r="GMX6" s="1152" t="s">
        <v>129</v>
      </c>
      <c r="GMY6" s="1152" t="s">
        <v>129</v>
      </c>
      <c r="GMZ6" s="1152" t="s">
        <v>129</v>
      </c>
      <c r="GNA6" s="1152" t="s">
        <v>129</v>
      </c>
      <c r="GNB6" s="1152" t="s">
        <v>129</v>
      </c>
      <c r="GNC6" s="1152" t="s">
        <v>129</v>
      </c>
      <c r="GND6" s="1152" t="s">
        <v>129</v>
      </c>
      <c r="GNE6" s="1152" t="s">
        <v>129</v>
      </c>
      <c r="GNF6" s="1152" t="s">
        <v>129</v>
      </c>
      <c r="GNG6" s="1152" t="s">
        <v>129</v>
      </c>
      <c r="GNH6" s="1152" t="s">
        <v>129</v>
      </c>
      <c r="GNI6" s="1152" t="s">
        <v>129</v>
      </c>
      <c r="GNJ6" s="1152" t="s">
        <v>129</v>
      </c>
      <c r="GNK6" s="1152" t="s">
        <v>129</v>
      </c>
      <c r="GNL6" s="1152" t="s">
        <v>129</v>
      </c>
      <c r="GNM6" s="1152" t="s">
        <v>129</v>
      </c>
      <c r="GNN6" s="1152" t="s">
        <v>129</v>
      </c>
      <c r="GNO6" s="1152" t="s">
        <v>129</v>
      </c>
      <c r="GNP6" s="1152" t="s">
        <v>129</v>
      </c>
      <c r="GNQ6" s="1152" t="s">
        <v>129</v>
      </c>
      <c r="GNR6" s="1152" t="s">
        <v>129</v>
      </c>
      <c r="GNS6" s="1152" t="s">
        <v>129</v>
      </c>
      <c r="GNT6" s="1152" t="s">
        <v>129</v>
      </c>
      <c r="GNU6" s="1152" t="s">
        <v>129</v>
      </c>
      <c r="GNV6" s="1152" t="s">
        <v>129</v>
      </c>
      <c r="GNW6" s="1152" t="s">
        <v>129</v>
      </c>
      <c r="GNX6" s="1152" t="s">
        <v>129</v>
      </c>
      <c r="GNY6" s="1152" t="s">
        <v>129</v>
      </c>
      <c r="GNZ6" s="1152" t="s">
        <v>129</v>
      </c>
      <c r="GOA6" s="1152" t="s">
        <v>129</v>
      </c>
      <c r="GOB6" s="1152" t="s">
        <v>129</v>
      </c>
      <c r="GOC6" s="1152" t="s">
        <v>129</v>
      </c>
      <c r="GOD6" s="1152" t="s">
        <v>129</v>
      </c>
      <c r="GOE6" s="1152" t="s">
        <v>129</v>
      </c>
      <c r="GOF6" s="1152" t="s">
        <v>129</v>
      </c>
      <c r="GOG6" s="1152" t="s">
        <v>129</v>
      </c>
      <c r="GOH6" s="1152" t="s">
        <v>129</v>
      </c>
      <c r="GOI6" s="1152" t="s">
        <v>129</v>
      </c>
      <c r="GOJ6" s="1152" t="s">
        <v>129</v>
      </c>
      <c r="GOK6" s="1152" t="s">
        <v>129</v>
      </c>
      <c r="GOL6" s="1152" t="s">
        <v>129</v>
      </c>
      <c r="GOM6" s="1152" t="s">
        <v>129</v>
      </c>
      <c r="GON6" s="1152" t="s">
        <v>129</v>
      </c>
      <c r="GOO6" s="1152" t="s">
        <v>129</v>
      </c>
      <c r="GOP6" s="1152" t="s">
        <v>129</v>
      </c>
      <c r="GOQ6" s="1152" t="s">
        <v>129</v>
      </c>
      <c r="GOR6" s="1152" t="s">
        <v>129</v>
      </c>
      <c r="GOS6" s="1152" t="s">
        <v>129</v>
      </c>
      <c r="GOT6" s="1152" t="s">
        <v>129</v>
      </c>
      <c r="GOU6" s="1152" t="s">
        <v>129</v>
      </c>
      <c r="GOV6" s="1152" t="s">
        <v>129</v>
      </c>
      <c r="GOW6" s="1152" t="s">
        <v>129</v>
      </c>
      <c r="GOX6" s="1152" t="s">
        <v>129</v>
      </c>
      <c r="GOY6" s="1152" t="s">
        <v>129</v>
      </c>
      <c r="GOZ6" s="1152" t="s">
        <v>129</v>
      </c>
      <c r="GPA6" s="1152" t="s">
        <v>129</v>
      </c>
      <c r="GPB6" s="1152" t="s">
        <v>129</v>
      </c>
      <c r="GPC6" s="1152" t="s">
        <v>129</v>
      </c>
      <c r="GPD6" s="1152" t="s">
        <v>129</v>
      </c>
      <c r="GPE6" s="1152" t="s">
        <v>129</v>
      </c>
      <c r="GPF6" s="1152" t="s">
        <v>129</v>
      </c>
      <c r="GPG6" s="1152" t="s">
        <v>129</v>
      </c>
      <c r="GPH6" s="1152" t="s">
        <v>129</v>
      </c>
      <c r="GPI6" s="1152" t="s">
        <v>129</v>
      </c>
      <c r="GPJ6" s="1152" t="s">
        <v>129</v>
      </c>
      <c r="GPK6" s="1152" t="s">
        <v>129</v>
      </c>
      <c r="GPL6" s="1152" t="s">
        <v>129</v>
      </c>
      <c r="GPM6" s="1152" t="s">
        <v>129</v>
      </c>
      <c r="GPN6" s="1152" t="s">
        <v>129</v>
      </c>
      <c r="GPO6" s="1152" t="s">
        <v>129</v>
      </c>
      <c r="GPP6" s="1152" t="s">
        <v>129</v>
      </c>
      <c r="GPQ6" s="1152" t="s">
        <v>129</v>
      </c>
      <c r="GPR6" s="1152" t="s">
        <v>129</v>
      </c>
      <c r="GPS6" s="1152" t="s">
        <v>129</v>
      </c>
      <c r="GPT6" s="1152" t="s">
        <v>129</v>
      </c>
      <c r="GPU6" s="1152" t="s">
        <v>129</v>
      </c>
      <c r="GPV6" s="1152" t="s">
        <v>129</v>
      </c>
      <c r="GPW6" s="1152" t="s">
        <v>129</v>
      </c>
      <c r="GPX6" s="1152" t="s">
        <v>129</v>
      </c>
      <c r="GPY6" s="1152" t="s">
        <v>129</v>
      </c>
      <c r="GPZ6" s="1152" t="s">
        <v>129</v>
      </c>
      <c r="GQA6" s="1152" t="s">
        <v>129</v>
      </c>
      <c r="GQB6" s="1152" t="s">
        <v>129</v>
      </c>
      <c r="GQC6" s="1152" t="s">
        <v>129</v>
      </c>
      <c r="GQD6" s="1152" t="s">
        <v>129</v>
      </c>
      <c r="GQE6" s="1152" t="s">
        <v>129</v>
      </c>
      <c r="GQF6" s="1152" t="s">
        <v>129</v>
      </c>
      <c r="GQG6" s="1152" t="s">
        <v>129</v>
      </c>
      <c r="GQH6" s="1152" t="s">
        <v>129</v>
      </c>
      <c r="GQI6" s="1152" t="s">
        <v>129</v>
      </c>
      <c r="GQJ6" s="1152" t="s">
        <v>129</v>
      </c>
      <c r="GQK6" s="1152" t="s">
        <v>129</v>
      </c>
      <c r="GQL6" s="1152" t="s">
        <v>129</v>
      </c>
      <c r="GQM6" s="1152" t="s">
        <v>129</v>
      </c>
      <c r="GQN6" s="1152" t="s">
        <v>129</v>
      </c>
      <c r="GQO6" s="1152" t="s">
        <v>129</v>
      </c>
      <c r="GQP6" s="1152" t="s">
        <v>129</v>
      </c>
      <c r="GQQ6" s="1152" t="s">
        <v>129</v>
      </c>
      <c r="GQR6" s="1152" t="s">
        <v>129</v>
      </c>
      <c r="GQS6" s="1152" t="s">
        <v>129</v>
      </c>
      <c r="GQT6" s="1152" t="s">
        <v>129</v>
      </c>
      <c r="GQU6" s="1152" t="s">
        <v>129</v>
      </c>
      <c r="GQV6" s="1152" t="s">
        <v>129</v>
      </c>
      <c r="GQW6" s="1152" t="s">
        <v>129</v>
      </c>
      <c r="GQX6" s="1152" t="s">
        <v>129</v>
      </c>
      <c r="GQY6" s="1152" t="s">
        <v>129</v>
      </c>
      <c r="GQZ6" s="1152" t="s">
        <v>129</v>
      </c>
      <c r="GRA6" s="1152" t="s">
        <v>129</v>
      </c>
      <c r="GRB6" s="1152" t="s">
        <v>129</v>
      </c>
      <c r="GRC6" s="1152" t="s">
        <v>129</v>
      </c>
      <c r="GRD6" s="1152" t="s">
        <v>129</v>
      </c>
      <c r="GRE6" s="1152" t="s">
        <v>129</v>
      </c>
      <c r="GRF6" s="1152" t="s">
        <v>129</v>
      </c>
      <c r="GRG6" s="1152" t="s">
        <v>129</v>
      </c>
      <c r="GRH6" s="1152" t="s">
        <v>129</v>
      </c>
      <c r="GRI6" s="1152" t="s">
        <v>129</v>
      </c>
      <c r="GRJ6" s="1152" t="s">
        <v>129</v>
      </c>
      <c r="GRK6" s="1152" t="s">
        <v>129</v>
      </c>
      <c r="GRL6" s="1152" t="s">
        <v>129</v>
      </c>
      <c r="GRM6" s="1152" t="s">
        <v>129</v>
      </c>
      <c r="GRN6" s="1152" t="s">
        <v>129</v>
      </c>
      <c r="GRO6" s="1152" t="s">
        <v>129</v>
      </c>
      <c r="GRP6" s="1152" t="s">
        <v>129</v>
      </c>
      <c r="GRQ6" s="1152" t="s">
        <v>129</v>
      </c>
      <c r="GRR6" s="1152" t="s">
        <v>129</v>
      </c>
      <c r="GRS6" s="1152" t="s">
        <v>129</v>
      </c>
      <c r="GRT6" s="1152" t="s">
        <v>129</v>
      </c>
      <c r="GRU6" s="1152" t="s">
        <v>129</v>
      </c>
      <c r="GRV6" s="1152" t="s">
        <v>129</v>
      </c>
      <c r="GRW6" s="1152" t="s">
        <v>129</v>
      </c>
      <c r="GRX6" s="1152" t="s">
        <v>129</v>
      </c>
      <c r="GRY6" s="1152" t="s">
        <v>129</v>
      </c>
      <c r="GRZ6" s="1152" t="s">
        <v>129</v>
      </c>
      <c r="GSA6" s="1152" t="s">
        <v>129</v>
      </c>
      <c r="GSB6" s="1152" t="s">
        <v>129</v>
      </c>
      <c r="GSC6" s="1152" t="s">
        <v>129</v>
      </c>
      <c r="GSD6" s="1152" t="s">
        <v>129</v>
      </c>
      <c r="GSE6" s="1152" t="s">
        <v>129</v>
      </c>
      <c r="GSF6" s="1152" t="s">
        <v>129</v>
      </c>
      <c r="GSG6" s="1152" t="s">
        <v>129</v>
      </c>
      <c r="GSH6" s="1152" t="s">
        <v>129</v>
      </c>
      <c r="GSI6" s="1152" t="s">
        <v>129</v>
      </c>
      <c r="GSJ6" s="1152" t="s">
        <v>129</v>
      </c>
      <c r="GSK6" s="1152" t="s">
        <v>129</v>
      </c>
      <c r="GSL6" s="1152" t="s">
        <v>129</v>
      </c>
      <c r="GSM6" s="1152" t="s">
        <v>129</v>
      </c>
      <c r="GSN6" s="1152" t="s">
        <v>129</v>
      </c>
      <c r="GSO6" s="1152" t="s">
        <v>129</v>
      </c>
      <c r="GSP6" s="1152" t="s">
        <v>129</v>
      </c>
      <c r="GSQ6" s="1152" t="s">
        <v>129</v>
      </c>
      <c r="GSR6" s="1152" t="s">
        <v>129</v>
      </c>
      <c r="GSS6" s="1152" t="s">
        <v>129</v>
      </c>
      <c r="GST6" s="1152" t="s">
        <v>129</v>
      </c>
      <c r="GSU6" s="1152" t="s">
        <v>129</v>
      </c>
      <c r="GSV6" s="1152" t="s">
        <v>129</v>
      </c>
      <c r="GSW6" s="1152" t="s">
        <v>129</v>
      </c>
      <c r="GSX6" s="1152" t="s">
        <v>129</v>
      </c>
      <c r="GSY6" s="1152" t="s">
        <v>129</v>
      </c>
      <c r="GSZ6" s="1152" t="s">
        <v>129</v>
      </c>
      <c r="GTA6" s="1152" t="s">
        <v>129</v>
      </c>
      <c r="GTB6" s="1152" t="s">
        <v>129</v>
      </c>
      <c r="GTC6" s="1152" t="s">
        <v>129</v>
      </c>
      <c r="GTD6" s="1152" t="s">
        <v>129</v>
      </c>
      <c r="GTE6" s="1152" t="s">
        <v>129</v>
      </c>
      <c r="GTF6" s="1152" t="s">
        <v>129</v>
      </c>
      <c r="GTG6" s="1152" t="s">
        <v>129</v>
      </c>
      <c r="GTH6" s="1152" t="s">
        <v>129</v>
      </c>
      <c r="GTI6" s="1152" t="s">
        <v>129</v>
      </c>
      <c r="GTJ6" s="1152" t="s">
        <v>129</v>
      </c>
      <c r="GTK6" s="1152" t="s">
        <v>129</v>
      </c>
      <c r="GTL6" s="1152" t="s">
        <v>129</v>
      </c>
      <c r="GTM6" s="1152" t="s">
        <v>129</v>
      </c>
      <c r="GTN6" s="1152" t="s">
        <v>129</v>
      </c>
      <c r="GTO6" s="1152" t="s">
        <v>129</v>
      </c>
      <c r="GTP6" s="1152" t="s">
        <v>129</v>
      </c>
      <c r="GTQ6" s="1152" t="s">
        <v>129</v>
      </c>
      <c r="GTR6" s="1152" t="s">
        <v>129</v>
      </c>
      <c r="GTS6" s="1152" t="s">
        <v>129</v>
      </c>
      <c r="GTT6" s="1152" t="s">
        <v>129</v>
      </c>
      <c r="GTU6" s="1152" t="s">
        <v>129</v>
      </c>
      <c r="GTV6" s="1152" t="s">
        <v>129</v>
      </c>
      <c r="GTW6" s="1152" t="s">
        <v>129</v>
      </c>
      <c r="GTX6" s="1152" t="s">
        <v>129</v>
      </c>
      <c r="GTY6" s="1152" t="s">
        <v>129</v>
      </c>
      <c r="GTZ6" s="1152" t="s">
        <v>129</v>
      </c>
      <c r="GUA6" s="1152" t="s">
        <v>129</v>
      </c>
      <c r="GUB6" s="1152" t="s">
        <v>129</v>
      </c>
      <c r="GUC6" s="1152" t="s">
        <v>129</v>
      </c>
      <c r="GUD6" s="1152" t="s">
        <v>129</v>
      </c>
      <c r="GUE6" s="1152" t="s">
        <v>129</v>
      </c>
      <c r="GUF6" s="1152" t="s">
        <v>129</v>
      </c>
      <c r="GUG6" s="1152" t="s">
        <v>129</v>
      </c>
      <c r="GUH6" s="1152" t="s">
        <v>129</v>
      </c>
      <c r="GUI6" s="1152" t="s">
        <v>129</v>
      </c>
      <c r="GUJ6" s="1152" t="s">
        <v>129</v>
      </c>
      <c r="GUK6" s="1152" t="s">
        <v>129</v>
      </c>
      <c r="GUL6" s="1152" t="s">
        <v>129</v>
      </c>
      <c r="GUM6" s="1152" t="s">
        <v>129</v>
      </c>
      <c r="GUN6" s="1152" t="s">
        <v>129</v>
      </c>
      <c r="GUO6" s="1152" t="s">
        <v>129</v>
      </c>
      <c r="GUP6" s="1152" t="s">
        <v>129</v>
      </c>
      <c r="GUQ6" s="1152" t="s">
        <v>129</v>
      </c>
      <c r="GUR6" s="1152" t="s">
        <v>129</v>
      </c>
      <c r="GUS6" s="1152" t="s">
        <v>129</v>
      </c>
      <c r="GUT6" s="1152" t="s">
        <v>129</v>
      </c>
      <c r="GUU6" s="1152" t="s">
        <v>129</v>
      </c>
      <c r="GUV6" s="1152" t="s">
        <v>129</v>
      </c>
      <c r="GUW6" s="1152" t="s">
        <v>129</v>
      </c>
      <c r="GUX6" s="1152" t="s">
        <v>129</v>
      </c>
      <c r="GUY6" s="1152" t="s">
        <v>129</v>
      </c>
      <c r="GUZ6" s="1152" t="s">
        <v>129</v>
      </c>
      <c r="GVA6" s="1152" t="s">
        <v>129</v>
      </c>
      <c r="GVB6" s="1152" t="s">
        <v>129</v>
      </c>
      <c r="GVC6" s="1152" t="s">
        <v>129</v>
      </c>
      <c r="GVD6" s="1152" t="s">
        <v>129</v>
      </c>
      <c r="GVE6" s="1152" t="s">
        <v>129</v>
      </c>
      <c r="GVF6" s="1152" t="s">
        <v>129</v>
      </c>
      <c r="GVG6" s="1152" t="s">
        <v>129</v>
      </c>
      <c r="GVH6" s="1152" t="s">
        <v>129</v>
      </c>
      <c r="GVI6" s="1152" t="s">
        <v>129</v>
      </c>
      <c r="GVJ6" s="1152" t="s">
        <v>129</v>
      </c>
      <c r="GVK6" s="1152" t="s">
        <v>129</v>
      </c>
      <c r="GVL6" s="1152" t="s">
        <v>129</v>
      </c>
      <c r="GVM6" s="1152" t="s">
        <v>129</v>
      </c>
      <c r="GVN6" s="1152" t="s">
        <v>129</v>
      </c>
      <c r="GVO6" s="1152" t="s">
        <v>129</v>
      </c>
      <c r="GVP6" s="1152" t="s">
        <v>129</v>
      </c>
      <c r="GVQ6" s="1152" t="s">
        <v>129</v>
      </c>
      <c r="GVR6" s="1152" t="s">
        <v>129</v>
      </c>
      <c r="GVS6" s="1152" t="s">
        <v>129</v>
      </c>
      <c r="GVT6" s="1152" t="s">
        <v>129</v>
      </c>
      <c r="GVU6" s="1152" t="s">
        <v>129</v>
      </c>
      <c r="GVV6" s="1152" t="s">
        <v>129</v>
      </c>
      <c r="GVW6" s="1152" t="s">
        <v>129</v>
      </c>
      <c r="GVX6" s="1152" t="s">
        <v>129</v>
      </c>
      <c r="GVY6" s="1152" t="s">
        <v>129</v>
      </c>
      <c r="GVZ6" s="1152" t="s">
        <v>129</v>
      </c>
      <c r="GWA6" s="1152" t="s">
        <v>129</v>
      </c>
      <c r="GWB6" s="1152" t="s">
        <v>129</v>
      </c>
      <c r="GWC6" s="1152" t="s">
        <v>129</v>
      </c>
      <c r="GWD6" s="1152" t="s">
        <v>129</v>
      </c>
      <c r="GWE6" s="1152" t="s">
        <v>129</v>
      </c>
      <c r="GWF6" s="1152" t="s">
        <v>129</v>
      </c>
      <c r="GWG6" s="1152" t="s">
        <v>129</v>
      </c>
      <c r="GWH6" s="1152" t="s">
        <v>129</v>
      </c>
      <c r="GWI6" s="1152" t="s">
        <v>129</v>
      </c>
      <c r="GWJ6" s="1152" t="s">
        <v>129</v>
      </c>
      <c r="GWK6" s="1152" t="s">
        <v>129</v>
      </c>
      <c r="GWL6" s="1152" t="s">
        <v>129</v>
      </c>
      <c r="GWM6" s="1152" t="s">
        <v>129</v>
      </c>
      <c r="GWN6" s="1152" t="s">
        <v>129</v>
      </c>
      <c r="GWO6" s="1152" t="s">
        <v>129</v>
      </c>
      <c r="GWP6" s="1152" t="s">
        <v>129</v>
      </c>
      <c r="GWQ6" s="1152" t="s">
        <v>129</v>
      </c>
      <c r="GWR6" s="1152" t="s">
        <v>129</v>
      </c>
      <c r="GWS6" s="1152" t="s">
        <v>129</v>
      </c>
      <c r="GWT6" s="1152" t="s">
        <v>129</v>
      </c>
      <c r="GWU6" s="1152" t="s">
        <v>129</v>
      </c>
      <c r="GWV6" s="1152" t="s">
        <v>129</v>
      </c>
      <c r="GWW6" s="1152" t="s">
        <v>129</v>
      </c>
      <c r="GWX6" s="1152" t="s">
        <v>129</v>
      </c>
      <c r="GWY6" s="1152" t="s">
        <v>129</v>
      </c>
      <c r="GWZ6" s="1152" t="s">
        <v>129</v>
      </c>
      <c r="GXA6" s="1152" t="s">
        <v>129</v>
      </c>
      <c r="GXB6" s="1152" t="s">
        <v>129</v>
      </c>
      <c r="GXC6" s="1152" t="s">
        <v>129</v>
      </c>
      <c r="GXD6" s="1152" t="s">
        <v>129</v>
      </c>
      <c r="GXE6" s="1152" t="s">
        <v>129</v>
      </c>
      <c r="GXF6" s="1152" t="s">
        <v>129</v>
      </c>
      <c r="GXG6" s="1152" t="s">
        <v>129</v>
      </c>
      <c r="GXH6" s="1152" t="s">
        <v>129</v>
      </c>
      <c r="GXI6" s="1152" t="s">
        <v>129</v>
      </c>
      <c r="GXJ6" s="1152" t="s">
        <v>129</v>
      </c>
      <c r="GXK6" s="1152" t="s">
        <v>129</v>
      </c>
      <c r="GXL6" s="1152" t="s">
        <v>129</v>
      </c>
      <c r="GXM6" s="1152" t="s">
        <v>129</v>
      </c>
      <c r="GXN6" s="1152" t="s">
        <v>129</v>
      </c>
      <c r="GXO6" s="1152" t="s">
        <v>129</v>
      </c>
      <c r="GXP6" s="1152" t="s">
        <v>129</v>
      </c>
      <c r="GXQ6" s="1152" t="s">
        <v>129</v>
      </c>
      <c r="GXR6" s="1152" t="s">
        <v>129</v>
      </c>
      <c r="GXS6" s="1152" t="s">
        <v>129</v>
      </c>
      <c r="GXT6" s="1152" t="s">
        <v>129</v>
      </c>
      <c r="GXU6" s="1152" t="s">
        <v>129</v>
      </c>
      <c r="GXV6" s="1152" t="s">
        <v>129</v>
      </c>
      <c r="GXW6" s="1152" t="s">
        <v>129</v>
      </c>
      <c r="GXX6" s="1152" t="s">
        <v>129</v>
      </c>
      <c r="GXY6" s="1152" t="s">
        <v>129</v>
      </c>
      <c r="GXZ6" s="1152" t="s">
        <v>129</v>
      </c>
      <c r="GYA6" s="1152" t="s">
        <v>129</v>
      </c>
      <c r="GYB6" s="1152" t="s">
        <v>129</v>
      </c>
      <c r="GYC6" s="1152" t="s">
        <v>129</v>
      </c>
      <c r="GYD6" s="1152" t="s">
        <v>129</v>
      </c>
      <c r="GYE6" s="1152" t="s">
        <v>129</v>
      </c>
      <c r="GYF6" s="1152" t="s">
        <v>129</v>
      </c>
      <c r="GYG6" s="1152" t="s">
        <v>129</v>
      </c>
      <c r="GYH6" s="1152" t="s">
        <v>129</v>
      </c>
      <c r="GYI6" s="1152" t="s">
        <v>129</v>
      </c>
      <c r="GYJ6" s="1152" t="s">
        <v>129</v>
      </c>
      <c r="GYK6" s="1152" t="s">
        <v>129</v>
      </c>
      <c r="GYL6" s="1152" t="s">
        <v>129</v>
      </c>
      <c r="GYM6" s="1152" t="s">
        <v>129</v>
      </c>
      <c r="GYN6" s="1152" t="s">
        <v>129</v>
      </c>
      <c r="GYO6" s="1152" t="s">
        <v>129</v>
      </c>
      <c r="GYP6" s="1152" t="s">
        <v>129</v>
      </c>
      <c r="GYQ6" s="1152" t="s">
        <v>129</v>
      </c>
      <c r="GYR6" s="1152" t="s">
        <v>129</v>
      </c>
      <c r="GYS6" s="1152" t="s">
        <v>129</v>
      </c>
      <c r="GYT6" s="1152" t="s">
        <v>129</v>
      </c>
      <c r="GYU6" s="1152" t="s">
        <v>129</v>
      </c>
      <c r="GYV6" s="1152" t="s">
        <v>129</v>
      </c>
      <c r="GYW6" s="1152" t="s">
        <v>129</v>
      </c>
      <c r="GYX6" s="1152" t="s">
        <v>129</v>
      </c>
      <c r="GYY6" s="1152" t="s">
        <v>129</v>
      </c>
      <c r="GYZ6" s="1152" t="s">
        <v>129</v>
      </c>
      <c r="GZA6" s="1152" t="s">
        <v>129</v>
      </c>
      <c r="GZB6" s="1152" t="s">
        <v>129</v>
      </c>
      <c r="GZC6" s="1152" t="s">
        <v>129</v>
      </c>
      <c r="GZD6" s="1152" t="s">
        <v>129</v>
      </c>
      <c r="GZE6" s="1152" t="s">
        <v>129</v>
      </c>
      <c r="GZF6" s="1152" t="s">
        <v>129</v>
      </c>
      <c r="GZG6" s="1152" t="s">
        <v>129</v>
      </c>
      <c r="GZH6" s="1152" t="s">
        <v>129</v>
      </c>
      <c r="GZI6" s="1152" t="s">
        <v>129</v>
      </c>
      <c r="GZJ6" s="1152" t="s">
        <v>129</v>
      </c>
      <c r="GZK6" s="1152" t="s">
        <v>129</v>
      </c>
      <c r="GZL6" s="1152" t="s">
        <v>129</v>
      </c>
      <c r="GZM6" s="1152" t="s">
        <v>129</v>
      </c>
      <c r="GZN6" s="1152" t="s">
        <v>129</v>
      </c>
      <c r="GZO6" s="1152" t="s">
        <v>129</v>
      </c>
      <c r="GZP6" s="1152" t="s">
        <v>129</v>
      </c>
      <c r="GZQ6" s="1152" t="s">
        <v>129</v>
      </c>
      <c r="GZR6" s="1152" t="s">
        <v>129</v>
      </c>
      <c r="GZS6" s="1152" t="s">
        <v>129</v>
      </c>
      <c r="GZT6" s="1152" t="s">
        <v>129</v>
      </c>
      <c r="GZU6" s="1152" t="s">
        <v>129</v>
      </c>
      <c r="GZV6" s="1152" t="s">
        <v>129</v>
      </c>
      <c r="GZW6" s="1152" t="s">
        <v>129</v>
      </c>
      <c r="GZX6" s="1152" t="s">
        <v>129</v>
      </c>
      <c r="GZY6" s="1152" t="s">
        <v>129</v>
      </c>
      <c r="GZZ6" s="1152" t="s">
        <v>129</v>
      </c>
      <c r="HAA6" s="1152" t="s">
        <v>129</v>
      </c>
      <c r="HAB6" s="1152" t="s">
        <v>129</v>
      </c>
      <c r="HAC6" s="1152" t="s">
        <v>129</v>
      </c>
      <c r="HAD6" s="1152" t="s">
        <v>129</v>
      </c>
      <c r="HAE6" s="1152" t="s">
        <v>129</v>
      </c>
      <c r="HAF6" s="1152" t="s">
        <v>129</v>
      </c>
      <c r="HAG6" s="1152" t="s">
        <v>129</v>
      </c>
      <c r="HAH6" s="1152" t="s">
        <v>129</v>
      </c>
      <c r="HAI6" s="1152" t="s">
        <v>129</v>
      </c>
      <c r="HAJ6" s="1152" t="s">
        <v>129</v>
      </c>
      <c r="HAK6" s="1152" t="s">
        <v>129</v>
      </c>
      <c r="HAL6" s="1152" t="s">
        <v>129</v>
      </c>
      <c r="HAM6" s="1152" t="s">
        <v>129</v>
      </c>
      <c r="HAN6" s="1152" t="s">
        <v>129</v>
      </c>
      <c r="HAO6" s="1152" t="s">
        <v>129</v>
      </c>
      <c r="HAP6" s="1152" t="s">
        <v>129</v>
      </c>
      <c r="HAQ6" s="1152" t="s">
        <v>129</v>
      </c>
      <c r="HAR6" s="1152" t="s">
        <v>129</v>
      </c>
      <c r="HAS6" s="1152" t="s">
        <v>129</v>
      </c>
      <c r="HAT6" s="1152" t="s">
        <v>129</v>
      </c>
      <c r="HAU6" s="1152" t="s">
        <v>129</v>
      </c>
      <c r="HAV6" s="1152" t="s">
        <v>129</v>
      </c>
      <c r="HAW6" s="1152" t="s">
        <v>129</v>
      </c>
      <c r="HAX6" s="1152" t="s">
        <v>129</v>
      </c>
      <c r="HAY6" s="1152" t="s">
        <v>129</v>
      </c>
      <c r="HAZ6" s="1152" t="s">
        <v>129</v>
      </c>
      <c r="HBA6" s="1152" t="s">
        <v>129</v>
      </c>
      <c r="HBB6" s="1152" t="s">
        <v>129</v>
      </c>
      <c r="HBC6" s="1152" t="s">
        <v>129</v>
      </c>
      <c r="HBD6" s="1152" t="s">
        <v>129</v>
      </c>
      <c r="HBE6" s="1152" t="s">
        <v>129</v>
      </c>
      <c r="HBF6" s="1152" t="s">
        <v>129</v>
      </c>
      <c r="HBG6" s="1152" t="s">
        <v>129</v>
      </c>
      <c r="HBH6" s="1152" t="s">
        <v>129</v>
      </c>
      <c r="HBI6" s="1152" t="s">
        <v>129</v>
      </c>
      <c r="HBJ6" s="1152" t="s">
        <v>129</v>
      </c>
      <c r="HBK6" s="1152" t="s">
        <v>129</v>
      </c>
      <c r="HBL6" s="1152" t="s">
        <v>129</v>
      </c>
      <c r="HBM6" s="1152" t="s">
        <v>129</v>
      </c>
      <c r="HBN6" s="1152" t="s">
        <v>129</v>
      </c>
      <c r="HBO6" s="1152" t="s">
        <v>129</v>
      </c>
      <c r="HBP6" s="1152" t="s">
        <v>129</v>
      </c>
      <c r="HBQ6" s="1152" t="s">
        <v>129</v>
      </c>
      <c r="HBR6" s="1152" t="s">
        <v>129</v>
      </c>
      <c r="HBS6" s="1152" t="s">
        <v>129</v>
      </c>
      <c r="HBT6" s="1152" t="s">
        <v>129</v>
      </c>
      <c r="HBU6" s="1152" t="s">
        <v>129</v>
      </c>
      <c r="HBV6" s="1152" t="s">
        <v>129</v>
      </c>
      <c r="HBW6" s="1152" t="s">
        <v>129</v>
      </c>
      <c r="HBX6" s="1152" t="s">
        <v>129</v>
      </c>
      <c r="HBY6" s="1152" t="s">
        <v>129</v>
      </c>
      <c r="HBZ6" s="1152" t="s">
        <v>129</v>
      </c>
      <c r="HCA6" s="1152" t="s">
        <v>129</v>
      </c>
      <c r="HCB6" s="1152" t="s">
        <v>129</v>
      </c>
      <c r="HCC6" s="1152" t="s">
        <v>129</v>
      </c>
      <c r="HCD6" s="1152" t="s">
        <v>129</v>
      </c>
      <c r="HCE6" s="1152" t="s">
        <v>129</v>
      </c>
      <c r="HCF6" s="1152" t="s">
        <v>129</v>
      </c>
      <c r="HCG6" s="1152" t="s">
        <v>129</v>
      </c>
      <c r="HCH6" s="1152" t="s">
        <v>129</v>
      </c>
      <c r="HCI6" s="1152" t="s">
        <v>129</v>
      </c>
      <c r="HCJ6" s="1152" t="s">
        <v>129</v>
      </c>
      <c r="HCK6" s="1152" t="s">
        <v>129</v>
      </c>
      <c r="HCL6" s="1152" t="s">
        <v>129</v>
      </c>
      <c r="HCM6" s="1152" t="s">
        <v>129</v>
      </c>
      <c r="HCN6" s="1152" t="s">
        <v>129</v>
      </c>
      <c r="HCO6" s="1152" t="s">
        <v>129</v>
      </c>
      <c r="HCP6" s="1152" t="s">
        <v>129</v>
      </c>
      <c r="HCQ6" s="1152" t="s">
        <v>129</v>
      </c>
      <c r="HCR6" s="1152" t="s">
        <v>129</v>
      </c>
      <c r="HCS6" s="1152" t="s">
        <v>129</v>
      </c>
      <c r="HCT6" s="1152" t="s">
        <v>129</v>
      </c>
      <c r="HCU6" s="1152" t="s">
        <v>129</v>
      </c>
      <c r="HCV6" s="1152" t="s">
        <v>129</v>
      </c>
      <c r="HCW6" s="1152" t="s">
        <v>129</v>
      </c>
      <c r="HCX6" s="1152" t="s">
        <v>129</v>
      </c>
      <c r="HCY6" s="1152" t="s">
        <v>129</v>
      </c>
      <c r="HCZ6" s="1152" t="s">
        <v>129</v>
      </c>
      <c r="HDA6" s="1152" t="s">
        <v>129</v>
      </c>
      <c r="HDB6" s="1152" t="s">
        <v>129</v>
      </c>
      <c r="HDC6" s="1152" t="s">
        <v>129</v>
      </c>
      <c r="HDD6" s="1152" t="s">
        <v>129</v>
      </c>
      <c r="HDE6" s="1152" t="s">
        <v>129</v>
      </c>
      <c r="HDF6" s="1152" t="s">
        <v>129</v>
      </c>
      <c r="HDG6" s="1152" t="s">
        <v>129</v>
      </c>
      <c r="HDH6" s="1152" t="s">
        <v>129</v>
      </c>
      <c r="HDI6" s="1152" t="s">
        <v>129</v>
      </c>
      <c r="HDJ6" s="1152" t="s">
        <v>129</v>
      </c>
      <c r="HDK6" s="1152" t="s">
        <v>129</v>
      </c>
      <c r="HDL6" s="1152" t="s">
        <v>129</v>
      </c>
      <c r="HDM6" s="1152" t="s">
        <v>129</v>
      </c>
      <c r="HDN6" s="1152" t="s">
        <v>129</v>
      </c>
      <c r="HDO6" s="1152" t="s">
        <v>129</v>
      </c>
      <c r="HDP6" s="1152" t="s">
        <v>129</v>
      </c>
      <c r="HDQ6" s="1152" t="s">
        <v>129</v>
      </c>
      <c r="HDR6" s="1152" t="s">
        <v>129</v>
      </c>
      <c r="HDS6" s="1152" t="s">
        <v>129</v>
      </c>
      <c r="HDT6" s="1152" t="s">
        <v>129</v>
      </c>
      <c r="HDU6" s="1152" t="s">
        <v>129</v>
      </c>
      <c r="HDV6" s="1152" t="s">
        <v>129</v>
      </c>
      <c r="HDW6" s="1152" t="s">
        <v>129</v>
      </c>
      <c r="HDX6" s="1152" t="s">
        <v>129</v>
      </c>
      <c r="HDY6" s="1152" t="s">
        <v>129</v>
      </c>
      <c r="HDZ6" s="1152" t="s">
        <v>129</v>
      </c>
      <c r="HEA6" s="1152" t="s">
        <v>129</v>
      </c>
      <c r="HEB6" s="1152" t="s">
        <v>129</v>
      </c>
      <c r="HEC6" s="1152" t="s">
        <v>129</v>
      </c>
      <c r="HED6" s="1152" t="s">
        <v>129</v>
      </c>
      <c r="HEE6" s="1152" t="s">
        <v>129</v>
      </c>
      <c r="HEF6" s="1152" t="s">
        <v>129</v>
      </c>
      <c r="HEG6" s="1152" t="s">
        <v>129</v>
      </c>
      <c r="HEH6" s="1152" t="s">
        <v>129</v>
      </c>
      <c r="HEI6" s="1152" t="s">
        <v>129</v>
      </c>
      <c r="HEJ6" s="1152" t="s">
        <v>129</v>
      </c>
      <c r="HEK6" s="1152" t="s">
        <v>129</v>
      </c>
      <c r="HEL6" s="1152" t="s">
        <v>129</v>
      </c>
      <c r="HEM6" s="1152" t="s">
        <v>129</v>
      </c>
      <c r="HEN6" s="1152" t="s">
        <v>129</v>
      </c>
      <c r="HEO6" s="1152" t="s">
        <v>129</v>
      </c>
      <c r="HEP6" s="1152" t="s">
        <v>129</v>
      </c>
      <c r="HEQ6" s="1152" t="s">
        <v>129</v>
      </c>
      <c r="HER6" s="1152" t="s">
        <v>129</v>
      </c>
      <c r="HES6" s="1152" t="s">
        <v>129</v>
      </c>
      <c r="HET6" s="1152" t="s">
        <v>129</v>
      </c>
      <c r="HEU6" s="1152" t="s">
        <v>129</v>
      </c>
      <c r="HEV6" s="1152" t="s">
        <v>129</v>
      </c>
      <c r="HEW6" s="1152" t="s">
        <v>129</v>
      </c>
      <c r="HEX6" s="1152" t="s">
        <v>129</v>
      </c>
      <c r="HEY6" s="1152" t="s">
        <v>129</v>
      </c>
      <c r="HEZ6" s="1152" t="s">
        <v>129</v>
      </c>
      <c r="HFA6" s="1152" t="s">
        <v>129</v>
      </c>
      <c r="HFB6" s="1152" t="s">
        <v>129</v>
      </c>
      <c r="HFC6" s="1152" t="s">
        <v>129</v>
      </c>
      <c r="HFD6" s="1152" t="s">
        <v>129</v>
      </c>
      <c r="HFE6" s="1152" t="s">
        <v>129</v>
      </c>
      <c r="HFF6" s="1152" t="s">
        <v>129</v>
      </c>
      <c r="HFG6" s="1152" t="s">
        <v>129</v>
      </c>
      <c r="HFH6" s="1152" t="s">
        <v>129</v>
      </c>
      <c r="HFI6" s="1152" t="s">
        <v>129</v>
      </c>
      <c r="HFJ6" s="1152" t="s">
        <v>129</v>
      </c>
      <c r="HFK6" s="1152" t="s">
        <v>129</v>
      </c>
      <c r="HFL6" s="1152" t="s">
        <v>129</v>
      </c>
      <c r="HFM6" s="1152" t="s">
        <v>129</v>
      </c>
      <c r="HFN6" s="1152" t="s">
        <v>129</v>
      </c>
      <c r="HFO6" s="1152" t="s">
        <v>129</v>
      </c>
      <c r="HFP6" s="1152" t="s">
        <v>129</v>
      </c>
      <c r="HFQ6" s="1152" t="s">
        <v>129</v>
      </c>
      <c r="HFR6" s="1152" t="s">
        <v>129</v>
      </c>
      <c r="HFS6" s="1152" t="s">
        <v>129</v>
      </c>
      <c r="HFT6" s="1152" t="s">
        <v>129</v>
      </c>
      <c r="HFU6" s="1152" t="s">
        <v>129</v>
      </c>
      <c r="HFV6" s="1152" t="s">
        <v>129</v>
      </c>
      <c r="HFW6" s="1152" t="s">
        <v>129</v>
      </c>
      <c r="HFX6" s="1152" t="s">
        <v>129</v>
      </c>
      <c r="HFY6" s="1152" t="s">
        <v>129</v>
      </c>
      <c r="HFZ6" s="1152" t="s">
        <v>129</v>
      </c>
      <c r="HGA6" s="1152" t="s">
        <v>129</v>
      </c>
      <c r="HGB6" s="1152" t="s">
        <v>129</v>
      </c>
      <c r="HGC6" s="1152" t="s">
        <v>129</v>
      </c>
      <c r="HGD6" s="1152" t="s">
        <v>129</v>
      </c>
      <c r="HGE6" s="1152" t="s">
        <v>129</v>
      </c>
      <c r="HGF6" s="1152" t="s">
        <v>129</v>
      </c>
      <c r="HGG6" s="1152" t="s">
        <v>129</v>
      </c>
      <c r="HGH6" s="1152" t="s">
        <v>129</v>
      </c>
      <c r="HGI6" s="1152" t="s">
        <v>129</v>
      </c>
      <c r="HGJ6" s="1152" t="s">
        <v>129</v>
      </c>
      <c r="HGK6" s="1152" t="s">
        <v>129</v>
      </c>
      <c r="HGL6" s="1152" t="s">
        <v>129</v>
      </c>
      <c r="HGM6" s="1152" t="s">
        <v>129</v>
      </c>
      <c r="HGN6" s="1152" t="s">
        <v>129</v>
      </c>
      <c r="HGO6" s="1152" t="s">
        <v>129</v>
      </c>
      <c r="HGP6" s="1152" t="s">
        <v>129</v>
      </c>
      <c r="HGQ6" s="1152" t="s">
        <v>129</v>
      </c>
      <c r="HGR6" s="1152" t="s">
        <v>129</v>
      </c>
      <c r="HGS6" s="1152" t="s">
        <v>129</v>
      </c>
      <c r="HGT6" s="1152" t="s">
        <v>129</v>
      </c>
      <c r="HGU6" s="1152" t="s">
        <v>129</v>
      </c>
      <c r="HGV6" s="1152" t="s">
        <v>129</v>
      </c>
      <c r="HGW6" s="1152" t="s">
        <v>129</v>
      </c>
      <c r="HGX6" s="1152" t="s">
        <v>129</v>
      </c>
      <c r="HGY6" s="1152" t="s">
        <v>129</v>
      </c>
      <c r="HGZ6" s="1152" t="s">
        <v>129</v>
      </c>
      <c r="HHA6" s="1152" t="s">
        <v>129</v>
      </c>
      <c r="HHB6" s="1152" t="s">
        <v>129</v>
      </c>
      <c r="HHC6" s="1152" t="s">
        <v>129</v>
      </c>
      <c r="HHD6" s="1152" t="s">
        <v>129</v>
      </c>
      <c r="HHE6" s="1152" t="s">
        <v>129</v>
      </c>
      <c r="HHF6" s="1152" t="s">
        <v>129</v>
      </c>
      <c r="HHG6" s="1152" t="s">
        <v>129</v>
      </c>
      <c r="HHH6" s="1152" t="s">
        <v>129</v>
      </c>
      <c r="HHI6" s="1152" t="s">
        <v>129</v>
      </c>
      <c r="HHJ6" s="1152" t="s">
        <v>129</v>
      </c>
      <c r="HHK6" s="1152" t="s">
        <v>129</v>
      </c>
      <c r="HHL6" s="1152" t="s">
        <v>129</v>
      </c>
      <c r="HHM6" s="1152" t="s">
        <v>129</v>
      </c>
      <c r="HHN6" s="1152" t="s">
        <v>129</v>
      </c>
      <c r="HHO6" s="1152" t="s">
        <v>129</v>
      </c>
      <c r="HHP6" s="1152" t="s">
        <v>129</v>
      </c>
      <c r="HHQ6" s="1152" t="s">
        <v>129</v>
      </c>
      <c r="HHR6" s="1152" t="s">
        <v>129</v>
      </c>
      <c r="HHS6" s="1152" t="s">
        <v>129</v>
      </c>
      <c r="HHT6" s="1152" t="s">
        <v>129</v>
      </c>
      <c r="HHU6" s="1152" t="s">
        <v>129</v>
      </c>
      <c r="HHV6" s="1152" t="s">
        <v>129</v>
      </c>
      <c r="HHW6" s="1152" t="s">
        <v>129</v>
      </c>
      <c r="HHX6" s="1152" t="s">
        <v>129</v>
      </c>
      <c r="HHY6" s="1152" t="s">
        <v>129</v>
      </c>
      <c r="HHZ6" s="1152" t="s">
        <v>129</v>
      </c>
      <c r="HIA6" s="1152" t="s">
        <v>129</v>
      </c>
      <c r="HIB6" s="1152" t="s">
        <v>129</v>
      </c>
      <c r="HIC6" s="1152" t="s">
        <v>129</v>
      </c>
      <c r="HID6" s="1152" t="s">
        <v>129</v>
      </c>
      <c r="HIE6" s="1152" t="s">
        <v>129</v>
      </c>
      <c r="HIF6" s="1152" t="s">
        <v>129</v>
      </c>
      <c r="HIG6" s="1152" t="s">
        <v>129</v>
      </c>
      <c r="HIH6" s="1152" t="s">
        <v>129</v>
      </c>
      <c r="HII6" s="1152" t="s">
        <v>129</v>
      </c>
      <c r="HIJ6" s="1152" t="s">
        <v>129</v>
      </c>
      <c r="HIK6" s="1152" t="s">
        <v>129</v>
      </c>
      <c r="HIL6" s="1152" t="s">
        <v>129</v>
      </c>
      <c r="HIM6" s="1152" t="s">
        <v>129</v>
      </c>
      <c r="HIN6" s="1152" t="s">
        <v>129</v>
      </c>
      <c r="HIO6" s="1152" t="s">
        <v>129</v>
      </c>
      <c r="HIP6" s="1152" t="s">
        <v>129</v>
      </c>
      <c r="HIQ6" s="1152" t="s">
        <v>129</v>
      </c>
      <c r="HIR6" s="1152" t="s">
        <v>129</v>
      </c>
      <c r="HIS6" s="1152" t="s">
        <v>129</v>
      </c>
      <c r="HIT6" s="1152" t="s">
        <v>129</v>
      </c>
      <c r="HIU6" s="1152" t="s">
        <v>129</v>
      </c>
      <c r="HIV6" s="1152" t="s">
        <v>129</v>
      </c>
      <c r="HIW6" s="1152" t="s">
        <v>129</v>
      </c>
      <c r="HIX6" s="1152" t="s">
        <v>129</v>
      </c>
      <c r="HIY6" s="1152" t="s">
        <v>129</v>
      </c>
      <c r="HIZ6" s="1152" t="s">
        <v>129</v>
      </c>
      <c r="HJA6" s="1152" t="s">
        <v>129</v>
      </c>
      <c r="HJB6" s="1152" t="s">
        <v>129</v>
      </c>
      <c r="HJC6" s="1152" t="s">
        <v>129</v>
      </c>
      <c r="HJD6" s="1152" t="s">
        <v>129</v>
      </c>
      <c r="HJE6" s="1152" t="s">
        <v>129</v>
      </c>
      <c r="HJF6" s="1152" t="s">
        <v>129</v>
      </c>
      <c r="HJG6" s="1152" t="s">
        <v>129</v>
      </c>
      <c r="HJH6" s="1152" t="s">
        <v>129</v>
      </c>
      <c r="HJI6" s="1152" t="s">
        <v>129</v>
      </c>
      <c r="HJJ6" s="1152" t="s">
        <v>129</v>
      </c>
      <c r="HJK6" s="1152" t="s">
        <v>129</v>
      </c>
      <c r="HJL6" s="1152" t="s">
        <v>129</v>
      </c>
      <c r="HJM6" s="1152" t="s">
        <v>129</v>
      </c>
      <c r="HJN6" s="1152" t="s">
        <v>129</v>
      </c>
      <c r="HJO6" s="1152" t="s">
        <v>129</v>
      </c>
      <c r="HJP6" s="1152" t="s">
        <v>129</v>
      </c>
      <c r="HJQ6" s="1152" t="s">
        <v>129</v>
      </c>
      <c r="HJR6" s="1152" t="s">
        <v>129</v>
      </c>
      <c r="HJS6" s="1152" t="s">
        <v>129</v>
      </c>
      <c r="HJT6" s="1152" t="s">
        <v>129</v>
      </c>
      <c r="HJU6" s="1152" t="s">
        <v>129</v>
      </c>
      <c r="HJV6" s="1152" t="s">
        <v>129</v>
      </c>
      <c r="HJW6" s="1152" t="s">
        <v>129</v>
      </c>
      <c r="HJX6" s="1152" t="s">
        <v>129</v>
      </c>
      <c r="HJY6" s="1152" t="s">
        <v>129</v>
      </c>
      <c r="HJZ6" s="1152" t="s">
        <v>129</v>
      </c>
      <c r="HKA6" s="1152" t="s">
        <v>129</v>
      </c>
      <c r="HKB6" s="1152" t="s">
        <v>129</v>
      </c>
      <c r="HKC6" s="1152" t="s">
        <v>129</v>
      </c>
      <c r="HKD6" s="1152" t="s">
        <v>129</v>
      </c>
      <c r="HKE6" s="1152" t="s">
        <v>129</v>
      </c>
      <c r="HKF6" s="1152" t="s">
        <v>129</v>
      </c>
      <c r="HKG6" s="1152" t="s">
        <v>129</v>
      </c>
      <c r="HKH6" s="1152" t="s">
        <v>129</v>
      </c>
      <c r="HKI6" s="1152" t="s">
        <v>129</v>
      </c>
      <c r="HKJ6" s="1152" t="s">
        <v>129</v>
      </c>
      <c r="HKK6" s="1152" t="s">
        <v>129</v>
      </c>
      <c r="HKL6" s="1152" t="s">
        <v>129</v>
      </c>
      <c r="HKM6" s="1152" t="s">
        <v>129</v>
      </c>
      <c r="HKN6" s="1152" t="s">
        <v>129</v>
      </c>
      <c r="HKO6" s="1152" t="s">
        <v>129</v>
      </c>
      <c r="HKP6" s="1152" t="s">
        <v>129</v>
      </c>
      <c r="HKQ6" s="1152" t="s">
        <v>129</v>
      </c>
      <c r="HKR6" s="1152" t="s">
        <v>129</v>
      </c>
      <c r="HKS6" s="1152" t="s">
        <v>129</v>
      </c>
      <c r="HKT6" s="1152" t="s">
        <v>129</v>
      </c>
      <c r="HKU6" s="1152" t="s">
        <v>129</v>
      </c>
      <c r="HKV6" s="1152" t="s">
        <v>129</v>
      </c>
      <c r="HKW6" s="1152" t="s">
        <v>129</v>
      </c>
      <c r="HKX6" s="1152" t="s">
        <v>129</v>
      </c>
      <c r="HKY6" s="1152" t="s">
        <v>129</v>
      </c>
      <c r="HKZ6" s="1152" t="s">
        <v>129</v>
      </c>
      <c r="HLA6" s="1152" t="s">
        <v>129</v>
      </c>
      <c r="HLB6" s="1152" t="s">
        <v>129</v>
      </c>
      <c r="HLC6" s="1152" t="s">
        <v>129</v>
      </c>
      <c r="HLD6" s="1152" t="s">
        <v>129</v>
      </c>
      <c r="HLE6" s="1152" t="s">
        <v>129</v>
      </c>
      <c r="HLF6" s="1152" t="s">
        <v>129</v>
      </c>
      <c r="HLG6" s="1152" t="s">
        <v>129</v>
      </c>
      <c r="HLH6" s="1152" t="s">
        <v>129</v>
      </c>
      <c r="HLI6" s="1152" t="s">
        <v>129</v>
      </c>
      <c r="HLJ6" s="1152" t="s">
        <v>129</v>
      </c>
      <c r="HLK6" s="1152" t="s">
        <v>129</v>
      </c>
      <c r="HLL6" s="1152" t="s">
        <v>129</v>
      </c>
      <c r="HLM6" s="1152" t="s">
        <v>129</v>
      </c>
      <c r="HLN6" s="1152" t="s">
        <v>129</v>
      </c>
      <c r="HLO6" s="1152" t="s">
        <v>129</v>
      </c>
      <c r="HLP6" s="1152" t="s">
        <v>129</v>
      </c>
      <c r="HLQ6" s="1152" t="s">
        <v>129</v>
      </c>
      <c r="HLR6" s="1152" t="s">
        <v>129</v>
      </c>
      <c r="HLS6" s="1152" t="s">
        <v>129</v>
      </c>
      <c r="HLT6" s="1152" t="s">
        <v>129</v>
      </c>
      <c r="HLU6" s="1152" t="s">
        <v>129</v>
      </c>
      <c r="HLV6" s="1152" t="s">
        <v>129</v>
      </c>
      <c r="HLW6" s="1152" t="s">
        <v>129</v>
      </c>
      <c r="HLX6" s="1152" t="s">
        <v>129</v>
      </c>
      <c r="HLY6" s="1152" t="s">
        <v>129</v>
      </c>
      <c r="HLZ6" s="1152" t="s">
        <v>129</v>
      </c>
      <c r="HMA6" s="1152" t="s">
        <v>129</v>
      </c>
      <c r="HMB6" s="1152" t="s">
        <v>129</v>
      </c>
      <c r="HMC6" s="1152" t="s">
        <v>129</v>
      </c>
      <c r="HMD6" s="1152" t="s">
        <v>129</v>
      </c>
      <c r="HME6" s="1152" t="s">
        <v>129</v>
      </c>
      <c r="HMF6" s="1152" t="s">
        <v>129</v>
      </c>
      <c r="HMG6" s="1152" t="s">
        <v>129</v>
      </c>
      <c r="HMH6" s="1152" t="s">
        <v>129</v>
      </c>
      <c r="HMI6" s="1152" t="s">
        <v>129</v>
      </c>
      <c r="HMJ6" s="1152" t="s">
        <v>129</v>
      </c>
      <c r="HMK6" s="1152" t="s">
        <v>129</v>
      </c>
      <c r="HML6" s="1152" t="s">
        <v>129</v>
      </c>
      <c r="HMM6" s="1152" t="s">
        <v>129</v>
      </c>
      <c r="HMN6" s="1152" t="s">
        <v>129</v>
      </c>
      <c r="HMO6" s="1152" t="s">
        <v>129</v>
      </c>
      <c r="HMP6" s="1152" t="s">
        <v>129</v>
      </c>
      <c r="HMQ6" s="1152" t="s">
        <v>129</v>
      </c>
      <c r="HMR6" s="1152" t="s">
        <v>129</v>
      </c>
      <c r="HMS6" s="1152" t="s">
        <v>129</v>
      </c>
      <c r="HMT6" s="1152" t="s">
        <v>129</v>
      </c>
      <c r="HMU6" s="1152" t="s">
        <v>129</v>
      </c>
      <c r="HMV6" s="1152" t="s">
        <v>129</v>
      </c>
      <c r="HMW6" s="1152" t="s">
        <v>129</v>
      </c>
      <c r="HMX6" s="1152" t="s">
        <v>129</v>
      </c>
      <c r="HMY6" s="1152" t="s">
        <v>129</v>
      </c>
      <c r="HMZ6" s="1152" t="s">
        <v>129</v>
      </c>
      <c r="HNA6" s="1152" t="s">
        <v>129</v>
      </c>
      <c r="HNB6" s="1152" t="s">
        <v>129</v>
      </c>
      <c r="HNC6" s="1152" t="s">
        <v>129</v>
      </c>
      <c r="HND6" s="1152" t="s">
        <v>129</v>
      </c>
      <c r="HNE6" s="1152" t="s">
        <v>129</v>
      </c>
      <c r="HNF6" s="1152" t="s">
        <v>129</v>
      </c>
      <c r="HNG6" s="1152" t="s">
        <v>129</v>
      </c>
      <c r="HNH6" s="1152" t="s">
        <v>129</v>
      </c>
      <c r="HNI6" s="1152" t="s">
        <v>129</v>
      </c>
      <c r="HNJ6" s="1152" t="s">
        <v>129</v>
      </c>
      <c r="HNK6" s="1152" t="s">
        <v>129</v>
      </c>
      <c r="HNL6" s="1152" t="s">
        <v>129</v>
      </c>
      <c r="HNM6" s="1152" t="s">
        <v>129</v>
      </c>
      <c r="HNN6" s="1152" t="s">
        <v>129</v>
      </c>
      <c r="HNO6" s="1152" t="s">
        <v>129</v>
      </c>
      <c r="HNP6" s="1152" t="s">
        <v>129</v>
      </c>
      <c r="HNQ6" s="1152" t="s">
        <v>129</v>
      </c>
      <c r="HNR6" s="1152" t="s">
        <v>129</v>
      </c>
      <c r="HNS6" s="1152" t="s">
        <v>129</v>
      </c>
      <c r="HNT6" s="1152" t="s">
        <v>129</v>
      </c>
      <c r="HNU6" s="1152" t="s">
        <v>129</v>
      </c>
      <c r="HNV6" s="1152" t="s">
        <v>129</v>
      </c>
      <c r="HNW6" s="1152" t="s">
        <v>129</v>
      </c>
      <c r="HNX6" s="1152" t="s">
        <v>129</v>
      </c>
      <c r="HNY6" s="1152" t="s">
        <v>129</v>
      </c>
      <c r="HNZ6" s="1152" t="s">
        <v>129</v>
      </c>
      <c r="HOA6" s="1152" t="s">
        <v>129</v>
      </c>
      <c r="HOB6" s="1152" t="s">
        <v>129</v>
      </c>
      <c r="HOC6" s="1152" t="s">
        <v>129</v>
      </c>
      <c r="HOD6" s="1152" t="s">
        <v>129</v>
      </c>
      <c r="HOE6" s="1152" t="s">
        <v>129</v>
      </c>
      <c r="HOF6" s="1152" t="s">
        <v>129</v>
      </c>
      <c r="HOG6" s="1152" t="s">
        <v>129</v>
      </c>
      <c r="HOH6" s="1152" t="s">
        <v>129</v>
      </c>
      <c r="HOI6" s="1152" t="s">
        <v>129</v>
      </c>
      <c r="HOJ6" s="1152" t="s">
        <v>129</v>
      </c>
      <c r="HOK6" s="1152" t="s">
        <v>129</v>
      </c>
      <c r="HOL6" s="1152" t="s">
        <v>129</v>
      </c>
      <c r="HOM6" s="1152" t="s">
        <v>129</v>
      </c>
      <c r="HON6" s="1152" t="s">
        <v>129</v>
      </c>
      <c r="HOO6" s="1152" t="s">
        <v>129</v>
      </c>
      <c r="HOP6" s="1152" t="s">
        <v>129</v>
      </c>
      <c r="HOQ6" s="1152" t="s">
        <v>129</v>
      </c>
      <c r="HOR6" s="1152" t="s">
        <v>129</v>
      </c>
      <c r="HOS6" s="1152" t="s">
        <v>129</v>
      </c>
      <c r="HOT6" s="1152" t="s">
        <v>129</v>
      </c>
      <c r="HOU6" s="1152" t="s">
        <v>129</v>
      </c>
      <c r="HOV6" s="1152" t="s">
        <v>129</v>
      </c>
      <c r="HOW6" s="1152" t="s">
        <v>129</v>
      </c>
      <c r="HOX6" s="1152" t="s">
        <v>129</v>
      </c>
      <c r="HOY6" s="1152" t="s">
        <v>129</v>
      </c>
      <c r="HOZ6" s="1152" t="s">
        <v>129</v>
      </c>
      <c r="HPA6" s="1152" t="s">
        <v>129</v>
      </c>
      <c r="HPB6" s="1152" t="s">
        <v>129</v>
      </c>
      <c r="HPC6" s="1152" t="s">
        <v>129</v>
      </c>
      <c r="HPD6" s="1152" t="s">
        <v>129</v>
      </c>
      <c r="HPE6" s="1152" t="s">
        <v>129</v>
      </c>
      <c r="HPF6" s="1152" t="s">
        <v>129</v>
      </c>
      <c r="HPG6" s="1152" t="s">
        <v>129</v>
      </c>
      <c r="HPH6" s="1152" t="s">
        <v>129</v>
      </c>
      <c r="HPI6" s="1152" t="s">
        <v>129</v>
      </c>
      <c r="HPJ6" s="1152" t="s">
        <v>129</v>
      </c>
      <c r="HPK6" s="1152" t="s">
        <v>129</v>
      </c>
      <c r="HPL6" s="1152" t="s">
        <v>129</v>
      </c>
      <c r="HPM6" s="1152" t="s">
        <v>129</v>
      </c>
      <c r="HPN6" s="1152" t="s">
        <v>129</v>
      </c>
      <c r="HPO6" s="1152" t="s">
        <v>129</v>
      </c>
      <c r="HPP6" s="1152" t="s">
        <v>129</v>
      </c>
      <c r="HPQ6" s="1152" t="s">
        <v>129</v>
      </c>
      <c r="HPR6" s="1152" t="s">
        <v>129</v>
      </c>
      <c r="HPS6" s="1152" t="s">
        <v>129</v>
      </c>
      <c r="HPT6" s="1152" t="s">
        <v>129</v>
      </c>
      <c r="HPU6" s="1152" t="s">
        <v>129</v>
      </c>
      <c r="HPV6" s="1152" t="s">
        <v>129</v>
      </c>
      <c r="HPW6" s="1152" t="s">
        <v>129</v>
      </c>
      <c r="HPX6" s="1152" t="s">
        <v>129</v>
      </c>
      <c r="HPY6" s="1152" t="s">
        <v>129</v>
      </c>
      <c r="HPZ6" s="1152" t="s">
        <v>129</v>
      </c>
      <c r="HQA6" s="1152" t="s">
        <v>129</v>
      </c>
      <c r="HQB6" s="1152" t="s">
        <v>129</v>
      </c>
      <c r="HQC6" s="1152" t="s">
        <v>129</v>
      </c>
      <c r="HQD6" s="1152" t="s">
        <v>129</v>
      </c>
      <c r="HQE6" s="1152" t="s">
        <v>129</v>
      </c>
      <c r="HQF6" s="1152" t="s">
        <v>129</v>
      </c>
      <c r="HQG6" s="1152" t="s">
        <v>129</v>
      </c>
      <c r="HQH6" s="1152" t="s">
        <v>129</v>
      </c>
      <c r="HQI6" s="1152" t="s">
        <v>129</v>
      </c>
      <c r="HQJ6" s="1152" t="s">
        <v>129</v>
      </c>
      <c r="HQK6" s="1152" t="s">
        <v>129</v>
      </c>
      <c r="HQL6" s="1152" t="s">
        <v>129</v>
      </c>
      <c r="HQM6" s="1152" t="s">
        <v>129</v>
      </c>
      <c r="HQN6" s="1152" t="s">
        <v>129</v>
      </c>
      <c r="HQO6" s="1152" t="s">
        <v>129</v>
      </c>
      <c r="HQP6" s="1152" t="s">
        <v>129</v>
      </c>
      <c r="HQQ6" s="1152" t="s">
        <v>129</v>
      </c>
      <c r="HQR6" s="1152" t="s">
        <v>129</v>
      </c>
      <c r="HQS6" s="1152" t="s">
        <v>129</v>
      </c>
      <c r="HQT6" s="1152" t="s">
        <v>129</v>
      </c>
      <c r="HQU6" s="1152" t="s">
        <v>129</v>
      </c>
      <c r="HQV6" s="1152" t="s">
        <v>129</v>
      </c>
      <c r="HQW6" s="1152" t="s">
        <v>129</v>
      </c>
      <c r="HQX6" s="1152" t="s">
        <v>129</v>
      </c>
      <c r="HQY6" s="1152" t="s">
        <v>129</v>
      </c>
      <c r="HQZ6" s="1152" t="s">
        <v>129</v>
      </c>
      <c r="HRA6" s="1152" t="s">
        <v>129</v>
      </c>
      <c r="HRB6" s="1152" t="s">
        <v>129</v>
      </c>
      <c r="HRC6" s="1152" t="s">
        <v>129</v>
      </c>
      <c r="HRD6" s="1152" t="s">
        <v>129</v>
      </c>
      <c r="HRE6" s="1152" t="s">
        <v>129</v>
      </c>
      <c r="HRF6" s="1152" t="s">
        <v>129</v>
      </c>
      <c r="HRG6" s="1152" t="s">
        <v>129</v>
      </c>
      <c r="HRH6" s="1152" t="s">
        <v>129</v>
      </c>
      <c r="HRI6" s="1152" t="s">
        <v>129</v>
      </c>
      <c r="HRJ6" s="1152" t="s">
        <v>129</v>
      </c>
      <c r="HRK6" s="1152" t="s">
        <v>129</v>
      </c>
      <c r="HRL6" s="1152" t="s">
        <v>129</v>
      </c>
      <c r="HRM6" s="1152" t="s">
        <v>129</v>
      </c>
      <c r="HRN6" s="1152" t="s">
        <v>129</v>
      </c>
      <c r="HRO6" s="1152" t="s">
        <v>129</v>
      </c>
      <c r="HRP6" s="1152" t="s">
        <v>129</v>
      </c>
      <c r="HRQ6" s="1152" t="s">
        <v>129</v>
      </c>
      <c r="HRR6" s="1152" t="s">
        <v>129</v>
      </c>
      <c r="HRS6" s="1152" t="s">
        <v>129</v>
      </c>
      <c r="HRT6" s="1152" t="s">
        <v>129</v>
      </c>
      <c r="HRU6" s="1152" t="s">
        <v>129</v>
      </c>
      <c r="HRV6" s="1152" t="s">
        <v>129</v>
      </c>
      <c r="HRW6" s="1152" t="s">
        <v>129</v>
      </c>
      <c r="HRX6" s="1152" t="s">
        <v>129</v>
      </c>
      <c r="HRY6" s="1152" t="s">
        <v>129</v>
      </c>
      <c r="HRZ6" s="1152" t="s">
        <v>129</v>
      </c>
      <c r="HSA6" s="1152" t="s">
        <v>129</v>
      </c>
      <c r="HSB6" s="1152" t="s">
        <v>129</v>
      </c>
      <c r="HSC6" s="1152" t="s">
        <v>129</v>
      </c>
      <c r="HSD6" s="1152" t="s">
        <v>129</v>
      </c>
      <c r="HSE6" s="1152" t="s">
        <v>129</v>
      </c>
      <c r="HSF6" s="1152" t="s">
        <v>129</v>
      </c>
      <c r="HSG6" s="1152" t="s">
        <v>129</v>
      </c>
      <c r="HSH6" s="1152" t="s">
        <v>129</v>
      </c>
      <c r="HSI6" s="1152" t="s">
        <v>129</v>
      </c>
      <c r="HSJ6" s="1152" t="s">
        <v>129</v>
      </c>
      <c r="HSK6" s="1152" t="s">
        <v>129</v>
      </c>
      <c r="HSL6" s="1152" t="s">
        <v>129</v>
      </c>
      <c r="HSM6" s="1152" t="s">
        <v>129</v>
      </c>
      <c r="HSN6" s="1152" t="s">
        <v>129</v>
      </c>
      <c r="HSO6" s="1152" t="s">
        <v>129</v>
      </c>
      <c r="HSP6" s="1152" t="s">
        <v>129</v>
      </c>
      <c r="HSQ6" s="1152" t="s">
        <v>129</v>
      </c>
      <c r="HSR6" s="1152" t="s">
        <v>129</v>
      </c>
      <c r="HSS6" s="1152" t="s">
        <v>129</v>
      </c>
      <c r="HST6" s="1152" t="s">
        <v>129</v>
      </c>
      <c r="HSU6" s="1152" t="s">
        <v>129</v>
      </c>
      <c r="HSV6" s="1152" t="s">
        <v>129</v>
      </c>
      <c r="HSW6" s="1152" t="s">
        <v>129</v>
      </c>
      <c r="HSX6" s="1152" t="s">
        <v>129</v>
      </c>
      <c r="HSY6" s="1152" t="s">
        <v>129</v>
      </c>
      <c r="HSZ6" s="1152" t="s">
        <v>129</v>
      </c>
      <c r="HTA6" s="1152" t="s">
        <v>129</v>
      </c>
      <c r="HTB6" s="1152" t="s">
        <v>129</v>
      </c>
      <c r="HTC6" s="1152" t="s">
        <v>129</v>
      </c>
      <c r="HTD6" s="1152" t="s">
        <v>129</v>
      </c>
      <c r="HTE6" s="1152" t="s">
        <v>129</v>
      </c>
      <c r="HTF6" s="1152" t="s">
        <v>129</v>
      </c>
      <c r="HTG6" s="1152" t="s">
        <v>129</v>
      </c>
      <c r="HTH6" s="1152" t="s">
        <v>129</v>
      </c>
      <c r="HTI6" s="1152" t="s">
        <v>129</v>
      </c>
      <c r="HTJ6" s="1152" t="s">
        <v>129</v>
      </c>
      <c r="HTK6" s="1152" t="s">
        <v>129</v>
      </c>
      <c r="HTL6" s="1152" t="s">
        <v>129</v>
      </c>
      <c r="HTM6" s="1152" t="s">
        <v>129</v>
      </c>
      <c r="HTN6" s="1152" t="s">
        <v>129</v>
      </c>
      <c r="HTO6" s="1152" t="s">
        <v>129</v>
      </c>
      <c r="HTP6" s="1152" t="s">
        <v>129</v>
      </c>
      <c r="HTQ6" s="1152" t="s">
        <v>129</v>
      </c>
      <c r="HTR6" s="1152" t="s">
        <v>129</v>
      </c>
      <c r="HTS6" s="1152" t="s">
        <v>129</v>
      </c>
      <c r="HTT6" s="1152" t="s">
        <v>129</v>
      </c>
      <c r="HTU6" s="1152" t="s">
        <v>129</v>
      </c>
      <c r="HTV6" s="1152" t="s">
        <v>129</v>
      </c>
      <c r="HTW6" s="1152" t="s">
        <v>129</v>
      </c>
      <c r="HTX6" s="1152" t="s">
        <v>129</v>
      </c>
      <c r="HTY6" s="1152" t="s">
        <v>129</v>
      </c>
      <c r="HTZ6" s="1152" t="s">
        <v>129</v>
      </c>
      <c r="HUA6" s="1152" t="s">
        <v>129</v>
      </c>
      <c r="HUB6" s="1152" t="s">
        <v>129</v>
      </c>
      <c r="HUC6" s="1152" t="s">
        <v>129</v>
      </c>
      <c r="HUD6" s="1152" t="s">
        <v>129</v>
      </c>
      <c r="HUE6" s="1152" t="s">
        <v>129</v>
      </c>
      <c r="HUF6" s="1152" t="s">
        <v>129</v>
      </c>
      <c r="HUG6" s="1152" t="s">
        <v>129</v>
      </c>
      <c r="HUH6" s="1152" t="s">
        <v>129</v>
      </c>
      <c r="HUI6" s="1152" t="s">
        <v>129</v>
      </c>
      <c r="HUJ6" s="1152" t="s">
        <v>129</v>
      </c>
      <c r="HUK6" s="1152" t="s">
        <v>129</v>
      </c>
      <c r="HUL6" s="1152" t="s">
        <v>129</v>
      </c>
      <c r="HUM6" s="1152" t="s">
        <v>129</v>
      </c>
      <c r="HUN6" s="1152" t="s">
        <v>129</v>
      </c>
      <c r="HUO6" s="1152" t="s">
        <v>129</v>
      </c>
      <c r="HUP6" s="1152" t="s">
        <v>129</v>
      </c>
      <c r="HUQ6" s="1152" t="s">
        <v>129</v>
      </c>
      <c r="HUR6" s="1152" t="s">
        <v>129</v>
      </c>
      <c r="HUS6" s="1152" t="s">
        <v>129</v>
      </c>
      <c r="HUT6" s="1152" t="s">
        <v>129</v>
      </c>
      <c r="HUU6" s="1152" t="s">
        <v>129</v>
      </c>
      <c r="HUV6" s="1152" t="s">
        <v>129</v>
      </c>
      <c r="HUW6" s="1152" t="s">
        <v>129</v>
      </c>
      <c r="HUX6" s="1152" t="s">
        <v>129</v>
      </c>
      <c r="HUY6" s="1152" t="s">
        <v>129</v>
      </c>
      <c r="HUZ6" s="1152" t="s">
        <v>129</v>
      </c>
      <c r="HVA6" s="1152" t="s">
        <v>129</v>
      </c>
      <c r="HVB6" s="1152" t="s">
        <v>129</v>
      </c>
      <c r="HVC6" s="1152" t="s">
        <v>129</v>
      </c>
      <c r="HVD6" s="1152" t="s">
        <v>129</v>
      </c>
      <c r="HVE6" s="1152" t="s">
        <v>129</v>
      </c>
      <c r="HVF6" s="1152" t="s">
        <v>129</v>
      </c>
      <c r="HVG6" s="1152" t="s">
        <v>129</v>
      </c>
      <c r="HVH6" s="1152" t="s">
        <v>129</v>
      </c>
      <c r="HVI6" s="1152" t="s">
        <v>129</v>
      </c>
      <c r="HVJ6" s="1152" t="s">
        <v>129</v>
      </c>
      <c r="HVK6" s="1152" t="s">
        <v>129</v>
      </c>
      <c r="HVL6" s="1152" t="s">
        <v>129</v>
      </c>
      <c r="HVM6" s="1152" t="s">
        <v>129</v>
      </c>
      <c r="HVN6" s="1152" t="s">
        <v>129</v>
      </c>
      <c r="HVO6" s="1152" t="s">
        <v>129</v>
      </c>
      <c r="HVP6" s="1152" t="s">
        <v>129</v>
      </c>
      <c r="HVQ6" s="1152" t="s">
        <v>129</v>
      </c>
      <c r="HVR6" s="1152" t="s">
        <v>129</v>
      </c>
      <c r="HVS6" s="1152" t="s">
        <v>129</v>
      </c>
      <c r="HVT6" s="1152" t="s">
        <v>129</v>
      </c>
      <c r="HVU6" s="1152" t="s">
        <v>129</v>
      </c>
      <c r="HVV6" s="1152" t="s">
        <v>129</v>
      </c>
      <c r="HVW6" s="1152" t="s">
        <v>129</v>
      </c>
      <c r="HVX6" s="1152" t="s">
        <v>129</v>
      </c>
      <c r="HVY6" s="1152" t="s">
        <v>129</v>
      </c>
      <c r="HVZ6" s="1152" t="s">
        <v>129</v>
      </c>
      <c r="HWA6" s="1152" t="s">
        <v>129</v>
      </c>
      <c r="HWB6" s="1152" t="s">
        <v>129</v>
      </c>
      <c r="HWC6" s="1152" t="s">
        <v>129</v>
      </c>
      <c r="HWD6" s="1152" t="s">
        <v>129</v>
      </c>
      <c r="HWE6" s="1152" t="s">
        <v>129</v>
      </c>
      <c r="HWF6" s="1152" t="s">
        <v>129</v>
      </c>
      <c r="HWG6" s="1152" t="s">
        <v>129</v>
      </c>
      <c r="HWH6" s="1152" t="s">
        <v>129</v>
      </c>
      <c r="HWI6" s="1152" t="s">
        <v>129</v>
      </c>
      <c r="HWJ6" s="1152" t="s">
        <v>129</v>
      </c>
      <c r="HWK6" s="1152" t="s">
        <v>129</v>
      </c>
      <c r="HWL6" s="1152" t="s">
        <v>129</v>
      </c>
      <c r="HWM6" s="1152" t="s">
        <v>129</v>
      </c>
      <c r="HWN6" s="1152" t="s">
        <v>129</v>
      </c>
      <c r="HWO6" s="1152" t="s">
        <v>129</v>
      </c>
      <c r="HWP6" s="1152" t="s">
        <v>129</v>
      </c>
      <c r="HWQ6" s="1152" t="s">
        <v>129</v>
      </c>
      <c r="HWR6" s="1152" t="s">
        <v>129</v>
      </c>
      <c r="HWS6" s="1152" t="s">
        <v>129</v>
      </c>
      <c r="HWT6" s="1152" t="s">
        <v>129</v>
      </c>
      <c r="HWU6" s="1152" t="s">
        <v>129</v>
      </c>
      <c r="HWV6" s="1152" t="s">
        <v>129</v>
      </c>
      <c r="HWW6" s="1152" t="s">
        <v>129</v>
      </c>
      <c r="HWX6" s="1152" t="s">
        <v>129</v>
      </c>
      <c r="HWY6" s="1152" t="s">
        <v>129</v>
      </c>
      <c r="HWZ6" s="1152" t="s">
        <v>129</v>
      </c>
      <c r="HXA6" s="1152" t="s">
        <v>129</v>
      </c>
      <c r="HXB6" s="1152" t="s">
        <v>129</v>
      </c>
      <c r="HXC6" s="1152" t="s">
        <v>129</v>
      </c>
      <c r="HXD6" s="1152" t="s">
        <v>129</v>
      </c>
      <c r="HXE6" s="1152" t="s">
        <v>129</v>
      </c>
      <c r="HXF6" s="1152" t="s">
        <v>129</v>
      </c>
      <c r="HXG6" s="1152" t="s">
        <v>129</v>
      </c>
      <c r="HXH6" s="1152" t="s">
        <v>129</v>
      </c>
      <c r="HXI6" s="1152" t="s">
        <v>129</v>
      </c>
      <c r="HXJ6" s="1152" t="s">
        <v>129</v>
      </c>
      <c r="HXK6" s="1152" t="s">
        <v>129</v>
      </c>
      <c r="HXL6" s="1152" t="s">
        <v>129</v>
      </c>
      <c r="HXM6" s="1152" t="s">
        <v>129</v>
      </c>
      <c r="HXN6" s="1152" t="s">
        <v>129</v>
      </c>
      <c r="HXO6" s="1152" t="s">
        <v>129</v>
      </c>
      <c r="HXP6" s="1152" t="s">
        <v>129</v>
      </c>
      <c r="HXQ6" s="1152" t="s">
        <v>129</v>
      </c>
      <c r="HXR6" s="1152" t="s">
        <v>129</v>
      </c>
      <c r="HXS6" s="1152" t="s">
        <v>129</v>
      </c>
      <c r="HXT6" s="1152" t="s">
        <v>129</v>
      </c>
      <c r="HXU6" s="1152" t="s">
        <v>129</v>
      </c>
      <c r="HXV6" s="1152" t="s">
        <v>129</v>
      </c>
      <c r="HXW6" s="1152" t="s">
        <v>129</v>
      </c>
      <c r="HXX6" s="1152" t="s">
        <v>129</v>
      </c>
      <c r="HXY6" s="1152" t="s">
        <v>129</v>
      </c>
      <c r="HXZ6" s="1152" t="s">
        <v>129</v>
      </c>
      <c r="HYA6" s="1152" t="s">
        <v>129</v>
      </c>
      <c r="HYB6" s="1152" t="s">
        <v>129</v>
      </c>
      <c r="HYC6" s="1152" t="s">
        <v>129</v>
      </c>
      <c r="HYD6" s="1152" t="s">
        <v>129</v>
      </c>
      <c r="HYE6" s="1152" t="s">
        <v>129</v>
      </c>
      <c r="HYF6" s="1152" t="s">
        <v>129</v>
      </c>
      <c r="HYG6" s="1152" t="s">
        <v>129</v>
      </c>
      <c r="HYH6" s="1152" t="s">
        <v>129</v>
      </c>
      <c r="HYI6" s="1152" t="s">
        <v>129</v>
      </c>
      <c r="HYJ6" s="1152" t="s">
        <v>129</v>
      </c>
      <c r="HYK6" s="1152" t="s">
        <v>129</v>
      </c>
      <c r="HYL6" s="1152" t="s">
        <v>129</v>
      </c>
      <c r="HYM6" s="1152" t="s">
        <v>129</v>
      </c>
      <c r="HYN6" s="1152" t="s">
        <v>129</v>
      </c>
      <c r="HYO6" s="1152" t="s">
        <v>129</v>
      </c>
      <c r="HYP6" s="1152" t="s">
        <v>129</v>
      </c>
      <c r="HYQ6" s="1152" t="s">
        <v>129</v>
      </c>
      <c r="HYR6" s="1152" t="s">
        <v>129</v>
      </c>
      <c r="HYS6" s="1152" t="s">
        <v>129</v>
      </c>
      <c r="HYT6" s="1152" t="s">
        <v>129</v>
      </c>
      <c r="HYU6" s="1152" t="s">
        <v>129</v>
      </c>
      <c r="HYV6" s="1152" t="s">
        <v>129</v>
      </c>
      <c r="HYW6" s="1152" t="s">
        <v>129</v>
      </c>
      <c r="HYX6" s="1152" t="s">
        <v>129</v>
      </c>
      <c r="HYY6" s="1152" t="s">
        <v>129</v>
      </c>
      <c r="HYZ6" s="1152" t="s">
        <v>129</v>
      </c>
      <c r="HZA6" s="1152" t="s">
        <v>129</v>
      </c>
      <c r="HZB6" s="1152" t="s">
        <v>129</v>
      </c>
      <c r="HZC6" s="1152" t="s">
        <v>129</v>
      </c>
      <c r="HZD6" s="1152" t="s">
        <v>129</v>
      </c>
      <c r="HZE6" s="1152" t="s">
        <v>129</v>
      </c>
      <c r="HZF6" s="1152" t="s">
        <v>129</v>
      </c>
      <c r="HZG6" s="1152" t="s">
        <v>129</v>
      </c>
      <c r="HZH6" s="1152" t="s">
        <v>129</v>
      </c>
      <c r="HZI6" s="1152" t="s">
        <v>129</v>
      </c>
      <c r="HZJ6" s="1152" t="s">
        <v>129</v>
      </c>
      <c r="HZK6" s="1152" t="s">
        <v>129</v>
      </c>
      <c r="HZL6" s="1152" t="s">
        <v>129</v>
      </c>
      <c r="HZM6" s="1152" t="s">
        <v>129</v>
      </c>
      <c r="HZN6" s="1152" t="s">
        <v>129</v>
      </c>
      <c r="HZO6" s="1152" t="s">
        <v>129</v>
      </c>
      <c r="HZP6" s="1152" t="s">
        <v>129</v>
      </c>
      <c r="HZQ6" s="1152" t="s">
        <v>129</v>
      </c>
      <c r="HZR6" s="1152" t="s">
        <v>129</v>
      </c>
      <c r="HZS6" s="1152" t="s">
        <v>129</v>
      </c>
      <c r="HZT6" s="1152" t="s">
        <v>129</v>
      </c>
      <c r="HZU6" s="1152" t="s">
        <v>129</v>
      </c>
      <c r="HZV6" s="1152" t="s">
        <v>129</v>
      </c>
      <c r="HZW6" s="1152" t="s">
        <v>129</v>
      </c>
      <c r="HZX6" s="1152" t="s">
        <v>129</v>
      </c>
      <c r="HZY6" s="1152" t="s">
        <v>129</v>
      </c>
      <c r="HZZ6" s="1152" t="s">
        <v>129</v>
      </c>
      <c r="IAA6" s="1152" t="s">
        <v>129</v>
      </c>
      <c r="IAB6" s="1152" t="s">
        <v>129</v>
      </c>
      <c r="IAC6" s="1152" t="s">
        <v>129</v>
      </c>
      <c r="IAD6" s="1152" t="s">
        <v>129</v>
      </c>
      <c r="IAE6" s="1152" t="s">
        <v>129</v>
      </c>
      <c r="IAF6" s="1152" t="s">
        <v>129</v>
      </c>
      <c r="IAG6" s="1152" t="s">
        <v>129</v>
      </c>
      <c r="IAH6" s="1152" t="s">
        <v>129</v>
      </c>
      <c r="IAI6" s="1152" t="s">
        <v>129</v>
      </c>
      <c r="IAJ6" s="1152" t="s">
        <v>129</v>
      </c>
      <c r="IAK6" s="1152" t="s">
        <v>129</v>
      </c>
      <c r="IAL6" s="1152" t="s">
        <v>129</v>
      </c>
      <c r="IAM6" s="1152" t="s">
        <v>129</v>
      </c>
      <c r="IAN6" s="1152" t="s">
        <v>129</v>
      </c>
      <c r="IAO6" s="1152" t="s">
        <v>129</v>
      </c>
      <c r="IAP6" s="1152" t="s">
        <v>129</v>
      </c>
      <c r="IAQ6" s="1152" t="s">
        <v>129</v>
      </c>
      <c r="IAR6" s="1152" t="s">
        <v>129</v>
      </c>
      <c r="IAS6" s="1152" t="s">
        <v>129</v>
      </c>
      <c r="IAT6" s="1152" t="s">
        <v>129</v>
      </c>
      <c r="IAU6" s="1152" t="s">
        <v>129</v>
      </c>
      <c r="IAV6" s="1152" t="s">
        <v>129</v>
      </c>
      <c r="IAW6" s="1152" t="s">
        <v>129</v>
      </c>
      <c r="IAX6" s="1152" t="s">
        <v>129</v>
      </c>
      <c r="IAY6" s="1152" t="s">
        <v>129</v>
      </c>
      <c r="IAZ6" s="1152" t="s">
        <v>129</v>
      </c>
      <c r="IBA6" s="1152" t="s">
        <v>129</v>
      </c>
      <c r="IBB6" s="1152" t="s">
        <v>129</v>
      </c>
      <c r="IBC6" s="1152" t="s">
        <v>129</v>
      </c>
      <c r="IBD6" s="1152" t="s">
        <v>129</v>
      </c>
      <c r="IBE6" s="1152" t="s">
        <v>129</v>
      </c>
      <c r="IBF6" s="1152" t="s">
        <v>129</v>
      </c>
      <c r="IBG6" s="1152" t="s">
        <v>129</v>
      </c>
      <c r="IBH6" s="1152" t="s">
        <v>129</v>
      </c>
      <c r="IBI6" s="1152" t="s">
        <v>129</v>
      </c>
      <c r="IBJ6" s="1152" t="s">
        <v>129</v>
      </c>
      <c r="IBK6" s="1152" t="s">
        <v>129</v>
      </c>
      <c r="IBL6" s="1152" t="s">
        <v>129</v>
      </c>
      <c r="IBM6" s="1152" t="s">
        <v>129</v>
      </c>
      <c r="IBN6" s="1152" t="s">
        <v>129</v>
      </c>
      <c r="IBO6" s="1152" t="s">
        <v>129</v>
      </c>
      <c r="IBP6" s="1152" t="s">
        <v>129</v>
      </c>
      <c r="IBQ6" s="1152" t="s">
        <v>129</v>
      </c>
      <c r="IBR6" s="1152" t="s">
        <v>129</v>
      </c>
      <c r="IBS6" s="1152" t="s">
        <v>129</v>
      </c>
      <c r="IBT6" s="1152" t="s">
        <v>129</v>
      </c>
      <c r="IBU6" s="1152" t="s">
        <v>129</v>
      </c>
      <c r="IBV6" s="1152" t="s">
        <v>129</v>
      </c>
      <c r="IBW6" s="1152" t="s">
        <v>129</v>
      </c>
      <c r="IBX6" s="1152" t="s">
        <v>129</v>
      </c>
      <c r="IBY6" s="1152" t="s">
        <v>129</v>
      </c>
      <c r="IBZ6" s="1152" t="s">
        <v>129</v>
      </c>
      <c r="ICA6" s="1152" t="s">
        <v>129</v>
      </c>
      <c r="ICB6" s="1152" t="s">
        <v>129</v>
      </c>
      <c r="ICC6" s="1152" t="s">
        <v>129</v>
      </c>
      <c r="ICD6" s="1152" t="s">
        <v>129</v>
      </c>
      <c r="ICE6" s="1152" t="s">
        <v>129</v>
      </c>
      <c r="ICF6" s="1152" t="s">
        <v>129</v>
      </c>
      <c r="ICG6" s="1152" t="s">
        <v>129</v>
      </c>
      <c r="ICH6" s="1152" t="s">
        <v>129</v>
      </c>
      <c r="ICI6" s="1152" t="s">
        <v>129</v>
      </c>
      <c r="ICJ6" s="1152" t="s">
        <v>129</v>
      </c>
      <c r="ICK6" s="1152" t="s">
        <v>129</v>
      </c>
      <c r="ICL6" s="1152" t="s">
        <v>129</v>
      </c>
      <c r="ICM6" s="1152" t="s">
        <v>129</v>
      </c>
      <c r="ICN6" s="1152" t="s">
        <v>129</v>
      </c>
      <c r="ICO6" s="1152" t="s">
        <v>129</v>
      </c>
      <c r="ICP6" s="1152" t="s">
        <v>129</v>
      </c>
      <c r="ICQ6" s="1152" t="s">
        <v>129</v>
      </c>
      <c r="ICR6" s="1152" t="s">
        <v>129</v>
      </c>
      <c r="ICS6" s="1152" t="s">
        <v>129</v>
      </c>
      <c r="ICT6" s="1152" t="s">
        <v>129</v>
      </c>
      <c r="ICU6" s="1152" t="s">
        <v>129</v>
      </c>
      <c r="ICV6" s="1152" t="s">
        <v>129</v>
      </c>
      <c r="ICW6" s="1152" t="s">
        <v>129</v>
      </c>
      <c r="ICX6" s="1152" t="s">
        <v>129</v>
      </c>
      <c r="ICY6" s="1152" t="s">
        <v>129</v>
      </c>
      <c r="ICZ6" s="1152" t="s">
        <v>129</v>
      </c>
      <c r="IDA6" s="1152" t="s">
        <v>129</v>
      </c>
      <c r="IDB6" s="1152" t="s">
        <v>129</v>
      </c>
      <c r="IDC6" s="1152" t="s">
        <v>129</v>
      </c>
      <c r="IDD6" s="1152" t="s">
        <v>129</v>
      </c>
      <c r="IDE6" s="1152" t="s">
        <v>129</v>
      </c>
      <c r="IDF6" s="1152" t="s">
        <v>129</v>
      </c>
      <c r="IDG6" s="1152" t="s">
        <v>129</v>
      </c>
      <c r="IDH6" s="1152" t="s">
        <v>129</v>
      </c>
      <c r="IDI6" s="1152" t="s">
        <v>129</v>
      </c>
      <c r="IDJ6" s="1152" t="s">
        <v>129</v>
      </c>
      <c r="IDK6" s="1152" t="s">
        <v>129</v>
      </c>
      <c r="IDL6" s="1152" t="s">
        <v>129</v>
      </c>
      <c r="IDM6" s="1152" t="s">
        <v>129</v>
      </c>
      <c r="IDN6" s="1152" t="s">
        <v>129</v>
      </c>
      <c r="IDO6" s="1152" t="s">
        <v>129</v>
      </c>
      <c r="IDP6" s="1152" t="s">
        <v>129</v>
      </c>
      <c r="IDQ6" s="1152" t="s">
        <v>129</v>
      </c>
      <c r="IDR6" s="1152" t="s">
        <v>129</v>
      </c>
      <c r="IDS6" s="1152" t="s">
        <v>129</v>
      </c>
      <c r="IDT6" s="1152" t="s">
        <v>129</v>
      </c>
      <c r="IDU6" s="1152" t="s">
        <v>129</v>
      </c>
      <c r="IDV6" s="1152" t="s">
        <v>129</v>
      </c>
      <c r="IDW6" s="1152" t="s">
        <v>129</v>
      </c>
      <c r="IDX6" s="1152" t="s">
        <v>129</v>
      </c>
      <c r="IDY6" s="1152" t="s">
        <v>129</v>
      </c>
      <c r="IDZ6" s="1152" t="s">
        <v>129</v>
      </c>
      <c r="IEA6" s="1152" t="s">
        <v>129</v>
      </c>
      <c r="IEB6" s="1152" t="s">
        <v>129</v>
      </c>
      <c r="IEC6" s="1152" t="s">
        <v>129</v>
      </c>
      <c r="IED6" s="1152" t="s">
        <v>129</v>
      </c>
      <c r="IEE6" s="1152" t="s">
        <v>129</v>
      </c>
      <c r="IEF6" s="1152" t="s">
        <v>129</v>
      </c>
      <c r="IEG6" s="1152" t="s">
        <v>129</v>
      </c>
      <c r="IEH6" s="1152" t="s">
        <v>129</v>
      </c>
      <c r="IEI6" s="1152" t="s">
        <v>129</v>
      </c>
      <c r="IEJ6" s="1152" t="s">
        <v>129</v>
      </c>
      <c r="IEK6" s="1152" t="s">
        <v>129</v>
      </c>
      <c r="IEL6" s="1152" t="s">
        <v>129</v>
      </c>
      <c r="IEM6" s="1152" t="s">
        <v>129</v>
      </c>
      <c r="IEN6" s="1152" t="s">
        <v>129</v>
      </c>
      <c r="IEO6" s="1152" t="s">
        <v>129</v>
      </c>
      <c r="IEP6" s="1152" t="s">
        <v>129</v>
      </c>
      <c r="IEQ6" s="1152" t="s">
        <v>129</v>
      </c>
      <c r="IER6" s="1152" t="s">
        <v>129</v>
      </c>
      <c r="IES6" s="1152" t="s">
        <v>129</v>
      </c>
      <c r="IET6" s="1152" t="s">
        <v>129</v>
      </c>
      <c r="IEU6" s="1152" t="s">
        <v>129</v>
      </c>
      <c r="IEV6" s="1152" t="s">
        <v>129</v>
      </c>
      <c r="IEW6" s="1152" t="s">
        <v>129</v>
      </c>
      <c r="IEX6" s="1152" t="s">
        <v>129</v>
      </c>
      <c r="IEY6" s="1152" t="s">
        <v>129</v>
      </c>
      <c r="IEZ6" s="1152" t="s">
        <v>129</v>
      </c>
      <c r="IFA6" s="1152" t="s">
        <v>129</v>
      </c>
      <c r="IFB6" s="1152" t="s">
        <v>129</v>
      </c>
      <c r="IFC6" s="1152" t="s">
        <v>129</v>
      </c>
      <c r="IFD6" s="1152" t="s">
        <v>129</v>
      </c>
      <c r="IFE6" s="1152" t="s">
        <v>129</v>
      </c>
      <c r="IFF6" s="1152" t="s">
        <v>129</v>
      </c>
      <c r="IFG6" s="1152" t="s">
        <v>129</v>
      </c>
      <c r="IFH6" s="1152" t="s">
        <v>129</v>
      </c>
      <c r="IFI6" s="1152" t="s">
        <v>129</v>
      </c>
      <c r="IFJ6" s="1152" t="s">
        <v>129</v>
      </c>
      <c r="IFK6" s="1152" t="s">
        <v>129</v>
      </c>
      <c r="IFL6" s="1152" t="s">
        <v>129</v>
      </c>
      <c r="IFM6" s="1152" t="s">
        <v>129</v>
      </c>
      <c r="IFN6" s="1152" t="s">
        <v>129</v>
      </c>
      <c r="IFO6" s="1152" t="s">
        <v>129</v>
      </c>
      <c r="IFP6" s="1152" t="s">
        <v>129</v>
      </c>
      <c r="IFQ6" s="1152" t="s">
        <v>129</v>
      </c>
      <c r="IFR6" s="1152" t="s">
        <v>129</v>
      </c>
      <c r="IFS6" s="1152" t="s">
        <v>129</v>
      </c>
      <c r="IFT6" s="1152" t="s">
        <v>129</v>
      </c>
      <c r="IFU6" s="1152" t="s">
        <v>129</v>
      </c>
      <c r="IFV6" s="1152" t="s">
        <v>129</v>
      </c>
      <c r="IFW6" s="1152" t="s">
        <v>129</v>
      </c>
      <c r="IFX6" s="1152" t="s">
        <v>129</v>
      </c>
      <c r="IFY6" s="1152" t="s">
        <v>129</v>
      </c>
      <c r="IFZ6" s="1152" t="s">
        <v>129</v>
      </c>
      <c r="IGA6" s="1152" t="s">
        <v>129</v>
      </c>
      <c r="IGB6" s="1152" t="s">
        <v>129</v>
      </c>
      <c r="IGC6" s="1152" t="s">
        <v>129</v>
      </c>
      <c r="IGD6" s="1152" t="s">
        <v>129</v>
      </c>
      <c r="IGE6" s="1152" t="s">
        <v>129</v>
      </c>
      <c r="IGF6" s="1152" t="s">
        <v>129</v>
      </c>
      <c r="IGG6" s="1152" t="s">
        <v>129</v>
      </c>
      <c r="IGH6" s="1152" t="s">
        <v>129</v>
      </c>
      <c r="IGI6" s="1152" t="s">
        <v>129</v>
      </c>
      <c r="IGJ6" s="1152" t="s">
        <v>129</v>
      </c>
      <c r="IGK6" s="1152" t="s">
        <v>129</v>
      </c>
      <c r="IGL6" s="1152" t="s">
        <v>129</v>
      </c>
      <c r="IGM6" s="1152" t="s">
        <v>129</v>
      </c>
      <c r="IGN6" s="1152" t="s">
        <v>129</v>
      </c>
      <c r="IGO6" s="1152" t="s">
        <v>129</v>
      </c>
      <c r="IGP6" s="1152" t="s">
        <v>129</v>
      </c>
      <c r="IGQ6" s="1152" t="s">
        <v>129</v>
      </c>
      <c r="IGR6" s="1152" t="s">
        <v>129</v>
      </c>
      <c r="IGS6" s="1152" t="s">
        <v>129</v>
      </c>
      <c r="IGT6" s="1152" t="s">
        <v>129</v>
      </c>
      <c r="IGU6" s="1152" t="s">
        <v>129</v>
      </c>
      <c r="IGV6" s="1152" t="s">
        <v>129</v>
      </c>
      <c r="IGW6" s="1152" t="s">
        <v>129</v>
      </c>
      <c r="IGX6" s="1152" t="s">
        <v>129</v>
      </c>
      <c r="IGY6" s="1152" t="s">
        <v>129</v>
      </c>
      <c r="IGZ6" s="1152" t="s">
        <v>129</v>
      </c>
      <c r="IHA6" s="1152" t="s">
        <v>129</v>
      </c>
      <c r="IHB6" s="1152" t="s">
        <v>129</v>
      </c>
      <c r="IHC6" s="1152" t="s">
        <v>129</v>
      </c>
      <c r="IHD6" s="1152" t="s">
        <v>129</v>
      </c>
      <c r="IHE6" s="1152" t="s">
        <v>129</v>
      </c>
      <c r="IHF6" s="1152" t="s">
        <v>129</v>
      </c>
      <c r="IHG6" s="1152" t="s">
        <v>129</v>
      </c>
      <c r="IHH6" s="1152" t="s">
        <v>129</v>
      </c>
      <c r="IHI6" s="1152" t="s">
        <v>129</v>
      </c>
      <c r="IHJ6" s="1152" t="s">
        <v>129</v>
      </c>
      <c r="IHK6" s="1152" t="s">
        <v>129</v>
      </c>
      <c r="IHL6" s="1152" t="s">
        <v>129</v>
      </c>
      <c r="IHM6" s="1152" t="s">
        <v>129</v>
      </c>
      <c r="IHN6" s="1152" t="s">
        <v>129</v>
      </c>
      <c r="IHO6" s="1152" t="s">
        <v>129</v>
      </c>
      <c r="IHP6" s="1152" t="s">
        <v>129</v>
      </c>
      <c r="IHQ6" s="1152" t="s">
        <v>129</v>
      </c>
      <c r="IHR6" s="1152" t="s">
        <v>129</v>
      </c>
      <c r="IHS6" s="1152" t="s">
        <v>129</v>
      </c>
      <c r="IHT6" s="1152" t="s">
        <v>129</v>
      </c>
      <c r="IHU6" s="1152" t="s">
        <v>129</v>
      </c>
      <c r="IHV6" s="1152" t="s">
        <v>129</v>
      </c>
      <c r="IHW6" s="1152" t="s">
        <v>129</v>
      </c>
      <c r="IHX6" s="1152" t="s">
        <v>129</v>
      </c>
      <c r="IHY6" s="1152" t="s">
        <v>129</v>
      </c>
      <c r="IHZ6" s="1152" t="s">
        <v>129</v>
      </c>
      <c r="IIA6" s="1152" t="s">
        <v>129</v>
      </c>
      <c r="IIB6" s="1152" t="s">
        <v>129</v>
      </c>
      <c r="IIC6" s="1152" t="s">
        <v>129</v>
      </c>
      <c r="IID6" s="1152" t="s">
        <v>129</v>
      </c>
      <c r="IIE6" s="1152" t="s">
        <v>129</v>
      </c>
      <c r="IIF6" s="1152" t="s">
        <v>129</v>
      </c>
      <c r="IIG6" s="1152" t="s">
        <v>129</v>
      </c>
      <c r="IIH6" s="1152" t="s">
        <v>129</v>
      </c>
      <c r="III6" s="1152" t="s">
        <v>129</v>
      </c>
      <c r="IIJ6" s="1152" t="s">
        <v>129</v>
      </c>
      <c r="IIK6" s="1152" t="s">
        <v>129</v>
      </c>
      <c r="IIL6" s="1152" t="s">
        <v>129</v>
      </c>
      <c r="IIM6" s="1152" t="s">
        <v>129</v>
      </c>
      <c r="IIN6" s="1152" t="s">
        <v>129</v>
      </c>
      <c r="IIO6" s="1152" t="s">
        <v>129</v>
      </c>
      <c r="IIP6" s="1152" t="s">
        <v>129</v>
      </c>
      <c r="IIQ6" s="1152" t="s">
        <v>129</v>
      </c>
      <c r="IIR6" s="1152" t="s">
        <v>129</v>
      </c>
      <c r="IIS6" s="1152" t="s">
        <v>129</v>
      </c>
      <c r="IIT6" s="1152" t="s">
        <v>129</v>
      </c>
      <c r="IIU6" s="1152" t="s">
        <v>129</v>
      </c>
      <c r="IIV6" s="1152" t="s">
        <v>129</v>
      </c>
      <c r="IIW6" s="1152" t="s">
        <v>129</v>
      </c>
      <c r="IIX6" s="1152" t="s">
        <v>129</v>
      </c>
      <c r="IIY6" s="1152" t="s">
        <v>129</v>
      </c>
      <c r="IIZ6" s="1152" t="s">
        <v>129</v>
      </c>
      <c r="IJA6" s="1152" t="s">
        <v>129</v>
      </c>
      <c r="IJB6" s="1152" t="s">
        <v>129</v>
      </c>
      <c r="IJC6" s="1152" t="s">
        <v>129</v>
      </c>
      <c r="IJD6" s="1152" t="s">
        <v>129</v>
      </c>
      <c r="IJE6" s="1152" t="s">
        <v>129</v>
      </c>
      <c r="IJF6" s="1152" t="s">
        <v>129</v>
      </c>
      <c r="IJG6" s="1152" t="s">
        <v>129</v>
      </c>
      <c r="IJH6" s="1152" t="s">
        <v>129</v>
      </c>
      <c r="IJI6" s="1152" t="s">
        <v>129</v>
      </c>
      <c r="IJJ6" s="1152" t="s">
        <v>129</v>
      </c>
      <c r="IJK6" s="1152" t="s">
        <v>129</v>
      </c>
      <c r="IJL6" s="1152" t="s">
        <v>129</v>
      </c>
      <c r="IJM6" s="1152" t="s">
        <v>129</v>
      </c>
      <c r="IJN6" s="1152" t="s">
        <v>129</v>
      </c>
      <c r="IJO6" s="1152" t="s">
        <v>129</v>
      </c>
      <c r="IJP6" s="1152" t="s">
        <v>129</v>
      </c>
      <c r="IJQ6" s="1152" t="s">
        <v>129</v>
      </c>
      <c r="IJR6" s="1152" t="s">
        <v>129</v>
      </c>
      <c r="IJS6" s="1152" t="s">
        <v>129</v>
      </c>
      <c r="IJT6" s="1152" t="s">
        <v>129</v>
      </c>
      <c r="IJU6" s="1152" t="s">
        <v>129</v>
      </c>
      <c r="IJV6" s="1152" t="s">
        <v>129</v>
      </c>
      <c r="IJW6" s="1152" t="s">
        <v>129</v>
      </c>
      <c r="IJX6" s="1152" t="s">
        <v>129</v>
      </c>
      <c r="IJY6" s="1152" t="s">
        <v>129</v>
      </c>
      <c r="IJZ6" s="1152" t="s">
        <v>129</v>
      </c>
      <c r="IKA6" s="1152" t="s">
        <v>129</v>
      </c>
      <c r="IKB6" s="1152" t="s">
        <v>129</v>
      </c>
      <c r="IKC6" s="1152" t="s">
        <v>129</v>
      </c>
      <c r="IKD6" s="1152" t="s">
        <v>129</v>
      </c>
      <c r="IKE6" s="1152" t="s">
        <v>129</v>
      </c>
      <c r="IKF6" s="1152" t="s">
        <v>129</v>
      </c>
      <c r="IKG6" s="1152" t="s">
        <v>129</v>
      </c>
      <c r="IKH6" s="1152" t="s">
        <v>129</v>
      </c>
      <c r="IKI6" s="1152" t="s">
        <v>129</v>
      </c>
      <c r="IKJ6" s="1152" t="s">
        <v>129</v>
      </c>
      <c r="IKK6" s="1152" t="s">
        <v>129</v>
      </c>
      <c r="IKL6" s="1152" t="s">
        <v>129</v>
      </c>
      <c r="IKM6" s="1152" t="s">
        <v>129</v>
      </c>
      <c r="IKN6" s="1152" t="s">
        <v>129</v>
      </c>
      <c r="IKO6" s="1152" t="s">
        <v>129</v>
      </c>
      <c r="IKP6" s="1152" t="s">
        <v>129</v>
      </c>
      <c r="IKQ6" s="1152" t="s">
        <v>129</v>
      </c>
      <c r="IKR6" s="1152" t="s">
        <v>129</v>
      </c>
      <c r="IKS6" s="1152" t="s">
        <v>129</v>
      </c>
      <c r="IKT6" s="1152" t="s">
        <v>129</v>
      </c>
      <c r="IKU6" s="1152" t="s">
        <v>129</v>
      </c>
      <c r="IKV6" s="1152" t="s">
        <v>129</v>
      </c>
      <c r="IKW6" s="1152" t="s">
        <v>129</v>
      </c>
      <c r="IKX6" s="1152" t="s">
        <v>129</v>
      </c>
      <c r="IKY6" s="1152" t="s">
        <v>129</v>
      </c>
      <c r="IKZ6" s="1152" t="s">
        <v>129</v>
      </c>
      <c r="ILA6" s="1152" t="s">
        <v>129</v>
      </c>
      <c r="ILB6" s="1152" t="s">
        <v>129</v>
      </c>
      <c r="ILC6" s="1152" t="s">
        <v>129</v>
      </c>
      <c r="ILD6" s="1152" t="s">
        <v>129</v>
      </c>
      <c r="ILE6" s="1152" t="s">
        <v>129</v>
      </c>
      <c r="ILF6" s="1152" t="s">
        <v>129</v>
      </c>
      <c r="ILG6" s="1152" t="s">
        <v>129</v>
      </c>
      <c r="ILH6" s="1152" t="s">
        <v>129</v>
      </c>
      <c r="ILI6" s="1152" t="s">
        <v>129</v>
      </c>
      <c r="ILJ6" s="1152" t="s">
        <v>129</v>
      </c>
      <c r="ILK6" s="1152" t="s">
        <v>129</v>
      </c>
      <c r="ILL6" s="1152" t="s">
        <v>129</v>
      </c>
      <c r="ILM6" s="1152" t="s">
        <v>129</v>
      </c>
      <c r="ILN6" s="1152" t="s">
        <v>129</v>
      </c>
      <c r="ILO6" s="1152" t="s">
        <v>129</v>
      </c>
      <c r="ILP6" s="1152" t="s">
        <v>129</v>
      </c>
      <c r="ILQ6" s="1152" t="s">
        <v>129</v>
      </c>
      <c r="ILR6" s="1152" t="s">
        <v>129</v>
      </c>
      <c r="ILS6" s="1152" t="s">
        <v>129</v>
      </c>
      <c r="ILT6" s="1152" t="s">
        <v>129</v>
      </c>
      <c r="ILU6" s="1152" t="s">
        <v>129</v>
      </c>
      <c r="ILV6" s="1152" t="s">
        <v>129</v>
      </c>
      <c r="ILW6" s="1152" t="s">
        <v>129</v>
      </c>
      <c r="ILX6" s="1152" t="s">
        <v>129</v>
      </c>
      <c r="ILY6" s="1152" t="s">
        <v>129</v>
      </c>
      <c r="ILZ6" s="1152" t="s">
        <v>129</v>
      </c>
      <c r="IMA6" s="1152" t="s">
        <v>129</v>
      </c>
      <c r="IMB6" s="1152" t="s">
        <v>129</v>
      </c>
      <c r="IMC6" s="1152" t="s">
        <v>129</v>
      </c>
      <c r="IMD6" s="1152" t="s">
        <v>129</v>
      </c>
      <c r="IME6" s="1152" t="s">
        <v>129</v>
      </c>
      <c r="IMF6" s="1152" t="s">
        <v>129</v>
      </c>
      <c r="IMG6" s="1152" t="s">
        <v>129</v>
      </c>
      <c r="IMH6" s="1152" t="s">
        <v>129</v>
      </c>
      <c r="IMI6" s="1152" t="s">
        <v>129</v>
      </c>
      <c r="IMJ6" s="1152" t="s">
        <v>129</v>
      </c>
      <c r="IMK6" s="1152" t="s">
        <v>129</v>
      </c>
      <c r="IML6" s="1152" t="s">
        <v>129</v>
      </c>
      <c r="IMM6" s="1152" t="s">
        <v>129</v>
      </c>
      <c r="IMN6" s="1152" t="s">
        <v>129</v>
      </c>
      <c r="IMO6" s="1152" t="s">
        <v>129</v>
      </c>
      <c r="IMP6" s="1152" t="s">
        <v>129</v>
      </c>
      <c r="IMQ6" s="1152" t="s">
        <v>129</v>
      </c>
      <c r="IMR6" s="1152" t="s">
        <v>129</v>
      </c>
      <c r="IMS6" s="1152" t="s">
        <v>129</v>
      </c>
      <c r="IMT6" s="1152" t="s">
        <v>129</v>
      </c>
      <c r="IMU6" s="1152" t="s">
        <v>129</v>
      </c>
      <c r="IMV6" s="1152" t="s">
        <v>129</v>
      </c>
      <c r="IMW6" s="1152" t="s">
        <v>129</v>
      </c>
      <c r="IMX6" s="1152" t="s">
        <v>129</v>
      </c>
      <c r="IMY6" s="1152" t="s">
        <v>129</v>
      </c>
      <c r="IMZ6" s="1152" t="s">
        <v>129</v>
      </c>
      <c r="INA6" s="1152" t="s">
        <v>129</v>
      </c>
      <c r="INB6" s="1152" t="s">
        <v>129</v>
      </c>
      <c r="INC6" s="1152" t="s">
        <v>129</v>
      </c>
      <c r="IND6" s="1152" t="s">
        <v>129</v>
      </c>
      <c r="INE6" s="1152" t="s">
        <v>129</v>
      </c>
      <c r="INF6" s="1152" t="s">
        <v>129</v>
      </c>
      <c r="ING6" s="1152" t="s">
        <v>129</v>
      </c>
      <c r="INH6" s="1152" t="s">
        <v>129</v>
      </c>
      <c r="INI6" s="1152" t="s">
        <v>129</v>
      </c>
      <c r="INJ6" s="1152" t="s">
        <v>129</v>
      </c>
      <c r="INK6" s="1152" t="s">
        <v>129</v>
      </c>
      <c r="INL6" s="1152" t="s">
        <v>129</v>
      </c>
      <c r="INM6" s="1152" t="s">
        <v>129</v>
      </c>
      <c r="INN6" s="1152" t="s">
        <v>129</v>
      </c>
      <c r="INO6" s="1152" t="s">
        <v>129</v>
      </c>
      <c r="INP6" s="1152" t="s">
        <v>129</v>
      </c>
      <c r="INQ6" s="1152" t="s">
        <v>129</v>
      </c>
      <c r="INR6" s="1152" t="s">
        <v>129</v>
      </c>
      <c r="INS6" s="1152" t="s">
        <v>129</v>
      </c>
      <c r="INT6" s="1152" t="s">
        <v>129</v>
      </c>
      <c r="INU6" s="1152" t="s">
        <v>129</v>
      </c>
      <c r="INV6" s="1152" t="s">
        <v>129</v>
      </c>
      <c r="INW6" s="1152" t="s">
        <v>129</v>
      </c>
      <c r="INX6" s="1152" t="s">
        <v>129</v>
      </c>
      <c r="INY6" s="1152" t="s">
        <v>129</v>
      </c>
      <c r="INZ6" s="1152" t="s">
        <v>129</v>
      </c>
      <c r="IOA6" s="1152" t="s">
        <v>129</v>
      </c>
      <c r="IOB6" s="1152" t="s">
        <v>129</v>
      </c>
      <c r="IOC6" s="1152" t="s">
        <v>129</v>
      </c>
      <c r="IOD6" s="1152" t="s">
        <v>129</v>
      </c>
      <c r="IOE6" s="1152" t="s">
        <v>129</v>
      </c>
      <c r="IOF6" s="1152" t="s">
        <v>129</v>
      </c>
      <c r="IOG6" s="1152" t="s">
        <v>129</v>
      </c>
      <c r="IOH6" s="1152" t="s">
        <v>129</v>
      </c>
      <c r="IOI6" s="1152" t="s">
        <v>129</v>
      </c>
      <c r="IOJ6" s="1152" t="s">
        <v>129</v>
      </c>
      <c r="IOK6" s="1152" t="s">
        <v>129</v>
      </c>
      <c r="IOL6" s="1152" t="s">
        <v>129</v>
      </c>
      <c r="IOM6" s="1152" t="s">
        <v>129</v>
      </c>
      <c r="ION6" s="1152" t="s">
        <v>129</v>
      </c>
      <c r="IOO6" s="1152" t="s">
        <v>129</v>
      </c>
      <c r="IOP6" s="1152" t="s">
        <v>129</v>
      </c>
      <c r="IOQ6" s="1152" t="s">
        <v>129</v>
      </c>
      <c r="IOR6" s="1152" t="s">
        <v>129</v>
      </c>
      <c r="IOS6" s="1152" t="s">
        <v>129</v>
      </c>
      <c r="IOT6" s="1152" t="s">
        <v>129</v>
      </c>
      <c r="IOU6" s="1152" t="s">
        <v>129</v>
      </c>
      <c r="IOV6" s="1152" t="s">
        <v>129</v>
      </c>
      <c r="IOW6" s="1152" t="s">
        <v>129</v>
      </c>
      <c r="IOX6" s="1152" t="s">
        <v>129</v>
      </c>
      <c r="IOY6" s="1152" t="s">
        <v>129</v>
      </c>
      <c r="IOZ6" s="1152" t="s">
        <v>129</v>
      </c>
      <c r="IPA6" s="1152" t="s">
        <v>129</v>
      </c>
      <c r="IPB6" s="1152" t="s">
        <v>129</v>
      </c>
      <c r="IPC6" s="1152" t="s">
        <v>129</v>
      </c>
      <c r="IPD6" s="1152" t="s">
        <v>129</v>
      </c>
      <c r="IPE6" s="1152" t="s">
        <v>129</v>
      </c>
      <c r="IPF6" s="1152" t="s">
        <v>129</v>
      </c>
      <c r="IPG6" s="1152" t="s">
        <v>129</v>
      </c>
      <c r="IPH6" s="1152" t="s">
        <v>129</v>
      </c>
      <c r="IPI6" s="1152" t="s">
        <v>129</v>
      </c>
      <c r="IPJ6" s="1152" t="s">
        <v>129</v>
      </c>
      <c r="IPK6" s="1152" t="s">
        <v>129</v>
      </c>
      <c r="IPL6" s="1152" t="s">
        <v>129</v>
      </c>
      <c r="IPM6" s="1152" t="s">
        <v>129</v>
      </c>
      <c r="IPN6" s="1152" t="s">
        <v>129</v>
      </c>
      <c r="IPO6" s="1152" t="s">
        <v>129</v>
      </c>
      <c r="IPP6" s="1152" t="s">
        <v>129</v>
      </c>
      <c r="IPQ6" s="1152" t="s">
        <v>129</v>
      </c>
      <c r="IPR6" s="1152" t="s">
        <v>129</v>
      </c>
      <c r="IPS6" s="1152" t="s">
        <v>129</v>
      </c>
      <c r="IPT6" s="1152" t="s">
        <v>129</v>
      </c>
      <c r="IPU6" s="1152" t="s">
        <v>129</v>
      </c>
      <c r="IPV6" s="1152" t="s">
        <v>129</v>
      </c>
      <c r="IPW6" s="1152" t="s">
        <v>129</v>
      </c>
      <c r="IPX6" s="1152" t="s">
        <v>129</v>
      </c>
      <c r="IPY6" s="1152" t="s">
        <v>129</v>
      </c>
      <c r="IPZ6" s="1152" t="s">
        <v>129</v>
      </c>
      <c r="IQA6" s="1152" t="s">
        <v>129</v>
      </c>
      <c r="IQB6" s="1152" t="s">
        <v>129</v>
      </c>
      <c r="IQC6" s="1152" t="s">
        <v>129</v>
      </c>
      <c r="IQD6" s="1152" t="s">
        <v>129</v>
      </c>
      <c r="IQE6" s="1152" t="s">
        <v>129</v>
      </c>
      <c r="IQF6" s="1152" t="s">
        <v>129</v>
      </c>
      <c r="IQG6" s="1152" t="s">
        <v>129</v>
      </c>
      <c r="IQH6" s="1152" t="s">
        <v>129</v>
      </c>
      <c r="IQI6" s="1152" t="s">
        <v>129</v>
      </c>
      <c r="IQJ6" s="1152" t="s">
        <v>129</v>
      </c>
      <c r="IQK6" s="1152" t="s">
        <v>129</v>
      </c>
      <c r="IQL6" s="1152" t="s">
        <v>129</v>
      </c>
      <c r="IQM6" s="1152" t="s">
        <v>129</v>
      </c>
      <c r="IQN6" s="1152" t="s">
        <v>129</v>
      </c>
      <c r="IQO6" s="1152" t="s">
        <v>129</v>
      </c>
      <c r="IQP6" s="1152" t="s">
        <v>129</v>
      </c>
      <c r="IQQ6" s="1152" t="s">
        <v>129</v>
      </c>
      <c r="IQR6" s="1152" t="s">
        <v>129</v>
      </c>
      <c r="IQS6" s="1152" t="s">
        <v>129</v>
      </c>
      <c r="IQT6" s="1152" t="s">
        <v>129</v>
      </c>
      <c r="IQU6" s="1152" t="s">
        <v>129</v>
      </c>
      <c r="IQV6" s="1152" t="s">
        <v>129</v>
      </c>
      <c r="IQW6" s="1152" t="s">
        <v>129</v>
      </c>
      <c r="IQX6" s="1152" t="s">
        <v>129</v>
      </c>
      <c r="IQY6" s="1152" t="s">
        <v>129</v>
      </c>
      <c r="IQZ6" s="1152" t="s">
        <v>129</v>
      </c>
      <c r="IRA6" s="1152" t="s">
        <v>129</v>
      </c>
      <c r="IRB6" s="1152" t="s">
        <v>129</v>
      </c>
      <c r="IRC6" s="1152" t="s">
        <v>129</v>
      </c>
      <c r="IRD6" s="1152" t="s">
        <v>129</v>
      </c>
      <c r="IRE6" s="1152" t="s">
        <v>129</v>
      </c>
      <c r="IRF6" s="1152" t="s">
        <v>129</v>
      </c>
      <c r="IRG6" s="1152" t="s">
        <v>129</v>
      </c>
      <c r="IRH6" s="1152" t="s">
        <v>129</v>
      </c>
      <c r="IRI6" s="1152" t="s">
        <v>129</v>
      </c>
      <c r="IRJ6" s="1152" t="s">
        <v>129</v>
      </c>
      <c r="IRK6" s="1152" t="s">
        <v>129</v>
      </c>
      <c r="IRL6" s="1152" t="s">
        <v>129</v>
      </c>
      <c r="IRM6" s="1152" t="s">
        <v>129</v>
      </c>
      <c r="IRN6" s="1152" t="s">
        <v>129</v>
      </c>
      <c r="IRO6" s="1152" t="s">
        <v>129</v>
      </c>
      <c r="IRP6" s="1152" t="s">
        <v>129</v>
      </c>
      <c r="IRQ6" s="1152" t="s">
        <v>129</v>
      </c>
      <c r="IRR6" s="1152" t="s">
        <v>129</v>
      </c>
      <c r="IRS6" s="1152" t="s">
        <v>129</v>
      </c>
      <c r="IRT6" s="1152" t="s">
        <v>129</v>
      </c>
      <c r="IRU6" s="1152" t="s">
        <v>129</v>
      </c>
      <c r="IRV6" s="1152" t="s">
        <v>129</v>
      </c>
      <c r="IRW6" s="1152" t="s">
        <v>129</v>
      </c>
      <c r="IRX6" s="1152" t="s">
        <v>129</v>
      </c>
      <c r="IRY6" s="1152" t="s">
        <v>129</v>
      </c>
      <c r="IRZ6" s="1152" t="s">
        <v>129</v>
      </c>
      <c r="ISA6" s="1152" t="s">
        <v>129</v>
      </c>
      <c r="ISB6" s="1152" t="s">
        <v>129</v>
      </c>
      <c r="ISC6" s="1152" t="s">
        <v>129</v>
      </c>
      <c r="ISD6" s="1152" t="s">
        <v>129</v>
      </c>
      <c r="ISE6" s="1152" t="s">
        <v>129</v>
      </c>
      <c r="ISF6" s="1152" t="s">
        <v>129</v>
      </c>
      <c r="ISG6" s="1152" t="s">
        <v>129</v>
      </c>
      <c r="ISH6" s="1152" t="s">
        <v>129</v>
      </c>
      <c r="ISI6" s="1152" t="s">
        <v>129</v>
      </c>
      <c r="ISJ6" s="1152" t="s">
        <v>129</v>
      </c>
      <c r="ISK6" s="1152" t="s">
        <v>129</v>
      </c>
      <c r="ISL6" s="1152" t="s">
        <v>129</v>
      </c>
      <c r="ISM6" s="1152" t="s">
        <v>129</v>
      </c>
      <c r="ISN6" s="1152" t="s">
        <v>129</v>
      </c>
      <c r="ISO6" s="1152" t="s">
        <v>129</v>
      </c>
      <c r="ISP6" s="1152" t="s">
        <v>129</v>
      </c>
      <c r="ISQ6" s="1152" t="s">
        <v>129</v>
      </c>
      <c r="ISR6" s="1152" t="s">
        <v>129</v>
      </c>
      <c r="ISS6" s="1152" t="s">
        <v>129</v>
      </c>
      <c r="IST6" s="1152" t="s">
        <v>129</v>
      </c>
      <c r="ISU6" s="1152" t="s">
        <v>129</v>
      </c>
      <c r="ISV6" s="1152" t="s">
        <v>129</v>
      </c>
      <c r="ISW6" s="1152" t="s">
        <v>129</v>
      </c>
      <c r="ISX6" s="1152" t="s">
        <v>129</v>
      </c>
      <c r="ISY6" s="1152" t="s">
        <v>129</v>
      </c>
      <c r="ISZ6" s="1152" t="s">
        <v>129</v>
      </c>
      <c r="ITA6" s="1152" t="s">
        <v>129</v>
      </c>
      <c r="ITB6" s="1152" t="s">
        <v>129</v>
      </c>
      <c r="ITC6" s="1152" t="s">
        <v>129</v>
      </c>
      <c r="ITD6" s="1152" t="s">
        <v>129</v>
      </c>
      <c r="ITE6" s="1152" t="s">
        <v>129</v>
      </c>
      <c r="ITF6" s="1152" t="s">
        <v>129</v>
      </c>
      <c r="ITG6" s="1152" t="s">
        <v>129</v>
      </c>
      <c r="ITH6" s="1152" t="s">
        <v>129</v>
      </c>
      <c r="ITI6" s="1152" t="s">
        <v>129</v>
      </c>
      <c r="ITJ6" s="1152" t="s">
        <v>129</v>
      </c>
      <c r="ITK6" s="1152" t="s">
        <v>129</v>
      </c>
      <c r="ITL6" s="1152" t="s">
        <v>129</v>
      </c>
      <c r="ITM6" s="1152" t="s">
        <v>129</v>
      </c>
      <c r="ITN6" s="1152" t="s">
        <v>129</v>
      </c>
      <c r="ITO6" s="1152" t="s">
        <v>129</v>
      </c>
      <c r="ITP6" s="1152" t="s">
        <v>129</v>
      </c>
      <c r="ITQ6" s="1152" t="s">
        <v>129</v>
      </c>
      <c r="ITR6" s="1152" t="s">
        <v>129</v>
      </c>
      <c r="ITS6" s="1152" t="s">
        <v>129</v>
      </c>
      <c r="ITT6" s="1152" t="s">
        <v>129</v>
      </c>
      <c r="ITU6" s="1152" t="s">
        <v>129</v>
      </c>
      <c r="ITV6" s="1152" t="s">
        <v>129</v>
      </c>
      <c r="ITW6" s="1152" t="s">
        <v>129</v>
      </c>
      <c r="ITX6" s="1152" t="s">
        <v>129</v>
      </c>
      <c r="ITY6" s="1152" t="s">
        <v>129</v>
      </c>
      <c r="ITZ6" s="1152" t="s">
        <v>129</v>
      </c>
      <c r="IUA6" s="1152" t="s">
        <v>129</v>
      </c>
      <c r="IUB6" s="1152" t="s">
        <v>129</v>
      </c>
      <c r="IUC6" s="1152" t="s">
        <v>129</v>
      </c>
      <c r="IUD6" s="1152" t="s">
        <v>129</v>
      </c>
      <c r="IUE6" s="1152" t="s">
        <v>129</v>
      </c>
      <c r="IUF6" s="1152" t="s">
        <v>129</v>
      </c>
      <c r="IUG6" s="1152" t="s">
        <v>129</v>
      </c>
      <c r="IUH6" s="1152" t="s">
        <v>129</v>
      </c>
      <c r="IUI6" s="1152" t="s">
        <v>129</v>
      </c>
      <c r="IUJ6" s="1152" t="s">
        <v>129</v>
      </c>
      <c r="IUK6" s="1152" t="s">
        <v>129</v>
      </c>
      <c r="IUL6" s="1152" t="s">
        <v>129</v>
      </c>
      <c r="IUM6" s="1152" t="s">
        <v>129</v>
      </c>
      <c r="IUN6" s="1152" t="s">
        <v>129</v>
      </c>
      <c r="IUO6" s="1152" t="s">
        <v>129</v>
      </c>
      <c r="IUP6" s="1152" t="s">
        <v>129</v>
      </c>
      <c r="IUQ6" s="1152" t="s">
        <v>129</v>
      </c>
      <c r="IUR6" s="1152" t="s">
        <v>129</v>
      </c>
      <c r="IUS6" s="1152" t="s">
        <v>129</v>
      </c>
      <c r="IUT6" s="1152" t="s">
        <v>129</v>
      </c>
      <c r="IUU6" s="1152" t="s">
        <v>129</v>
      </c>
      <c r="IUV6" s="1152" t="s">
        <v>129</v>
      </c>
      <c r="IUW6" s="1152" t="s">
        <v>129</v>
      </c>
      <c r="IUX6" s="1152" t="s">
        <v>129</v>
      </c>
      <c r="IUY6" s="1152" t="s">
        <v>129</v>
      </c>
      <c r="IUZ6" s="1152" t="s">
        <v>129</v>
      </c>
      <c r="IVA6" s="1152" t="s">
        <v>129</v>
      </c>
      <c r="IVB6" s="1152" t="s">
        <v>129</v>
      </c>
      <c r="IVC6" s="1152" t="s">
        <v>129</v>
      </c>
      <c r="IVD6" s="1152" t="s">
        <v>129</v>
      </c>
      <c r="IVE6" s="1152" t="s">
        <v>129</v>
      </c>
      <c r="IVF6" s="1152" t="s">
        <v>129</v>
      </c>
      <c r="IVG6" s="1152" t="s">
        <v>129</v>
      </c>
      <c r="IVH6" s="1152" t="s">
        <v>129</v>
      </c>
      <c r="IVI6" s="1152" t="s">
        <v>129</v>
      </c>
      <c r="IVJ6" s="1152" t="s">
        <v>129</v>
      </c>
      <c r="IVK6" s="1152" t="s">
        <v>129</v>
      </c>
      <c r="IVL6" s="1152" t="s">
        <v>129</v>
      </c>
      <c r="IVM6" s="1152" t="s">
        <v>129</v>
      </c>
      <c r="IVN6" s="1152" t="s">
        <v>129</v>
      </c>
      <c r="IVO6" s="1152" t="s">
        <v>129</v>
      </c>
      <c r="IVP6" s="1152" t="s">
        <v>129</v>
      </c>
      <c r="IVQ6" s="1152" t="s">
        <v>129</v>
      </c>
      <c r="IVR6" s="1152" t="s">
        <v>129</v>
      </c>
      <c r="IVS6" s="1152" t="s">
        <v>129</v>
      </c>
      <c r="IVT6" s="1152" t="s">
        <v>129</v>
      </c>
      <c r="IVU6" s="1152" t="s">
        <v>129</v>
      </c>
      <c r="IVV6" s="1152" t="s">
        <v>129</v>
      </c>
      <c r="IVW6" s="1152" t="s">
        <v>129</v>
      </c>
      <c r="IVX6" s="1152" t="s">
        <v>129</v>
      </c>
      <c r="IVY6" s="1152" t="s">
        <v>129</v>
      </c>
      <c r="IVZ6" s="1152" t="s">
        <v>129</v>
      </c>
      <c r="IWA6" s="1152" t="s">
        <v>129</v>
      </c>
      <c r="IWB6" s="1152" t="s">
        <v>129</v>
      </c>
      <c r="IWC6" s="1152" t="s">
        <v>129</v>
      </c>
      <c r="IWD6" s="1152" t="s">
        <v>129</v>
      </c>
      <c r="IWE6" s="1152" t="s">
        <v>129</v>
      </c>
      <c r="IWF6" s="1152" t="s">
        <v>129</v>
      </c>
      <c r="IWG6" s="1152" t="s">
        <v>129</v>
      </c>
      <c r="IWH6" s="1152" t="s">
        <v>129</v>
      </c>
      <c r="IWI6" s="1152" t="s">
        <v>129</v>
      </c>
      <c r="IWJ6" s="1152" t="s">
        <v>129</v>
      </c>
      <c r="IWK6" s="1152" t="s">
        <v>129</v>
      </c>
      <c r="IWL6" s="1152" t="s">
        <v>129</v>
      </c>
      <c r="IWM6" s="1152" t="s">
        <v>129</v>
      </c>
      <c r="IWN6" s="1152" t="s">
        <v>129</v>
      </c>
      <c r="IWO6" s="1152" t="s">
        <v>129</v>
      </c>
      <c r="IWP6" s="1152" t="s">
        <v>129</v>
      </c>
      <c r="IWQ6" s="1152" t="s">
        <v>129</v>
      </c>
      <c r="IWR6" s="1152" t="s">
        <v>129</v>
      </c>
      <c r="IWS6" s="1152" t="s">
        <v>129</v>
      </c>
      <c r="IWT6" s="1152" t="s">
        <v>129</v>
      </c>
      <c r="IWU6" s="1152" t="s">
        <v>129</v>
      </c>
      <c r="IWV6" s="1152" t="s">
        <v>129</v>
      </c>
      <c r="IWW6" s="1152" t="s">
        <v>129</v>
      </c>
      <c r="IWX6" s="1152" t="s">
        <v>129</v>
      </c>
      <c r="IWY6" s="1152" t="s">
        <v>129</v>
      </c>
      <c r="IWZ6" s="1152" t="s">
        <v>129</v>
      </c>
      <c r="IXA6" s="1152" t="s">
        <v>129</v>
      </c>
      <c r="IXB6" s="1152" t="s">
        <v>129</v>
      </c>
      <c r="IXC6" s="1152" t="s">
        <v>129</v>
      </c>
      <c r="IXD6" s="1152" t="s">
        <v>129</v>
      </c>
      <c r="IXE6" s="1152" t="s">
        <v>129</v>
      </c>
      <c r="IXF6" s="1152" t="s">
        <v>129</v>
      </c>
      <c r="IXG6" s="1152" t="s">
        <v>129</v>
      </c>
      <c r="IXH6" s="1152" t="s">
        <v>129</v>
      </c>
      <c r="IXI6" s="1152" t="s">
        <v>129</v>
      </c>
      <c r="IXJ6" s="1152" t="s">
        <v>129</v>
      </c>
      <c r="IXK6" s="1152" t="s">
        <v>129</v>
      </c>
      <c r="IXL6" s="1152" t="s">
        <v>129</v>
      </c>
      <c r="IXM6" s="1152" t="s">
        <v>129</v>
      </c>
      <c r="IXN6" s="1152" t="s">
        <v>129</v>
      </c>
      <c r="IXO6" s="1152" t="s">
        <v>129</v>
      </c>
      <c r="IXP6" s="1152" t="s">
        <v>129</v>
      </c>
      <c r="IXQ6" s="1152" t="s">
        <v>129</v>
      </c>
      <c r="IXR6" s="1152" t="s">
        <v>129</v>
      </c>
      <c r="IXS6" s="1152" t="s">
        <v>129</v>
      </c>
      <c r="IXT6" s="1152" t="s">
        <v>129</v>
      </c>
      <c r="IXU6" s="1152" t="s">
        <v>129</v>
      </c>
      <c r="IXV6" s="1152" t="s">
        <v>129</v>
      </c>
      <c r="IXW6" s="1152" t="s">
        <v>129</v>
      </c>
      <c r="IXX6" s="1152" t="s">
        <v>129</v>
      </c>
      <c r="IXY6" s="1152" t="s">
        <v>129</v>
      </c>
      <c r="IXZ6" s="1152" t="s">
        <v>129</v>
      </c>
      <c r="IYA6" s="1152" t="s">
        <v>129</v>
      </c>
      <c r="IYB6" s="1152" t="s">
        <v>129</v>
      </c>
      <c r="IYC6" s="1152" t="s">
        <v>129</v>
      </c>
      <c r="IYD6" s="1152" t="s">
        <v>129</v>
      </c>
      <c r="IYE6" s="1152" t="s">
        <v>129</v>
      </c>
      <c r="IYF6" s="1152" t="s">
        <v>129</v>
      </c>
      <c r="IYG6" s="1152" t="s">
        <v>129</v>
      </c>
      <c r="IYH6" s="1152" t="s">
        <v>129</v>
      </c>
      <c r="IYI6" s="1152" t="s">
        <v>129</v>
      </c>
      <c r="IYJ6" s="1152" t="s">
        <v>129</v>
      </c>
      <c r="IYK6" s="1152" t="s">
        <v>129</v>
      </c>
      <c r="IYL6" s="1152" t="s">
        <v>129</v>
      </c>
      <c r="IYM6" s="1152" t="s">
        <v>129</v>
      </c>
      <c r="IYN6" s="1152" t="s">
        <v>129</v>
      </c>
      <c r="IYO6" s="1152" t="s">
        <v>129</v>
      </c>
      <c r="IYP6" s="1152" t="s">
        <v>129</v>
      </c>
      <c r="IYQ6" s="1152" t="s">
        <v>129</v>
      </c>
      <c r="IYR6" s="1152" t="s">
        <v>129</v>
      </c>
      <c r="IYS6" s="1152" t="s">
        <v>129</v>
      </c>
      <c r="IYT6" s="1152" t="s">
        <v>129</v>
      </c>
      <c r="IYU6" s="1152" t="s">
        <v>129</v>
      </c>
      <c r="IYV6" s="1152" t="s">
        <v>129</v>
      </c>
      <c r="IYW6" s="1152" t="s">
        <v>129</v>
      </c>
      <c r="IYX6" s="1152" t="s">
        <v>129</v>
      </c>
      <c r="IYY6" s="1152" t="s">
        <v>129</v>
      </c>
      <c r="IYZ6" s="1152" t="s">
        <v>129</v>
      </c>
      <c r="IZA6" s="1152" t="s">
        <v>129</v>
      </c>
      <c r="IZB6" s="1152" t="s">
        <v>129</v>
      </c>
      <c r="IZC6" s="1152" t="s">
        <v>129</v>
      </c>
      <c r="IZD6" s="1152" t="s">
        <v>129</v>
      </c>
      <c r="IZE6" s="1152" t="s">
        <v>129</v>
      </c>
      <c r="IZF6" s="1152" t="s">
        <v>129</v>
      </c>
      <c r="IZG6" s="1152" t="s">
        <v>129</v>
      </c>
      <c r="IZH6" s="1152" t="s">
        <v>129</v>
      </c>
      <c r="IZI6" s="1152" t="s">
        <v>129</v>
      </c>
      <c r="IZJ6" s="1152" t="s">
        <v>129</v>
      </c>
      <c r="IZK6" s="1152" t="s">
        <v>129</v>
      </c>
      <c r="IZL6" s="1152" t="s">
        <v>129</v>
      </c>
      <c r="IZM6" s="1152" t="s">
        <v>129</v>
      </c>
      <c r="IZN6" s="1152" t="s">
        <v>129</v>
      </c>
      <c r="IZO6" s="1152" t="s">
        <v>129</v>
      </c>
      <c r="IZP6" s="1152" t="s">
        <v>129</v>
      </c>
      <c r="IZQ6" s="1152" t="s">
        <v>129</v>
      </c>
      <c r="IZR6" s="1152" t="s">
        <v>129</v>
      </c>
      <c r="IZS6" s="1152" t="s">
        <v>129</v>
      </c>
      <c r="IZT6" s="1152" t="s">
        <v>129</v>
      </c>
      <c r="IZU6" s="1152" t="s">
        <v>129</v>
      </c>
      <c r="IZV6" s="1152" t="s">
        <v>129</v>
      </c>
      <c r="IZW6" s="1152" t="s">
        <v>129</v>
      </c>
      <c r="IZX6" s="1152" t="s">
        <v>129</v>
      </c>
      <c r="IZY6" s="1152" t="s">
        <v>129</v>
      </c>
      <c r="IZZ6" s="1152" t="s">
        <v>129</v>
      </c>
      <c r="JAA6" s="1152" t="s">
        <v>129</v>
      </c>
      <c r="JAB6" s="1152" t="s">
        <v>129</v>
      </c>
      <c r="JAC6" s="1152" t="s">
        <v>129</v>
      </c>
      <c r="JAD6" s="1152" t="s">
        <v>129</v>
      </c>
      <c r="JAE6" s="1152" t="s">
        <v>129</v>
      </c>
      <c r="JAF6" s="1152" t="s">
        <v>129</v>
      </c>
      <c r="JAG6" s="1152" t="s">
        <v>129</v>
      </c>
      <c r="JAH6" s="1152" t="s">
        <v>129</v>
      </c>
      <c r="JAI6" s="1152" t="s">
        <v>129</v>
      </c>
      <c r="JAJ6" s="1152" t="s">
        <v>129</v>
      </c>
      <c r="JAK6" s="1152" t="s">
        <v>129</v>
      </c>
      <c r="JAL6" s="1152" t="s">
        <v>129</v>
      </c>
      <c r="JAM6" s="1152" t="s">
        <v>129</v>
      </c>
      <c r="JAN6" s="1152" t="s">
        <v>129</v>
      </c>
      <c r="JAO6" s="1152" t="s">
        <v>129</v>
      </c>
      <c r="JAP6" s="1152" t="s">
        <v>129</v>
      </c>
      <c r="JAQ6" s="1152" t="s">
        <v>129</v>
      </c>
      <c r="JAR6" s="1152" t="s">
        <v>129</v>
      </c>
      <c r="JAS6" s="1152" t="s">
        <v>129</v>
      </c>
      <c r="JAT6" s="1152" t="s">
        <v>129</v>
      </c>
      <c r="JAU6" s="1152" t="s">
        <v>129</v>
      </c>
      <c r="JAV6" s="1152" t="s">
        <v>129</v>
      </c>
      <c r="JAW6" s="1152" t="s">
        <v>129</v>
      </c>
      <c r="JAX6" s="1152" t="s">
        <v>129</v>
      </c>
      <c r="JAY6" s="1152" t="s">
        <v>129</v>
      </c>
      <c r="JAZ6" s="1152" t="s">
        <v>129</v>
      </c>
      <c r="JBA6" s="1152" t="s">
        <v>129</v>
      </c>
      <c r="JBB6" s="1152" t="s">
        <v>129</v>
      </c>
      <c r="JBC6" s="1152" t="s">
        <v>129</v>
      </c>
      <c r="JBD6" s="1152" t="s">
        <v>129</v>
      </c>
      <c r="JBE6" s="1152" t="s">
        <v>129</v>
      </c>
      <c r="JBF6" s="1152" t="s">
        <v>129</v>
      </c>
      <c r="JBG6" s="1152" t="s">
        <v>129</v>
      </c>
      <c r="JBH6" s="1152" t="s">
        <v>129</v>
      </c>
      <c r="JBI6" s="1152" t="s">
        <v>129</v>
      </c>
      <c r="JBJ6" s="1152" t="s">
        <v>129</v>
      </c>
      <c r="JBK6" s="1152" t="s">
        <v>129</v>
      </c>
      <c r="JBL6" s="1152" t="s">
        <v>129</v>
      </c>
      <c r="JBM6" s="1152" t="s">
        <v>129</v>
      </c>
      <c r="JBN6" s="1152" t="s">
        <v>129</v>
      </c>
      <c r="JBO6" s="1152" t="s">
        <v>129</v>
      </c>
      <c r="JBP6" s="1152" t="s">
        <v>129</v>
      </c>
      <c r="JBQ6" s="1152" t="s">
        <v>129</v>
      </c>
      <c r="JBR6" s="1152" t="s">
        <v>129</v>
      </c>
      <c r="JBS6" s="1152" t="s">
        <v>129</v>
      </c>
      <c r="JBT6" s="1152" t="s">
        <v>129</v>
      </c>
      <c r="JBU6" s="1152" t="s">
        <v>129</v>
      </c>
      <c r="JBV6" s="1152" t="s">
        <v>129</v>
      </c>
      <c r="JBW6" s="1152" t="s">
        <v>129</v>
      </c>
      <c r="JBX6" s="1152" t="s">
        <v>129</v>
      </c>
      <c r="JBY6" s="1152" t="s">
        <v>129</v>
      </c>
      <c r="JBZ6" s="1152" t="s">
        <v>129</v>
      </c>
      <c r="JCA6" s="1152" t="s">
        <v>129</v>
      </c>
      <c r="JCB6" s="1152" t="s">
        <v>129</v>
      </c>
      <c r="JCC6" s="1152" t="s">
        <v>129</v>
      </c>
      <c r="JCD6" s="1152" t="s">
        <v>129</v>
      </c>
      <c r="JCE6" s="1152" t="s">
        <v>129</v>
      </c>
      <c r="JCF6" s="1152" t="s">
        <v>129</v>
      </c>
      <c r="JCG6" s="1152" t="s">
        <v>129</v>
      </c>
      <c r="JCH6" s="1152" t="s">
        <v>129</v>
      </c>
      <c r="JCI6" s="1152" t="s">
        <v>129</v>
      </c>
      <c r="JCJ6" s="1152" t="s">
        <v>129</v>
      </c>
      <c r="JCK6" s="1152" t="s">
        <v>129</v>
      </c>
      <c r="JCL6" s="1152" t="s">
        <v>129</v>
      </c>
      <c r="JCM6" s="1152" t="s">
        <v>129</v>
      </c>
      <c r="JCN6" s="1152" t="s">
        <v>129</v>
      </c>
      <c r="JCO6" s="1152" t="s">
        <v>129</v>
      </c>
      <c r="JCP6" s="1152" t="s">
        <v>129</v>
      </c>
      <c r="JCQ6" s="1152" t="s">
        <v>129</v>
      </c>
      <c r="JCR6" s="1152" t="s">
        <v>129</v>
      </c>
      <c r="JCS6" s="1152" t="s">
        <v>129</v>
      </c>
      <c r="JCT6" s="1152" t="s">
        <v>129</v>
      </c>
      <c r="JCU6" s="1152" t="s">
        <v>129</v>
      </c>
      <c r="JCV6" s="1152" t="s">
        <v>129</v>
      </c>
      <c r="JCW6" s="1152" t="s">
        <v>129</v>
      </c>
      <c r="JCX6" s="1152" t="s">
        <v>129</v>
      </c>
      <c r="JCY6" s="1152" t="s">
        <v>129</v>
      </c>
      <c r="JCZ6" s="1152" t="s">
        <v>129</v>
      </c>
      <c r="JDA6" s="1152" t="s">
        <v>129</v>
      </c>
      <c r="JDB6" s="1152" t="s">
        <v>129</v>
      </c>
      <c r="JDC6" s="1152" t="s">
        <v>129</v>
      </c>
      <c r="JDD6" s="1152" t="s">
        <v>129</v>
      </c>
      <c r="JDE6" s="1152" t="s">
        <v>129</v>
      </c>
      <c r="JDF6" s="1152" t="s">
        <v>129</v>
      </c>
      <c r="JDG6" s="1152" t="s">
        <v>129</v>
      </c>
      <c r="JDH6" s="1152" t="s">
        <v>129</v>
      </c>
      <c r="JDI6" s="1152" t="s">
        <v>129</v>
      </c>
      <c r="JDJ6" s="1152" t="s">
        <v>129</v>
      </c>
      <c r="JDK6" s="1152" t="s">
        <v>129</v>
      </c>
      <c r="JDL6" s="1152" t="s">
        <v>129</v>
      </c>
      <c r="JDM6" s="1152" t="s">
        <v>129</v>
      </c>
      <c r="JDN6" s="1152" t="s">
        <v>129</v>
      </c>
      <c r="JDO6" s="1152" t="s">
        <v>129</v>
      </c>
      <c r="JDP6" s="1152" t="s">
        <v>129</v>
      </c>
      <c r="JDQ6" s="1152" t="s">
        <v>129</v>
      </c>
      <c r="JDR6" s="1152" t="s">
        <v>129</v>
      </c>
      <c r="JDS6" s="1152" t="s">
        <v>129</v>
      </c>
      <c r="JDT6" s="1152" t="s">
        <v>129</v>
      </c>
      <c r="JDU6" s="1152" t="s">
        <v>129</v>
      </c>
      <c r="JDV6" s="1152" t="s">
        <v>129</v>
      </c>
      <c r="JDW6" s="1152" t="s">
        <v>129</v>
      </c>
      <c r="JDX6" s="1152" t="s">
        <v>129</v>
      </c>
      <c r="JDY6" s="1152" t="s">
        <v>129</v>
      </c>
      <c r="JDZ6" s="1152" t="s">
        <v>129</v>
      </c>
      <c r="JEA6" s="1152" t="s">
        <v>129</v>
      </c>
      <c r="JEB6" s="1152" t="s">
        <v>129</v>
      </c>
      <c r="JEC6" s="1152" t="s">
        <v>129</v>
      </c>
      <c r="JED6" s="1152" t="s">
        <v>129</v>
      </c>
      <c r="JEE6" s="1152" t="s">
        <v>129</v>
      </c>
      <c r="JEF6" s="1152" t="s">
        <v>129</v>
      </c>
      <c r="JEG6" s="1152" t="s">
        <v>129</v>
      </c>
      <c r="JEH6" s="1152" t="s">
        <v>129</v>
      </c>
      <c r="JEI6" s="1152" t="s">
        <v>129</v>
      </c>
      <c r="JEJ6" s="1152" t="s">
        <v>129</v>
      </c>
      <c r="JEK6" s="1152" t="s">
        <v>129</v>
      </c>
      <c r="JEL6" s="1152" t="s">
        <v>129</v>
      </c>
      <c r="JEM6" s="1152" t="s">
        <v>129</v>
      </c>
      <c r="JEN6" s="1152" t="s">
        <v>129</v>
      </c>
      <c r="JEO6" s="1152" t="s">
        <v>129</v>
      </c>
      <c r="JEP6" s="1152" t="s">
        <v>129</v>
      </c>
      <c r="JEQ6" s="1152" t="s">
        <v>129</v>
      </c>
      <c r="JER6" s="1152" t="s">
        <v>129</v>
      </c>
      <c r="JES6" s="1152" t="s">
        <v>129</v>
      </c>
      <c r="JET6" s="1152" t="s">
        <v>129</v>
      </c>
      <c r="JEU6" s="1152" t="s">
        <v>129</v>
      </c>
      <c r="JEV6" s="1152" t="s">
        <v>129</v>
      </c>
      <c r="JEW6" s="1152" t="s">
        <v>129</v>
      </c>
      <c r="JEX6" s="1152" t="s">
        <v>129</v>
      </c>
      <c r="JEY6" s="1152" t="s">
        <v>129</v>
      </c>
      <c r="JEZ6" s="1152" t="s">
        <v>129</v>
      </c>
      <c r="JFA6" s="1152" t="s">
        <v>129</v>
      </c>
      <c r="JFB6" s="1152" t="s">
        <v>129</v>
      </c>
      <c r="JFC6" s="1152" t="s">
        <v>129</v>
      </c>
      <c r="JFD6" s="1152" t="s">
        <v>129</v>
      </c>
      <c r="JFE6" s="1152" t="s">
        <v>129</v>
      </c>
      <c r="JFF6" s="1152" t="s">
        <v>129</v>
      </c>
      <c r="JFG6" s="1152" t="s">
        <v>129</v>
      </c>
      <c r="JFH6" s="1152" t="s">
        <v>129</v>
      </c>
      <c r="JFI6" s="1152" t="s">
        <v>129</v>
      </c>
      <c r="JFJ6" s="1152" t="s">
        <v>129</v>
      </c>
      <c r="JFK6" s="1152" t="s">
        <v>129</v>
      </c>
      <c r="JFL6" s="1152" t="s">
        <v>129</v>
      </c>
      <c r="JFM6" s="1152" t="s">
        <v>129</v>
      </c>
      <c r="JFN6" s="1152" t="s">
        <v>129</v>
      </c>
      <c r="JFO6" s="1152" t="s">
        <v>129</v>
      </c>
      <c r="JFP6" s="1152" t="s">
        <v>129</v>
      </c>
      <c r="JFQ6" s="1152" t="s">
        <v>129</v>
      </c>
      <c r="JFR6" s="1152" t="s">
        <v>129</v>
      </c>
      <c r="JFS6" s="1152" t="s">
        <v>129</v>
      </c>
      <c r="JFT6" s="1152" t="s">
        <v>129</v>
      </c>
      <c r="JFU6" s="1152" t="s">
        <v>129</v>
      </c>
      <c r="JFV6" s="1152" t="s">
        <v>129</v>
      </c>
      <c r="JFW6" s="1152" t="s">
        <v>129</v>
      </c>
      <c r="JFX6" s="1152" t="s">
        <v>129</v>
      </c>
      <c r="JFY6" s="1152" t="s">
        <v>129</v>
      </c>
      <c r="JFZ6" s="1152" t="s">
        <v>129</v>
      </c>
      <c r="JGA6" s="1152" t="s">
        <v>129</v>
      </c>
      <c r="JGB6" s="1152" t="s">
        <v>129</v>
      </c>
      <c r="JGC6" s="1152" t="s">
        <v>129</v>
      </c>
      <c r="JGD6" s="1152" t="s">
        <v>129</v>
      </c>
      <c r="JGE6" s="1152" t="s">
        <v>129</v>
      </c>
      <c r="JGF6" s="1152" t="s">
        <v>129</v>
      </c>
      <c r="JGG6" s="1152" t="s">
        <v>129</v>
      </c>
      <c r="JGH6" s="1152" t="s">
        <v>129</v>
      </c>
      <c r="JGI6" s="1152" t="s">
        <v>129</v>
      </c>
      <c r="JGJ6" s="1152" t="s">
        <v>129</v>
      </c>
      <c r="JGK6" s="1152" t="s">
        <v>129</v>
      </c>
      <c r="JGL6" s="1152" t="s">
        <v>129</v>
      </c>
      <c r="JGM6" s="1152" t="s">
        <v>129</v>
      </c>
      <c r="JGN6" s="1152" t="s">
        <v>129</v>
      </c>
      <c r="JGO6" s="1152" t="s">
        <v>129</v>
      </c>
      <c r="JGP6" s="1152" t="s">
        <v>129</v>
      </c>
      <c r="JGQ6" s="1152" t="s">
        <v>129</v>
      </c>
      <c r="JGR6" s="1152" t="s">
        <v>129</v>
      </c>
      <c r="JGS6" s="1152" t="s">
        <v>129</v>
      </c>
      <c r="JGT6" s="1152" t="s">
        <v>129</v>
      </c>
      <c r="JGU6" s="1152" t="s">
        <v>129</v>
      </c>
      <c r="JGV6" s="1152" t="s">
        <v>129</v>
      </c>
      <c r="JGW6" s="1152" t="s">
        <v>129</v>
      </c>
      <c r="JGX6" s="1152" t="s">
        <v>129</v>
      </c>
      <c r="JGY6" s="1152" t="s">
        <v>129</v>
      </c>
      <c r="JGZ6" s="1152" t="s">
        <v>129</v>
      </c>
      <c r="JHA6" s="1152" t="s">
        <v>129</v>
      </c>
      <c r="JHB6" s="1152" t="s">
        <v>129</v>
      </c>
      <c r="JHC6" s="1152" t="s">
        <v>129</v>
      </c>
      <c r="JHD6" s="1152" t="s">
        <v>129</v>
      </c>
      <c r="JHE6" s="1152" t="s">
        <v>129</v>
      </c>
      <c r="JHF6" s="1152" t="s">
        <v>129</v>
      </c>
      <c r="JHG6" s="1152" t="s">
        <v>129</v>
      </c>
      <c r="JHH6" s="1152" t="s">
        <v>129</v>
      </c>
      <c r="JHI6" s="1152" t="s">
        <v>129</v>
      </c>
      <c r="JHJ6" s="1152" t="s">
        <v>129</v>
      </c>
      <c r="JHK6" s="1152" t="s">
        <v>129</v>
      </c>
      <c r="JHL6" s="1152" t="s">
        <v>129</v>
      </c>
      <c r="JHM6" s="1152" t="s">
        <v>129</v>
      </c>
      <c r="JHN6" s="1152" t="s">
        <v>129</v>
      </c>
      <c r="JHO6" s="1152" t="s">
        <v>129</v>
      </c>
      <c r="JHP6" s="1152" t="s">
        <v>129</v>
      </c>
      <c r="JHQ6" s="1152" t="s">
        <v>129</v>
      </c>
      <c r="JHR6" s="1152" t="s">
        <v>129</v>
      </c>
      <c r="JHS6" s="1152" t="s">
        <v>129</v>
      </c>
      <c r="JHT6" s="1152" t="s">
        <v>129</v>
      </c>
      <c r="JHU6" s="1152" t="s">
        <v>129</v>
      </c>
      <c r="JHV6" s="1152" t="s">
        <v>129</v>
      </c>
      <c r="JHW6" s="1152" t="s">
        <v>129</v>
      </c>
      <c r="JHX6" s="1152" t="s">
        <v>129</v>
      </c>
      <c r="JHY6" s="1152" t="s">
        <v>129</v>
      </c>
      <c r="JHZ6" s="1152" t="s">
        <v>129</v>
      </c>
      <c r="JIA6" s="1152" t="s">
        <v>129</v>
      </c>
      <c r="JIB6" s="1152" t="s">
        <v>129</v>
      </c>
      <c r="JIC6" s="1152" t="s">
        <v>129</v>
      </c>
      <c r="JID6" s="1152" t="s">
        <v>129</v>
      </c>
      <c r="JIE6" s="1152" t="s">
        <v>129</v>
      </c>
      <c r="JIF6" s="1152" t="s">
        <v>129</v>
      </c>
      <c r="JIG6" s="1152" t="s">
        <v>129</v>
      </c>
      <c r="JIH6" s="1152" t="s">
        <v>129</v>
      </c>
      <c r="JII6" s="1152" t="s">
        <v>129</v>
      </c>
      <c r="JIJ6" s="1152" t="s">
        <v>129</v>
      </c>
      <c r="JIK6" s="1152" t="s">
        <v>129</v>
      </c>
      <c r="JIL6" s="1152" t="s">
        <v>129</v>
      </c>
      <c r="JIM6" s="1152" t="s">
        <v>129</v>
      </c>
      <c r="JIN6" s="1152" t="s">
        <v>129</v>
      </c>
      <c r="JIO6" s="1152" t="s">
        <v>129</v>
      </c>
      <c r="JIP6" s="1152" t="s">
        <v>129</v>
      </c>
      <c r="JIQ6" s="1152" t="s">
        <v>129</v>
      </c>
      <c r="JIR6" s="1152" t="s">
        <v>129</v>
      </c>
      <c r="JIS6" s="1152" t="s">
        <v>129</v>
      </c>
      <c r="JIT6" s="1152" t="s">
        <v>129</v>
      </c>
      <c r="JIU6" s="1152" t="s">
        <v>129</v>
      </c>
      <c r="JIV6" s="1152" t="s">
        <v>129</v>
      </c>
      <c r="JIW6" s="1152" t="s">
        <v>129</v>
      </c>
      <c r="JIX6" s="1152" t="s">
        <v>129</v>
      </c>
      <c r="JIY6" s="1152" t="s">
        <v>129</v>
      </c>
      <c r="JIZ6" s="1152" t="s">
        <v>129</v>
      </c>
      <c r="JJA6" s="1152" t="s">
        <v>129</v>
      </c>
      <c r="JJB6" s="1152" t="s">
        <v>129</v>
      </c>
      <c r="JJC6" s="1152" t="s">
        <v>129</v>
      </c>
      <c r="JJD6" s="1152" t="s">
        <v>129</v>
      </c>
      <c r="JJE6" s="1152" t="s">
        <v>129</v>
      </c>
      <c r="JJF6" s="1152" t="s">
        <v>129</v>
      </c>
      <c r="JJG6" s="1152" t="s">
        <v>129</v>
      </c>
      <c r="JJH6" s="1152" t="s">
        <v>129</v>
      </c>
      <c r="JJI6" s="1152" t="s">
        <v>129</v>
      </c>
      <c r="JJJ6" s="1152" t="s">
        <v>129</v>
      </c>
      <c r="JJK6" s="1152" t="s">
        <v>129</v>
      </c>
      <c r="JJL6" s="1152" t="s">
        <v>129</v>
      </c>
      <c r="JJM6" s="1152" t="s">
        <v>129</v>
      </c>
      <c r="JJN6" s="1152" t="s">
        <v>129</v>
      </c>
      <c r="JJO6" s="1152" t="s">
        <v>129</v>
      </c>
      <c r="JJP6" s="1152" t="s">
        <v>129</v>
      </c>
      <c r="JJQ6" s="1152" t="s">
        <v>129</v>
      </c>
      <c r="JJR6" s="1152" t="s">
        <v>129</v>
      </c>
      <c r="JJS6" s="1152" t="s">
        <v>129</v>
      </c>
      <c r="JJT6" s="1152" t="s">
        <v>129</v>
      </c>
      <c r="JJU6" s="1152" t="s">
        <v>129</v>
      </c>
      <c r="JJV6" s="1152" t="s">
        <v>129</v>
      </c>
      <c r="JJW6" s="1152" t="s">
        <v>129</v>
      </c>
      <c r="JJX6" s="1152" t="s">
        <v>129</v>
      </c>
      <c r="JJY6" s="1152" t="s">
        <v>129</v>
      </c>
      <c r="JJZ6" s="1152" t="s">
        <v>129</v>
      </c>
      <c r="JKA6" s="1152" t="s">
        <v>129</v>
      </c>
      <c r="JKB6" s="1152" t="s">
        <v>129</v>
      </c>
      <c r="JKC6" s="1152" t="s">
        <v>129</v>
      </c>
      <c r="JKD6" s="1152" t="s">
        <v>129</v>
      </c>
      <c r="JKE6" s="1152" t="s">
        <v>129</v>
      </c>
      <c r="JKF6" s="1152" t="s">
        <v>129</v>
      </c>
      <c r="JKG6" s="1152" t="s">
        <v>129</v>
      </c>
      <c r="JKH6" s="1152" t="s">
        <v>129</v>
      </c>
      <c r="JKI6" s="1152" t="s">
        <v>129</v>
      </c>
      <c r="JKJ6" s="1152" t="s">
        <v>129</v>
      </c>
      <c r="JKK6" s="1152" t="s">
        <v>129</v>
      </c>
      <c r="JKL6" s="1152" t="s">
        <v>129</v>
      </c>
      <c r="JKM6" s="1152" t="s">
        <v>129</v>
      </c>
      <c r="JKN6" s="1152" t="s">
        <v>129</v>
      </c>
      <c r="JKO6" s="1152" t="s">
        <v>129</v>
      </c>
      <c r="JKP6" s="1152" t="s">
        <v>129</v>
      </c>
      <c r="JKQ6" s="1152" t="s">
        <v>129</v>
      </c>
      <c r="JKR6" s="1152" t="s">
        <v>129</v>
      </c>
      <c r="JKS6" s="1152" t="s">
        <v>129</v>
      </c>
      <c r="JKT6" s="1152" t="s">
        <v>129</v>
      </c>
      <c r="JKU6" s="1152" t="s">
        <v>129</v>
      </c>
      <c r="JKV6" s="1152" t="s">
        <v>129</v>
      </c>
      <c r="JKW6" s="1152" t="s">
        <v>129</v>
      </c>
      <c r="JKX6" s="1152" t="s">
        <v>129</v>
      </c>
      <c r="JKY6" s="1152" t="s">
        <v>129</v>
      </c>
      <c r="JKZ6" s="1152" t="s">
        <v>129</v>
      </c>
      <c r="JLA6" s="1152" t="s">
        <v>129</v>
      </c>
      <c r="JLB6" s="1152" t="s">
        <v>129</v>
      </c>
      <c r="JLC6" s="1152" t="s">
        <v>129</v>
      </c>
      <c r="JLD6" s="1152" t="s">
        <v>129</v>
      </c>
      <c r="JLE6" s="1152" t="s">
        <v>129</v>
      </c>
      <c r="JLF6" s="1152" t="s">
        <v>129</v>
      </c>
      <c r="JLG6" s="1152" t="s">
        <v>129</v>
      </c>
      <c r="JLH6" s="1152" t="s">
        <v>129</v>
      </c>
      <c r="JLI6" s="1152" t="s">
        <v>129</v>
      </c>
      <c r="JLJ6" s="1152" t="s">
        <v>129</v>
      </c>
      <c r="JLK6" s="1152" t="s">
        <v>129</v>
      </c>
      <c r="JLL6" s="1152" t="s">
        <v>129</v>
      </c>
      <c r="JLM6" s="1152" t="s">
        <v>129</v>
      </c>
      <c r="JLN6" s="1152" t="s">
        <v>129</v>
      </c>
      <c r="JLO6" s="1152" t="s">
        <v>129</v>
      </c>
      <c r="JLP6" s="1152" t="s">
        <v>129</v>
      </c>
      <c r="JLQ6" s="1152" t="s">
        <v>129</v>
      </c>
      <c r="JLR6" s="1152" t="s">
        <v>129</v>
      </c>
      <c r="JLS6" s="1152" t="s">
        <v>129</v>
      </c>
      <c r="JLT6" s="1152" t="s">
        <v>129</v>
      </c>
      <c r="JLU6" s="1152" t="s">
        <v>129</v>
      </c>
      <c r="JLV6" s="1152" t="s">
        <v>129</v>
      </c>
      <c r="JLW6" s="1152" t="s">
        <v>129</v>
      </c>
      <c r="JLX6" s="1152" t="s">
        <v>129</v>
      </c>
      <c r="JLY6" s="1152" t="s">
        <v>129</v>
      </c>
      <c r="JLZ6" s="1152" t="s">
        <v>129</v>
      </c>
      <c r="JMA6" s="1152" t="s">
        <v>129</v>
      </c>
      <c r="JMB6" s="1152" t="s">
        <v>129</v>
      </c>
      <c r="JMC6" s="1152" t="s">
        <v>129</v>
      </c>
      <c r="JMD6" s="1152" t="s">
        <v>129</v>
      </c>
      <c r="JME6" s="1152" t="s">
        <v>129</v>
      </c>
      <c r="JMF6" s="1152" t="s">
        <v>129</v>
      </c>
      <c r="JMG6" s="1152" t="s">
        <v>129</v>
      </c>
      <c r="JMH6" s="1152" t="s">
        <v>129</v>
      </c>
      <c r="JMI6" s="1152" t="s">
        <v>129</v>
      </c>
      <c r="JMJ6" s="1152" t="s">
        <v>129</v>
      </c>
      <c r="JMK6" s="1152" t="s">
        <v>129</v>
      </c>
      <c r="JML6" s="1152" t="s">
        <v>129</v>
      </c>
      <c r="JMM6" s="1152" t="s">
        <v>129</v>
      </c>
      <c r="JMN6" s="1152" t="s">
        <v>129</v>
      </c>
      <c r="JMO6" s="1152" t="s">
        <v>129</v>
      </c>
      <c r="JMP6" s="1152" t="s">
        <v>129</v>
      </c>
      <c r="JMQ6" s="1152" t="s">
        <v>129</v>
      </c>
      <c r="JMR6" s="1152" t="s">
        <v>129</v>
      </c>
      <c r="JMS6" s="1152" t="s">
        <v>129</v>
      </c>
      <c r="JMT6" s="1152" t="s">
        <v>129</v>
      </c>
      <c r="JMU6" s="1152" t="s">
        <v>129</v>
      </c>
      <c r="JMV6" s="1152" t="s">
        <v>129</v>
      </c>
      <c r="JMW6" s="1152" t="s">
        <v>129</v>
      </c>
      <c r="JMX6" s="1152" t="s">
        <v>129</v>
      </c>
      <c r="JMY6" s="1152" t="s">
        <v>129</v>
      </c>
      <c r="JMZ6" s="1152" t="s">
        <v>129</v>
      </c>
      <c r="JNA6" s="1152" t="s">
        <v>129</v>
      </c>
      <c r="JNB6" s="1152" t="s">
        <v>129</v>
      </c>
      <c r="JNC6" s="1152" t="s">
        <v>129</v>
      </c>
      <c r="JND6" s="1152" t="s">
        <v>129</v>
      </c>
      <c r="JNE6" s="1152" t="s">
        <v>129</v>
      </c>
      <c r="JNF6" s="1152" t="s">
        <v>129</v>
      </c>
      <c r="JNG6" s="1152" t="s">
        <v>129</v>
      </c>
      <c r="JNH6" s="1152" t="s">
        <v>129</v>
      </c>
      <c r="JNI6" s="1152" t="s">
        <v>129</v>
      </c>
      <c r="JNJ6" s="1152" t="s">
        <v>129</v>
      </c>
      <c r="JNK6" s="1152" t="s">
        <v>129</v>
      </c>
      <c r="JNL6" s="1152" t="s">
        <v>129</v>
      </c>
      <c r="JNM6" s="1152" t="s">
        <v>129</v>
      </c>
      <c r="JNN6" s="1152" t="s">
        <v>129</v>
      </c>
      <c r="JNO6" s="1152" t="s">
        <v>129</v>
      </c>
      <c r="JNP6" s="1152" t="s">
        <v>129</v>
      </c>
      <c r="JNQ6" s="1152" t="s">
        <v>129</v>
      </c>
      <c r="JNR6" s="1152" t="s">
        <v>129</v>
      </c>
      <c r="JNS6" s="1152" t="s">
        <v>129</v>
      </c>
      <c r="JNT6" s="1152" t="s">
        <v>129</v>
      </c>
      <c r="JNU6" s="1152" t="s">
        <v>129</v>
      </c>
      <c r="JNV6" s="1152" t="s">
        <v>129</v>
      </c>
      <c r="JNW6" s="1152" t="s">
        <v>129</v>
      </c>
      <c r="JNX6" s="1152" t="s">
        <v>129</v>
      </c>
      <c r="JNY6" s="1152" t="s">
        <v>129</v>
      </c>
      <c r="JNZ6" s="1152" t="s">
        <v>129</v>
      </c>
      <c r="JOA6" s="1152" t="s">
        <v>129</v>
      </c>
      <c r="JOB6" s="1152" t="s">
        <v>129</v>
      </c>
      <c r="JOC6" s="1152" t="s">
        <v>129</v>
      </c>
      <c r="JOD6" s="1152" t="s">
        <v>129</v>
      </c>
      <c r="JOE6" s="1152" t="s">
        <v>129</v>
      </c>
      <c r="JOF6" s="1152" t="s">
        <v>129</v>
      </c>
      <c r="JOG6" s="1152" t="s">
        <v>129</v>
      </c>
      <c r="JOH6" s="1152" t="s">
        <v>129</v>
      </c>
      <c r="JOI6" s="1152" t="s">
        <v>129</v>
      </c>
      <c r="JOJ6" s="1152" t="s">
        <v>129</v>
      </c>
      <c r="JOK6" s="1152" t="s">
        <v>129</v>
      </c>
      <c r="JOL6" s="1152" t="s">
        <v>129</v>
      </c>
      <c r="JOM6" s="1152" t="s">
        <v>129</v>
      </c>
      <c r="JON6" s="1152" t="s">
        <v>129</v>
      </c>
      <c r="JOO6" s="1152" t="s">
        <v>129</v>
      </c>
      <c r="JOP6" s="1152" t="s">
        <v>129</v>
      </c>
      <c r="JOQ6" s="1152" t="s">
        <v>129</v>
      </c>
      <c r="JOR6" s="1152" t="s">
        <v>129</v>
      </c>
      <c r="JOS6" s="1152" t="s">
        <v>129</v>
      </c>
      <c r="JOT6" s="1152" t="s">
        <v>129</v>
      </c>
      <c r="JOU6" s="1152" t="s">
        <v>129</v>
      </c>
      <c r="JOV6" s="1152" t="s">
        <v>129</v>
      </c>
      <c r="JOW6" s="1152" t="s">
        <v>129</v>
      </c>
      <c r="JOX6" s="1152" t="s">
        <v>129</v>
      </c>
      <c r="JOY6" s="1152" t="s">
        <v>129</v>
      </c>
      <c r="JOZ6" s="1152" t="s">
        <v>129</v>
      </c>
      <c r="JPA6" s="1152" t="s">
        <v>129</v>
      </c>
      <c r="JPB6" s="1152" t="s">
        <v>129</v>
      </c>
      <c r="JPC6" s="1152" t="s">
        <v>129</v>
      </c>
      <c r="JPD6" s="1152" t="s">
        <v>129</v>
      </c>
      <c r="JPE6" s="1152" t="s">
        <v>129</v>
      </c>
      <c r="JPF6" s="1152" t="s">
        <v>129</v>
      </c>
      <c r="JPG6" s="1152" t="s">
        <v>129</v>
      </c>
      <c r="JPH6" s="1152" t="s">
        <v>129</v>
      </c>
      <c r="JPI6" s="1152" t="s">
        <v>129</v>
      </c>
      <c r="JPJ6" s="1152" t="s">
        <v>129</v>
      </c>
      <c r="JPK6" s="1152" t="s">
        <v>129</v>
      </c>
      <c r="JPL6" s="1152" t="s">
        <v>129</v>
      </c>
      <c r="JPM6" s="1152" t="s">
        <v>129</v>
      </c>
      <c r="JPN6" s="1152" t="s">
        <v>129</v>
      </c>
      <c r="JPO6" s="1152" t="s">
        <v>129</v>
      </c>
      <c r="JPP6" s="1152" t="s">
        <v>129</v>
      </c>
      <c r="JPQ6" s="1152" t="s">
        <v>129</v>
      </c>
      <c r="JPR6" s="1152" t="s">
        <v>129</v>
      </c>
      <c r="JPS6" s="1152" t="s">
        <v>129</v>
      </c>
      <c r="JPT6" s="1152" t="s">
        <v>129</v>
      </c>
      <c r="JPU6" s="1152" t="s">
        <v>129</v>
      </c>
      <c r="JPV6" s="1152" t="s">
        <v>129</v>
      </c>
      <c r="JPW6" s="1152" t="s">
        <v>129</v>
      </c>
      <c r="JPX6" s="1152" t="s">
        <v>129</v>
      </c>
      <c r="JPY6" s="1152" t="s">
        <v>129</v>
      </c>
      <c r="JPZ6" s="1152" t="s">
        <v>129</v>
      </c>
      <c r="JQA6" s="1152" t="s">
        <v>129</v>
      </c>
      <c r="JQB6" s="1152" t="s">
        <v>129</v>
      </c>
      <c r="JQC6" s="1152" t="s">
        <v>129</v>
      </c>
      <c r="JQD6" s="1152" t="s">
        <v>129</v>
      </c>
      <c r="JQE6" s="1152" t="s">
        <v>129</v>
      </c>
      <c r="JQF6" s="1152" t="s">
        <v>129</v>
      </c>
      <c r="JQG6" s="1152" t="s">
        <v>129</v>
      </c>
      <c r="JQH6" s="1152" t="s">
        <v>129</v>
      </c>
      <c r="JQI6" s="1152" t="s">
        <v>129</v>
      </c>
      <c r="JQJ6" s="1152" t="s">
        <v>129</v>
      </c>
      <c r="JQK6" s="1152" t="s">
        <v>129</v>
      </c>
      <c r="JQL6" s="1152" t="s">
        <v>129</v>
      </c>
      <c r="JQM6" s="1152" t="s">
        <v>129</v>
      </c>
      <c r="JQN6" s="1152" t="s">
        <v>129</v>
      </c>
      <c r="JQO6" s="1152" t="s">
        <v>129</v>
      </c>
      <c r="JQP6" s="1152" t="s">
        <v>129</v>
      </c>
      <c r="JQQ6" s="1152" t="s">
        <v>129</v>
      </c>
      <c r="JQR6" s="1152" t="s">
        <v>129</v>
      </c>
      <c r="JQS6" s="1152" t="s">
        <v>129</v>
      </c>
      <c r="JQT6" s="1152" t="s">
        <v>129</v>
      </c>
      <c r="JQU6" s="1152" t="s">
        <v>129</v>
      </c>
      <c r="JQV6" s="1152" t="s">
        <v>129</v>
      </c>
      <c r="JQW6" s="1152" t="s">
        <v>129</v>
      </c>
      <c r="JQX6" s="1152" t="s">
        <v>129</v>
      </c>
      <c r="JQY6" s="1152" t="s">
        <v>129</v>
      </c>
      <c r="JQZ6" s="1152" t="s">
        <v>129</v>
      </c>
      <c r="JRA6" s="1152" t="s">
        <v>129</v>
      </c>
      <c r="JRB6" s="1152" t="s">
        <v>129</v>
      </c>
      <c r="JRC6" s="1152" t="s">
        <v>129</v>
      </c>
      <c r="JRD6" s="1152" t="s">
        <v>129</v>
      </c>
      <c r="JRE6" s="1152" t="s">
        <v>129</v>
      </c>
      <c r="JRF6" s="1152" t="s">
        <v>129</v>
      </c>
      <c r="JRG6" s="1152" t="s">
        <v>129</v>
      </c>
      <c r="JRH6" s="1152" t="s">
        <v>129</v>
      </c>
      <c r="JRI6" s="1152" t="s">
        <v>129</v>
      </c>
      <c r="JRJ6" s="1152" t="s">
        <v>129</v>
      </c>
      <c r="JRK6" s="1152" t="s">
        <v>129</v>
      </c>
      <c r="JRL6" s="1152" t="s">
        <v>129</v>
      </c>
      <c r="JRM6" s="1152" t="s">
        <v>129</v>
      </c>
      <c r="JRN6" s="1152" t="s">
        <v>129</v>
      </c>
      <c r="JRO6" s="1152" t="s">
        <v>129</v>
      </c>
      <c r="JRP6" s="1152" t="s">
        <v>129</v>
      </c>
      <c r="JRQ6" s="1152" t="s">
        <v>129</v>
      </c>
      <c r="JRR6" s="1152" t="s">
        <v>129</v>
      </c>
      <c r="JRS6" s="1152" t="s">
        <v>129</v>
      </c>
      <c r="JRT6" s="1152" t="s">
        <v>129</v>
      </c>
      <c r="JRU6" s="1152" t="s">
        <v>129</v>
      </c>
      <c r="JRV6" s="1152" t="s">
        <v>129</v>
      </c>
      <c r="JRW6" s="1152" t="s">
        <v>129</v>
      </c>
      <c r="JRX6" s="1152" t="s">
        <v>129</v>
      </c>
      <c r="JRY6" s="1152" t="s">
        <v>129</v>
      </c>
      <c r="JRZ6" s="1152" t="s">
        <v>129</v>
      </c>
      <c r="JSA6" s="1152" t="s">
        <v>129</v>
      </c>
      <c r="JSB6" s="1152" t="s">
        <v>129</v>
      </c>
      <c r="JSC6" s="1152" t="s">
        <v>129</v>
      </c>
      <c r="JSD6" s="1152" t="s">
        <v>129</v>
      </c>
      <c r="JSE6" s="1152" t="s">
        <v>129</v>
      </c>
      <c r="JSF6" s="1152" t="s">
        <v>129</v>
      </c>
      <c r="JSG6" s="1152" t="s">
        <v>129</v>
      </c>
      <c r="JSH6" s="1152" t="s">
        <v>129</v>
      </c>
      <c r="JSI6" s="1152" t="s">
        <v>129</v>
      </c>
      <c r="JSJ6" s="1152" t="s">
        <v>129</v>
      </c>
      <c r="JSK6" s="1152" t="s">
        <v>129</v>
      </c>
      <c r="JSL6" s="1152" t="s">
        <v>129</v>
      </c>
      <c r="JSM6" s="1152" t="s">
        <v>129</v>
      </c>
      <c r="JSN6" s="1152" t="s">
        <v>129</v>
      </c>
      <c r="JSO6" s="1152" t="s">
        <v>129</v>
      </c>
      <c r="JSP6" s="1152" t="s">
        <v>129</v>
      </c>
      <c r="JSQ6" s="1152" t="s">
        <v>129</v>
      </c>
      <c r="JSR6" s="1152" t="s">
        <v>129</v>
      </c>
      <c r="JSS6" s="1152" t="s">
        <v>129</v>
      </c>
      <c r="JST6" s="1152" t="s">
        <v>129</v>
      </c>
      <c r="JSU6" s="1152" t="s">
        <v>129</v>
      </c>
      <c r="JSV6" s="1152" t="s">
        <v>129</v>
      </c>
      <c r="JSW6" s="1152" t="s">
        <v>129</v>
      </c>
      <c r="JSX6" s="1152" t="s">
        <v>129</v>
      </c>
      <c r="JSY6" s="1152" t="s">
        <v>129</v>
      </c>
      <c r="JSZ6" s="1152" t="s">
        <v>129</v>
      </c>
      <c r="JTA6" s="1152" t="s">
        <v>129</v>
      </c>
      <c r="JTB6" s="1152" t="s">
        <v>129</v>
      </c>
      <c r="JTC6" s="1152" t="s">
        <v>129</v>
      </c>
      <c r="JTD6" s="1152" t="s">
        <v>129</v>
      </c>
      <c r="JTE6" s="1152" t="s">
        <v>129</v>
      </c>
      <c r="JTF6" s="1152" t="s">
        <v>129</v>
      </c>
      <c r="JTG6" s="1152" t="s">
        <v>129</v>
      </c>
      <c r="JTH6" s="1152" t="s">
        <v>129</v>
      </c>
      <c r="JTI6" s="1152" t="s">
        <v>129</v>
      </c>
      <c r="JTJ6" s="1152" t="s">
        <v>129</v>
      </c>
      <c r="JTK6" s="1152" t="s">
        <v>129</v>
      </c>
      <c r="JTL6" s="1152" t="s">
        <v>129</v>
      </c>
      <c r="JTM6" s="1152" t="s">
        <v>129</v>
      </c>
      <c r="JTN6" s="1152" t="s">
        <v>129</v>
      </c>
      <c r="JTO6" s="1152" t="s">
        <v>129</v>
      </c>
      <c r="JTP6" s="1152" t="s">
        <v>129</v>
      </c>
      <c r="JTQ6" s="1152" t="s">
        <v>129</v>
      </c>
      <c r="JTR6" s="1152" t="s">
        <v>129</v>
      </c>
      <c r="JTS6" s="1152" t="s">
        <v>129</v>
      </c>
      <c r="JTT6" s="1152" t="s">
        <v>129</v>
      </c>
      <c r="JTU6" s="1152" t="s">
        <v>129</v>
      </c>
      <c r="JTV6" s="1152" t="s">
        <v>129</v>
      </c>
      <c r="JTW6" s="1152" t="s">
        <v>129</v>
      </c>
      <c r="JTX6" s="1152" t="s">
        <v>129</v>
      </c>
      <c r="JTY6" s="1152" t="s">
        <v>129</v>
      </c>
      <c r="JTZ6" s="1152" t="s">
        <v>129</v>
      </c>
      <c r="JUA6" s="1152" t="s">
        <v>129</v>
      </c>
      <c r="JUB6" s="1152" t="s">
        <v>129</v>
      </c>
      <c r="JUC6" s="1152" t="s">
        <v>129</v>
      </c>
      <c r="JUD6" s="1152" t="s">
        <v>129</v>
      </c>
      <c r="JUE6" s="1152" t="s">
        <v>129</v>
      </c>
      <c r="JUF6" s="1152" t="s">
        <v>129</v>
      </c>
      <c r="JUG6" s="1152" t="s">
        <v>129</v>
      </c>
      <c r="JUH6" s="1152" t="s">
        <v>129</v>
      </c>
      <c r="JUI6" s="1152" t="s">
        <v>129</v>
      </c>
      <c r="JUJ6" s="1152" t="s">
        <v>129</v>
      </c>
      <c r="JUK6" s="1152" t="s">
        <v>129</v>
      </c>
      <c r="JUL6" s="1152" t="s">
        <v>129</v>
      </c>
      <c r="JUM6" s="1152" t="s">
        <v>129</v>
      </c>
      <c r="JUN6" s="1152" t="s">
        <v>129</v>
      </c>
      <c r="JUO6" s="1152" t="s">
        <v>129</v>
      </c>
      <c r="JUP6" s="1152" t="s">
        <v>129</v>
      </c>
      <c r="JUQ6" s="1152" t="s">
        <v>129</v>
      </c>
      <c r="JUR6" s="1152" t="s">
        <v>129</v>
      </c>
      <c r="JUS6" s="1152" t="s">
        <v>129</v>
      </c>
      <c r="JUT6" s="1152" t="s">
        <v>129</v>
      </c>
      <c r="JUU6" s="1152" t="s">
        <v>129</v>
      </c>
      <c r="JUV6" s="1152" t="s">
        <v>129</v>
      </c>
      <c r="JUW6" s="1152" t="s">
        <v>129</v>
      </c>
      <c r="JUX6" s="1152" t="s">
        <v>129</v>
      </c>
      <c r="JUY6" s="1152" t="s">
        <v>129</v>
      </c>
      <c r="JUZ6" s="1152" t="s">
        <v>129</v>
      </c>
      <c r="JVA6" s="1152" t="s">
        <v>129</v>
      </c>
      <c r="JVB6" s="1152" t="s">
        <v>129</v>
      </c>
      <c r="JVC6" s="1152" t="s">
        <v>129</v>
      </c>
      <c r="JVD6" s="1152" t="s">
        <v>129</v>
      </c>
      <c r="JVE6" s="1152" t="s">
        <v>129</v>
      </c>
      <c r="JVF6" s="1152" t="s">
        <v>129</v>
      </c>
      <c r="JVG6" s="1152" t="s">
        <v>129</v>
      </c>
      <c r="JVH6" s="1152" t="s">
        <v>129</v>
      </c>
      <c r="JVI6" s="1152" t="s">
        <v>129</v>
      </c>
      <c r="JVJ6" s="1152" t="s">
        <v>129</v>
      </c>
      <c r="JVK6" s="1152" t="s">
        <v>129</v>
      </c>
      <c r="JVL6" s="1152" t="s">
        <v>129</v>
      </c>
      <c r="JVM6" s="1152" t="s">
        <v>129</v>
      </c>
      <c r="JVN6" s="1152" t="s">
        <v>129</v>
      </c>
      <c r="JVO6" s="1152" t="s">
        <v>129</v>
      </c>
      <c r="JVP6" s="1152" t="s">
        <v>129</v>
      </c>
      <c r="JVQ6" s="1152" t="s">
        <v>129</v>
      </c>
      <c r="JVR6" s="1152" t="s">
        <v>129</v>
      </c>
      <c r="JVS6" s="1152" t="s">
        <v>129</v>
      </c>
      <c r="JVT6" s="1152" t="s">
        <v>129</v>
      </c>
      <c r="JVU6" s="1152" t="s">
        <v>129</v>
      </c>
      <c r="JVV6" s="1152" t="s">
        <v>129</v>
      </c>
      <c r="JVW6" s="1152" t="s">
        <v>129</v>
      </c>
      <c r="JVX6" s="1152" t="s">
        <v>129</v>
      </c>
      <c r="JVY6" s="1152" t="s">
        <v>129</v>
      </c>
      <c r="JVZ6" s="1152" t="s">
        <v>129</v>
      </c>
      <c r="JWA6" s="1152" t="s">
        <v>129</v>
      </c>
      <c r="JWB6" s="1152" t="s">
        <v>129</v>
      </c>
      <c r="JWC6" s="1152" t="s">
        <v>129</v>
      </c>
      <c r="JWD6" s="1152" t="s">
        <v>129</v>
      </c>
      <c r="JWE6" s="1152" t="s">
        <v>129</v>
      </c>
      <c r="JWF6" s="1152" t="s">
        <v>129</v>
      </c>
      <c r="JWG6" s="1152" t="s">
        <v>129</v>
      </c>
      <c r="JWH6" s="1152" t="s">
        <v>129</v>
      </c>
      <c r="JWI6" s="1152" t="s">
        <v>129</v>
      </c>
      <c r="JWJ6" s="1152" t="s">
        <v>129</v>
      </c>
      <c r="JWK6" s="1152" t="s">
        <v>129</v>
      </c>
      <c r="JWL6" s="1152" t="s">
        <v>129</v>
      </c>
      <c r="JWM6" s="1152" t="s">
        <v>129</v>
      </c>
      <c r="JWN6" s="1152" t="s">
        <v>129</v>
      </c>
      <c r="JWO6" s="1152" t="s">
        <v>129</v>
      </c>
      <c r="JWP6" s="1152" t="s">
        <v>129</v>
      </c>
      <c r="JWQ6" s="1152" t="s">
        <v>129</v>
      </c>
      <c r="JWR6" s="1152" t="s">
        <v>129</v>
      </c>
      <c r="JWS6" s="1152" t="s">
        <v>129</v>
      </c>
      <c r="JWT6" s="1152" t="s">
        <v>129</v>
      </c>
      <c r="JWU6" s="1152" t="s">
        <v>129</v>
      </c>
      <c r="JWV6" s="1152" t="s">
        <v>129</v>
      </c>
      <c r="JWW6" s="1152" t="s">
        <v>129</v>
      </c>
      <c r="JWX6" s="1152" t="s">
        <v>129</v>
      </c>
      <c r="JWY6" s="1152" t="s">
        <v>129</v>
      </c>
      <c r="JWZ6" s="1152" t="s">
        <v>129</v>
      </c>
      <c r="JXA6" s="1152" t="s">
        <v>129</v>
      </c>
      <c r="JXB6" s="1152" t="s">
        <v>129</v>
      </c>
      <c r="JXC6" s="1152" t="s">
        <v>129</v>
      </c>
      <c r="JXD6" s="1152" t="s">
        <v>129</v>
      </c>
      <c r="JXE6" s="1152" t="s">
        <v>129</v>
      </c>
      <c r="JXF6" s="1152" t="s">
        <v>129</v>
      </c>
      <c r="JXG6" s="1152" t="s">
        <v>129</v>
      </c>
      <c r="JXH6" s="1152" t="s">
        <v>129</v>
      </c>
      <c r="JXI6" s="1152" t="s">
        <v>129</v>
      </c>
      <c r="JXJ6" s="1152" t="s">
        <v>129</v>
      </c>
      <c r="JXK6" s="1152" t="s">
        <v>129</v>
      </c>
      <c r="JXL6" s="1152" t="s">
        <v>129</v>
      </c>
      <c r="JXM6" s="1152" t="s">
        <v>129</v>
      </c>
      <c r="JXN6" s="1152" t="s">
        <v>129</v>
      </c>
      <c r="JXO6" s="1152" t="s">
        <v>129</v>
      </c>
      <c r="JXP6" s="1152" t="s">
        <v>129</v>
      </c>
      <c r="JXQ6" s="1152" t="s">
        <v>129</v>
      </c>
      <c r="JXR6" s="1152" t="s">
        <v>129</v>
      </c>
      <c r="JXS6" s="1152" t="s">
        <v>129</v>
      </c>
      <c r="JXT6" s="1152" t="s">
        <v>129</v>
      </c>
      <c r="JXU6" s="1152" t="s">
        <v>129</v>
      </c>
      <c r="JXV6" s="1152" t="s">
        <v>129</v>
      </c>
      <c r="JXW6" s="1152" t="s">
        <v>129</v>
      </c>
      <c r="JXX6" s="1152" t="s">
        <v>129</v>
      </c>
      <c r="JXY6" s="1152" t="s">
        <v>129</v>
      </c>
      <c r="JXZ6" s="1152" t="s">
        <v>129</v>
      </c>
      <c r="JYA6" s="1152" t="s">
        <v>129</v>
      </c>
      <c r="JYB6" s="1152" t="s">
        <v>129</v>
      </c>
      <c r="JYC6" s="1152" t="s">
        <v>129</v>
      </c>
      <c r="JYD6" s="1152" t="s">
        <v>129</v>
      </c>
      <c r="JYE6" s="1152" t="s">
        <v>129</v>
      </c>
      <c r="JYF6" s="1152" t="s">
        <v>129</v>
      </c>
      <c r="JYG6" s="1152" t="s">
        <v>129</v>
      </c>
      <c r="JYH6" s="1152" t="s">
        <v>129</v>
      </c>
      <c r="JYI6" s="1152" t="s">
        <v>129</v>
      </c>
      <c r="JYJ6" s="1152" t="s">
        <v>129</v>
      </c>
      <c r="JYK6" s="1152" t="s">
        <v>129</v>
      </c>
      <c r="JYL6" s="1152" t="s">
        <v>129</v>
      </c>
      <c r="JYM6" s="1152" t="s">
        <v>129</v>
      </c>
      <c r="JYN6" s="1152" t="s">
        <v>129</v>
      </c>
      <c r="JYO6" s="1152" t="s">
        <v>129</v>
      </c>
      <c r="JYP6" s="1152" t="s">
        <v>129</v>
      </c>
      <c r="JYQ6" s="1152" t="s">
        <v>129</v>
      </c>
      <c r="JYR6" s="1152" t="s">
        <v>129</v>
      </c>
      <c r="JYS6" s="1152" t="s">
        <v>129</v>
      </c>
      <c r="JYT6" s="1152" t="s">
        <v>129</v>
      </c>
      <c r="JYU6" s="1152" t="s">
        <v>129</v>
      </c>
      <c r="JYV6" s="1152" t="s">
        <v>129</v>
      </c>
      <c r="JYW6" s="1152" t="s">
        <v>129</v>
      </c>
      <c r="JYX6" s="1152" t="s">
        <v>129</v>
      </c>
      <c r="JYY6" s="1152" t="s">
        <v>129</v>
      </c>
      <c r="JYZ6" s="1152" t="s">
        <v>129</v>
      </c>
      <c r="JZA6" s="1152" t="s">
        <v>129</v>
      </c>
      <c r="JZB6" s="1152" t="s">
        <v>129</v>
      </c>
      <c r="JZC6" s="1152" t="s">
        <v>129</v>
      </c>
      <c r="JZD6" s="1152" t="s">
        <v>129</v>
      </c>
      <c r="JZE6" s="1152" t="s">
        <v>129</v>
      </c>
      <c r="JZF6" s="1152" t="s">
        <v>129</v>
      </c>
      <c r="JZG6" s="1152" t="s">
        <v>129</v>
      </c>
      <c r="JZH6" s="1152" t="s">
        <v>129</v>
      </c>
      <c r="JZI6" s="1152" t="s">
        <v>129</v>
      </c>
      <c r="JZJ6" s="1152" t="s">
        <v>129</v>
      </c>
      <c r="JZK6" s="1152" t="s">
        <v>129</v>
      </c>
      <c r="JZL6" s="1152" t="s">
        <v>129</v>
      </c>
      <c r="JZM6" s="1152" t="s">
        <v>129</v>
      </c>
      <c r="JZN6" s="1152" t="s">
        <v>129</v>
      </c>
      <c r="JZO6" s="1152" t="s">
        <v>129</v>
      </c>
      <c r="JZP6" s="1152" t="s">
        <v>129</v>
      </c>
      <c r="JZQ6" s="1152" t="s">
        <v>129</v>
      </c>
      <c r="JZR6" s="1152" t="s">
        <v>129</v>
      </c>
      <c r="JZS6" s="1152" t="s">
        <v>129</v>
      </c>
      <c r="JZT6" s="1152" t="s">
        <v>129</v>
      </c>
      <c r="JZU6" s="1152" t="s">
        <v>129</v>
      </c>
      <c r="JZV6" s="1152" t="s">
        <v>129</v>
      </c>
      <c r="JZW6" s="1152" t="s">
        <v>129</v>
      </c>
      <c r="JZX6" s="1152" t="s">
        <v>129</v>
      </c>
      <c r="JZY6" s="1152" t="s">
        <v>129</v>
      </c>
      <c r="JZZ6" s="1152" t="s">
        <v>129</v>
      </c>
      <c r="KAA6" s="1152" t="s">
        <v>129</v>
      </c>
      <c r="KAB6" s="1152" t="s">
        <v>129</v>
      </c>
      <c r="KAC6" s="1152" t="s">
        <v>129</v>
      </c>
      <c r="KAD6" s="1152" t="s">
        <v>129</v>
      </c>
      <c r="KAE6" s="1152" t="s">
        <v>129</v>
      </c>
      <c r="KAF6" s="1152" t="s">
        <v>129</v>
      </c>
      <c r="KAG6" s="1152" t="s">
        <v>129</v>
      </c>
      <c r="KAH6" s="1152" t="s">
        <v>129</v>
      </c>
      <c r="KAI6" s="1152" t="s">
        <v>129</v>
      </c>
      <c r="KAJ6" s="1152" t="s">
        <v>129</v>
      </c>
      <c r="KAK6" s="1152" t="s">
        <v>129</v>
      </c>
      <c r="KAL6" s="1152" t="s">
        <v>129</v>
      </c>
      <c r="KAM6" s="1152" t="s">
        <v>129</v>
      </c>
      <c r="KAN6" s="1152" t="s">
        <v>129</v>
      </c>
      <c r="KAO6" s="1152" t="s">
        <v>129</v>
      </c>
      <c r="KAP6" s="1152" t="s">
        <v>129</v>
      </c>
      <c r="KAQ6" s="1152" t="s">
        <v>129</v>
      </c>
      <c r="KAR6" s="1152" t="s">
        <v>129</v>
      </c>
      <c r="KAS6" s="1152" t="s">
        <v>129</v>
      </c>
      <c r="KAT6" s="1152" t="s">
        <v>129</v>
      </c>
      <c r="KAU6" s="1152" t="s">
        <v>129</v>
      </c>
      <c r="KAV6" s="1152" t="s">
        <v>129</v>
      </c>
      <c r="KAW6" s="1152" t="s">
        <v>129</v>
      </c>
      <c r="KAX6" s="1152" t="s">
        <v>129</v>
      </c>
      <c r="KAY6" s="1152" t="s">
        <v>129</v>
      </c>
      <c r="KAZ6" s="1152" t="s">
        <v>129</v>
      </c>
      <c r="KBA6" s="1152" t="s">
        <v>129</v>
      </c>
      <c r="KBB6" s="1152" t="s">
        <v>129</v>
      </c>
      <c r="KBC6" s="1152" t="s">
        <v>129</v>
      </c>
      <c r="KBD6" s="1152" t="s">
        <v>129</v>
      </c>
      <c r="KBE6" s="1152" t="s">
        <v>129</v>
      </c>
      <c r="KBF6" s="1152" t="s">
        <v>129</v>
      </c>
      <c r="KBG6" s="1152" t="s">
        <v>129</v>
      </c>
      <c r="KBH6" s="1152" t="s">
        <v>129</v>
      </c>
      <c r="KBI6" s="1152" t="s">
        <v>129</v>
      </c>
      <c r="KBJ6" s="1152" t="s">
        <v>129</v>
      </c>
      <c r="KBK6" s="1152" t="s">
        <v>129</v>
      </c>
      <c r="KBL6" s="1152" t="s">
        <v>129</v>
      </c>
      <c r="KBM6" s="1152" t="s">
        <v>129</v>
      </c>
      <c r="KBN6" s="1152" t="s">
        <v>129</v>
      </c>
      <c r="KBO6" s="1152" t="s">
        <v>129</v>
      </c>
      <c r="KBP6" s="1152" t="s">
        <v>129</v>
      </c>
      <c r="KBQ6" s="1152" t="s">
        <v>129</v>
      </c>
      <c r="KBR6" s="1152" t="s">
        <v>129</v>
      </c>
      <c r="KBS6" s="1152" t="s">
        <v>129</v>
      </c>
      <c r="KBT6" s="1152" t="s">
        <v>129</v>
      </c>
      <c r="KBU6" s="1152" t="s">
        <v>129</v>
      </c>
      <c r="KBV6" s="1152" t="s">
        <v>129</v>
      </c>
      <c r="KBW6" s="1152" t="s">
        <v>129</v>
      </c>
      <c r="KBX6" s="1152" t="s">
        <v>129</v>
      </c>
      <c r="KBY6" s="1152" t="s">
        <v>129</v>
      </c>
      <c r="KBZ6" s="1152" t="s">
        <v>129</v>
      </c>
      <c r="KCA6" s="1152" t="s">
        <v>129</v>
      </c>
      <c r="KCB6" s="1152" t="s">
        <v>129</v>
      </c>
      <c r="KCC6" s="1152" t="s">
        <v>129</v>
      </c>
      <c r="KCD6" s="1152" t="s">
        <v>129</v>
      </c>
      <c r="KCE6" s="1152" t="s">
        <v>129</v>
      </c>
      <c r="KCF6" s="1152" t="s">
        <v>129</v>
      </c>
      <c r="KCG6" s="1152" t="s">
        <v>129</v>
      </c>
      <c r="KCH6" s="1152" t="s">
        <v>129</v>
      </c>
      <c r="KCI6" s="1152" t="s">
        <v>129</v>
      </c>
      <c r="KCJ6" s="1152" t="s">
        <v>129</v>
      </c>
      <c r="KCK6" s="1152" t="s">
        <v>129</v>
      </c>
      <c r="KCL6" s="1152" t="s">
        <v>129</v>
      </c>
      <c r="KCM6" s="1152" t="s">
        <v>129</v>
      </c>
      <c r="KCN6" s="1152" t="s">
        <v>129</v>
      </c>
      <c r="KCO6" s="1152" t="s">
        <v>129</v>
      </c>
      <c r="KCP6" s="1152" t="s">
        <v>129</v>
      </c>
      <c r="KCQ6" s="1152" t="s">
        <v>129</v>
      </c>
      <c r="KCR6" s="1152" t="s">
        <v>129</v>
      </c>
      <c r="KCS6" s="1152" t="s">
        <v>129</v>
      </c>
      <c r="KCT6" s="1152" t="s">
        <v>129</v>
      </c>
      <c r="KCU6" s="1152" t="s">
        <v>129</v>
      </c>
      <c r="KCV6" s="1152" t="s">
        <v>129</v>
      </c>
      <c r="KCW6" s="1152" t="s">
        <v>129</v>
      </c>
      <c r="KCX6" s="1152" t="s">
        <v>129</v>
      </c>
      <c r="KCY6" s="1152" t="s">
        <v>129</v>
      </c>
      <c r="KCZ6" s="1152" t="s">
        <v>129</v>
      </c>
      <c r="KDA6" s="1152" t="s">
        <v>129</v>
      </c>
      <c r="KDB6" s="1152" t="s">
        <v>129</v>
      </c>
      <c r="KDC6" s="1152" t="s">
        <v>129</v>
      </c>
      <c r="KDD6" s="1152" t="s">
        <v>129</v>
      </c>
      <c r="KDE6" s="1152" t="s">
        <v>129</v>
      </c>
      <c r="KDF6" s="1152" t="s">
        <v>129</v>
      </c>
      <c r="KDG6" s="1152" t="s">
        <v>129</v>
      </c>
      <c r="KDH6" s="1152" t="s">
        <v>129</v>
      </c>
      <c r="KDI6" s="1152" t="s">
        <v>129</v>
      </c>
      <c r="KDJ6" s="1152" t="s">
        <v>129</v>
      </c>
      <c r="KDK6" s="1152" t="s">
        <v>129</v>
      </c>
      <c r="KDL6" s="1152" t="s">
        <v>129</v>
      </c>
      <c r="KDM6" s="1152" t="s">
        <v>129</v>
      </c>
      <c r="KDN6" s="1152" t="s">
        <v>129</v>
      </c>
      <c r="KDO6" s="1152" t="s">
        <v>129</v>
      </c>
      <c r="KDP6" s="1152" t="s">
        <v>129</v>
      </c>
      <c r="KDQ6" s="1152" t="s">
        <v>129</v>
      </c>
      <c r="KDR6" s="1152" t="s">
        <v>129</v>
      </c>
      <c r="KDS6" s="1152" t="s">
        <v>129</v>
      </c>
      <c r="KDT6" s="1152" t="s">
        <v>129</v>
      </c>
      <c r="KDU6" s="1152" t="s">
        <v>129</v>
      </c>
      <c r="KDV6" s="1152" t="s">
        <v>129</v>
      </c>
      <c r="KDW6" s="1152" t="s">
        <v>129</v>
      </c>
      <c r="KDX6" s="1152" t="s">
        <v>129</v>
      </c>
      <c r="KDY6" s="1152" t="s">
        <v>129</v>
      </c>
      <c r="KDZ6" s="1152" t="s">
        <v>129</v>
      </c>
      <c r="KEA6" s="1152" t="s">
        <v>129</v>
      </c>
      <c r="KEB6" s="1152" t="s">
        <v>129</v>
      </c>
      <c r="KEC6" s="1152" t="s">
        <v>129</v>
      </c>
      <c r="KED6" s="1152" t="s">
        <v>129</v>
      </c>
      <c r="KEE6" s="1152" t="s">
        <v>129</v>
      </c>
      <c r="KEF6" s="1152" t="s">
        <v>129</v>
      </c>
      <c r="KEG6" s="1152" t="s">
        <v>129</v>
      </c>
      <c r="KEH6" s="1152" t="s">
        <v>129</v>
      </c>
      <c r="KEI6" s="1152" t="s">
        <v>129</v>
      </c>
      <c r="KEJ6" s="1152" t="s">
        <v>129</v>
      </c>
      <c r="KEK6" s="1152" t="s">
        <v>129</v>
      </c>
      <c r="KEL6" s="1152" t="s">
        <v>129</v>
      </c>
      <c r="KEM6" s="1152" t="s">
        <v>129</v>
      </c>
      <c r="KEN6" s="1152" t="s">
        <v>129</v>
      </c>
      <c r="KEO6" s="1152" t="s">
        <v>129</v>
      </c>
      <c r="KEP6" s="1152" t="s">
        <v>129</v>
      </c>
      <c r="KEQ6" s="1152" t="s">
        <v>129</v>
      </c>
      <c r="KER6" s="1152" t="s">
        <v>129</v>
      </c>
      <c r="KES6" s="1152" t="s">
        <v>129</v>
      </c>
      <c r="KET6" s="1152" t="s">
        <v>129</v>
      </c>
      <c r="KEU6" s="1152" t="s">
        <v>129</v>
      </c>
      <c r="KEV6" s="1152" t="s">
        <v>129</v>
      </c>
      <c r="KEW6" s="1152" t="s">
        <v>129</v>
      </c>
      <c r="KEX6" s="1152" t="s">
        <v>129</v>
      </c>
      <c r="KEY6" s="1152" t="s">
        <v>129</v>
      </c>
      <c r="KEZ6" s="1152" t="s">
        <v>129</v>
      </c>
      <c r="KFA6" s="1152" t="s">
        <v>129</v>
      </c>
      <c r="KFB6" s="1152" t="s">
        <v>129</v>
      </c>
      <c r="KFC6" s="1152" t="s">
        <v>129</v>
      </c>
      <c r="KFD6" s="1152" t="s">
        <v>129</v>
      </c>
      <c r="KFE6" s="1152" t="s">
        <v>129</v>
      </c>
      <c r="KFF6" s="1152" t="s">
        <v>129</v>
      </c>
      <c r="KFG6" s="1152" t="s">
        <v>129</v>
      </c>
      <c r="KFH6" s="1152" t="s">
        <v>129</v>
      </c>
      <c r="KFI6" s="1152" t="s">
        <v>129</v>
      </c>
      <c r="KFJ6" s="1152" t="s">
        <v>129</v>
      </c>
      <c r="KFK6" s="1152" t="s">
        <v>129</v>
      </c>
      <c r="KFL6" s="1152" t="s">
        <v>129</v>
      </c>
      <c r="KFM6" s="1152" t="s">
        <v>129</v>
      </c>
      <c r="KFN6" s="1152" t="s">
        <v>129</v>
      </c>
      <c r="KFO6" s="1152" t="s">
        <v>129</v>
      </c>
      <c r="KFP6" s="1152" t="s">
        <v>129</v>
      </c>
      <c r="KFQ6" s="1152" t="s">
        <v>129</v>
      </c>
      <c r="KFR6" s="1152" t="s">
        <v>129</v>
      </c>
      <c r="KFS6" s="1152" t="s">
        <v>129</v>
      </c>
      <c r="KFT6" s="1152" t="s">
        <v>129</v>
      </c>
      <c r="KFU6" s="1152" t="s">
        <v>129</v>
      </c>
      <c r="KFV6" s="1152" t="s">
        <v>129</v>
      </c>
      <c r="KFW6" s="1152" t="s">
        <v>129</v>
      </c>
      <c r="KFX6" s="1152" t="s">
        <v>129</v>
      </c>
      <c r="KFY6" s="1152" t="s">
        <v>129</v>
      </c>
      <c r="KFZ6" s="1152" t="s">
        <v>129</v>
      </c>
      <c r="KGA6" s="1152" t="s">
        <v>129</v>
      </c>
      <c r="KGB6" s="1152" t="s">
        <v>129</v>
      </c>
      <c r="KGC6" s="1152" t="s">
        <v>129</v>
      </c>
      <c r="KGD6" s="1152" t="s">
        <v>129</v>
      </c>
      <c r="KGE6" s="1152" t="s">
        <v>129</v>
      </c>
      <c r="KGF6" s="1152" t="s">
        <v>129</v>
      </c>
      <c r="KGG6" s="1152" t="s">
        <v>129</v>
      </c>
      <c r="KGH6" s="1152" t="s">
        <v>129</v>
      </c>
      <c r="KGI6" s="1152" t="s">
        <v>129</v>
      </c>
      <c r="KGJ6" s="1152" t="s">
        <v>129</v>
      </c>
      <c r="KGK6" s="1152" t="s">
        <v>129</v>
      </c>
      <c r="KGL6" s="1152" t="s">
        <v>129</v>
      </c>
      <c r="KGM6" s="1152" t="s">
        <v>129</v>
      </c>
      <c r="KGN6" s="1152" t="s">
        <v>129</v>
      </c>
      <c r="KGO6" s="1152" t="s">
        <v>129</v>
      </c>
      <c r="KGP6" s="1152" t="s">
        <v>129</v>
      </c>
      <c r="KGQ6" s="1152" t="s">
        <v>129</v>
      </c>
      <c r="KGR6" s="1152" t="s">
        <v>129</v>
      </c>
      <c r="KGS6" s="1152" t="s">
        <v>129</v>
      </c>
      <c r="KGT6" s="1152" t="s">
        <v>129</v>
      </c>
      <c r="KGU6" s="1152" t="s">
        <v>129</v>
      </c>
      <c r="KGV6" s="1152" t="s">
        <v>129</v>
      </c>
      <c r="KGW6" s="1152" t="s">
        <v>129</v>
      </c>
      <c r="KGX6" s="1152" t="s">
        <v>129</v>
      </c>
      <c r="KGY6" s="1152" t="s">
        <v>129</v>
      </c>
      <c r="KGZ6" s="1152" t="s">
        <v>129</v>
      </c>
      <c r="KHA6" s="1152" t="s">
        <v>129</v>
      </c>
      <c r="KHB6" s="1152" t="s">
        <v>129</v>
      </c>
      <c r="KHC6" s="1152" t="s">
        <v>129</v>
      </c>
      <c r="KHD6" s="1152" t="s">
        <v>129</v>
      </c>
      <c r="KHE6" s="1152" t="s">
        <v>129</v>
      </c>
      <c r="KHF6" s="1152" t="s">
        <v>129</v>
      </c>
      <c r="KHG6" s="1152" t="s">
        <v>129</v>
      </c>
      <c r="KHH6" s="1152" t="s">
        <v>129</v>
      </c>
      <c r="KHI6" s="1152" t="s">
        <v>129</v>
      </c>
      <c r="KHJ6" s="1152" t="s">
        <v>129</v>
      </c>
      <c r="KHK6" s="1152" t="s">
        <v>129</v>
      </c>
      <c r="KHL6" s="1152" t="s">
        <v>129</v>
      </c>
      <c r="KHM6" s="1152" t="s">
        <v>129</v>
      </c>
      <c r="KHN6" s="1152" t="s">
        <v>129</v>
      </c>
      <c r="KHO6" s="1152" t="s">
        <v>129</v>
      </c>
      <c r="KHP6" s="1152" t="s">
        <v>129</v>
      </c>
      <c r="KHQ6" s="1152" t="s">
        <v>129</v>
      </c>
      <c r="KHR6" s="1152" t="s">
        <v>129</v>
      </c>
      <c r="KHS6" s="1152" t="s">
        <v>129</v>
      </c>
      <c r="KHT6" s="1152" t="s">
        <v>129</v>
      </c>
      <c r="KHU6" s="1152" t="s">
        <v>129</v>
      </c>
      <c r="KHV6" s="1152" t="s">
        <v>129</v>
      </c>
      <c r="KHW6" s="1152" t="s">
        <v>129</v>
      </c>
      <c r="KHX6" s="1152" t="s">
        <v>129</v>
      </c>
      <c r="KHY6" s="1152" t="s">
        <v>129</v>
      </c>
      <c r="KHZ6" s="1152" t="s">
        <v>129</v>
      </c>
      <c r="KIA6" s="1152" t="s">
        <v>129</v>
      </c>
      <c r="KIB6" s="1152" t="s">
        <v>129</v>
      </c>
      <c r="KIC6" s="1152" t="s">
        <v>129</v>
      </c>
      <c r="KID6" s="1152" t="s">
        <v>129</v>
      </c>
      <c r="KIE6" s="1152" t="s">
        <v>129</v>
      </c>
      <c r="KIF6" s="1152" t="s">
        <v>129</v>
      </c>
      <c r="KIG6" s="1152" t="s">
        <v>129</v>
      </c>
      <c r="KIH6" s="1152" t="s">
        <v>129</v>
      </c>
      <c r="KII6" s="1152" t="s">
        <v>129</v>
      </c>
      <c r="KIJ6" s="1152" t="s">
        <v>129</v>
      </c>
      <c r="KIK6" s="1152" t="s">
        <v>129</v>
      </c>
      <c r="KIL6" s="1152" t="s">
        <v>129</v>
      </c>
      <c r="KIM6" s="1152" t="s">
        <v>129</v>
      </c>
      <c r="KIN6" s="1152" t="s">
        <v>129</v>
      </c>
      <c r="KIO6" s="1152" t="s">
        <v>129</v>
      </c>
      <c r="KIP6" s="1152" t="s">
        <v>129</v>
      </c>
      <c r="KIQ6" s="1152" t="s">
        <v>129</v>
      </c>
      <c r="KIR6" s="1152" t="s">
        <v>129</v>
      </c>
      <c r="KIS6" s="1152" t="s">
        <v>129</v>
      </c>
      <c r="KIT6" s="1152" t="s">
        <v>129</v>
      </c>
      <c r="KIU6" s="1152" t="s">
        <v>129</v>
      </c>
      <c r="KIV6" s="1152" t="s">
        <v>129</v>
      </c>
      <c r="KIW6" s="1152" t="s">
        <v>129</v>
      </c>
      <c r="KIX6" s="1152" t="s">
        <v>129</v>
      </c>
      <c r="KIY6" s="1152" t="s">
        <v>129</v>
      </c>
      <c r="KIZ6" s="1152" t="s">
        <v>129</v>
      </c>
      <c r="KJA6" s="1152" t="s">
        <v>129</v>
      </c>
      <c r="KJB6" s="1152" t="s">
        <v>129</v>
      </c>
      <c r="KJC6" s="1152" t="s">
        <v>129</v>
      </c>
      <c r="KJD6" s="1152" t="s">
        <v>129</v>
      </c>
      <c r="KJE6" s="1152" t="s">
        <v>129</v>
      </c>
      <c r="KJF6" s="1152" t="s">
        <v>129</v>
      </c>
      <c r="KJG6" s="1152" t="s">
        <v>129</v>
      </c>
      <c r="KJH6" s="1152" t="s">
        <v>129</v>
      </c>
      <c r="KJI6" s="1152" t="s">
        <v>129</v>
      </c>
      <c r="KJJ6" s="1152" t="s">
        <v>129</v>
      </c>
      <c r="KJK6" s="1152" t="s">
        <v>129</v>
      </c>
      <c r="KJL6" s="1152" t="s">
        <v>129</v>
      </c>
      <c r="KJM6" s="1152" t="s">
        <v>129</v>
      </c>
      <c r="KJN6" s="1152" t="s">
        <v>129</v>
      </c>
      <c r="KJO6" s="1152" t="s">
        <v>129</v>
      </c>
      <c r="KJP6" s="1152" t="s">
        <v>129</v>
      </c>
      <c r="KJQ6" s="1152" t="s">
        <v>129</v>
      </c>
      <c r="KJR6" s="1152" t="s">
        <v>129</v>
      </c>
      <c r="KJS6" s="1152" t="s">
        <v>129</v>
      </c>
      <c r="KJT6" s="1152" t="s">
        <v>129</v>
      </c>
      <c r="KJU6" s="1152" t="s">
        <v>129</v>
      </c>
      <c r="KJV6" s="1152" t="s">
        <v>129</v>
      </c>
      <c r="KJW6" s="1152" t="s">
        <v>129</v>
      </c>
      <c r="KJX6" s="1152" t="s">
        <v>129</v>
      </c>
      <c r="KJY6" s="1152" t="s">
        <v>129</v>
      </c>
      <c r="KJZ6" s="1152" t="s">
        <v>129</v>
      </c>
      <c r="KKA6" s="1152" t="s">
        <v>129</v>
      </c>
      <c r="KKB6" s="1152" t="s">
        <v>129</v>
      </c>
      <c r="KKC6" s="1152" t="s">
        <v>129</v>
      </c>
      <c r="KKD6" s="1152" t="s">
        <v>129</v>
      </c>
      <c r="KKE6" s="1152" t="s">
        <v>129</v>
      </c>
      <c r="KKF6" s="1152" t="s">
        <v>129</v>
      </c>
      <c r="KKG6" s="1152" t="s">
        <v>129</v>
      </c>
      <c r="KKH6" s="1152" t="s">
        <v>129</v>
      </c>
      <c r="KKI6" s="1152" t="s">
        <v>129</v>
      </c>
      <c r="KKJ6" s="1152" t="s">
        <v>129</v>
      </c>
      <c r="KKK6" s="1152" t="s">
        <v>129</v>
      </c>
      <c r="KKL6" s="1152" t="s">
        <v>129</v>
      </c>
      <c r="KKM6" s="1152" t="s">
        <v>129</v>
      </c>
      <c r="KKN6" s="1152" t="s">
        <v>129</v>
      </c>
      <c r="KKO6" s="1152" t="s">
        <v>129</v>
      </c>
      <c r="KKP6" s="1152" t="s">
        <v>129</v>
      </c>
      <c r="KKQ6" s="1152" t="s">
        <v>129</v>
      </c>
      <c r="KKR6" s="1152" t="s">
        <v>129</v>
      </c>
      <c r="KKS6" s="1152" t="s">
        <v>129</v>
      </c>
      <c r="KKT6" s="1152" t="s">
        <v>129</v>
      </c>
      <c r="KKU6" s="1152" t="s">
        <v>129</v>
      </c>
      <c r="KKV6" s="1152" t="s">
        <v>129</v>
      </c>
      <c r="KKW6" s="1152" t="s">
        <v>129</v>
      </c>
      <c r="KKX6" s="1152" t="s">
        <v>129</v>
      </c>
      <c r="KKY6" s="1152" t="s">
        <v>129</v>
      </c>
      <c r="KKZ6" s="1152" t="s">
        <v>129</v>
      </c>
      <c r="KLA6" s="1152" t="s">
        <v>129</v>
      </c>
      <c r="KLB6" s="1152" t="s">
        <v>129</v>
      </c>
      <c r="KLC6" s="1152" t="s">
        <v>129</v>
      </c>
      <c r="KLD6" s="1152" t="s">
        <v>129</v>
      </c>
      <c r="KLE6" s="1152" t="s">
        <v>129</v>
      </c>
      <c r="KLF6" s="1152" t="s">
        <v>129</v>
      </c>
      <c r="KLG6" s="1152" t="s">
        <v>129</v>
      </c>
      <c r="KLH6" s="1152" t="s">
        <v>129</v>
      </c>
      <c r="KLI6" s="1152" t="s">
        <v>129</v>
      </c>
      <c r="KLJ6" s="1152" t="s">
        <v>129</v>
      </c>
      <c r="KLK6" s="1152" t="s">
        <v>129</v>
      </c>
      <c r="KLL6" s="1152" t="s">
        <v>129</v>
      </c>
      <c r="KLM6" s="1152" t="s">
        <v>129</v>
      </c>
      <c r="KLN6" s="1152" t="s">
        <v>129</v>
      </c>
      <c r="KLO6" s="1152" t="s">
        <v>129</v>
      </c>
      <c r="KLP6" s="1152" t="s">
        <v>129</v>
      </c>
      <c r="KLQ6" s="1152" t="s">
        <v>129</v>
      </c>
      <c r="KLR6" s="1152" t="s">
        <v>129</v>
      </c>
      <c r="KLS6" s="1152" t="s">
        <v>129</v>
      </c>
      <c r="KLT6" s="1152" t="s">
        <v>129</v>
      </c>
      <c r="KLU6" s="1152" t="s">
        <v>129</v>
      </c>
      <c r="KLV6" s="1152" t="s">
        <v>129</v>
      </c>
      <c r="KLW6" s="1152" t="s">
        <v>129</v>
      </c>
      <c r="KLX6" s="1152" t="s">
        <v>129</v>
      </c>
      <c r="KLY6" s="1152" t="s">
        <v>129</v>
      </c>
      <c r="KLZ6" s="1152" t="s">
        <v>129</v>
      </c>
      <c r="KMA6" s="1152" t="s">
        <v>129</v>
      </c>
      <c r="KMB6" s="1152" t="s">
        <v>129</v>
      </c>
      <c r="KMC6" s="1152" t="s">
        <v>129</v>
      </c>
      <c r="KMD6" s="1152" t="s">
        <v>129</v>
      </c>
      <c r="KME6" s="1152" t="s">
        <v>129</v>
      </c>
      <c r="KMF6" s="1152" t="s">
        <v>129</v>
      </c>
      <c r="KMG6" s="1152" t="s">
        <v>129</v>
      </c>
      <c r="KMH6" s="1152" t="s">
        <v>129</v>
      </c>
      <c r="KMI6" s="1152" t="s">
        <v>129</v>
      </c>
      <c r="KMJ6" s="1152" t="s">
        <v>129</v>
      </c>
      <c r="KMK6" s="1152" t="s">
        <v>129</v>
      </c>
      <c r="KML6" s="1152" t="s">
        <v>129</v>
      </c>
      <c r="KMM6" s="1152" t="s">
        <v>129</v>
      </c>
      <c r="KMN6" s="1152" t="s">
        <v>129</v>
      </c>
      <c r="KMO6" s="1152" t="s">
        <v>129</v>
      </c>
      <c r="KMP6" s="1152" t="s">
        <v>129</v>
      </c>
      <c r="KMQ6" s="1152" t="s">
        <v>129</v>
      </c>
      <c r="KMR6" s="1152" t="s">
        <v>129</v>
      </c>
      <c r="KMS6" s="1152" t="s">
        <v>129</v>
      </c>
      <c r="KMT6" s="1152" t="s">
        <v>129</v>
      </c>
      <c r="KMU6" s="1152" t="s">
        <v>129</v>
      </c>
      <c r="KMV6" s="1152" t="s">
        <v>129</v>
      </c>
      <c r="KMW6" s="1152" t="s">
        <v>129</v>
      </c>
      <c r="KMX6" s="1152" t="s">
        <v>129</v>
      </c>
      <c r="KMY6" s="1152" t="s">
        <v>129</v>
      </c>
      <c r="KMZ6" s="1152" t="s">
        <v>129</v>
      </c>
      <c r="KNA6" s="1152" t="s">
        <v>129</v>
      </c>
      <c r="KNB6" s="1152" t="s">
        <v>129</v>
      </c>
      <c r="KNC6" s="1152" t="s">
        <v>129</v>
      </c>
      <c r="KND6" s="1152" t="s">
        <v>129</v>
      </c>
      <c r="KNE6" s="1152" t="s">
        <v>129</v>
      </c>
      <c r="KNF6" s="1152" t="s">
        <v>129</v>
      </c>
      <c r="KNG6" s="1152" t="s">
        <v>129</v>
      </c>
      <c r="KNH6" s="1152" t="s">
        <v>129</v>
      </c>
      <c r="KNI6" s="1152" t="s">
        <v>129</v>
      </c>
      <c r="KNJ6" s="1152" t="s">
        <v>129</v>
      </c>
      <c r="KNK6" s="1152" t="s">
        <v>129</v>
      </c>
      <c r="KNL6" s="1152" t="s">
        <v>129</v>
      </c>
      <c r="KNM6" s="1152" t="s">
        <v>129</v>
      </c>
      <c r="KNN6" s="1152" t="s">
        <v>129</v>
      </c>
      <c r="KNO6" s="1152" t="s">
        <v>129</v>
      </c>
      <c r="KNP6" s="1152" t="s">
        <v>129</v>
      </c>
      <c r="KNQ6" s="1152" t="s">
        <v>129</v>
      </c>
      <c r="KNR6" s="1152" t="s">
        <v>129</v>
      </c>
      <c r="KNS6" s="1152" t="s">
        <v>129</v>
      </c>
      <c r="KNT6" s="1152" t="s">
        <v>129</v>
      </c>
      <c r="KNU6" s="1152" t="s">
        <v>129</v>
      </c>
      <c r="KNV6" s="1152" t="s">
        <v>129</v>
      </c>
      <c r="KNW6" s="1152" t="s">
        <v>129</v>
      </c>
      <c r="KNX6" s="1152" t="s">
        <v>129</v>
      </c>
      <c r="KNY6" s="1152" t="s">
        <v>129</v>
      </c>
      <c r="KNZ6" s="1152" t="s">
        <v>129</v>
      </c>
      <c r="KOA6" s="1152" t="s">
        <v>129</v>
      </c>
      <c r="KOB6" s="1152" t="s">
        <v>129</v>
      </c>
      <c r="KOC6" s="1152" t="s">
        <v>129</v>
      </c>
      <c r="KOD6" s="1152" t="s">
        <v>129</v>
      </c>
      <c r="KOE6" s="1152" t="s">
        <v>129</v>
      </c>
      <c r="KOF6" s="1152" t="s">
        <v>129</v>
      </c>
      <c r="KOG6" s="1152" t="s">
        <v>129</v>
      </c>
      <c r="KOH6" s="1152" t="s">
        <v>129</v>
      </c>
      <c r="KOI6" s="1152" t="s">
        <v>129</v>
      </c>
      <c r="KOJ6" s="1152" t="s">
        <v>129</v>
      </c>
      <c r="KOK6" s="1152" t="s">
        <v>129</v>
      </c>
      <c r="KOL6" s="1152" t="s">
        <v>129</v>
      </c>
      <c r="KOM6" s="1152" t="s">
        <v>129</v>
      </c>
      <c r="KON6" s="1152" t="s">
        <v>129</v>
      </c>
      <c r="KOO6" s="1152" t="s">
        <v>129</v>
      </c>
      <c r="KOP6" s="1152" t="s">
        <v>129</v>
      </c>
      <c r="KOQ6" s="1152" t="s">
        <v>129</v>
      </c>
      <c r="KOR6" s="1152" t="s">
        <v>129</v>
      </c>
      <c r="KOS6" s="1152" t="s">
        <v>129</v>
      </c>
      <c r="KOT6" s="1152" t="s">
        <v>129</v>
      </c>
      <c r="KOU6" s="1152" t="s">
        <v>129</v>
      </c>
      <c r="KOV6" s="1152" t="s">
        <v>129</v>
      </c>
      <c r="KOW6" s="1152" t="s">
        <v>129</v>
      </c>
      <c r="KOX6" s="1152" t="s">
        <v>129</v>
      </c>
      <c r="KOY6" s="1152" t="s">
        <v>129</v>
      </c>
      <c r="KOZ6" s="1152" t="s">
        <v>129</v>
      </c>
      <c r="KPA6" s="1152" t="s">
        <v>129</v>
      </c>
      <c r="KPB6" s="1152" t="s">
        <v>129</v>
      </c>
      <c r="KPC6" s="1152" t="s">
        <v>129</v>
      </c>
      <c r="KPD6" s="1152" t="s">
        <v>129</v>
      </c>
      <c r="KPE6" s="1152" t="s">
        <v>129</v>
      </c>
      <c r="KPF6" s="1152" t="s">
        <v>129</v>
      </c>
      <c r="KPG6" s="1152" t="s">
        <v>129</v>
      </c>
      <c r="KPH6" s="1152" t="s">
        <v>129</v>
      </c>
      <c r="KPI6" s="1152" t="s">
        <v>129</v>
      </c>
      <c r="KPJ6" s="1152" t="s">
        <v>129</v>
      </c>
      <c r="KPK6" s="1152" t="s">
        <v>129</v>
      </c>
      <c r="KPL6" s="1152" t="s">
        <v>129</v>
      </c>
      <c r="KPM6" s="1152" t="s">
        <v>129</v>
      </c>
      <c r="KPN6" s="1152" t="s">
        <v>129</v>
      </c>
      <c r="KPO6" s="1152" t="s">
        <v>129</v>
      </c>
      <c r="KPP6" s="1152" t="s">
        <v>129</v>
      </c>
      <c r="KPQ6" s="1152" t="s">
        <v>129</v>
      </c>
      <c r="KPR6" s="1152" t="s">
        <v>129</v>
      </c>
      <c r="KPS6" s="1152" t="s">
        <v>129</v>
      </c>
      <c r="KPT6" s="1152" t="s">
        <v>129</v>
      </c>
      <c r="KPU6" s="1152" t="s">
        <v>129</v>
      </c>
      <c r="KPV6" s="1152" t="s">
        <v>129</v>
      </c>
      <c r="KPW6" s="1152" t="s">
        <v>129</v>
      </c>
      <c r="KPX6" s="1152" t="s">
        <v>129</v>
      </c>
      <c r="KPY6" s="1152" t="s">
        <v>129</v>
      </c>
      <c r="KPZ6" s="1152" t="s">
        <v>129</v>
      </c>
      <c r="KQA6" s="1152" t="s">
        <v>129</v>
      </c>
      <c r="KQB6" s="1152" t="s">
        <v>129</v>
      </c>
      <c r="KQC6" s="1152" t="s">
        <v>129</v>
      </c>
      <c r="KQD6" s="1152" t="s">
        <v>129</v>
      </c>
      <c r="KQE6" s="1152" t="s">
        <v>129</v>
      </c>
      <c r="KQF6" s="1152" t="s">
        <v>129</v>
      </c>
      <c r="KQG6" s="1152" t="s">
        <v>129</v>
      </c>
      <c r="KQH6" s="1152" t="s">
        <v>129</v>
      </c>
      <c r="KQI6" s="1152" t="s">
        <v>129</v>
      </c>
      <c r="KQJ6" s="1152" t="s">
        <v>129</v>
      </c>
      <c r="KQK6" s="1152" t="s">
        <v>129</v>
      </c>
      <c r="KQL6" s="1152" t="s">
        <v>129</v>
      </c>
      <c r="KQM6" s="1152" t="s">
        <v>129</v>
      </c>
      <c r="KQN6" s="1152" t="s">
        <v>129</v>
      </c>
      <c r="KQO6" s="1152" t="s">
        <v>129</v>
      </c>
      <c r="KQP6" s="1152" t="s">
        <v>129</v>
      </c>
      <c r="KQQ6" s="1152" t="s">
        <v>129</v>
      </c>
      <c r="KQR6" s="1152" t="s">
        <v>129</v>
      </c>
      <c r="KQS6" s="1152" t="s">
        <v>129</v>
      </c>
      <c r="KQT6" s="1152" t="s">
        <v>129</v>
      </c>
      <c r="KQU6" s="1152" t="s">
        <v>129</v>
      </c>
      <c r="KQV6" s="1152" t="s">
        <v>129</v>
      </c>
      <c r="KQW6" s="1152" t="s">
        <v>129</v>
      </c>
      <c r="KQX6" s="1152" t="s">
        <v>129</v>
      </c>
      <c r="KQY6" s="1152" t="s">
        <v>129</v>
      </c>
      <c r="KQZ6" s="1152" t="s">
        <v>129</v>
      </c>
      <c r="KRA6" s="1152" t="s">
        <v>129</v>
      </c>
      <c r="KRB6" s="1152" t="s">
        <v>129</v>
      </c>
      <c r="KRC6" s="1152" t="s">
        <v>129</v>
      </c>
      <c r="KRD6" s="1152" t="s">
        <v>129</v>
      </c>
      <c r="KRE6" s="1152" t="s">
        <v>129</v>
      </c>
      <c r="KRF6" s="1152" t="s">
        <v>129</v>
      </c>
      <c r="KRG6" s="1152" t="s">
        <v>129</v>
      </c>
      <c r="KRH6" s="1152" t="s">
        <v>129</v>
      </c>
      <c r="KRI6" s="1152" t="s">
        <v>129</v>
      </c>
      <c r="KRJ6" s="1152" t="s">
        <v>129</v>
      </c>
      <c r="KRK6" s="1152" t="s">
        <v>129</v>
      </c>
      <c r="KRL6" s="1152" t="s">
        <v>129</v>
      </c>
      <c r="KRM6" s="1152" t="s">
        <v>129</v>
      </c>
      <c r="KRN6" s="1152" t="s">
        <v>129</v>
      </c>
      <c r="KRO6" s="1152" t="s">
        <v>129</v>
      </c>
      <c r="KRP6" s="1152" t="s">
        <v>129</v>
      </c>
      <c r="KRQ6" s="1152" t="s">
        <v>129</v>
      </c>
      <c r="KRR6" s="1152" t="s">
        <v>129</v>
      </c>
      <c r="KRS6" s="1152" t="s">
        <v>129</v>
      </c>
      <c r="KRT6" s="1152" t="s">
        <v>129</v>
      </c>
      <c r="KRU6" s="1152" t="s">
        <v>129</v>
      </c>
      <c r="KRV6" s="1152" t="s">
        <v>129</v>
      </c>
      <c r="KRW6" s="1152" t="s">
        <v>129</v>
      </c>
      <c r="KRX6" s="1152" t="s">
        <v>129</v>
      </c>
      <c r="KRY6" s="1152" t="s">
        <v>129</v>
      </c>
      <c r="KRZ6" s="1152" t="s">
        <v>129</v>
      </c>
      <c r="KSA6" s="1152" t="s">
        <v>129</v>
      </c>
      <c r="KSB6" s="1152" t="s">
        <v>129</v>
      </c>
      <c r="KSC6" s="1152" t="s">
        <v>129</v>
      </c>
      <c r="KSD6" s="1152" t="s">
        <v>129</v>
      </c>
      <c r="KSE6" s="1152" t="s">
        <v>129</v>
      </c>
      <c r="KSF6" s="1152" t="s">
        <v>129</v>
      </c>
      <c r="KSG6" s="1152" t="s">
        <v>129</v>
      </c>
      <c r="KSH6" s="1152" t="s">
        <v>129</v>
      </c>
      <c r="KSI6" s="1152" t="s">
        <v>129</v>
      </c>
      <c r="KSJ6" s="1152" t="s">
        <v>129</v>
      </c>
      <c r="KSK6" s="1152" t="s">
        <v>129</v>
      </c>
      <c r="KSL6" s="1152" t="s">
        <v>129</v>
      </c>
      <c r="KSM6" s="1152" t="s">
        <v>129</v>
      </c>
      <c r="KSN6" s="1152" t="s">
        <v>129</v>
      </c>
      <c r="KSO6" s="1152" t="s">
        <v>129</v>
      </c>
      <c r="KSP6" s="1152" t="s">
        <v>129</v>
      </c>
      <c r="KSQ6" s="1152" t="s">
        <v>129</v>
      </c>
      <c r="KSR6" s="1152" t="s">
        <v>129</v>
      </c>
      <c r="KSS6" s="1152" t="s">
        <v>129</v>
      </c>
      <c r="KST6" s="1152" t="s">
        <v>129</v>
      </c>
      <c r="KSU6" s="1152" t="s">
        <v>129</v>
      </c>
      <c r="KSV6" s="1152" t="s">
        <v>129</v>
      </c>
      <c r="KSW6" s="1152" t="s">
        <v>129</v>
      </c>
      <c r="KSX6" s="1152" t="s">
        <v>129</v>
      </c>
      <c r="KSY6" s="1152" t="s">
        <v>129</v>
      </c>
      <c r="KSZ6" s="1152" t="s">
        <v>129</v>
      </c>
      <c r="KTA6" s="1152" t="s">
        <v>129</v>
      </c>
      <c r="KTB6" s="1152" t="s">
        <v>129</v>
      </c>
      <c r="KTC6" s="1152" t="s">
        <v>129</v>
      </c>
      <c r="KTD6" s="1152" t="s">
        <v>129</v>
      </c>
      <c r="KTE6" s="1152" t="s">
        <v>129</v>
      </c>
      <c r="KTF6" s="1152" t="s">
        <v>129</v>
      </c>
      <c r="KTG6" s="1152" t="s">
        <v>129</v>
      </c>
      <c r="KTH6" s="1152" t="s">
        <v>129</v>
      </c>
      <c r="KTI6" s="1152" t="s">
        <v>129</v>
      </c>
      <c r="KTJ6" s="1152" t="s">
        <v>129</v>
      </c>
      <c r="KTK6" s="1152" t="s">
        <v>129</v>
      </c>
      <c r="KTL6" s="1152" t="s">
        <v>129</v>
      </c>
      <c r="KTM6" s="1152" t="s">
        <v>129</v>
      </c>
      <c r="KTN6" s="1152" t="s">
        <v>129</v>
      </c>
      <c r="KTO6" s="1152" t="s">
        <v>129</v>
      </c>
      <c r="KTP6" s="1152" t="s">
        <v>129</v>
      </c>
      <c r="KTQ6" s="1152" t="s">
        <v>129</v>
      </c>
      <c r="KTR6" s="1152" t="s">
        <v>129</v>
      </c>
      <c r="KTS6" s="1152" t="s">
        <v>129</v>
      </c>
      <c r="KTT6" s="1152" t="s">
        <v>129</v>
      </c>
      <c r="KTU6" s="1152" t="s">
        <v>129</v>
      </c>
      <c r="KTV6" s="1152" t="s">
        <v>129</v>
      </c>
      <c r="KTW6" s="1152" t="s">
        <v>129</v>
      </c>
      <c r="KTX6" s="1152" t="s">
        <v>129</v>
      </c>
      <c r="KTY6" s="1152" t="s">
        <v>129</v>
      </c>
      <c r="KTZ6" s="1152" t="s">
        <v>129</v>
      </c>
      <c r="KUA6" s="1152" t="s">
        <v>129</v>
      </c>
      <c r="KUB6" s="1152" t="s">
        <v>129</v>
      </c>
      <c r="KUC6" s="1152" t="s">
        <v>129</v>
      </c>
      <c r="KUD6" s="1152" t="s">
        <v>129</v>
      </c>
      <c r="KUE6" s="1152" t="s">
        <v>129</v>
      </c>
      <c r="KUF6" s="1152" t="s">
        <v>129</v>
      </c>
      <c r="KUG6" s="1152" t="s">
        <v>129</v>
      </c>
      <c r="KUH6" s="1152" t="s">
        <v>129</v>
      </c>
      <c r="KUI6" s="1152" t="s">
        <v>129</v>
      </c>
      <c r="KUJ6" s="1152" t="s">
        <v>129</v>
      </c>
      <c r="KUK6" s="1152" t="s">
        <v>129</v>
      </c>
      <c r="KUL6" s="1152" t="s">
        <v>129</v>
      </c>
      <c r="KUM6" s="1152" t="s">
        <v>129</v>
      </c>
      <c r="KUN6" s="1152" t="s">
        <v>129</v>
      </c>
      <c r="KUO6" s="1152" t="s">
        <v>129</v>
      </c>
      <c r="KUP6" s="1152" t="s">
        <v>129</v>
      </c>
      <c r="KUQ6" s="1152" t="s">
        <v>129</v>
      </c>
      <c r="KUR6" s="1152" t="s">
        <v>129</v>
      </c>
      <c r="KUS6" s="1152" t="s">
        <v>129</v>
      </c>
      <c r="KUT6" s="1152" t="s">
        <v>129</v>
      </c>
      <c r="KUU6" s="1152" t="s">
        <v>129</v>
      </c>
      <c r="KUV6" s="1152" t="s">
        <v>129</v>
      </c>
      <c r="KUW6" s="1152" t="s">
        <v>129</v>
      </c>
      <c r="KUX6" s="1152" t="s">
        <v>129</v>
      </c>
      <c r="KUY6" s="1152" t="s">
        <v>129</v>
      </c>
      <c r="KUZ6" s="1152" t="s">
        <v>129</v>
      </c>
      <c r="KVA6" s="1152" t="s">
        <v>129</v>
      </c>
      <c r="KVB6" s="1152" t="s">
        <v>129</v>
      </c>
      <c r="KVC6" s="1152" t="s">
        <v>129</v>
      </c>
      <c r="KVD6" s="1152" t="s">
        <v>129</v>
      </c>
      <c r="KVE6" s="1152" t="s">
        <v>129</v>
      </c>
      <c r="KVF6" s="1152" t="s">
        <v>129</v>
      </c>
      <c r="KVG6" s="1152" t="s">
        <v>129</v>
      </c>
      <c r="KVH6" s="1152" t="s">
        <v>129</v>
      </c>
      <c r="KVI6" s="1152" t="s">
        <v>129</v>
      </c>
      <c r="KVJ6" s="1152" t="s">
        <v>129</v>
      </c>
      <c r="KVK6" s="1152" t="s">
        <v>129</v>
      </c>
      <c r="KVL6" s="1152" t="s">
        <v>129</v>
      </c>
      <c r="KVM6" s="1152" t="s">
        <v>129</v>
      </c>
      <c r="KVN6" s="1152" t="s">
        <v>129</v>
      </c>
      <c r="KVO6" s="1152" t="s">
        <v>129</v>
      </c>
      <c r="KVP6" s="1152" t="s">
        <v>129</v>
      </c>
      <c r="KVQ6" s="1152" t="s">
        <v>129</v>
      </c>
      <c r="KVR6" s="1152" t="s">
        <v>129</v>
      </c>
      <c r="KVS6" s="1152" t="s">
        <v>129</v>
      </c>
      <c r="KVT6" s="1152" t="s">
        <v>129</v>
      </c>
      <c r="KVU6" s="1152" t="s">
        <v>129</v>
      </c>
      <c r="KVV6" s="1152" t="s">
        <v>129</v>
      </c>
      <c r="KVW6" s="1152" t="s">
        <v>129</v>
      </c>
      <c r="KVX6" s="1152" t="s">
        <v>129</v>
      </c>
      <c r="KVY6" s="1152" t="s">
        <v>129</v>
      </c>
      <c r="KVZ6" s="1152" t="s">
        <v>129</v>
      </c>
      <c r="KWA6" s="1152" t="s">
        <v>129</v>
      </c>
      <c r="KWB6" s="1152" t="s">
        <v>129</v>
      </c>
      <c r="KWC6" s="1152" t="s">
        <v>129</v>
      </c>
      <c r="KWD6" s="1152" t="s">
        <v>129</v>
      </c>
      <c r="KWE6" s="1152" t="s">
        <v>129</v>
      </c>
      <c r="KWF6" s="1152" t="s">
        <v>129</v>
      </c>
      <c r="KWG6" s="1152" t="s">
        <v>129</v>
      </c>
      <c r="KWH6" s="1152" t="s">
        <v>129</v>
      </c>
      <c r="KWI6" s="1152" t="s">
        <v>129</v>
      </c>
      <c r="KWJ6" s="1152" t="s">
        <v>129</v>
      </c>
      <c r="KWK6" s="1152" t="s">
        <v>129</v>
      </c>
      <c r="KWL6" s="1152" t="s">
        <v>129</v>
      </c>
      <c r="KWM6" s="1152" t="s">
        <v>129</v>
      </c>
      <c r="KWN6" s="1152" t="s">
        <v>129</v>
      </c>
      <c r="KWO6" s="1152" t="s">
        <v>129</v>
      </c>
      <c r="KWP6" s="1152" t="s">
        <v>129</v>
      </c>
      <c r="KWQ6" s="1152" t="s">
        <v>129</v>
      </c>
      <c r="KWR6" s="1152" t="s">
        <v>129</v>
      </c>
      <c r="KWS6" s="1152" t="s">
        <v>129</v>
      </c>
      <c r="KWT6" s="1152" t="s">
        <v>129</v>
      </c>
      <c r="KWU6" s="1152" t="s">
        <v>129</v>
      </c>
      <c r="KWV6" s="1152" t="s">
        <v>129</v>
      </c>
      <c r="KWW6" s="1152" t="s">
        <v>129</v>
      </c>
      <c r="KWX6" s="1152" t="s">
        <v>129</v>
      </c>
      <c r="KWY6" s="1152" t="s">
        <v>129</v>
      </c>
      <c r="KWZ6" s="1152" t="s">
        <v>129</v>
      </c>
      <c r="KXA6" s="1152" t="s">
        <v>129</v>
      </c>
      <c r="KXB6" s="1152" t="s">
        <v>129</v>
      </c>
      <c r="KXC6" s="1152" t="s">
        <v>129</v>
      </c>
      <c r="KXD6" s="1152" t="s">
        <v>129</v>
      </c>
      <c r="KXE6" s="1152" t="s">
        <v>129</v>
      </c>
      <c r="KXF6" s="1152" t="s">
        <v>129</v>
      </c>
      <c r="KXG6" s="1152" t="s">
        <v>129</v>
      </c>
      <c r="KXH6" s="1152" t="s">
        <v>129</v>
      </c>
      <c r="KXI6" s="1152" t="s">
        <v>129</v>
      </c>
      <c r="KXJ6" s="1152" t="s">
        <v>129</v>
      </c>
      <c r="KXK6" s="1152" t="s">
        <v>129</v>
      </c>
      <c r="KXL6" s="1152" t="s">
        <v>129</v>
      </c>
      <c r="KXM6" s="1152" t="s">
        <v>129</v>
      </c>
      <c r="KXN6" s="1152" t="s">
        <v>129</v>
      </c>
      <c r="KXO6" s="1152" t="s">
        <v>129</v>
      </c>
      <c r="KXP6" s="1152" t="s">
        <v>129</v>
      </c>
      <c r="KXQ6" s="1152" t="s">
        <v>129</v>
      </c>
      <c r="KXR6" s="1152" t="s">
        <v>129</v>
      </c>
      <c r="KXS6" s="1152" t="s">
        <v>129</v>
      </c>
      <c r="KXT6" s="1152" t="s">
        <v>129</v>
      </c>
      <c r="KXU6" s="1152" t="s">
        <v>129</v>
      </c>
      <c r="KXV6" s="1152" t="s">
        <v>129</v>
      </c>
      <c r="KXW6" s="1152" t="s">
        <v>129</v>
      </c>
      <c r="KXX6" s="1152" t="s">
        <v>129</v>
      </c>
      <c r="KXY6" s="1152" t="s">
        <v>129</v>
      </c>
      <c r="KXZ6" s="1152" t="s">
        <v>129</v>
      </c>
      <c r="KYA6" s="1152" t="s">
        <v>129</v>
      </c>
      <c r="KYB6" s="1152" t="s">
        <v>129</v>
      </c>
      <c r="KYC6" s="1152" t="s">
        <v>129</v>
      </c>
      <c r="KYD6" s="1152" t="s">
        <v>129</v>
      </c>
      <c r="KYE6" s="1152" t="s">
        <v>129</v>
      </c>
      <c r="KYF6" s="1152" t="s">
        <v>129</v>
      </c>
      <c r="KYG6" s="1152" t="s">
        <v>129</v>
      </c>
      <c r="KYH6" s="1152" t="s">
        <v>129</v>
      </c>
      <c r="KYI6" s="1152" t="s">
        <v>129</v>
      </c>
      <c r="KYJ6" s="1152" t="s">
        <v>129</v>
      </c>
      <c r="KYK6" s="1152" t="s">
        <v>129</v>
      </c>
      <c r="KYL6" s="1152" t="s">
        <v>129</v>
      </c>
      <c r="KYM6" s="1152" t="s">
        <v>129</v>
      </c>
      <c r="KYN6" s="1152" t="s">
        <v>129</v>
      </c>
      <c r="KYO6" s="1152" t="s">
        <v>129</v>
      </c>
      <c r="KYP6" s="1152" t="s">
        <v>129</v>
      </c>
      <c r="KYQ6" s="1152" t="s">
        <v>129</v>
      </c>
      <c r="KYR6" s="1152" t="s">
        <v>129</v>
      </c>
      <c r="KYS6" s="1152" t="s">
        <v>129</v>
      </c>
      <c r="KYT6" s="1152" t="s">
        <v>129</v>
      </c>
      <c r="KYU6" s="1152" t="s">
        <v>129</v>
      </c>
      <c r="KYV6" s="1152" t="s">
        <v>129</v>
      </c>
      <c r="KYW6" s="1152" t="s">
        <v>129</v>
      </c>
      <c r="KYX6" s="1152" t="s">
        <v>129</v>
      </c>
      <c r="KYY6" s="1152" t="s">
        <v>129</v>
      </c>
      <c r="KYZ6" s="1152" t="s">
        <v>129</v>
      </c>
      <c r="KZA6" s="1152" t="s">
        <v>129</v>
      </c>
      <c r="KZB6" s="1152" t="s">
        <v>129</v>
      </c>
      <c r="KZC6" s="1152" t="s">
        <v>129</v>
      </c>
      <c r="KZD6" s="1152" t="s">
        <v>129</v>
      </c>
      <c r="KZE6" s="1152" t="s">
        <v>129</v>
      </c>
      <c r="KZF6" s="1152" t="s">
        <v>129</v>
      </c>
      <c r="KZG6" s="1152" t="s">
        <v>129</v>
      </c>
      <c r="KZH6" s="1152" t="s">
        <v>129</v>
      </c>
      <c r="KZI6" s="1152" t="s">
        <v>129</v>
      </c>
      <c r="KZJ6" s="1152" t="s">
        <v>129</v>
      </c>
      <c r="KZK6" s="1152" t="s">
        <v>129</v>
      </c>
      <c r="KZL6" s="1152" t="s">
        <v>129</v>
      </c>
      <c r="KZM6" s="1152" t="s">
        <v>129</v>
      </c>
      <c r="KZN6" s="1152" t="s">
        <v>129</v>
      </c>
      <c r="KZO6" s="1152" t="s">
        <v>129</v>
      </c>
      <c r="KZP6" s="1152" t="s">
        <v>129</v>
      </c>
      <c r="KZQ6" s="1152" t="s">
        <v>129</v>
      </c>
      <c r="KZR6" s="1152" t="s">
        <v>129</v>
      </c>
      <c r="KZS6" s="1152" t="s">
        <v>129</v>
      </c>
      <c r="KZT6" s="1152" t="s">
        <v>129</v>
      </c>
      <c r="KZU6" s="1152" t="s">
        <v>129</v>
      </c>
      <c r="KZV6" s="1152" t="s">
        <v>129</v>
      </c>
      <c r="KZW6" s="1152" t="s">
        <v>129</v>
      </c>
      <c r="KZX6" s="1152" t="s">
        <v>129</v>
      </c>
      <c r="KZY6" s="1152" t="s">
        <v>129</v>
      </c>
      <c r="KZZ6" s="1152" t="s">
        <v>129</v>
      </c>
      <c r="LAA6" s="1152" t="s">
        <v>129</v>
      </c>
      <c r="LAB6" s="1152" t="s">
        <v>129</v>
      </c>
      <c r="LAC6" s="1152" t="s">
        <v>129</v>
      </c>
      <c r="LAD6" s="1152" t="s">
        <v>129</v>
      </c>
      <c r="LAE6" s="1152" t="s">
        <v>129</v>
      </c>
      <c r="LAF6" s="1152" t="s">
        <v>129</v>
      </c>
      <c r="LAG6" s="1152" t="s">
        <v>129</v>
      </c>
      <c r="LAH6" s="1152" t="s">
        <v>129</v>
      </c>
      <c r="LAI6" s="1152" t="s">
        <v>129</v>
      </c>
      <c r="LAJ6" s="1152" t="s">
        <v>129</v>
      </c>
      <c r="LAK6" s="1152" t="s">
        <v>129</v>
      </c>
      <c r="LAL6" s="1152" t="s">
        <v>129</v>
      </c>
      <c r="LAM6" s="1152" t="s">
        <v>129</v>
      </c>
      <c r="LAN6" s="1152" t="s">
        <v>129</v>
      </c>
      <c r="LAO6" s="1152" t="s">
        <v>129</v>
      </c>
      <c r="LAP6" s="1152" t="s">
        <v>129</v>
      </c>
      <c r="LAQ6" s="1152" t="s">
        <v>129</v>
      </c>
      <c r="LAR6" s="1152" t="s">
        <v>129</v>
      </c>
      <c r="LAS6" s="1152" t="s">
        <v>129</v>
      </c>
      <c r="LAT6" s="1152" t="s">
        <v>129</v>
      </c>
      <c r="LAU6" s="1152" t="s">
        <v>129</v>
      </c>
      <c r="LAV6" s="1152" t="s">
        <v>129</v>
      </c>
      <c r="LAW6" s="1152" t="s">
        <v>129</v>
      </c>
      <c r="LAX6" s="1152" t="s">
        <v>129</v>
      </c>
      <c r="LAY6" s="1152" t="s">
        <v>129</v>
      </c>
      <c r="LAZ6" s="1152" t="s">
        <v>129</v>
      </c>
      <c r="LBA6" s="1152" t="s">
        <v>129</v>
      </c>
      <c r="LBB6" s="1152" t="s">
        <v>129</v>
      </c>
      <c r="LBC6" s="1152" t="s">
        <v>129</v>
      </c>
      <c r="LBD6" s="1152" t="s">
        <v>129</v>
      </c>
      <c r="LBE6" s="1152" t="s">
        <v>129</v>
      </c>
      <c r="LBF6" s="1152" t="s">
        <v>129</v>
      </c>
      <c r="LBG6" s="1152" t="s">
        <v>129</v>
      </c>
      <c r="LBH6" s="1152" t="s">
        <v>129</v>
      </c>
      <c r="LBI6" s="1152" t="s">
        <v>129</v>
      </c>
      <c r="LBJ6" s="1152" t="s">
        <v>129</v>
      </c>
      <c r="LBK6" s="1152" t="s">
        <v>129</v>
      </c>
      <c r="LBL6" s="1152" t="s">
        <v>129</v>
      </c>
      <c r="LBM6" s="1152" t="s">
        <v>129</v>
      </c>
      <c r="LBN6" s="1152" t="s">
        <v>129</v>
      </c>
      <c r="LBO6" s="1152" t="s">
        <v>129</v>
      </c>
      <c r="LBP6" s="1152" t="s">
        <v>129</v>
      </c>
      <c r="LBQ6" s="1152" t="s">
        <v>129</v>
      </c>
      <c r="LBR6" s="1152" t="s">
        <v>129</v>
      </c>
      <c r="LBS6" s="1152" t="s">
        <v>129</v>
      </c>
      <c r="LBT6" s="1152" t="s">
        <v>129</v>
      </c>
      <c r="LBU6" s="1152" t="s">
        <v>129</v>
      </c>
      <c r="LBV6" s="1152" t="s">
        <v>129</v>
      </c>
      <c r="LBW6" s="1152" t="s">
        <v>129</v>
      </c>
      <c r="LBX6" s="1152" t="s">
        <v>129</v>
      </c>
      <c r="LBY6" s="1152" t="s">
        <v>129</v>
      </c>
      <c r="LBZ6" s="1152" t="s">
        <v>129</v>
      </c>
      <c r="LCA6" s="1152" t="s">
        <v>129</v>
      </c>
      <c r="LCB6" s="1152" t="s">
        <v>129</v>
      </c>
      <c r="LCC6" s="1152" t="s">
        <v>129</v>
      </c>
      <c r="LCD6" s="1152" t="s">
        <v>129</v>
      </c>
      <c r="LCE6" s="1152" t="s">
        <v>129</v>
      </c>
      <c r="LCF6" s="1152" t="s">
        <v>129</v>
      </c>
      <c r="LCG6" s="1152" t="s">
        <v>129</v>
      </c>
      <c r="LCH6" s="1152" t="s">
        <v>129</v>
      </c>
      <c r="LCI6" s="1152" t="s">
        <v>129</v>
      </c>
      <c r="LCJ6" s="1152" t="s">
        <v>129</v>
      </c>
      <c r="LCK6" s="1152" t="s">
        <v>129</v>
      </c>
      <c r="LCL6" s="1152" t="s">
        <v>129</v>
      </c>
      <c r="LCM6" s="1152" t="s">
        <v>129</v>
      </c>
      <c r="LCN6" s="1152" t="s">
        <v>129</v>
      </c>
      <c r="LCO6" s="1152" t="s">
        <v>129</v>
      </c>
      <c r="LCP6" s="1152" t="s">
        <v>129</v>
      </c>
      <c r="LCQ6" s="1152" t="s">
        <v>129</v>
      </c>
      <c r="LCR6" s="1152" t="s">
        <v>129</v>
      </c>
      <c r="LCS6" s="1152" t="s">
        <v>129</v>
      </c>
      <c r="LCT6" s="1152" t="s">
        <v>129</v>
      </c>
      <c r="LCU6" s="1152" t="s">
        <v>129</v>
      </c>
      <c r="LCV6" s="1152" t="s">
        <v>129</v>
      </c>
      <c r="LCW6" s="1152" t="s">
        <v>129</v>
      </c>
      <c r="LCX6" s="1152" t="s">
        <v>129</v>
      </c>
      <c r="LCY6" s="1152" t="s">
        <v>129</v>
      </c>
      <c r="LCZ6" s="1152" t="s">
        <v>129</v>
      </c>
      <c r="LDA6" s="1152" t="s">
        <v>129</v>
      </c>
      <c r="LDB6" s="1152" t="s">
        <v>129</v>
      </c>
      <c r="LDC6" s="1152" t="s">
        <v>129</v>
      </c>
      <c r="LDD6" s="1152" t="s">
        <v>129</v>
      </c>
      <c r="LDE6" s="1152" t="s">
        <v>129</v>
      </c>
      <c r="LDF6" s="1152" t="s">
        <v>129</v>
      </c>
      <c r="LDG6" s="1152" t="s">
        <v>129</v>
      </c>
      <c r="LDH6" s="1152" t="s">
        <v>129</v>
      </c>
      <c r="LDI6" s="1152" t="s">
        <v>129</v>
      </c>
      <c r="LDJ6" s="1152" t="s">
        <v>129</v>
      </c>
      <c r="LDK6" s="1152" t="s">
        <v>129</v>
      </c>
      <c r="LDL6" s="1152" t="s">
        <v>129</v>
      </c>
      <c r="LDM6" s="1152" t="s">
        <v>129</v>
      </c>
      <c r="LDN6" s="1152" t="s">
        <v>129</v>
      </c>
      <c r="LDO6" s="1152" t="s">
        <v>129</v>
      </c>
      <c r="LDP6" s="1152" t="s">
        <v>129</v>
      </c>
      <c r="LDQ6" s="1152" t="s">
        <v>129</v>
      </c>
      <c r="LDR6" s="1152" t="s">
        <v>129</v>
      </c>
      <c r="LDS6" s="1152" t="s">
        <v>129</v>
      </c>
      <c r="LDT6" s="1152" t="s">
        <v>129</v>
      </c>
      <c r="LDU6" s="1152" t="s">
        <v>129</v>
      </c>
      <c r="LDV6" s="1152" t="s">
        <v>129</v>
      </c>
      <c r="LDW6" s="1152" t="s">
        <v>129</v>
      </c>
      <c r="LDX6" s="1152" t="s">
        <v>129</v>
      </c>
      <c r="LDY6" s="1152" t="s">
        <v>129</v>
      </c>
      <c r="LDZ6" s="1152" t="s">
        <v>129</v>
      </c>
      <c r="LEA6" s="1152" t="s">
        <v>129</v>
      </c>
      <c r="LEB6" s="1152" t="s">
        <v>129</v>
      </c>
      <c r="LEC6" s="1152" t="s">
        <v>129</v>
      </c>
      <c r="LED6" s="1152" t="s">
        <v>129</v>
      </c>
      <c r="LEE6" s="1152" t="s">
        <v>129</v>
      </c>
      <c r="LEF6" s="1152" t="s">
        <v>129</v>
      </c>
      <c r="LEG6" s="1152" t="s">
        <v>129</v>
      </c>
      <c r="LEH6" s="1152" t="s">
        <v>129</v>
      </c>
      <c r="LEI6" s="1152" t="s">
        <v>129</v>
      </c>
      <c r="LEJ6" s="1152" t="s">
        <v>129</v>
      </c>
      <c r="LEK6" s="1152" t="s">
        <v>129</v>
      </c>
      <c r="LEL6" s="1152" t="s">
        <v>129</v>
      </c>
      <c r="LEM6" s="1152" t="s">
        <v>129</v>
      </c>
      <c r="LEN6" s="1152" t="s">
        <v>129</v>
      </c>
      <c r="LEO6" s="1152" t="s">
        <v>129</v>
      </c>
      <c r="LEP6" s="1152" t="s">
        <v>129</v>
      </c>
      <c r="LEQ6" s="1152" t="s">
        <v>129</v>
      </c>
      <c r="LER6" s="1152" t="s">
        <v>129</v>
      </c>
      <c r="LES6" s="1152" t="s">
        <v>129</v>
      </c>
      <c r="LET6" s="1152" t="s">
        <v>129</v>
      </c>
      <c r="LEU6" s="1152" t="s">
        <v>129</v>
      </c>
      <c r="LEV6" s="1152" t="s">
        <v>129</v>
      </c>
      <c r="LEW6" s="1152" t="s">
        <v>129</v>
      </c>
      <c r="LEX6" s="1152" t="s">
        <v>129</v>
      </c>
      <c r="LEY6" s="1152" t="s">
        <v>129</v>
      </c>
      <c r="LEZ6" s="1152" t="s">
        <v>129</v>
      </c>
      <c r="LFA6" s="1152" t="s">
        <v>129</v>
      </c>
      <c r="LFB6" s="1152" t="s">
        <v>129</v>
      </c>
      <c r="LFC6" s="1152" t="s">
        <v>129</v>
      </c>
      <c r="LFD6" s="1152" t="s">
        <v>129</v>
      </c>
      <c r="LFE6" s="1152" t="s">
        <v>129</v>
      </c>
      <c r="LFF6" s="1152" t="s">
        <v>129</v>
      </c>
      <c r="LFG6" s="1152" t="s">
        <v>129</v>
      </c>
      <c r="LFH6" s="1152" t="s">
        <v>129</v>
      </c>
      <c r="LFI6" s="1152" t="s">
        <v>129</v>
      </c>
      <c r="LFJ6" s="1152" t="s">
        <v>129</v>
      </c>
      <c r="LFK6" s="1152" t="s">
        <v>129</v>
      </c>
      <c r="LFL6" s="1152" t="s">
        <v>129</v>
      </c>
      <c r="LFM6" s="1152" t="s">
        <v>129</v>
      </c>
      <c r="LFN6" s="1152" t="s">
        <v>129</v>
      </c>
      <c r="LFO6" s="1152" t="s">
        <v>129</v>
      </c>
      <c r="LFP6" s="1152" t="s">
        <v>129</v>
      </c>
      <c r="LFQ6" s="1152" t="s">
        <v>129</v>
      </c>
      <c r="LFR6" s="1152" t="s">
        <v>129</v>
      </c>
      <c r="LFS6" s="1152" t="s">
        <v>129</v>
      </c>
      <c r="LFT6" s="1152" t="s">
        <v>129</v>
      </c>
      <c r="LFU6" s="1152" t="s">
        <v>129</v>
      </c>
      <c r="LFV6" s="1152" t="s">
        <v>129</v>
      </c>
      <c r="LFW6" s="1152" t="s">
        <v>129</v>
      </c>
      <c r="LFX6" s="1152" t="s">
        <v>129</v>
      </c>
      <c r="LFY6" s="1152" t="s">
        <v>129</v>
      </c>
      <c r="LFZ6" s="1152" t="s">
        <v>129</v>
      </c>
      <c r="LGA6" s="1152" t="s">
        <v>129</v>
      </c>
      <c r="LGB6" s="1152" t="s">
        <v>129</v>
      </c>
      <c r="LGC6" s="1152" t="s">
        <v>129</v>
      </c>
      <c r="LGD6" s="1152" t="s">
        <v>129</v>
      </c>
      <c r="LGE6" s="1152" t="s">
        <v>129</v>
      </c>
      <c r="LGF6" s="1152" t="s">
        <v>129</v>
      </c>
      <c r="LGG6" s="1152" t="s">
        <v>129</v>
      </c>
      <c r="LGH6" s="1152" t="s">
        <v>129</v>
      </c>
      <c r="LGI6" s="1152" t="s">
        <v>129</v>
      </c>
      <c r="LGJ6" s="1152" t="s">
        <v>129</v>
      </c>
      <c r="LGK6" s="1152" t="s">
        <v>129</v>
      </c>
      <c r="LGL6" s="1152" t="s">
        <v>129</v>
      </c>
      <c r="LGM6" s="1152" t="s">
        <v>129</v>
      </c>
      <c r="LGN6" s="1152" t="s">
        <v>129</v>
      </c>
      <c r="LGO6" s="1152" t="s">
        <v>129</v>
      </c>
      <c r="LGP6" s="1152" t="s">
        <v>129</v>
      </c>
      <c r="LGQ6" s="1152" t="s">
        <v>129</v>
      </c>
      <c r="LGR6" s="1152" t="s">
        <v>129</v>
      </c>
      <c r="LGS6" s="1152" t="s">
        <v>129</v>
      </c>
      <c r="LGT6" s="1152" t="s">
        <v>129</v>
      </c>
      <c r="LGU6" s="1152" t="s">
        <v>129</v>
      </c>
      <c r="LGV6" s="1152" t="s">
        <v>129</v>
      </c>
      <c r="LGW6" s="1152" t="s">
        <v>129</v>
      </c>
      <c r="LGX6" s="1152" t="s">
        <v>129</v>
      </c>
      <c r="LGY6" s="1152" t="s">
        <v>129</v>
      </c>
      <c r="LGZ6" s="1152" t="s">
        <v>129</v>
      </c>
      <c r="LHA6" s="1152" t="s">
        <v>129</v>
      </c>
      <c r="LHB6" s="1152" t="s">
        <v>129</v>
      </c>
      <c r="LHC6" s="1152" t="s">
        <v>129</v>
      </c>
      <c r="LHD6" s="1152" t="s">
        <v>129</v>
      </c>
      <c r="LHE6" s="1152" t="s">
        <v>129</v>
      </c>
      <c r="LHF6" s="1152" t="s">
        <v>129</v>
      </c>
      <c r="LHG6" s="1152" t="s">
        <v>129</v>
      </c>
      <c r="LHH6" s="1152" t="s">
        <v>129</v>
      </c>
      <c r="LHI6" s="1152" t="s">
        <v>129</v>
      </c>
      <c r="LHJ6" s="1152" t="s">
        <v>129</v>
      </c>
      <c r="LHK6" s="1152" t="s">
        <v>129</v>
      </c>
      <c r="LHL6" s="1152" t="s">
        <v>129</v>
      </c>
      <c r="LHM6" s="1152" t="s">
        <v>129</v>
      </c>
      <c r="LHN6" s="1152" t="s">
        <v>129</v>
      </c>
      <c r="LHO6" s="1152" t="s">
        <v>129</v>
      </c>
      <c r="LHP6" s="1152" t="s">
        <v>129</v>
      </c>
      <c r="LHQ6" s="1152" t="s">
        <v>129</v>
      </c>
      <c r="LHR6" s="1152" t="s">
        <v>129</v>
      </c>
      <c r="LHS6" s="1152" t="s">
        <v>129</v>
      </c>
      <c r="LHT6" s="1152" t="s">
        <v>129</v>
      </c>
      <c r="LHU6" s="1152" t="s">
        <v>129</v>
      </c>
      <c r="LHV6" s="1152" t="s">
        <v>129</v>
      </c>
      <c r="LHW6" s="1152" t="s">
        <v>129</v>
      </c>
      <c r="LHX6" s="1152" t="s">
        <v>129</v>
      </c>
      <c r="LHY6" s="1152" t="s">
        <v>129</v>
      </c>
      <c r="LHZ6" s="1152" t="s">
        <v>129</v>
      </c>
      <c r="LIA6" s="1152" t="s">
        <v>129</v>
      </c>
      <c r="LIB6" s="1152" t="s">
        <v>129</v>
      </c>
      <c r="LIC6" s="1152" t="s">
        <v>129</v>
      </c>
      <c r="LID6" s="1152" t="s">
        <v>129</v>
      </c>
      <c r="LIE6" s="1152" t="s">
        <v>129</v>
      </c>
      <c r="LIF6" s="1152" t="s">
        <v>129</v>
      </c>
      <c r="LIG6" s="1152" t="s">
        <v>129</v>
      </c>
      <c r="LIH6" s="1152" t="s">
        <v>129</v>
      </c>
      <c r="LII6" s="1152" t="s">
        <v>129</v>
      </c>
      <c r="LIJ6" s="1152" t="s">
        <v>129</v>
      </c>
      <c r="LIK6" s="1152" t="s">
        <v>129</v>
      </c>
      <c r="LIL6" s="1152" t="s">
        <v>129</v>
      </c>
      <c r="LIM6" s="1152" t="s">
        <v>129</v>
      </c>
      <c r="LIN6" s="1152" t="s">
        <v>129</v>
      </c>
      <c r="LIO6" s="1152" t="s">
        <v>129</v>
      </c>
      <c r="LIP6" s="1152" t="s">
        <v>129</v>
      </c>
      <c r="LIQ6" s="1152" t="s">
        <v>129</v>
      </c>
      <c r="LIR6" s="1152" t="s">
        <v>129</v>
      </c>
      <c r="LIS6" s="1152" t="s">
        <v>129</v>
      </c>
      <c r="LIT6" s="1152" t="s">
        <v>129</v>
      </c>
      <c r="LIU6" s="1152" t="s">
        <v>129</v>
      </c>
      <c r="LIV6" s="1152" t="s">
        <v>129</v>
      </c>
      <c r="LIW6" s="1152" t="s">
        <v>129</v>
      </c>
      <c r="LIX6" s="1152" t="s">
        <v>129</v>
      </c>
      <c r="LIY6" s="1152" t="s">
        <v>129</v>
      </c>
      <c r="LIZ6" s="1152" t="s">
        <v>129</v>
      </c>
      <c r="LJA6" s="1152" t="s">
        <v>129</v>
      </c>
      <c r="LJB6" s="1152" t="s">
        <v>129</v>
      </c>
      <c r="LJC6" s="1152" t="s">
        <v>129</v>
      </c>
      <c r="LJD6" s="1152" t="s">
        <v>129</v>
      </c>
      <c r="LJE6" s="1152" t="s">
        <v>129</v>
      </c>
      <c r="LJF6" s="1152" t="s">
        <v>129</v>
      </c>
      <c r="LJG6" s="1152" t="s">
        <v>129</v>
      </c>
      <c r="LJH6" s="1152" t="s">
        <v>129</v>
      </c>
      <c r="LJI6" s="1152" t="s">
        <v>129</v>
      </c>
      <c r="LJJ6" s="1152" t="s">
        <v>129</v>
      </c>
      <c r="LJK6" s="1152" t="s">
        <v>129</v>
      </c>
      <c r="LJL6" s="1152" t="s">
        <v>129</v>
      </c>
      <c r="LJM6" s="1152" t="s">
        <v>129</v>
      </c>
      <c r="LJN6" s="1152" t="s">
        <v>129</v>
      </c>
      <c r="LJO6" s="1152" t="s">
        <v>129</v>
      </c>
      <c r="LJP6" s="1152" t="s">
        <v>129</v>
      </c>
      <c r="LJQ6" s="1152" t="s">
        <v>129</v>
      </c>
      <c r="LJR6" s="1152" t="s">
        <v>129</v>
      </c>
      <c r="LJS6" s="1152" t="s">
        <v>129</v>
      </c>
      <c r="LJT6" s="1152" t="s">
        <v>129</v>
      </c>
      <c r="LJU6" s="1152" t="s">
        <v>129</v>
      </c>
      <c r="LJV6" s="1152" t="s">
        <v>129</v>
      </c>
      <c r="LJW6" s="1152" t="s">
        <v>129</v>
      </c>
      <c r="LJX6" s="1152" t="s">
        <v>129</v>
      </c>
      <c r="LJY6" s="1152" t="s">
        <v>129</v>
      </c>
      <c r="LJZ6" s="1152" t="s">
        <v>129</v>
      </c>
      <c r="LKA6" s="1152" t="s">
        <v>129</v>
      </c>
      <c r="LKB6" s="1152" t="s">
        <v>129</v>
      </c>
      <c r="LKC6" s="1152" t="s">
        <v>129</v>
      </c>
      <c r="LKD6" s="1152" t="s">
        <v>129</v>
      </c>
      <c r="LKE6" s="1152" t="s">
        <v>129</v>
      </c>
      <c r="LKF6" s="1152" t="s">
        <v>129</v>
      </c>
      <c r="LKG6" s="1152" t="s">
        <v>129</v>
      </c>
      <c r="LKH6" s="1152" t="s">
        <v>129</v>
      </c>
      <c r="LKI6" s="1152" t="s">
        <v>129</v>
      </c>
      <c r="LKJ6" s="1152" t="s">
        <v>129</v>
      </c>
      <c r="LKK6" s="1152" t="s">
        <v>129</v>
      </c>
      <c r="LKL6" s="1152" t="s">
        <v>129</v>
      </c>
      <c r="LKM6" s="1152" t="s">
        <v>129</v>
      </c>
      <c r="LKN6" s="1152" t="s">
        <v>129</v>
      </c>
      <c r="LKO6" s="1152" t="s">
        <v>129</v>
      </c>
      <c r="LKP6" s="1152" t="s">
        <v>129</v>
      </c>
      <c r="LKQ6" s="1152" t="s">
        <v>129</v>
      </c>
      <c r="LKR6" s="1152" t="s">
        <v>129</v>
      </c>
      <c r="LKS6" s="1152" t="s">
        <v>129</v>
      </c>
      <c r="LKT6" s="1152" t="s">
        <v>129</v>
      </c>
      <c r="LKU6" s="1152" t="s">
        <v>129</v>
      </c>
      <c r="LKV6" s="1152" t="s">
        <v>129</v>
      </c>
      <c r="LKW6" s="1152" t="s">
        <v>129</v>
      </c>
      <c r="LKX6" s="1152" t="s">
        <v>129</v>
      </c>
      <c r="LKY6" s="1152" t="s">
        <v>129</v>
      </c>
      <c r="LKZ6" s="1152" t="s">
        <v>129</v>
      </c>
      <c r="LLA6" s="1152" t="s">
        <v>129</v>
      </c>
      <c r="LLB6" s="1152" t="s">
        <v>129</v>
      </c>
      <c r="LLC6" s="1152" t="s">
        <v>129</v>
      </c>
      <c r="LLD6" s="1152" t="s">
        <v>129</v>
      </c>
      <c r="LLE6" s="1152" t="s">
        <v>129</v>
      </c>
      <c r="LLF6" s="1152" t="s">
        <v>129</v>
      </c>
      <c r="LLG6" s="1152" t="s">
        <v>129</v>
      </c>
      <c r="LLH6" s="1152" t="s">
        <v>129</v>
      </c>
      <c r="LLI6" s="1152" t="s">
        <v>129</v>
      </c>
      <c r="LLJ6" s="1152" t="s">
        <v>129</v>
      </c>
      <c r="LLK6" s="1152" t="s">
        <v>129</v>
      </c>
      <c r="LLL6" s="1152" t="s">
        <v>129</v>
      </c>
      <c r="LLM6" s="1152" t="s">
        <v>129</v>
      </c>
      <c r="LLN6" s="1152" t="s">
        <v>129</v>
      </c>
      <c r="LLO6" s="1152" t="s">
        <v>129</v>
      </c>
      <c r="LLP6" s="1152" t="s">
        <v>129</v>
      </c>
      <c r="LLQ6" s="1152" t="s">
        <v>129</v>
      </c>
      <c r="LLR6" s="1152" t="s">
        <v>129</v>
      </c>
      <c r="LLS6" s="1152" t="s">
        <v>129</v>
      </c>
      <c r="LLT6" s="1152" t="s">
        <v>129</v>
      </c>
      <c r="LLU6" s="1152" t="s">
        <v>129</v>
      </c>
      <c r="LLV6" s="1152" t="s">
        <v>129</v>
      </c>
      <c r="LLW6" s="1152" t="s">
        <v>129</v>
      </c>
      <c r="LLX6" s="1152" t="s">
        <v>129</v>
      </c>
      <c r="LLY6" s="1152" t="s">
        <v>129</v>
      </c>
      <c r="LLZ6" s="1152" t="s">
        <v>129</v>
      </c>
      <c r="LMA6" s="1152" t="s">
        <v>129</v>
      </c>
      <c r="LMB6" s="1152" t="s">
        <v>129</v>
      </c>
      <c r="LMC6" s="1152" t="s">
        <v>129</v>
      </c>
      <c r="LMD6" s="1152" t="s">
        <v>129</v>
      </c>
      <c r="LME6" s="1152" t="s">
        <v>129</v>
      </c>
      <c r="LMF6" s="1152" t="s">
        <v>129</v>
      </c>
      <c r="LMG6" s="1152" t="s">
        <v>129</v>
      </c>
      <c r="LMH6" s="1152" t="s">
        <v>129</v>
      </c>
      <c r="LMI6" s="1152" t="s">
        <v>129</v>
      </c>
      <c r="LMJ6" s="1152" t="s">
        <v>129</v>
      </c>
      <c r="LMK6" s="1152" t="s">
        <v>129</v>
      </c>
      <c r="LML6" s="1152" t="s">
        <v>129</v>
      </c>
      <c r="LMM6" s="1152" t="s">
        <v>129</v>
      </c>
      <c r="LMN6" s="1152" t="s">
        <v>129</v>
      </c>
      <c r="LMO6" s="1152" t="s">
        <v>129</v>
      </c>
      <c r="LMP6" s="1152" t="s">
        <v>129</v>
      </c>
      <c r="LMQ6" s="1152" t="s">
        <v>129</v>
      </c>
      <c r="LMR6" s="1152" t="s">
        <v>129</v>
      </c>
      <c r="LMS6" s="1152" t="s">
        <v>129</v>
      </c>
      <c r="LMT6" s="1152" t="s">
        <v>129</v>
      </c>
      <c r="LMU6" s="1152" t="s">
        <v>129</v>
      </c>
      <c r="LMV6" s="1152" t="s">
        <v>129</v>
      </c>
      <c r="LMW6" s="1152" t="s">
        <v>129</v>
      </c>
      <c r="LMX6" s="1152" t="s">
        <v>129</v>
      </c>
      <c r="LMY6" s="1152" t="s">
        <v>129</v>
      </c>
      <c r="LMZ6" s="1152" t="s">
        <v>129</v>
      </c>
      <c r="LNA6" s="1152" t="s">
        <v>129</v>
      </c>
      <c r="LNB6" s="1152" t="s">
        <v>129</v>
      </c>
      <c r="LNC6" s="1152" t="s">
        <v>129</v>
      </c>
      <c r="LND6" s="1152" t="s">
        <v>129</v>
      </c>
      <c r="LNE6" s="1152" t="s">
        <v>129</v>
      </c>
      <c r="LNF6" s="1152" t="s">
        <v>129</v>
      </c>
      <c r="LNG6" s="1152" t="s">
        <v>129</v>
      </c>
      <c r="LNH6" s="1152" t="s">
        <v>129</v>
      </c>
      <c r="LNI6" s="1152" t="s">
        <v>129</v>
      </c>
      <c r="LNJ6" s="1152" t="s">
        <v>129</v>
      </c>
      <c r="LNK6" s="1152" t="s">
        <v>129</v>
      </c>
      <c r="LNL6" s="1152" t="s">
        <v>129</v>
      </c>
      <c r="LNM6" s="1152" t="s">
        <v>129</v>
      </c>
      <c r="LNN6" s="1152" t="s">
        <v>129</v>
      </c>
      <c r="LNO6" s="1152" t="s">
        <v>129</v>
      </c>
      <c r="LNP6" s="1152" t="s">
        <v>129</v>
      </c>
      <c r="LNQ6" s="1152" t="s">
        <v>129</v>
      </c>
      <c r="LNR6" s="1152" t="s">
        <v>129</v>
      </c>
      <c r="LNS6" s="1152" t="s">
        <v>129</v>
      </c>
      <c r="LNT6" s="1152" t="s">
        <v>129</v>
      </c>
      <c r="LNU6" s="1152" t="s">
        <v>129</v>
      </c>
      <c r="LNV6" s="1152" t="s">
        <v>129</v>
      </c>
      <c r="LNW6" s="1152" t="s">
        <v>129</v>
      </c>
      <c r="LNX6" s="1152" t="s">
        <v>129</v>
      </c>
      <c r="LNY6" s="1152" t="s">
        <v>129</v>
      </c>
      <c r="LNZ6" s="1152" t="s">
        <v>129</v>
      </c>
      <c r="LOA6" s="1152" t="s">
        <v>129</v>
      </c>
      <c r="LOB6" s="1152" t="s">
        <v>129</v>
      </c>
      <c r="LOC6" s="1152" t="s">
        <v>129</v>
      </c>
      <c r="LOD6" s="1152" t="s">
        <v>129</v>
      </c>
      <c r="LOE6" s="1152" t="s">
        <v>129</v>
      </c>
      <c r="LOF6" s="1152" t="s">
        <v>129</v>
      </c>
      <c r="LOG6" s="1152" t="s">
        <v>129</v>
      </c>
      <c r="LOH6" s="1152" t="s">
        <v>129</v>
      </c>
      <c r="LOI6" s="1152" t="s">
        <v>129</v>
      </c>
      <c r="LOJ6" s="1152" t="s">
        <v>129</v>
      </c>
      <c r="LOK6" s="1152" t="s">
        <v>129</v>
      </c>
      <c r="LOL6" s="1152" t="s">
        <v>129</v>
      </c>
      <c r="LOM6" s="1152" t="s">
        <v>129</v>
      </c>
      <c r="LON6" s="1152" t="s">
        <v>129</v>
      </c>
      <c r="LOO6" s="1152" t="s">
        <v>129</v>
      </c>
      <c r="LOP6" s="1152" t="s">
        <v>129</v>
      </c>
      <c r="LOQ6" s="1152" t="s">
        <v>129</v>
      </c>
      <c r="LOR6" s="1152" t="s">
        <v>129</v>
      </c>
      <c r="LOS6" s="1152" t="s">
        <v>129</v>
      </c>
      <c r="LOT6" s="1152" t="s">
        <v>129</v>
      </c>
      <c r="LOU6" s="1152" t="s">
        <v>129</v>
      </c>
      <c r="LOV6" s="1152" t="s">
        <v>129</v>
      </c>
      <c r="LOW6" s="1152" t="s">
        <v>129</v>
      </c>
      <c r="LOX6" s="1152" t="s">
        <v>129</v>
      </c>
      <c r="LOY6" s="1152" t="s">
        <v>129</v>
      </c>
      <c r="LOZ6" s="1152" t="s">
        <v>129</v>
      </c>
      <c r="LPA6" s="1152" t="s">
        <v>129</v>
      </c>
      <c r="LPB6" s="1152" t="s">
        <v>129</v>
      </c>
      <c r="LPC6" s="1152" t="s">
        <v>129</v>
      </c>
      <c r="LPD6" s="1152" t="s">
        <v>129</v>
      </c>
      <c r="LPE6" s="1152" t="s">
        <v>129</v>
      </c>
      <c r="LPF6" s="1152" t="s">
        <v>129</v>
      </c>
      <c r="LPG6" s="1152" t="s">
        <v>129</v>
      </c>
      <c r="LPH6" s="1152" t="s">
        <v>129</v>
      </c>
      <c r="LPI6" s="1152" t="s">
        <v>129</v>
      </c>
      <c r="LPJ6" s="1152" t="s">
        <v>129</v>
      </c>
      <c r="LPK6" s="1152" t="s">
        <v>129</v>
      </c>
      <c r="LPL6" s="1152" t="s">
        <v>129</v>
      </c>
      <c r="LPM6" s="1152" t="s">
        <v>129</v>
      </c>
      <c r="LPN6" s="1152" t="s">
        <v>129</v>
      </c>
      <c r="LPO6" s="1152" t="s">
        <v>129</v>
      </c>
      <c r="LPP6" s="1152" t="s">
        <v>129</v>
      </c>
      <c r="LPQ6" s="1152" t="s">
        <v>129</v>
      </c>
      <c r="LPR6" s="1152" t="s">
        <v>129</v>
      </c>
      <c r="LPS6" s="1152" t="s">
        <v>129</v>
      </c>
      <c r="LPT6" s="1152" t="s">
        <v>129</v>
      </c>
      <c r="LPU6" s="1152" t="s">
        <v>129</v>
      </c>
      <c r="LPV6" s="1152" t="s">
        <v>129</v>
      </c>
      <c r="LPW6" s="1152" t="s">
        <v>129</v>
      </c>
      <c r="LPX6" s="1152" t="s">
        <v>129</v>
      </c>
      <c r="LPY6" s="1152" t="s">
        <v>129</v>
      </c>
      <c r="LPZ6" s="1152" t="s">
        <v>129</v>
      </c>
      <c r="LQA6" s="1152" t="s">
        <v>129</v>
      </c>
      <c r="LQB6" s="1152" t="s">
        <v>129</v>
      </c>
      <c r="LQC6" s="1152" t="s">
        <v>129</v>
      </c>
      <c r="LQD6" s="1152" t="s">
        <v>129</v>
      </c>
      <c r="LQE6" s="1152" t="s">
        <v>129</v>
      </c>
      <c r="LQF6" s="1152" t="s">
        <v>129</v>
      </c>
      <c r="LQG6" s="1152" t="s">
        <v>129</v>
      </c>
      <c r="LQH6" s="1152" t="s">
        <v>129</v>
      </c>
      <c r="LQI6" s="1152" t="s">
        <v>129</v>
      </c>
      <c r="LQJ6" s="1152" t="s">
        <v>129</v>
      </c>
      <c r="LQK6" s="1152" t="s">
        <v>129</v>
      </c>
      <c r="LQL6" s="1152" t="s">
        <v>129</v>
      </c>
      <c r="LQM6" s="1152" t="s">
        <v>129</v>
      </c>
      <c r="LQN6" s="1152" t="s">
        <v>129</v>
      </c>
      <c r="LQO6" s="1152" t="s">
        <v>129</v>
      </c>
      <c r="LQP6" s="1152" t="s">
        <v>129</v>
      </c>
      <c r="LQQ6" s="1152" t="s">
        <v>129</v>
      </c>
      <c r="LQR6" s="1152" t="s">
        <v>129</v>
      </c>
      <c r="LQS6" s="1152" t="s">
        <v>129</v>
      </c>
      <c r="LQT6" s="1152" t="s">
        <v>129</v>
      </c>
      <c r="LQU6" s="1152" t="s">
        <v>129</v>
      </c>
      <c r="LQV6" s="1152" t="s">
        <v>129</v>
      </c>
      <c r="LQW6" s="1152" t="s">
        <v>129</v>
      </c>
      <c r="LQX6" s="1152" t="s">
        <v>129</v>
      </c>
      <c r="LQY6" s="1152" t="s">
        <v>129</v>
      </c>
      <c r="LQZ6" s="1152" t="s">
        <v>129</v>
      </c>
      <c r="LRA6" s="1152" t="s">
        <v>129</v>
      </c>
      <c r="LRB6" s="1152" t="s">
        <v>129</v>
      </c>
      <c r="LRC6" s="1152" t="s">
        <v>129</v>
      </c>
      <c r="LRD6" s="1152" t="s">
        <v>129</v>
      </c>
      <c r="LRE6" s="1152" t="s">
        <v>129</v>
      </c>
      <c r="LRF6" s="1152" t="s">
        <v>129</v>
      </c>
      <c r="LRG6" s="1152" t="s">
        <v>129</v>
      </c>
      <c r="LRH6" s="1152" t="s">
        <v>129</v>
      </c>
      <c r="LRI6" s="1152" t="s">
        <v>129</v>
      </c>
      <c r="LRJ6" s="1152" t="s">
        <v>129</v>
      </c>
      <c r="LRK6" s="1152" t="s">
        <v>129</v>
      </c>
      <c r="LRL6" s="1152" t="s">
        <v>129</v>
      </c>
      <c r="LRM6" s="1152" t="s">
        <v>129</v>
      </c>
      <c r="LRN6" s="1152" t="s">
        <v>129</v>
      </c>
      <c r="LRO6" s="1152" t="s">
        <v>129</v>
      </c>
      <c r="LRP6" s="1152" t="s">
        <v>129</v>
      </c>
      <c r="LRQ6" s="1152" t="s">
        <v>129</v>
      </c>
      <c r="LRR6" s="1152" t="s">
        <v>129</v>
      </c>
      <c r="LRS6" s="1152" t="s">
        <v>129</v>
      </c>
      <c r="LRT6" s="1152" t="s">
        <v>129</v>
      </c>
      <c r="LRU6" s="1152" t="s">
        <v>129</v>
      </c>
      <c r="LRV6" s="1152" t="s">
        <v>129</v>
      </c>
      <c r="LRW6" s="1152" t="s">
        <v>129</v>
      </c>
      <c r="LRX6" s="1152" t="s">
        <v>129</v>
      </c>
      <c r="LRY6" s="1152" t="s">
        <v>129</v>
      </c>
      <c r="LRZ6" s="1152" t="s">
        <v>129</v>
      </c>
      <c r="LSA6" s="1152" t="s">
        <v>129</v>
      </c>
      <c r="LSB6" s="1152" t="s">
        <v>129</v>
      </c>
      <c r="LSC6" s="1152" t="s">
        <v>129</v>
      </c>
      <c r="LSD6" s="1152" t="s">
        <v>129</v>
      </c>
      <c r="LSE6" s="1152" t="s">
        <v>129</v>
      </c>
      <c r="LSF6" s="1152" t="s">
        <v>129</v>
      </c>
      <c r="LSG6" s="1152" t="s">
        <v>129</v>
      </c>
      <c r="LSH6" s="1152" t="s">
        <v>129</v>
      </c>
      <c r="LSI6" s="1152" t="s">
        <v>129</v>
      </c>
      <c r="LSJ6" s="1152" t="s">
        <v>129</v>
      </c>
      <c r="LSK6" s="1152" t="s">
        <v>129</v>
      </c>
      <c r="LSL6" s="1152" t="s">
        <v>129</v>
      </c>
      <c r="LSM6" s="1152" t="s">
        <v>129</v>
      </c>
      <c r="LSN6" s="1152" t="s">
        <v>129</v>
      </c>
      <c r="LSO6" s="1152" t="s">
        <v>129</v>
      </c>
      <c r="LSP6" s="1152" t="s">
        <v>129</v>
      </c>
      <c r="LSQ6" s="1152" t="s">
        <v>129</v>
      </c>
      <c r="LSR6" s="1152" t="s">
        <v>129</v>
      </c>
      <c r="LSS6" s="1152" t="s">
        <v>129</v>
      </c>
      <c r="LST6" s="1152" t="s">
        <v>129</v>
      </c>
      <c r="LSU6" s="1152" t="s">
        <v>129</v>
      </c>
      <c r="LSV6" s="1152" t="s">
        <v>129</v>
      </c>
      <c r="LSW6" s="1152" t="s">
        <v>129</v>
      </c>
      <c r="LSX6" s="1152" t="s">
        <v>129</v>
      </c>
      <c r="LSY6" s="1152" t="s">
        <v>129</v>
      </c>
      <c r="LSZ6" s="1152" t="s">
        <v>129</v>
      </c>
      <c r="LTA6" s="1152" t="s">
        <v>129</v>
      </c>
      <c r="LTB6" s="1152" t="s">
        <v>129</v>
      </c>
      <c r="LTC6" s="1152" t="s">
        <v>129</v>
      </c>
      <c r="LTD6" s="1152" t="s">
        <v>129</v>
      </c>
      <c r="LTE6" s="1152" t="s">
        <v>129</v>
      </c>
      <c r="LTF6" s="1152" t="s">
        <v>129</v>
      </c>
      <c r="LTG6" s="1152" t="s">
        <v>129</v>
      </c>
      <c r="LTH6" s="1152" t="s">
        <v>129</v>
      </c>
      <c r="LTI6" s="1152" t="s">
        <v>129</v>
      </c>
      <c r="LTJ6" s="1152" t="s">
        <v>129</v>
      </c>
      <c r="LTK6" s="1152" t="s">
        <v>129</v>
      </c>
      <c r="LTL6" s="1152" t="s">
        <v>129</v>
      </c>
      <c r="LTM6" s="1152" t="s">
        <v>129</v>
      </c>
      <c r="LTN6" s="1152" t="s">
        <v>129</v>
      </c>
      <c r="LTO6" s="1152" t="s">
        <v>129</v>
      </c>
      <c r="LTP6" s="1152" t="s">
        <v>129</v>
      </c>
      <c r="LTQ6" s="1152" t="s">
        <v>129</v>
      </c>
      <c r="LTR6" s="1152" t="s">
        <v>129</v>
      </c>
      <c r="LTS6" s="1152" t="s">
        <v>129</v>
      </c>
      <c r="LTT6" s="1152" t="s">
        <v>129</v>
      </c>
      <c r="LTU6" s="1152" t="s">
        <v>129</v>
      </c>
      <c r="LTV6" s="1152" t="s">
        <v>129</v>
      </c>
      <c r="LTW6" s="1152" t="s">
        <v>129</v>
      </c>
      <c r="LTX6" s="1152" t="s">
        <v>129</v>
      </c>
      <c r="LTY6" s="1152" t="s">
        <v>129</v>
      </c>
      <c r="LTZ6" s="1152" t="s">
        <v>129</v>
      </c>
      <c r="LUA6" s="1152" t="s">
        <v>129</v>
      </c>
      <c r="LUB6" s="1152" t="s">
        <v>129</v>
      </c>
      <c r="LUC6" s="1152" t="s">
        <v>129</v>
      </c>
      <c r="LUD6" s="1152" t="s">
        <v>129</v>
      </c>
      <c r="LUE6" s="1152" t="s">
        <v>129</v>
      </c>
      <c r="LUF6" s="1152" t="s">
        <v>129</v>
      </c>
      <c r="LUG6" s="1152" t="s">
        <v>129</v>
      </c>
      <c r="LUH6" s="1152" t="s">
        <v>129</v>
      </c>
      <c r="LUI6" s="1152" t="s">
        <v>129</v>
      </c>
      <c r="LUJ6" s="1152" t="s">
        <v>129</v>
      </c>
      <c r="LUK6" s="1152" t="s">
        <v>129</v>
      </c>
      <c r="LUL6" s="1152" t="s">
        <v>129</v>
      </c>
      <c r="LUM6" s="1152" t="s">
        <v>129</v>
      </c>
      <c r="LUN6" s="1152" t="s">
        <v>129</v>
      </c>
      <c r="LUO6" s="1152" t="s">
        <v>129</v>
      </c>
      <c r="LUP6" s="1152" t="s">
        <v>129</v>
      </c>
      <c r="LUQ6" s="1152" t="s">
        <v>129</v>
      </c>
      <c r="LUR6" s="1152" t="s">
        <v>129</v>
      </c>
      <c r="LUS6" s="1152" t="s">
        <v>129</v>
      </c>
      <c r="LUT6" s="1152" t="s">
        <v>129</v>
      </c>
      <c r="LUU6" s="1152" t="s">
        <v>129</v>
      </c>
      <c r="LUV6" s="1152" t="s">
        <v>129</v>
      </c>
      <c r="LUW6" s="1152" t="s">
        <v>129</v>
      </c>
      <c r="LUX6" s="1152" t="s">
        <v>129</v>
      </c>
      <c r="LUY6" s="1152" t="s">
        <v>129</v>
      </c>
      <c r="LUZ6" s="1152" t="s">
        <v>129</v>
      </c>
      <c r="LVA6" s="1152" t="s">
        <v>129</v>
      </c>
      <c r="LVB6" s="1152" t="s">
        <v>129</v>
      </c>
      <c r="LVC6" s="1152" t="s">
        <v>129</v>
      </c>
      <c r="LVD6" s="1152" t="s">
        <v>129</v>
      </c>
      <c r="LVE6" s="1152" t="s">
        <v>129</v>
      </c>
      <c r="LVF6" s="1152" t="s">
        <v>129</v>
      </c>
      <c r="LVG6" s="1152" t="s">
        <v>129</v>
      </c>
      <c r="LVH6" s="1152" t="s">
        <v>129</v>
      </c>
      <c r="LVI6" s="1152" t="s">
        <v>129</v>
      </c>
      <c r="LVJ6" s="1152" t="s">
        <v>129</v>
      </c>
      <c r="LVK6" s="1152" t="s">
        <v>129</v>
      </c>
      <c r="LVL6" s="1152" t="s">
        <v>129</v>
      </c>
      <c r="LVM6" s="1152" t="s">
        <v>129</v>
      </c>
      <c r="LVN6" s="1152" t="s">
        <v>129</v>
      </c>
      <c r="LVO6" s="1152" t="s">
        <v>129</v>
      </c>
      <c r="LVP6" s="1152" t="s">
        <v>129</v>
      </c>
      <c r="LVQ6" s="1152" t="s">
        <v>129</v>
      </c>
      <c r="LVR6" s="1152" t="s">
        <v>129</v>
      </c>
      <c r="LVS6" s="1152" t="s">
        <v>129</v>
      </c>
      <c r="LVT6" s="1152" t="s">
        <v>129</v>
      </c>
      <c r="LVU6" s="1152" t="s">
        <v>129</v>
      </c>
      <c r="LVV6" s="1152" t="s">
        <v>129</v>
      </c>
      <c r="LVW6" s="1152" t="s">
        <v>129</v>
      </c>
      <c r="LVX6" s="1152" t="s">
        <v>129</v>
      </c>
      <c r="LVY6" s="1152" t="s">
        <v>129</v>
      </c>
      <c r="LVZ6" s="1152" t="s">
        <v>129</v>
      </c>
      <c r="LWA6" s="1152" t="s">
        <v>129</v>
      </c>
      <c r="LWB6" s="1152" t="s">
        <v>129</v>
      </c>
      <c r="LWC6" s="1152" t="s">
        <v>129</v>
      </c>
      <c r="LWD6" s="1152" t="s">
        <v>129</v>
      </c>
      <c r="LWE6" s="1152" t="s">
        <v>129</v>
      </c>
      <c r="LWF6" s="1152" t="s">
        <v>129</v>
      </c>
      <c r="LWG6" s="1152" t="s">
        <v>129</v>
      </c>
      <c r="LWH6" s="1152" t="s">
        <v>129</v>
      </c>
      <c r="LWI6" s="1152" t="s">
        <v>129</v>
      </c>
      <c r="LWJ6" s="1152" t="s">
        <v>129</v>
      </c>
      <c r="LWK6" s="1152" t="s">
        <v>129</v>
      </c>
      <c r="LWL6" s="1152" t="s">
        <v>129</v>
      </c>
      <c r="LWM6" s="1152" t="s">
        <v>129</v>
      </c>
      <c r="LWN6" s="1152" t="s">
        <v>129</v>
      </c>
      <c r="LWO6" s="1152" t="s">
        <v>129</v>
      </c>
      <c r="LWP6" s="1152" t="s">
        <v>129</v>
      </c>
      <c r="LWQ6" s="1152" t="s">
        <v>129</v>
      </c>
      <c r="LWR6" s="1152" t="s">
        <v>129</v>
      </c>
      <c r="LWS6" s="1152" t="s">
        <v>129</v>
      </c>
      <c r="LWT6" s="1152" t="s">
        <v>129</v>
      </c>
      <c r="LWU6" s="1152" t="s">
        <v>129</v>
      </c>
      <c r="LWV6" s="1152" t="s">
        <v>129</v>
      </c>
      <c r="LWW6" s="1152" t="s">
        <v>129</v>
      </c>
      <c r="LWX6" s="1152" t="s">
        <v>129</v>
      </c>
      <c r="LWY6" s="1152" t="s">
        <v>129</v>
      </c>
      <c r="LWZ6" s="1152" t="s">
        <v>129</v>
      </c>
      <c r="LXA6" s="1152" t="s">
        <v>129</v>
      </c>
      <c r="LXB6" s="1152" t="s">
        <v>129</v>
      </c>
      <c r="LXC6" s="1152" t="s">
        <v>129</v>
      </c>
      <c r="LXD6" s="1152" t="s">
        <v>129</v>
      </c>
      <c r="LXE6" s="1152" t="s">
        <v>129</v>
      </c>
      <c r="LXF6" s="1152" t="s">
        <v>129</v>
      </c>
      <c r="LXG6" s="1152" t="s">
        <v>129</v>
      </c>
      <c r="LXH6" s="1152" t="s">
        <v>129</v>
      </c>
      <c r="LXI6" s="1152" t="s">
        <v>129</v>
      </c>
      <c r="LXJ6" s="1152" t="s">
        <v>129</v>
      </c>
      <c r="LXK6" s="1152" t="s">
        <v>129</v>
      </c>
      <c r="LXL6" s="1152" t="s">
        <v>129</v>
      </c>
      <c r="LXM6" s="1152" t="s">
        <v>129</v>
      </c>
      <c r="LXN6" s="1152" t="s">
        <v>129</v>
      </c>
      <c r="LXO6" s="1152" t="s">
        <v>129</v>
      </c>
      <c r="LXP6" s="1152" t="s">
        <v>129</v>
      </c>
      <c r="LXQ6" s="1152" t="s">
        <v>129</v>
      </c>
      <c r="LXR6" s="1152" t="s">
        <v>129</v>
      </c>
      <c r="LXS6" s="1152" t="s">
        <v>129</v>
      </c>
      <c r="LXT6" s="1152" t="s">
        <v>129</v>
      </c>
      <c r="LXU6" s="1152" t="s">
        <v>129</v>
      </c>
      <c r="LXV6" s="1152" t="s">
        <v>129</v>
      </c>
      <c r="LXW6" s="1152" t="s">
        <v>129</v>
      </c>
      <c r="LXX6" s="1152" t="s">
        <v>129</v>
      </c>
      <c r="LXY6" s="1152" t="s">
        <v>129</v>
      </c>
      <c r="LXZ6" s="1152" t="s">
        <v>129</v>
      </c>
      <c r="LYA6" s="1152" t="s">
        <v>129</v>
      </c>
      <c r="LYB6" s="1152" t="s">
        <v>129</v>
      </c>
      <c r="LYC6" s="1152" t="s">
        <v>129</v>
      </c>
      <c r="LYD6" s="1152" t="s">
        <v>129</v>
      </c>
      <c r="LYE6" s="1152" t="s">
        <v>129</v>
      </c>
      <c r="LYF6" s="1152" t="s">
        <v>129</v>
      </c>
      <c r="LYG6" s="1152" t="s">
        <v>129</v>
      </c>
      <c r="LYH6" s="1152" t="s">
        <v>129</v>
      </c>
      <c r="LYI6" s="1152" t="s">
        <v>129</v>
      </c>
      <c r="LYJ6" s="1152" t="s">
        <v>129</v>
      </c>
      <c r="LYK6" s="1152" t="s">
        <v>129</v>
      </c>
      <c r="LYL6" s="1152" t="s">
        <v>129</v>
      </c>
      <c r="LYM6" s="1152" t="s">
        <v>129</v>
      </c>
      <c r="LYN6" s="1152" t="s">
        <v>129</v>
      </c>
      <c r="LYO6" s="1152" t="s">
        <v>129</v>
      </c>
      <c r="LYP6" s="1152" t="s">
        <v>129</v>
      </c>
      <c r="LYQ6" s="1152" t="s">
        <v>129</v>
      </c>
      <c r="LYR6" s="1152" t="s">
        <v>129</v>
      </c>
      <c r="LYS6" s="1152" t="s">
        <v>129</v>
      </c>
      <c r="LYT6" s="1152" t="s">
        <v>129</v>
      </c>
      <c r="LYU6" s="1152" t="s">
        <v>129</v>
      </c>
      <c r="LYV6" s="1152" t="s">
        <v>129</v>
      </c>
      <c r="LYW6" s="1152" t="s">
        <v>129</v>
      </c>
      <c r="LYX6" s="1152" t="s">
        <v>129</v>
      </c>
      <c r="LYY6" s="1152" t="s">
        <v>129</v>
      </c>
      <c r="LYZ6" s="1152" t="s">
        <v>129</v>
      </c>
      <c r="LZA6" s="1152" t="s">
        <v>129</v>
      </c>
      <c r="LZB6" s="1152" t="s">
        <v>129</v>
      </c>
      <c r="LZC6" s="1152" t="s">
        <v>129</v>
      </c>
      <c r="LZD6" s="1152" t="s">
        <v>129</v>
      </c>
      <c r="LZE6" s="1152" t="s">
        <v>129</v>
      </c>
      <c r="LZF6" s="1152" t="s">
        <v>129</v>
      </c>
      <c r="LZG6" s="1152" t="s">
        <v>129</v>
      </c>
      <c r="LZH6" s="1152" t="s">
        <v>129</v>
      </c>
      <c r="LZI6" s="1152" t="s">
        <v>129</v>
      </c>
      <c r="LZJ6" s="1152" t="s">
        <v>129</v>
      </c>
      <c r="LZK6" s="1152" t="s">
        <v>129</v>
      </c>
      <c r="LZL6" s="1152" t="s">
        <v>129</v>
      </c>
      <c r="LZM6" s="1152" t="s">
        <v>129</v>
      </c>
      <c r="LZN6" s="1152" t="s">
        <v>129</v>
      </c>
      <c r="LZO6" s="1152" t="s">
        <v>129</v>
      </c>
      <c r="LZP6" s="1152" t="s">
        <v>129</v>
      </c>
      <c r="LZQ6" s="1152" t="s">
        <v>129</v>
      </c>
      <c r="LZR6" s="1152" t="s">
        <v>129</v>
      </c>
      <c r="LZS6" s="1152" t="s">
        <v>129</v>
      </c>
      <c r="LZT6" s="1152" t="s">
        <v>129</v>
      </c>
      <c r="LZU6" s="1152" t="s">
        <v>129</v>
      </c>
      <c r="LZV6" s="1152" t="s">
        <v>129</v>
      </c>
      <c r="LZW6" s="1152" t="s">
        <v>129</v>
      </c>
      <c r="LZX6" s="1152" t="s">
        <v>129</v>
      </c>
      <c r="LZY6" s="1152" t="s">
        <v>129</v>
      </c>
      <c r="LZZ6" s="1152" t="s">
        <v>129</v>
      </c>
      <c r="MAA6" s="1152" t="s">
        <v>129</v>
      </c>
      <c r="MAB6" s="1152" t="s">
        <v>129</v>
      </c>
      <c r="MAC6" s="1152" t="s">
        <v>129</v>
      </c>
      <c r="MAD6" s="1152" t="s">
        <v>129</v>
      </c>
      <c r="MAE6" s="1152" t="s">
        <v>129</v>
      </c>
      <c r="MAF6" s="1152" t="s">
        <v>129</v>
      </c>
      <c r="MAG6" s="1152" t="s">
        <v>129</v>
      </c>
      <c r="MAH6" s="1152" t="s">
        <v>129</v>
      </c>
      <c r="MAI6" s="1152" t="s">
        <v>129</v>
      </c>
      <c r="MAJ6" s="1152" t="s">
        <v>129</v>
      </c>
      <c r="MAK6" s="1152" t="s">
        <v>129</v>
      </c>
      <c r="MAL6" s="1152" t="s">
        <v>129</v>
      </c>
      <c r="MAM6" s="1152" t="s">
        <v>129</v>
      </c>
      <c r="MAN6" s="1152" t="s">
        <v>129</v>
      </c>
      <c r="MAO6" s="1152" t="s">
        <v>129</v>
      </c>
      <c r="MAP6" s="1152" t="s">
        <v>129</v>
      </c>
      <c r="MAQ6" s="1152" t="s">
        <v>129</v>
      </c>
      <c r="MAR6" s="1152" t="s">
        <v>129</v>
      </c>
      <c r="MAS6" s="1152" t="s">
        <v>129</v>
      </c>
      <c r="MAT6" s="1152" t="s">
        <v>129</v>
      </c>
      <c r="MAU6" s="1152" t="s">
        <v>129</v>
      </c>
      <c r="MAV6" s="1152" t="s">
        <v>129</v>
      </c>
      <c r="MAW6" s="1152" t="s">
        <v>129</v>
      </c>
      <c r="MAX6" s="1152" t="s">
        <v>129</v>
      </c>
      <c r="MAY6" s="1152" t="s">
        <v>129</v>
      </c>
      <c r="MAZ6" s="1152" t="s">
        <v>129</v>
      </c>
      <c r="MBA6" s="1152" t="s">
        <v>129</v>
      </c>
      <c r="MBB6" s="1152" t="s">
        <v>129</v>
      </c>
      <c r="MBC6" s="1152" t="s">
        <v>129</v>
      </c>
      <c r="MBD6" s="1152" t="s">
        <v>129</v>
      </c>
      <c r="MBE6" s="1152" t="s">
        <v>129</v>
      </c>
      <c r="MBF6" s="1152" t="s">
        <v>129</v>
      </c>
      <c r="MBG6" s="1152" t="s">
        <v>129</v>
      </c>
      <c r="MBH6" s="1152" t="s">
        <v>129</v>
      </c>
      <c r="MBI6" s="1152" t="s">
        <v>129</v>
      </c>
      <c r="MBJ6" s="1152" t="s">
        <v>129</v>
      </c>
      <c r="MBK6" s="1152" t="s">
        <v>129</v>
      </c>
      <c r="MBL6" s="1152" t="s">
        <v>129</v>
      </c>
      <c r="MBM6" s="1152" t="s">
        <v>129</v>
      </c>
      <c r="MBN6" s="1152" t="s">
        <v>129</v>
      </c>
      <c r="MBO6" s="1152" t="s">
        <v>129</v>
      </c>
      <c r="MBP6" s="1152" t="s">
        <v>129</v>
      </c>
      <c r="MBQ6" s="1152" t="s">
        <v>129</v>
      </c>
      <c r="MBR6" s="1152" t="s">
        <v>129</v>
      </c>
      <c r="MBS6" s="1152" t="s">
        <v>129</v>
      </c>
      <c r="MBT6" s="1152" t="s">
        <v>129</v>
      </c>
      <c r="MBU6" s="1152" t="s">
        <v>129</v>
      </c>
      <c r="MBV6" s="1152" t="s">
        <v>129</v>
      </c>
      <c r="MBW6" s="1152" t="s">
        <v>129</v>
      </c>
      <c r="MBX6" s="1152" t="s">
        <v>129</v>
      </c>
      <c r="MBY6" s="1152" t="s">
        <v>129</v>
      </c>
      <c r="MBZ6" s="1152" t="s">
        <v>129</v>
      </c>
      <c r="MCA6" s="1152" t="s">
        <v>129</v>
      </c>
      <c r="MCB6" s="1152" t="s">
        <v>129</v>
      </c>
      <c r="MCC6" s="1152" t="s">
        <v>129</v>
      </c>
      <c r="MCD6" s="1152" t="s">
        <v>129</v>
      </c>
      <c r="MCE6" s="1152" t="s">
        <v>129</v>
      </c>
      <c r="MCF6" s="1152" t="s">
        <v>129</v>
      </c>
      <c r="MCG6" s="1152" t="s">
        <v>129</v>
      </c>
      <c r="MCH6" s="1152" t="s">
        <v>129</v>
      </c>
      <c r="MCI6" s="1152" t="s">
        <v>129</v>
      </c>
      <c r="MCJ6" s="1152" t="s">
        <v>129</v>
      </c>
      <c r="MCK6" s="1152" t="s">
        <v>129</v>
      </c>
      <c r="MCL6" s="1152" t="s">
        <v>129</v>
      </c>
      <c r="MCM6" s="1152" t="s">
        <v>129</v>
      </c>
      <c r="MCN6" s="1152" t="s">
        <v>129</v>
      </c>
      <c r="MCO6" s="1152" t="s">
        <v>129</v>
      </c>
      <c r="MCP6" s="1152" t="s">
        <v>129</v>
      </c>
      <c r="MCQ6" s="1152" t="s">
        <v>129</v>
      </c>
      <c r="MCR6" s="1152" t="s">
        <v>129</v>
      </c>
      <c r="MCS6" s="1152" t="s">
        <v>129</v>
      </c>
      <c r="MCT6" s="1152" t="s">
        <v>129</v>
      </c>
      <c r="MCU6" s="1152" t="s">
        <v>129</v>
      </c>
      <c r="MCV6" s="1152" t="s">
        <v>129</v>
      </c>
      <c r="MCW6" s="1152" t="s">
        <v>129</v>
      </c>
      <c r="MCX6" s="1152" t="s">
        <v>129</v>
      </c>
      <c r="MCY6" s="1152" t="s">
        <v>129</v>
      </c>
      <c r="MCZ6" s="1152" t="s">
        <v>129</v>
      </c>
      <c r="MDA6" s="1152" t="s">
        <v>129</v>
      </c>
      <c r="MDB6" s="1152" t="s">
        <v>129</v>
      </c>
      <c r="MDC6" s="1152" t="s">
        <v>129</v>
      </c>
      <c r="MDD6" s="1152" t="s">
        <v>129</v>
      </c>
      <c r="MDE6" s="1152" t="s">
        <v>129</v>
      </c>
      <c r="MDF6" s="1152" t="s">
        <v>129</v>
      </c>
      <c r="MDG6" s="1152" t="s">
        <v>129</v>
      </c>
      <c r="MDH6" s="1152" t="s">
        <v>129</v>
      </c>
      <c r="MDI6" s="1152" t="s">
        <v>129</v>
      </c>
      <c r="MDJ6" s="1152" t="s">
        <v>129</v>
      </c>
      <c r="MDK6" s="1152" t="s">
        <v>129</v>
      </c>
      <c r="MDL6" s="1152" t="s">
        <v>129</v>
      </c>
      <c r="MDM6" s="1152" t="s">
        <v>129</v>
      </c>
      <c r="MDN6" s="1152" t="s">
        <v>129</v>
      </c>
      <c r="MDO6" s="1152" t="s">
        <v>129</v>
      </c>
      <c r="MDP6" s="1152" t="s">
        <v>129</v>
      </c>
      <c r="MDQ6" s="1152" t="s">
        <v>129</v>
      </c>
      <c r="MDR6" s="1152" t="s">
        <v>129</v>
      </c>
      <c r="MDS6" s="1152" t="s">
        <v>129</v>
      </c>
      <c r="MDT6" s="1152" t="s">
        <v>129</v>
      </c>
      <c r="MDU6" s="1152" t="s">
        <v>129</v>
      </c>
      <c r="MDV6" s="1152" t="s">
        <v>129</v>
      </c>
      <c r="MDW6" s="1152" t="s">
        <v>129</v>
      </c>
      <c r="MDX6" s="1152" t="s">
        <v>129</v>
      </c>
      <c r="MDY6" s="1152" t="s">
        <v>129</v>
      </c>
      <c r="MDZ6" s="1152" t="s">
        <v>129</v>
      </c>
      <c r="MEA6" s="1152" t="s">
        <v>129</v>
      </c>
      <c r="MEB6" s="1152" t="s">
        <v>129</v>
      </c>
      <c r="MEC6" s="1152" t="s">
        <v>129</v>
      </c>
      <c r="MED6" s="1152" t="s">
        <v>129</v>
      </c>
      <c r="MEE6" s="1152" t="s">
        <v>129</v>
      </c>
      <c r="MEF6" s="1152" t="s">
        <v>129</v>
      </c>
      <c r="MEG6" s="1152" t="s">
        <v>129</v>
      </c>
      <c r="MEH6" s="1152" t="s">
        <v>129</v>
      </c>
      <c r="MEI6" s="1152" t="s">
        <v>129</v>
      </c>
      <c r="MEJ6" s="1152" t="s">
        <v>129</v>
      </c>
      <c r="MEK6" s="1152" t="s">
        <v>129</v>
      </c>
      <c r="MEL6" s="1152" t="s">
        <v>129</v>
      </c>
      <c r="MEM6" s="1152" t="s">
        <v>129</v>
      </c>
      <c r="MEN6" s="1152" t="s">
        <v>129</v>
      </c>
      <c r="MEO6" s="1152" t="s">
        <v>129</v>
      </c>
      <c r="MEP6" s="1152" t="s">
        <v>129</v>
      </c>
      <c r="MEQ6" s="1152" t="s">
        <v>129</v>
      </c>
      <c r="MER6" s="1152" t="s">
        <v>129</v>
      </c>
      <c r="MES6" s="1152" t="s">
        <v>129</v>
      </c>
      <c r="MET6" s="1152" t="s">
        <v>129</v>
      </c>
      <c r="MEU6" s="1152" t="s">
        <v>129</v>
      </c>
      <c r="MEV6" s="1152" t="s">
        <v>129</v>
      </c>
      <c r="MEW6" s="1152" t="s">
        <v>129</v>
      </c>
      <c r="MEX6" s="1152" t="s">
        <v>129</v>
      </c>
      <c r="MEY6" s="1152" t="s">
        <v>129</v>
      </c>
      <c r="MEZ6" s="1152" t="s">
        <v>129</v>
      </c>
      <c r="MFA6" s="1152" t="s">
        <v>129</v>
      </c>
      <c r="MFB6" s="1152" t="s">
        <v>129</v>
      </c>
      <c r="MFC6" s="1152" t="s">
        <v>129</v>
      </c>
      <c r="MFD6" s="1152" t="s">
        <v>129</v>
      </c>
      <c r="MFE6" s="1152" t="s">
        <v>129</v>
      </c>
      <c r="MFF6" s="1152" t="s">
        <v>129</v>
      </c>
      <c r="MFG6" s="1152" t="s">
        <v>129</v>
      </c>
      <c r="MFH6" s="1152" t="s">
        <v>129</v>
      </c>
      <c r="MFI6" s="1152" t="s">
        <v>129</v>
      </c>
      <c r="MFJ6" s="1152" t="s">
        <v>129</v>
      </c>
      <c r="MFK6" s="1152" t="s">
        <v>129</v>
      </c>
      <c r="MFL6" s="1152" t="s">
        <v>129</v>
      </c>
      <c r="MFM6" s="1152" t="s">
        <v>129</v>
      </c>
      <c r="MFN6" s="1152" t="s">
        <v>129</v>
      </c>
      <c r="MFO6" s="1152" t="s">
        <v>129</v>
      </c>
      <c r="MFP6" s="1152" t="s">
        <v>129</v>
      </c>
      <c r="MFQ6" s="1152" t="s">
        <v>129</v>
      </c>
      <c r="MFR6" s="1152" t="s">
        <v>129</v>
      </c>
      <c r="MFS6" s="1152" t="s">
        <v>129</v>
      </c>
      <c r="MFT6" s="1152" t="s">
        <v>129</v>
      </c>
      <c r="MFU6" s="1152" t="s">
        <v>129</v>
      </c>
      <c r="MFV6" s="1152" t="s">
        <v>129</v>
      </c>
      <c r="MFW6" s="1152" t="s">
        <v>129</v>
      </c>
      <c r="MFX6" s="1152" t="s">
        <v>129</v>
      </c>
      <c r="MFY6" s="1152" t="s">
        <v>129</v>
      </c>
      <c r="MFZ6" s="1152" t="s">
        <v>129</v>
      </c>
      <c r="MGA6" s="1152" t="s">
        <v>129</v>
      </c>
      <c r="MGB6" s="1152" t="s">
        <v>129</v>
      </c>
      <c r="MGC6" s="1152" t="s">
        <v>129</v>
      </c>
      <c r="MGD6" s="1152" t="s">
        <v>129</v>
      </c>
      <c r="MGE6" s="1152" t="s">
        <v>129</v>
      </c>
      <c r="MGF6" s="1152" t="s">
        <v>129</v>
      </c>
      <c r="MGG6" s="1152" t="s">
        <v>129</v>
      </c>
      <c r="MGH6" s="1152" t="s">
        <v>129</v>
      </c>
      <c r="MGI6" s="1152" t="s">
        <v>129</v>
      </c>
      <c r="MGJ6" s="1152" t="s">
        <v>129</v>
      </c>
      <c r="MGK6" s="1152" t="s">
        <v>129</v>
      </c>
      <c r="MGL6" s="1152" t="s">
        <v>129</v>
      </c>
      <c r="MGM6" s="1152" t="s">
        <v>129</v>
      </c>
      <c r="MGN6" s="1152" t="s">
        <v>129</v>
      </c>
      <c r="MGO6" s="1152" t="s">
        <v>129</v>
      </c>
      <c r="MGP6" s="1152" t="s">
        <v>129</v>
      </c>
      <c r="MGQ6" s="1152" t="s">
        <v>129</v>
      </c>
      <c r="MGR6" s="1152" t="s">
        <v>129</v>
      </c>
      <c r="MGS6" s="1152" t="s">
        <v>129</v>
      </c>
      <c r="MGT6" s="1152" t="s">
        <v>129</v>
      </c>
      <c r="MGU6" s="1152" t="s">
        <v>129</v>
      </c>
      <c r="MGV6" s="1152" t="s">
        <v>129</v>
      </c>
      <c r="MGW6" s="1152" t="s">
        <v>129</v>
      </c>
      <c r="MGX6" s="1152" t="s">
        <v>129</v>
      </c>
      <c r="MGY6" s="1152" t="s">
        <v>129</v>
      </c>
      <c r="MGZ6" s="1152" t="s">
        <v>129</v>
      </c>
      <c r="MHA6" s="1152" t="s">
        <v>129</v>
      </c>
      <c r="MHB6" s="1152" t="s">
        <v>129</v>
      </c>
      <c r="MHC6" s="1152" t="s">
        <v>129</v>
      </c>
      <c r="MHD6" s="1152" t="s">
        <v>129</v>
      </c>
      <c r="MHE6" s="1152" t="s">
        <v>129</v>
      </c>
      <c r="MHF6" s="1152" t="s">
        <v>129</v>
      </c>
      <c r="MHG6" s="1152" t="s">
        <v>129</v>
      </c>
      <c r="MHH6" s="1152" t="s">
        <v>129</v>
      </c>
      <c r="MHI6" s="1152" t="s">
        <v>129</v>
      </c>
      <c r="MHJ6" s="1152" t="s">
        <v>129</v>
      </c>
      <c r="MHK6" s="1152" t="s">
        <v>129</v>
      </c>
      <c r="MHL6" s="1152" t="s">
        <v>129</v>
      </c>
      <c r="MHM6" s="1152" t="s">
        <v>129</v>
      </c>
      <c r="MHN6" s="1152" t="s">
        <v>129</v>
      </c>
      <c r="MHO6" s="1152" t="s">
        <v>129</v>
      </c>
      <c r="MHP6" s="1152" t="s">
        <v>129</v>
      </c>
      <c r="MHQ6" s="1152" t="s">
        <v>129</v>
      </c>
      <c r="MHR6" s="1152" t="s">
        <v>129</v>
      </c>
      <c r="MHS6" s="1152" t="s">
        <v>129</v>
      </c>
      <c r="MHT6" s="1152" t="s">
        <v>129</v>
      </c>
      <c r="MHU6" s="1152" t="s">
        <v>129</v>
      </c>
      <c r="MHV6" s="1152" t="s">
        <v>129</v>
      </c>
      <c r="MHW6" s="1152" t="s">
        <v>129</v>
      </c>
      <c r="MHX6" s="1152" t="s">
        <v>129</v>
      </c>
      <c r="MHY6" s="1152" t="s">
        <v>129</v>
      </c>
      <c r="MHZ6" s="1152" t="s">
        <v>129</v>
      </c>
      <c r="MIA6" s="1152" t="s">
        <v>129</v>
      </c>
      <c r="MIB6" s="1152" t="s">
        <v>129</v>
      </c>
      <c r="MIC6" s="1152" t="s">
        <v>129</v>
      </c>
      <c r="MID6" s="1152" t="s">
        <v>129</v>
      </c>
      <c r="MIE6" s="1152" t="s">
        <v>129</v>
      </c>
      <c r="MIF6" s="1152" t="s">
        <v>129</v>
      </c>
      <c r="MIG6" s="1152" t="s">
        <v>129</v>
      </c>
      <c r="MIH6" s="1152" t="s">
        <v>129</v>
      </c>
      <c r="MII6" s="1152" t="s">
        <v>129</v>
      </c>
      <c r="MIJ6" s="1152" t="s">
        <v>129</v>
      </c>
      <c r="MIK6" s="1152" t="s">
        <v>129</v>
      </c>
      <c r="MIL6" s="1152" t="s">
        <v>129</v>
      </c>
      <c r="MIM6" s="1152" t="s">
        <v>129</v>
      </c>
      <c r="MIN6" s="1152" t="s">
        <v>129</v>
      </c>
      <c r="MIO6" s="1152" t="s">
        <v>129</v>
      </c>
      <c r="MIP6" s="1152" t="s">
        <v>129</v>
      </c>
      <c r="MIQ6" s="1152" t="s">
        <v>129</v>
      </c>
      <c r="MIR6" s="1152" t="s">
        <v>129</v>
      </c>
      <c r="MIS6" s="1152" t="s">
        <v>129</v>
      </c>
      <c r="MIT6" s="1152" t="s">
        <v>129</v>
      </c>
      <c r="MIU6" s="1152" t="s">
        <v>129</v>
      </c>
      <c r="MIV6" s="1152" t="s">
        <v>129</v>
      </c>
      <c r="MIW6" s="1152" t="s">
        <v>129</v>
      </c>
      <c r="MIX6" s="1152" t="s">
        <v>129</v>
      </c>
      <c r="MIY6" s="1152" t="s">
        <v>129</v>
      </c>
      <c r="MIZ6" s="1152" t="s">
        <v>129</v>
      </c>
      <c r="MJA6" s="1152" t="s">
        <v>129</v>
      </c>
      <c r="MJB6" s="1152" t="s">
        <v>129</v>
      </c>
      <c r="MJC6" s="1152" t="s">
        <v>129</v>
      </c>
      <c r="MJD6" s="1152" t="s">
        <v>129</v>
      </c>
      <c r="MJE6" s="1152" t="s">
        <v>129</v>
      </c>
      <c r="MJF6" s="1152" t="s">
        <v>129</v>
      </c>
      <c r="MJG6" s="1152" t="s">
        <v>129</v>
      </c>
      <c r="MJH6" s="1152" t="s">
        <v>129</v>
      </c>
      <c r="MJI6" s="1152" t="s">
        <v>129</v>
      </c>
      <c r="MJJ6" s="1152" t="s">
        <v>129</v>
      </c>
      <c r="MJK6" s="1152" t="s">
        <v>129</v>
      </c>
      <c r="MJL6" s="1152" t="s">
        <v>129</v>
      </c>
      <c r="MJM6" s="1152" t="s">
        <v>129</v>
      </c>
      <c r="MJN6" s="1152" t="s">
        <v>129</v>
      </c>
      <c r="MJO6" s="1152" t="s">
        <v>129</v>
      </c>
      <c r="MJP6" s="1152" t="s">
        <v>129</v>
      </c>
      <c r="MJQ6" s="1152" t="s">
        <v>129</v>
      </c>
      <c r="MJR6" s="1152" t="s">
        <v>129</v>
      </c>
      <c r="MJS6" s="1152" t="s">
        <v>129</v>
      </c>
      <c r="MJT6" s="1152" t="s">
        <v>129</v>
      </c>
      <c r="MJU6" s="1152" t="s">
        <v>129</v>
      </c>
      <c r="MJV6" s="1152" t="s">
        <v>129</v>
      </c>
      <c r="MJW6" s="1152" t="s">
        <v>129</v>
      </c>
      <c r="MJX6" s="1152" t="s">
        <v>129</v>
      </c>
      <c r="MJY6" s="1152" t="s">
        <v>129</v>
      </c>
      <c r="MJZ6" s="1152" t="s">
        <v>129</v>
      </c>
      <c r="MKA6" s="1152" t="s">
        <v>129</v>
      </c>
      <c r="MKB6" s="1152" t="s">
        <v>129</v>
      </c>
      <c r="MKC6" s="1152" t="s">
        <v>129</v>
      </c>
      <c r="MKD6" s="1152" t="s">
        <v>129</v>
      </c>
      <c r="MKE6" s="1152" t="s">
        <v>129</v>
      </c>
      <c r="MKF6" s="1152" t="s">
        <v>129</v>
      </c>
      <c r="MKG6" s="1152" t="s">
        <v>129</v>
      </c>
      <c r="MKH6" s="1152" t="s">
        <v>129</v>
      </c>
      <c r="MKI6" s="1152" t="s">
        <v>129</v>
      </c>
      <c r="MKJ6" s="1152" t="s">
        <v>129</v>
      </c>
      <c r="MKK6" s="1152" t="s">
        <v>129</v>
      </c>
      <c r="MKL6" s="1152" t="s">
        <v>129</v>
      </c>
      <c r="MKM6" s="1152" t="s">
        <v>129</v>
      </c>
      <c r="MKN6" s="1152" t="s">
        <v>129</v>
      </c>
      <c r="MKO6" s="1152" t="s">
        <v>129</v>
      </c>
      <c r="MKP6" s="1152" t="s">
        <v>129</v>
      </c>
      <c r="MKQ6" s="1152" t="s">
        <v>129</v>
      </c>
      <c r="MKR6" s="1152" t="s">
        <v>129</v>
      </c>
      <c r="MKS6" s="1152" t="s">
        <v>129</v>
      </c>
      <c r="MKT6" s="1152" t="s">
        <v>129</v>
      </c>
      <c r="MKU6" s="1152" t="s">
        <v>129</v>
      </c>
      <c r="MKV6" s="1152" t="s">
        <v>129</v>
      </c>
      <c r="MKW6" s="1152" t="s">
        <v>129</v>
      </c>
      <c r="MKX6" s="1152" t="s">
        <v>129</v>
      </c>
      <c r="MKY6" s="1152" t="s">
        <v>129</v>
      </c>
      <c r="MKZ6" s="1152" t="s">
        <v>129</v>
      </c>
      <c r="MLA6" s="1152" t="s">
        <v>129</v>
      </c>
      <c r="MLB6" s="1152" t="s">
        <v>129</v>
      </c>
      <c r="MLC6" s="1152" t="s">
        <v>129</v>
      </c>
      <c r="MLD6" s="1152" t="s">
        <v>129</v>
      </c>
      <c r="MLE6" s="1152" t="s">
        <v>129</v>
      </c>
      <c r="MLF6" s="1152" t="s">
        <v>129</v>
      </c>
      <c r="MLG6" s="1152" t="s">
        <v>129</v>
      </c>
      <c r="MLH6" s="1152" t="s">
        <v>129</v>
      </c>
      <c r="MLI6" s="1152" t="s">
        <v>129</v>
      </c>
      <c r="MLJ6" s="1152" t="s">
        <v>129</v>
      </c>
      <c r="MLK6" s="1152" t="s">
        <v>129</v>
      </c>
      <c r="MLL6" s="1152" t="s">
        <v>129</v>
      </c>
      <c r="MLM6" s="1152" t="s">
        <v>129</v>
      </c>
      <c r="MLN6" s="1152" t="s">
        <v>129</v>
      </c>
      <c r="MLO6" s="1152" t="s">
        <v>129</v>
      </c>
      <c r="MLP6" s="1152" t="s">
        <v>129</v>
      </c>
      <c r="MLQ6" s="1152" t="s">
        <v>129</v>
      </c>
      <c r="MLR6" s="1152" t="s">
        <v>129</v>
      </c>
      <c r="MLS6" s="1152" t="s">
        <v>129</v>
      </c>
      <c r="MLT6" s="1152" t="s">
        <v>129</v>
      </c>
      <c r="MLU6" s="1152" t="s">
        <v>129</v>
      </c>
      <c r="MLV6" s="1152" t="s">
        <v>129</v>
      </c>
      <c r="MLW6" s="1152" t="s">
        <v>129</v>
      </c>
      <c r="MLX6" s="1152" t="s">
        <v>129</v>
      </c>
      <c r="MLY6" s="1152" t="s">
        <v>129</v>
      </c>
      <c r="MLZ6" s="1152" t="s">
        <v>129</v>
      </c>
      <c r="MMA6" s="1152" t="s">
        <v>129</v>
      </c>
      <c r="MMB6" s="1152" t="s">
        <v>129</v>
      </c>
      <c r="MMC6" s="1152" t="s">
        <v>129</v>
      </c>
      <c r="MMD6" s="1152" t="s">
        <v>129</v>
      </c>
      <c r="MME6" s="1152" t="s">
        <v>129</v>
      </c>
      <c r="MMF6" s="1152" t="s">
        <v>129</v>
      </c>
      <c r="MMG6" s="1152" t="s">
        <v>129</v>
      </c>
      <c r="MMH6" s="1152" t="s">
        <v>129</v>
      </c>
      <c r="MMI6" s="1152" t="s">
        <v>129</v>
      </c>
      <c r="MMJ6" s="1152" t="s">
        <v>129</v>
      </c>
      <c r="MMK6" s="1152" t="s">
        <v>129</v>
      </c>
      <c r="MML6" s="1152" t="s">
        <v>129</v>
      </c>
      <c r="MMM6" s="1152" t="s">
        <v>129</v>
      </c>
      <c r="MMN6" s="1152" t="s">
        <v>129</v>
      </c>
      <c r="MMO6" s="1152" t="s">
        <v>129</v>
      </c>
      <c r="MMP6" s="1152" t="s">
        <v>129</v>
      </c>
      <c r="MMQ6" s="1152" t="s">
        <v>129</v>
      </c>
      <c r="MMR6" s="1152" t="s">
        <v>129</v>
      </c>
      <c r="MMS6" s="1152" t="s">
        <v>129</v>
      </c>
      <c r="MMT6" s="1152" t="s">
        <v>129</v>
      </c>
      <c r="MMU6" s="1152" t="s">
        <v>129</v>
      </c>
      <c r="MMV6" s="1152" t="s">
        <v>129</v>
      </c>
      <c r="MMW6" s="1152" t="s">
        <v>129</v>
      </c>
      <c r="MMX6" s="1152" t="s">
        <v>129</v>
      </c>
      <c r="MMY6" s="1152" t="s">
        <v>129</v>
      </c>
      <c r="MMZ6" s="1152" t="s">
        <v>129</v>
      </c>
      <c r="MNA6" s="1152" t="s">
        <v>129</v>
      </c>
      <c r="MNB6" s="1152" t="s">
        <v>129</v>
      </c>
      <c r="MNC6" s="1152" t="s">
        <v>129</v>
      </c>
      <c r="MND6" s="1152" t="s">
        <v>129</v>
      </c>
      <c r="MNE6" s="1152" t="s">
        <v>129</v>
      </c>
      <c r="MNF6" s="1152" t="s">
        <v>129</v>
      </c>
      <c r="MNG6" s="1152" t="s">
        <v>129</v>
      </c>
      <c r="MNH6" s="1152" t="s">
        <v>129</v>
      </c>
      <c r="MNI6" s="1152" t="s">
        <v>129</v>
      </c>
      <c r="MNJ6" s="1152" t="s">
        <v>129</v>
      </c>
      <c r="MNK6" s="1152" t="s">
        <v>129</v>
      </c>
      <c r="MNL6" s="1152" t="s">
        <v>129</v>
      </c>
      <c r="MNM6" s="1152" t="s">
        <v>129</v>
      </c>
      <c r="MNN6" s="1152" t="s">
        <v>129</v>
      </c>
      <c r="MNO6" s="1152" t="s">
        <v>129</v>
      </c>
      <c r="MNP6" s="1152" t="s">
        <v>129</v>
      </c>
      <c r="MNQ6" s="1152" t="s">
        <v>129</v>
      </c>
      <c r="MNR6" s="1152" t="s">
        <v>129</v>
      </c>
      <c r="MNS6" s="1152" t="s">
        <v>129</v>
      </c>
      <c r="MNT6" s="1152" t="s">
        <v>129</v>
      </c>
      <c r="MNU6" s="1152" t="s">
        <v>129</v>
      </c>
      <c r="MNV6" s="1152" t="s">
        <v>129</v>
      </c>
      <c r="MNW6" s="1152" t="s">
        <v>129</v>
      </c>
      <c r="MNX6" s="1152" t="s">
        <v>129</v>
      </c>
      <c r="MNY6" s="1152" t="s">
        <v>129</v>
      </c>
      <c r="MNZ6" s="1152" t="s">
        <v>129</v>
      </c>
      <c r="MOA6" s="1152" t="s">
        <v>129</v>
      </c>
      <c r="MOB6" s="1152" t="s">
        <v>129</v>
      </c>
      <c r="MOC6" s="1152" t="s">
        <v>129</v>
      </c>
      <c r="MOD6" s="1152" t="s">
        <v>129</v>
      </c>
      <c r="MOE6" s="1152" t="s">
        <v>129</v>
      </c>
      <c r="MOF6" s="1152" t="s">
        <v>129</v>
      </c>
      <c r="MOG6" s="1152" t="s">
        <v>129</v>
      </c>
      <c r="MOH6" s="1152" t="s">
        <v>129</v>
      </c>
      <c r="MOI6" s="1152" t="s">
        <v>129</v>
      </c>
      <c r="MOJ6" s="1152" t="s">
        <v>129</v>
      </c>
      <c r="MOK6" s="1152" t="s">
        <v>129</v>
      </c>
      <c r="MOL6" s="1152" t="s">
        <v>129</v>
      </c>
      <c r="MOM6" s="1152" t="s">
        <v>129</v>
      </c>
      <c r="MON6" s="1152" t="s">
        <v>129</v>
      </c>
      <c r="MOO6" s="1152" t="s">
        <v>129</v>
      </c>
      <c r="MOP6" s="1152" t="s">
        <v>129</v>
      </c>
      <c r="MOQ6" s="1152" t="s">
        <v>129</v>
      </c>
      <c r="MOR6" s="1152" t="s">
        <v>129</v>
      </c>
      <c r="MOS6" s="1152" t="s">
        <v>129</v>
      </c>
      <c r="MOT6" s="1152" t="s">
        <v>129</v>
      </c>
      <c r="MOU6" s="1152" t="s">
        <v>129</v>
      </c>
      <c r="MOV6" s="1152" t="s">
        <v>129</v>
      </c>
      <c r="MOW6" s="1152" t="s">
        <v>129</v>
      </c>
      <c r="MOX6" s="1152" t="s">
        <v>129</v>
      </c>
      <c r="MOY6" s="1152" t="s">
        <v>129</v>
      </c>
      <c r="MOZ6" s="1152" t="s">
        <v>129</v>
      </c>
      <c r="MPA6" s="1152" t="s">
        <v>129</v>
      </c>
      <c r="MPB6" s="1152" t="s">
        <v>129</v>
      </c>
      <c r="MPC6" s="1152" t="s">
        <v>129</v>
      </c>
      <c r="MPD6" s="1152" t="s">
        <v>129</v>
      </c>
      <c r="MPE6" s="1152" t="s">
        <v>129</v>
      </c>
      <c r="MPF6" s="1152" t="s">
        <v>129</v>
      </c>
      <c r="MPG6" s="1152" t="s">
        <v>129</v>
      </c>
      <c r="MPH6" s="1152" t="s">
        <v>129</v>
      </c>
      <c r="MPI6" s="1152" t="s">
        <v>129</v>
      </c>
      <c r="MPJ6" s="1152" t="s">
        <v>129</v>
      </c>
      <c r="MPK6" s="1152" t="s">
        <v>129</v>
      </c>
      <c r="MPL6" s="1152" t="s">
        <v>129</v>
      </c>
      <c r="MPM6" s="1152" t="s">
        <v>129</v>
      </c>
      <c r="MPN6" s="1152" t="s">
        <v>129</v>
      </c>
      <c r="MPO6" s="1152" t="s">
        <v>129</v>
      </c>
      <c r="MPP6" s="1152" t="s">
        <v>129</v>
      </c>
      <c r="MPQ6" s="1152" t="s">
        <v>129</v>
      </c>
      <c r="MPR6" s="1152" t="s">
        <v>129</v>
      </c>
      <c r="MPS6" s="1152" t="s">
        <v>129</v>
      </c>
      <c r="MPT6" s="1152" t="s">
        <v>129</v>
      </c>
      <c r="MPU6" s="1152" t="s">
        <v>129</v>
      </c>
      <c r="MPV6" s="1152" t="s">
        <v>129</v>
      </c>
      <c r="MPW6" s="1152" t="s">
        <v>129</v>
      </c>
      <c r="MPX6" s="1152" t="s">
        <v>129</v>
      </c>
      <c r="MPY6" s="1152" t="s">
        <v>129</v>
      </c>
      <c r="MPZ6" s="1152" t="s">
        <v>129</v>
      </c>
      <c r="MQA6" s="1152" t="s">
        <v>129</v>
      </c>
      <c r="MQB6" s="1152" t="s">
        <v>129</v>
      </c>
      <c r="MQC6" s="1152" t="s">
        <v>129</v>
      </c>
      <c r="MQD6" s="1152" t="s">
        <v>129</v>
      </c>
      <c r="MQE6" s="1152" t="s">
        <v>129</v>
      </c>
      <c r="MQF6" s="1152" t="s">
        <v>129</v>
      </c>
      <c r="MQG6" s="1152" t="s">
        <v>129</v>
      </c>
      <c r="MQH6" s="1152" t="s">
        <v>129</v>
      </c>
      <c r="MQI6" s="1152" t="s">
        <v>129</v>
      </c>
      <c r="MQJ6" s="1152" t="s">
        <v>129</v>
      </c>
      <c r="MQK6" s="1152" t="s">
        <v>129</v>
      </c>
      <c r="MQL6" s="1152" t="s">
        <v>129</v>
      </c>
      <c r="MQM6" s="1152" t="s">
        <v>129</v>
      </c>
      <c r="MQN6" s="1152" t="s">
        <v>129</v>
      </c>
      <c r="MQO6" s="1152" t="s">
        <v>129</v>
      </c>
      <c r="MQP6" s="1152" t="s">
        <v>129</v>
      </c>
      <c r="MQQ6" s="1152" t="s">
        <v>129</v>
      </c>
      <c r="MQR6" s="1152" t="s">
        <v>129</v>
      </c>
      <c r="MQS6" s="1152" t="s">
        <v>129</v>
      </c>
      <c r="MQT6" s="1152" t="s">
        <v>129</v>
      </c>
      <c r="MQU6" s="1152" t="s">
        <v>129</v>
      </c>
      <c r="MQV6" s="1152" t="s">
        <v>129</v>
      </c>
      <c r="MQW6" s="1152" t="s">
        <v>129</v>
      </c>
      <c r="MQX6" s="1152" t="s">
        <v>129</v>
      </c>
      <c r="MQY6" s="1152" t="s">
        <v>129</v>
      </c>
      <c r="MQZ6" s="1152" t="s">
        <v>129</v>
      </c>
      <c r="MRA6" s="1152" t="s">
        <v>129</v>
      </c>
      <c r="MRB6" s="1152" t="s">
        <v>129</v>
      </c>
      <c r="MRC6" s="1152" t="s">
        <v>129</v>
      </c>
      <c r="MRD6" s="1152" t="s">
        <v>129</v>
      </c>
      <c r="MRE6" s="1152" t="s">
        <v>129</v>
      </c>
      <c r="MRF6" s="1152" t="s">
        <v>129</v>
      </c>
      <c r="MRG6" s="1152" t="s">
        <v>129</v>
      </c>
      <c r="MRH6" s="1152" t="s">
        <v>129</v>
      </c>
      <c r="MRI6" s="1152" t="s">
        <v>129</v>
      </c>
      <c r="MRJ6" s="1152" t="s">
        <v>129</v>
      </c>
      <c r="MRK6" s="1152" t="s">
        <v>129</v>
      </c>
      <c r="MRL6" s="1152" t="s">
        <v>129</v>
      </c>
      <c r="MRM6" s="1152" t="s">
        <v>129</v>
      </c>
      <c r="MRN6" s="1152" t="s">
        <v>129</v>
      </c>
      <c r="MRO6" s="1152" t="s">
        <v>129</v>
      </c>
      <c r="MRP6" s="1152" t="s">
        <v>129</v>
      </c>
      <c r="MRQ6" s="1152" t="s">
        <v>129</v>
      </c>
      <c r="MRR6" s="1152" t="s">
        <v>129</v>
      </c>
      <c r="MRS6" s="1152" t="s">
        <v>129</v>
      </c>
      <c r="MRT6" s="1152" t="s">
        <v>129</v>
      </c>
      <c r="MRU6" s="1152" t="s">
        <v>129</v>
      </c>
      <c r="MRV6" s="1152" t="s">
        <v>129</v>
      </c>
      <c r="MRW6" s="1152" t="s">
        <v>129</v>
      </c>
      <c r="MRX6" s="1152" t="s">
        <v>129</v>
      </c>
      <c r="MRY6" s="1152" t="s">
        <v>129</v>
      </c>
      <c r="MRZ6" s="1152" t="s">
        <v>129</v>
      </c>
      <c r="MSA6" s="1152" t="s">
        <v>129</v>
      </c>
      <c r="MSB6" s="1152" t="s">
        <v>129</v>
      </c>
      <c r="MSC6" s="1152" t="s">
        <v>129</v>
      </c>
      <c r="MSD6" s="1152" t="s">
        <v>129</v>
      </c>
      <c r="MSE6" s="1152" t="s">
        <v>129</v>
      </c>
      <c r="MSF6" s="1152" t="s">
        <v>129</v>
      </c>
      <c r="MSG6" s="1152" t="s">
        <v>129</v>
      </c>
      <c r="MSH6" s="1152" t="s">
        <v>129</v>
      </c>
      <c r="MSI6" s="1152" t="s">
        <v>129</v>
      </c>
      <c r="MSJ6" s="1152" t="s">
        <v>129</v>
      </c>
      <c r="MSK6" s="1152" t="s">
        <v>129</v>
      </c>
      <c r="MSL6" s="1152" t="s">
        <v>129</v>
      </c>
      <c r="MSM6" s="1152" t="s">
        <v>129</v>
      </c>
      <c r="MSN6" s="1152" t="s">
        <v>129</v>
      </c>
      <c r="MSO6" s="1152" t="s">
        <v>129</v>
      </c>
      <c r="MSP6" s="1152" t="s">
        <v>129</v>
      </c>
      <c r="MSQ6" s="1152" t="s">
        <v>129</v>
      </c>
      <c r="MSR6" s="1152" t="s">
        <v>129</v>
      </c>
      <c r="MSS6" s="1152" t="s">
        <v>129</v>
      </c>
      <c r="MST6" s="1152" t="s">
        <v>129</v>
      </c>
      <c r="MSU6" s="1152" t="s">
        <v>129</v>
      </c>
      <c r="MSV6" s="1152" t="s">
        <v>129</v>
      </c>
      <c r="MSW6" s="1152" t="s">
        <v>129</v>
      </c>
      <c r="MSX6" s="1152" t="s">
        <v>129</v>
      </c>
      <c r="MSY6" s="1152" t="s">
        <v>129</v>
      </c>
      <c r="MSZ6" s="1152" t="s">
        <v>129</v>
      </c>
      <c r="MTA6" s="1152" t="s">
        <v>129</v>
      </c>
      <c r="MTB6" s="1152" t="s">
        <v>129</v>
      </c>
      <c r="MTC6" s="1152" t="s">
        <v>129</v>
      </c>
      <c r="MTD6" s="1152" t="s">
        <v>129</v>
      </c>
      <c r="MTE6" s="1152" t="s">
        <v>129</v>
      </c>
      <c r="MTF6" s="1152" t="s">
        <v>129</v>
      </c>
      <c r="MTG6" s="1152" t="s">
        <v>129</v>
      </c>
      <c r="MTH6" s="1152" t="s">
        <v>129</v>
      </c>
      <c r="MTI6" s="1152" t="s">
        <v>129</v>
      </c>
      <c r="MTJ6" s="1152" t="s">
        <v>129</v>
      </c>
      <c r="MTK6" s="1152" t="s">
        <v>129</v>
      </c>
      <c r="MTL6" s="1152" t="s">
        <v>129</v>
      </c>
      <c r="MTM6" s="1152" t="s">
        <v>129</v>
      </c>
      <c r="MTN6" s="1152" t="s">
        <v>129</v>
      </c>
      <c r="MTO6" s="1152" t="s">
        <v>129</v>
      </c>
      <c r="MTP6" s="1152" t="s">
        <v>129</v>
      </c>
      <c r="MTQ6" s="1152" t="s">
        <v>129</v>
      </c>
      <c r="MTR6" s="1152" t="s">
        <v>129</v>
      </c>
      <c r="MTS6" s="1152" t="s">
        <v>129</v>
      </c>
      <c r="MTT6" s="1152" t="s">
        <v>129</v>
      </c>
      <c r="MTU6" s="1152" t="s">
        <v>129</v>
      </c>
      <c r="MTV6" s="1152" t="s">
        <v>129</v>
      </c>
      <c r="MTW6" s="1152" t="s">
        <v>129</v>
      </c>
      <c r="MTX6" s="1152" t="s">
        <v>129</v>
      </c>
      <c r="MTY6" s="1152" t="s">
        <v>129</v>
      </c>
      <c r="MTZ6" s="1152" t="s">
        <v>129</v>
      </c>
      <c r="MUA6" s="1152" t="s">
        <v>129</v>
      </c>
      <c r="MUB6" s="1152" t="s">
        <v>129</v>
      </c>
      <c r="MUC6" s="1152" t="s">
        <v>129</v>
      </c>
      <c r="MUD6" s="1152" t="s">
        <v>129</v>
      </c>
      <c r="MUE6" s="1152" t="s">
        <v>129</v>
      </c>
      <c r="MUF6" s="1152" t="s">
        <v>129</v>
      </c>
      <c r="MUG6" s="1152" t="s">
        <v>129</v>
      </c>
      <c r="MUH6" s="1152" t="s">
        <v>129</v>
      </c>
      <c r="MUI6" s="1152" t="s">
        <v>129</v>
      </c>
      <c r="MUJ6" s="1152" t="s">
        <v>129</v>
      </c>
      <c r="MUK6" s="1152" t="s">
        <v>129</v>
      </c>
      <c r="MUL6" s="1152" t="s">
        <v>129</v>
      </c>
      <c r="MUM6" s="1152" t="s">
        <v>129</v>
      </c>
      <c r="MUN6" s="1152" t="s">
        <v>129</v>
      </c>
      <c r="MUO6" s="1152" t="s">
        <v>129</v>
      </c>
      <c r="MUP6" s="1152" t="s">
        <v>129</v>
      </c>
      <c r="MUQ6" s="1152" t="s">
        <v>129</v>
      </c>
      <c r="MUR6" s="1152" t="s">
        <v>129</v>
      </c>
      <c r="MUS6" s="1152" t="s">
        <v>129</v>
      </c>
      <c r="MUT6" s="1152" t="s">
        <v>129</v>
      </c>
      <c r="MUU6" s="1152" t="s">
        <v>129</v>
      </c>
      <c r="MUV6" s="1152" t="s">
        <v>129</v>
      </c>
      <c r="MUW6" s="1152" t="s">
        <v>129</v>
      </c>
      <c r="MUX6" s="1152" t="s">
        <v>129</v>
      </c>
      <c r="MUY6" s="1152" t="s">
        <v>129</v>
      </c>
      <c r="MUZ6" s="1152" t="s">
        <v>129</v>
      </c>
      <c r="MVA6" s="1152" t="s">
        <v>129</v>
      </c>
      <c r="MVB6" s="1152" t="s">
        <v>129</v>
      </c>
      <c r="MVC6" s="1152" t="s">
        <v>129</v>
      </c>
      <c r="MVD6" s="1152" t="s">
        <v>129</v>
      </c>
      <c r="MVE6" s="1152" t="s">
        <v>129</v>
      </c>
      <c r="MVF6" s="1152" t="s">
        <v>129</v>
      </c>
      <c r="MVG6" s="1152" t="s">
        <v>129</v>
      </c>
      <c r="MVH6" s="1152" t="s">
        <v>129</v>
      </c>
      <c r="MVI6" s="1152" t="s">
        <v>129</v>
      </c>
      <c r="MVJ6" s="1152" t="s">
        <v>129</v>
      </c>
      <c r="MVK6" s="1152" t="s">
        <v>129</v>
      </c>
      <c r="MVL6" s="1152" t="s">
        <v>129</v>
      </c>
      <c r="MVM6" s="1152" t="s">
        <v>129</v>
      </c>
      <c r="MVN6" s="1152" t="s">
        <v>129</v>
      </c>
      <c r="MVO6" s="1152" t="s">
        <v>129</v>
      </c>
      <c r="MVP6" s="1152" t="s">
        <v>129</v>
      </c>
      <c r="MVQ6" s="1152" t="s">
        <v>129</v>
      </c>
      <c r="MVR6" s="1152" t="s">
        <v>129</v>
      </c>
      <c r="MVS6" s="1152" t="s">
        <v>129</v>
      </c>
      <c r="MVT6" s="1152" t="s">
        <v>129</v>
      </c>
      <c r="MVU6" s="1152" t="s">
        <v>129</v>
      </c>
      <c r="MVV6" s="1152" t="s">
        <v>129</v>
      </c>
      <c r="MVW6" s="1152" t="s">
        <v>129</v>
      </c>
      <c r="MVX6" s="1152" t="s">
        <v>129</v>
      </c>
      <c r="MVY6" s="1152" t="s">
        <v>129</v>
      </c>
      <c r="MVZ6" s="1152" t="s">
        <v>129</v>
      </c>
      <c r="MWA6" s="1152" t="s">
        <v>129</v>
      </c>
      <c r="MWB6" s="1152" t="s">
        <v>129</v>
      </c>
      <c r="MWC6" s="1152" t="s">
        <v>129</v>
      </c>
      <c r="MWD6" s="1152" t="s">
        <v>129</v>
      </c>
      <c r="MWE6" s="1152" t="s">
        <v>129</v>
      </c>
      <c r="MWF6" s="1152" t="s">
        <v>129</v>
      </c>
      <c r="MWG6" s="1152" t="s">
        <v>129</v>
      </c>
      <c r="MWH6" s="1152" t="s">
        <v>129</v>
      </c>
      <c r="MWI6" s="1152" t="s">
        <v>129</v>
      </c>
      <c r="MWJ6" s="1152" t="s">
        <v>129</v>
      </c>
      <c r="MWK6" s="1152" t="s">
        <v>129</v>
      </c>
      <c r="MWL6" s="1152" t="s">
        <v>129</v>
      </c>
      <c r="MWM6" s="1152" t="s">
        <v>129</v>
      </c>
      <c r="MWN6" s="1152" t="s">
        <v>129</v>
      </c>
      <c r="MWO6" s="1152" t="s">
        <v>129</v>
      </c>
      <c r="MWP6" s="1152" t="s">
        <v>129</v>
      </c>
      <c r="MWQ6" s="1152" t="s">
        <v>129</v>
      </c>
      <c r="MWR6" s="1152" t="s">
        <v>129</v>
      </c>
      <c r="MWS6" s="1152" t="s">
        <v>129</v>
      </c>
      <c r="MWT6" s="1152" t="s">
        <v>129</v>
      </c>
      <c r="MWU6" s="1152" t="s">
        <v>129</v>
      </c>
      <c r="MWV6" s="1152" t="s">
        <v>129</v>
      </c>
      <c r="MWW6" s="1152" t="s">
        <v>129</v>
      </c>
      <c r="MWX6" s="1152" t="s">
        <v>129</v>
      </c>
      <c r="MWY6" s="1152" t="s">
        <v>129</v>
      </c>
      <c r="MWZ6" s="1152" t="s">
        <v>129</v>
      </c>
      <c r="MXA6" s="1152" t="s">
        <v>129</v>
      </c>
      <c r="MXB6" s="1152" t="s">
        <v>129</v>
      </c>
      <c r="MXC6" s="1152" t="s">
        <v>129</v>
      </c>
      <c r="MXD6" s="1152" t="s">
        <v>129</v>
      </c>
      <c r="MXE6" s="1152" t="s">
        <v>129</v>
      </c>
      <c r="MXF6" s="1152" t="s">
        <v>129</v>
      </c>
      <c r="MXG6" s="1152" t="s">
        <v>129</v>
      </c>
      <c r="MXH6" s="1152" t="s">
        <v>129</v>
      </c>
      <c r="MXI6" s="1152" t="s">
        <v>129</v>
      </c>
      <c r="MXJ6" s="1152" t="s">
        <v>129</v>
      </c>
      <c r="MXK6" s="1152" t="s">
        <v>129</v>
      </c>
      <c r="MXL6" s="1152" t="s">
        <v>129</v>
      </c>
      <c r="MXM6" s="1152" t="s">
        <v>129</v>
      </c>
      <c r="MXN6" s="1152" t="s">
        <v>129</v>
      </c>
      <c r="MXO6" s="1152" t="s">
        <v>129</v>
      </c>
      <c r="MXP6" s="1152" t="s">
        <v>129</v>
      </c>
      <c r="MXQ6" s="1152" t="s">
        <v>129</v>
      </c>
      <c r="MXR6" s="1152" t="s">
        <v>129</v>
      </c>
      <c r="MXS6" s="1152" t="s">
        <v>129</v>
      </c>
      <c r="MXT6" s="1152" t="s">
        <v>129</v>
      </c>
      <c r="MXU6" s="1152" t="s">
        <v>129</v>
      </c>
      <c r="MXV6" s="1152" t="s">
        <v>129</v>
      </c>
      <c r="MXW6" s="1152" t="s">
        <v>129</v>
      </c>
      <c r="MXX6" s="1152" t="s">
        <v>129</v>
      </c>
      <c r="MXY6" s="1152" t="s">
        <v>129</v>
      </c>
      <c r="MXZ6" s="1152" t="s">
        <v>129</v>
      </c>
      <c r="MYA6" s="1152" t="s">
        <v>129</v>
      </c>
      <c r="MYB6" s="1152" t="s">
        <v>129</v>
      </c>
      <c r="MYC6" s="1152" t="s">
        <v>129</v>
      </c>
      <c r="MYD6" s="1152" t="s">
        <v>129</v>
      </c>
      <c r="MYE6" s="1152" t="s">
        <v>129</v>
      </c>
      <c r="MYF6" s="1152" t="s">
        <v>129</v>
      </c>
      <c r="MYG6" s="1152" t="s">
        <v>129</v>
      </c>
      <c r="MYH6" s="1152" t="s">
        <v>129</v>
      </c>
      <c r="MYI6" s="1152" t="s">
        <v>129</v>
      </c>
      <c r="MYJ6" s="1152" t="s">
        <v>129</v>
      </c>
      <c r="MYK6" s="1152" t="s">
        <v>129</v>
      </c>
      <c r="MYL6" s="1152" t="s">
        <v>129</v>
      </c>
      <c r="MYM6" s="1152" t="s">
        <v>129</v>
      </c>
      <c r="MYN6" s="1152" t="s">
        <v>129</v>
      </c>
      <c r="MYO6" s="1152" t="s">
        <v>129</v>
      </c>
      <c r="MYP6" s="1152" t="s">
        <v>129</v>
      </c>
      <c r="MYQ6" s="1152" t="s">
        <v>129</v>
      </c>
      <c r="MYR6" s="1152" t="s">
        <v>129</v>
      </c>
      <c r="MYS6" s="1152" t="s">
        <v>129</v>
      </c>
      <c r="MYT6" s="1152" t="s">
        <v>129</v>
      </c>
      <c r="MYU6" s="1152" t="s">
        <v>129</v>
      </c>
      <c r="MYV6" s="1152" t="s">
        <v>129</v>
      </c>
      <c r="MYW6" s="1152" t="s">
        <v>129</v>
      </c>
      <c r="MYX6" s="1152" t="s">
        <v>129</v>
      </c>
      <c r="MYY6" s="1152" t="s">
        <v>129</v>
      </c>
      <c r="MYZ6" s="1152" t="s">
        <v>129</v>
      </c>
      <c r="MZA6" s="1152" t="s">
        <v>129</v>
      </c>
      <c r="MZB6" s="1152" t="s">
        <v>129</v>
      </c>
      <c r="MZC6" s="1152" t="s">
        <v>129</v>
      </c>
      <c r="MZD6" s="1152" t="s">
        <v>129</v>
      </c>
      <c r="MZE6" s="1152" t="s">
        <v>129</v>
      </c>
      <c r="MZF6" s="1152" t="s">
        <v>129</v>
      </c>
      <c r="MZG6" s="1152" t="s">
        <v>129</v>
      </c>
      <c r="MZH6" s="1152" t="s">
        <v>129</v>
      </c>
      <c r="MZI6" s="1152" t="s">
        <v>129</v>
      </c>
      <c r="MZJ6" s="1152" t="s">
        <v>129</v>
      </c>
      <c r="MZK6" s="1152" t="s">
        <v>129</v>
      </c>
      <c r="MZL6" s="1152" t="s">
        <v>129</v>
      </c>
      <c r="MZM6" s="1152" t="s">
        <v>129</v>
      </c>
      <c r="MZN6" s="1152" t="s">
        <v>129</v>
      </c>
      <c r="MZO6" s="1152" t="s">
        <v>129</v>
      </c>
      <c r="MZP6" s="1152" t="s">
        <v>129</v>
      </c>
      <c r="MZQ6" s="1152" t="s">
        <v>129</v>
      </c>
      <c r="MZR6" s="1152" t="s">
        <v>129</v>
      </c>
      <c r="MZS6" s="1152" t="s">
        <v>129</v>
      </c>
      <c r="MZT6" s="1152" t="s">
        <v>129</v>
      </c>
      <c r="MZU6" s="1152" t="s">
        <v>129</v>
      </c>
      <c r="MZV6" s="1152" t="s">
        <v>129</v>
      </c>
      <c r="MZW6" s="1152" t="s">
        <v>129</v>
      </c>
      <c r="MZX6" s="1152" t="s">
        <v>129</v>
      </c>
      <c r="MZY6" s="1152" t="s">
        <v>129</v>
      </c>
      <c r="MZZ6" s="1152" t="s">
        <v>129</v>
      </c>
      <c r="NAA6" s="1152" t="s">
        <v>129</v>
      </c>
      <c r="NAB6" s="1152" t="s">
        <v>129</v>
      </c>
      <c r="NAC6" s="1152" t="s">
        <v>129</v>
      </c>
      <c r="NAD6" s="1152" t="s">
        <v>129</v>
      </c>
      <c r="NAE6" s="1152" t="s">
        <v>129</v>
      </c>
      <c r="NAF6" s="1152" t="s">
        <v>129</v>
      </c>
      <c r="NAG6" s="1152" t="s">
        <v>129</v>
      </c>
      <c r="NAH6" s="1152" t="s">
        <v>129</v>
      </c>
      <c r="NAI6" s="1152" t="s">
        <v>129</v>
      </c>
      <c r="NAJ6" s="1152" t="s">
        <v>129</v>
      </c>
      <c r="NAK6" s="1152" t="s">
        <v>129</v>
      </c>
      <c r="NAL6" s="1152" t="s">
        <v>129</v>
      </c>
      <c r="NAM6" s="1152" t="s">
        <v>129</v>
      </c>
      <c r="NAN6" s="1152" t="s">
        <v>129</v>
      </c>
      <c r="NAO6" s="1152" t="s">
        <v>129</v>
      </c>
      <c r="NAP6" s="1152" t="s">
        <v>129</v>
      </c>
      <c r="NAQ6" s="1152" t="s">
        <v>129</v>
      </c>
      <c r="NAR6" s="1152" t="s">
        <v>129</v>
      </c>
      <c r="NAS6" s="1152" t="s">
        <v>129</v>
      </c>
      <c r="NAT6" s="1152" t="s">
        <v>129</v>
      </c>
      <c r="NAU6" s="1152" t="s">
        <v>129</v>
      </c>
      <c r="NAV6" s="1152" t="s">
        <v>129</v>
      </c>
      <c r="NAW6" s="1152" t="s">
        <v>129</v>
      </c>
      <c r="NAX6" s="1152" t="s">
        <v>129</v>
      </c>
      <c r="NAY6" s="1152" t="s">
        <v>129</v>
      </c>
      <c r="NAZ6" s="1152" t="s">
        <v>129</v>
      </c>
      <c r="NBA6" s="1152" t="s">
        <v>129</v>
      </c>
      <c r="NBB6" s="1152" t="s">
        <v>129</v>
      </c>
      <c r="NBC6" s="1152" t="s">
        <v>129</v>
      </c>
      <c r="NBD6" s="1152" t="s">
        <v>129</v>
      </c>
      <c r="NBE6" s="1152" t="s">
        <v>129</v>
      </c>
      <c r="NBF6" s="1152" t="s">
        <v>129</v>
      </c>
      <c r="NBG6" s="1152" t="s">
        <v>129</v>
      </c>
      <c r="NBH6" s="1152" t="s">
        <v>129</v>
      </c>
      <c r="NBI6" s="1152" t="s">
        <v>129</v>
      </c>
      <c r="NBJ6" s="1152" t="s">
        <v>129</v>
      </c>
      <c r="NBK6" s="1152" t="s">
        <v>129</v>
      </c>
      <c r="NBL6" s="1152" t="s">
        <v>129</v>
      </c>
      <c r="NBM6" s="1152" t="s">
        <v>129</v>
      </c>
      <c r="NBN6" s="1152" t="s">
        <v>129</v>
      </c>
      <c r="NBO6" s="1152" t="s">
        <v>129</v>
      </c>
      <c r="NBP6" s="1152" t="s">
        <v>129</v>
      </c>
      <c r="NBQ6" s="1152" t="s">
        <v>129</v>
      </c>
      <c r="NBR6" s="1152" t="s">
        <v>129</v>
      </c>
      <c r="NBS6" s="1152" t="s">
        <v>129</v>
      </c>
      <c r="NBT6" s="1152" t="s">
        <v>129</v>
      </c>
      <c r="NBU6" s="1152" t="s">
        <v>129</v>
      </c>
      <c r="NBV6" s="1152" t="s">
        <v>129</v>
      </c>
      <c r="NBW6" s="1152" t="s">
        <v>129</v>
      </c>
      <c r="NBX6" s="1152" t="s">
        <v>129</v>
      </c>
      <c r="NBY6" s="1152" t="s">
        <v>129</v>
      </c>
      <c r="NBZ6" s="1152" t="s">
        <v>129</v>
      </c>
      <c r="NCA6" s="1152" t="s">
        <v>129</v>
      </c>
      <c r="NCB6" s="1152" t="s">
        <v>129</v>
      </c>
      <c r="NCC6" s="1152" t="s">
        <v>129</v>
      </c>
      <c r="NCD6" s="1152" t="s">
        <v>129</v>
      </c>
      <c r="NCE6" s="1152" t="s">
        <v>129</v>
      </c>
      <c r="NCF6" s="1152" t="s">
        <v>129</v>
      </c>
      <c r="NCG6" s="1152" t="s">
        <v>129</v>
      </c>
      <c r="NCH6" s="1152" t="s">
        <v>129</v>
      </c>
      <c r="NCI6" s="1152" t="s">
        <v>129</v>
      </c>
      <c r="NCJ6" s="1152" t="s">
        <v>129</v>
      </c>
      <c r="NCK6" s="1152" t="s">
        <v>129</v>
      </c>
      <c r="NCL6" s="1152" t="s">
        <v>129</v>
      </c>
      <c r="NCM6" s="1152" t="s">
        <v>129</v>
      </c>
      <c r="NCN6" s="1152" t="s">
        <v>129</v>
      </c>
      <c r="NCO6" s="1152" t="s">
        <v>129</v>
      </c>
      <c r="NCP6" s="1152" t="s">
        <v>129</v>
      </c>
      <c r="NCQ6" s="1152" t="s">
        <v>129</v>
      </c>
      <c r="NCR6" s="1152" t="s">
        <v>129</v>
      </c>
      <c r="NCS6" s="1152" t="s">
        <v>129</v>
      </c>
      <c r="NCT6" s="1152" t="s">
        <v>129</v>
      </c>
      <c r="NCU6" s="1152" t="s">
        <v>129</v>
      </c>
      <c r="NCV6" s="1152" t="s">
        <v>129</v>
      </c>
      <c r="NCW6" s="1152" t="s">
        <v>129</v>
      </c>
      <c r="NCX6" s="1152" t="s">
        <v>129</v>
      </c>
      <c r="NCY6" s="1152" t="s">
        <v>129</v>
      </c>
      <c r="NCZ6" s="1152" t="s">
        <v>129</v>
      </c>
      <c r="NDA6" s="1152" t="s">
        <v>129</v>
      </c>
      <c r="NDB6" s="1152" t="s">
        <v>129</v>
      </c>
      <c r="NDC6" s="1152" t="s">
        <v>129</v>
      </c>
      <c r="NDD6" s="1152" t="s">
        <v>129</v>
      </c>
      <c r="NDE6" s="1152" t="s">
        <v>129</v>
      </c>
      <c r="NDF6" s="1152" t="s">
        <v>129</v>
      </c>
      <c r="NDG6" s="1152" t="s">
        <v>129</v>
      </c>
      <c r="NDH6" s="1152" t="s">
        <v>129</v>
      </c>
      <c r="NDI6" s="1152" t="s">
        <v>129</v>
      </c>
      <c r="NDJ6" s="1152" t="s">
        <v>129</v>
      </c>
      <c r="NDK6" s="1152" t="s">
        <v>129</v>
      </c>
      <c r="NDL6" s="1152" t="s">
        <v>129</v>
      </c>
      <c r="NDM6" s="1152" t="s">
        <v>129</v>
      </c>
      <c r="NDN6" s="1152" t="s">
        <v>129</v>
      </c>
      <c r="NDO6" s="1152" t="s">
        <v>129</v>
      </c>
      <c r="NDP6" s="1152" t="s">
        <v>129</v>
      </c>
      <c r="NDQ6" s="1152" t="s">
        <v>129</v>
      </c>
      <c r="NDR6" s="1152" t="s">
        <v>129</v>
      </c>
      <c r="NDS6" s="1152" t="s">
        <v>129</v>
      </c>
      <c r="NDT6" s="1152" t="s">
        <v>129</v>
      </c>
      <c r="NDU6" s="1152" t="s">
        <v>129</v>
      </c>
      <c r="NDV6" s="1152" t="s">
        <v>129</v>
      </c>
      <c r="NDW6" s="1152" t="s">
        <v>129</v>
      </c>
      <c r="NDX6" s="1152" t="s">
        <v>129</v>
      </c>
      <c r="NDY6" s="1152" t="s">
        <v>129</v>
      </c>
      <c r="NDZ6" s="1152" t="s">
        <v>129</v>
      </c>
      <c r="NEA6" s="1152" t="s">
        <v>129</v>
      </c>
      <c r="NEB6" s="1152" t="s">
        <v>129</v>
      </c>
      <c r="NEC6" s="1152" t="s">
        <v>129</v>
      </c>
      <c r="NED6" s="1152" t="s">
        <v>129</v>
      </c>
      <c r="NEE6" s="1152" t="s">
        <v>129</v>
      </c>
      <c r="NEF6" s="1152" t="s">
        <v>129</v>
      </c>
      <c r="NEG6" s="1152" t="s">
        <v>129</v>
      </c>
      <c r="NEH6" s="1152" t="s">
        <v>129</v>
      </c>
      <c r="NEI6" s="1152" t="s">
        <v>129</v>
      </c>
      <c r="NEJ6" s="1152" t="s">
        <v>129</v>
      </c>
      <c r="NEK6" s="1152" t="s">
        <v>129</v>
      </c>
      <c r="NEL6" s="1152" t="s">
        <v>129</v>
      </c>
      <c r="NEM6" s="1152" t="s">
        <v>129</v>
      </c>
      <c r="NEN6" s="1152" t="s">
        <v>129</v>
      </c>
      <c r="NEO6" s="1152" t="s">
        <v>129</v>
      </c>
      <c r="NEP6" s="1152" t="s">
        <v>129</v>
      </c>
      <c r="NEQ6" s="1152" t="s">
        <v>129</v>
      </c>
      <c r="NER6" s="1152" t="s">
        <v>129</v>
      </c>
      <c r="NES6" s="1152" t="s">
        <v>129</v>
      </c>
      <c r="NET6" s="1152" t="s">
        <v>129</v>
      </c>
      <c r="NEU6" s="1152" t="s">
        <v>129</v>
      </c>
      <c r="NEV6" s="1152" t="s">
        <v>129</v>
      </c>
      <c r="NEW6" s="1152" t="s">
        <v>129</v>
      </c>
      <c r="NEX6" s="1152" t="s">
        <v>129</v>
      </c>
      <c r="NEY6" s="1152" t="s">
        <v>129</v>
      </c>
      <c r="NEZ6" s="1152" t="s">
        <v>129</v>
      </c>
      <c r="NFA6" s="1152" t="s">
        <v>129</v>
      </c>
      <c r="NFB6" s="1152" t="s">
        <v>129</v>
      </c>
      <c r="NFC6" s="1152" t="s">
        <v>129</v>
      </c>
      <c r="NFD6" s="1152" t="s">
        <v>129</v>
      </c>
      <c r="NFE6" s="1152" t="s">
        <v>129</v>
      </c>
      <c r="NFF6" s="1152" t="s">
        <v>129</v>
      </c>
      <c r="NFG6" s="1152" t="s">
        <v>129</v>
      </c>
      <c r="NFH6" s="1152" t="s">
        <v>129</v>
      </c>
      <c r="NFI6" s="1152" t="s">
        <v>129</v>
      </c>
      <c r="NFJ6" s="1152" t="s">
        <v>129</v>
      </c>
      <c r="NFK6" s="1152" t="s">
        <v>129</v>
      </c>
      <c r="NFL6" s="1152" t="s">
        <v>129</v>
      </c>
      <c r="NFM6" s="1152" t="s">
        <v>129</v>
      </c>
      <c r="NFN6" s="1152" t="s">
        <v>129</v>
      </c>
      <c r="NFO6" s="1152" t="s">
        <v>129</v>
      </c>
      <c r="NFP6" s="1152" t="s">
        <v>129</v>
      </c>
      <c r="NFQ6" s="1152" t="s">
        <v>129</v>
      </c>
      <c r="NFR6" s="1152" t="s">
        <v>129</v>
      </c>
      <c r="NFS6" s="1152" t="s">
        <v>129</v>
      </c>
      <c r="NFT6" s="1152" t="s">
        <v>129</v>
      </c>
      <c r="NFU6" s="1152" t="s">
        <v>129</v>
      </c>
      <c r="NFV6" s="1152" t="s">
        <v>129</v>
      </c>
      <c r="NFW6" s="1152" t="s">
        <v>129</v>
      </c>
      <c r="NFX6" s="1152" t="s">
        <v>129</v>
      </c>
      <c r="NFY6" s="1152" t="s">
        <v>129</v>
      </c>
      <c r="NFZ6" s="1152" t="s">
        <v>129</v>
      </c>
      <c r="NGA6" s="1152" t="s">
        <v>129</v>
      </c>
      <c r="NGB6" s="1152" t="s">
        <v>129</v>
      </c>
      <c r="NGC6" s="1152" t="s">
        <v>129</v>
      </c>
      <c r="NGD6" s="1152" t="s">
        <v>129</v>
      </c>
      <c r="NGE6" s="1152" t="s">
        <v>129</v>
      </c>
      <c r="NGF6" s="1152" t="s">
        <v>129</v>
      </c>
      <c r="NGG6" s="1152" t="s">
        <v>129</v>
      </c>
      <c r="NGH6" s="1152" t="s">
        <v>129</v>
      </c>
      <c r="NGI6" s="1152" t="s">
        <v>129</v>
      </c>
      <c r="NGJ6" s="1152" t="s">
        <v>129</v>
      </c>
      <c r="NGK6" s="1152" t="s">
        <v>129</v>
      </c>
      <c r="NGL6" s="1152" t="s">
        <v>129</v>
      </c>
      <c r="NGM6" s="1152" t="s">
        <v>129</v>
      </c>
      <c r="NGN6" s="1152" t="s">
        <v>129</v>
      </c>
      <c r="NGO6" s="1152" t="s">
        <v>129</v>
      </c>
      <c r="NGP6" s="1152" t="s">
        <v>129</v>
      </c>
      <c r="NGQ6" s="1152" t="s">
        <v>129</v>
      </c>
      <c r="NGR6" s="1152" t="s">
        <v>129</v>
      </c>
      <c r="NGS6" s="1152" t="s">
        <v>129</v>
      </c>
      <c r="NGT6" s="1152" t="s">
        <v>129</v>
      </c>
      <c r="NGU6" s="1152" t="s">
        <v>129</v>
      </c>
      <c r="NGV6" s="1152" t="s">
        <v>129</v>
      </c>
      <c r="NGW6" s="1152" t="s">
        <v>129</v>
      </c>
      <c r="NGX6" s="1152" t="s">
        <v>129</v>
      </c>
      <c r="NGY6" s="1152" t="s">
        <v>129</v>
      </c>
      <c r="NGZ6" s="1152" t="s">
        <v>129</v>
      </c>
      <c r="NHA6" s="1152" t="s">
        <v>129</v>
      </c>
      <c r="NHB6" s="1152" t="s">
        <v>129</v>
      </c>
      <c r="NHC6" s="1152" t="s">
        <v>129</v>
      </c>
      <c r="NHD6" s="1152" t="s">
        <v>129</v>
      </c>
      <c r="NHE6" s="1152" t="s">
        <v>129</v>
      </c>
      <c r="NHF6" s="1152" t="s">
        <v>129</v>
      </c>
      <c r="NHG6" s="1152" t="s">
        <v>129</v>
      </c>
      <c r="NHH6" s="1152" t="s">
        <v>129</v>
      </c>
      <c r="NHI6" s="1152" t="s">
        <v>129</v>
      </c>
      <c r="NHJ6" s="1152" t="s">
        <v>129</v>
      </c>
      <c r="NHK6" s="1152" t="s">
        <v>129</v>
      </c>
      <c r="NHL6" s="1152" t="s">
        <v>129</v>
      </c>
      <c r="NHM6" s="1152" t="s">
        <v>129</v>
      </c>
      <c r="NHN6" s="1152" t="s">
        <v>129</v>
      </c>
      <c r="NHO6" s="1152" t="s">
        <v>129</v>
      </c>
      <c r="NHP6" s="1152" t="s">
        <v>129</v>
      </c>
      <c r="NHQ6" s="1152" t="s">
        <v>129</v>
      </c>
      <c r="NHR6" s="1152" t="s">
        <v>129</v>
      </c>
      <c r="NHS6" s="1152" t="s">
        <v>129</v>
      </c>
      <c r="NHT6" s="1152" t="s">
        <v>129</v>
      </c>
      <c r="NHU6" s="1152" t="s">
        <v>129</v>
      </c>
      <c r="NHV6" s="1152" t="s">
        <v>129</v>
      </c>
      <c r="NHW6" s="1152" t="s">
        <v>129</v>
      </c>
      <c r="NHX6" s="1152" t="s">
        <v>129</v>
      </c>
      <c r="NHY6" s="1152" t="s">
        <v>129</v>
      </c>
      <c r="NHZ6" s="1152" t="s">
        <v>129</v>
      </c>
      <c r="NIA6" s="1152" t="s">
        <v>129</v>
      </c>
      <c r="NIB6" s="1152" t="s">
        <v>129</v>
      </c>
      <c r="NIC6" s="1152" t="s">
        <v>129</v>
      </c>
      <c r="NID6" s="1152" t="s">
        <v>129</v>
      </c>
      <c r="NIE6" s="1152" t="s">
        <v>129</v>
      </c>
      <c r="NIF6" s="1152" t="s">
        <v>129</v>
      </c>
      <c r="NIG6" s="1152" t="s">
        <v>129</v>
      </c>
      <c r="NIH6" s="1152" t="s">
        <v>129</v>
      </c>
      <c r="NII6" s="1152" t="s">
        <v>129</v>
      </c>
      <c r="NIJ6" s="1152" t="s">
        <v>129</v>
      </c>
      <c r="NIK6" s="1152" t="s">
        <v>129</v>
      </c>
      <c r="NIL6" s="1152" t="s">
        <v>129</v>
      </c>
      <c r="NIM6" s="1152" t="s">
        <v>129</v>
      </c>
      <c r="NIN6" s="1152" t="s">
        <v>129</v>
      </c>
      <c r="NIO6" s="1152" t="s">
        <v>129</v>
      </c>
      <c r="NIP6" s="1152" t="s">
        <v>129</v>
      </c>
      <c r="NIQ6" s="1152" t="s">
        <v>129</v>
      </c>
      <c r="NIR6" s="1152" t="s">
        <v>129</v>
      </c>
      <c r="NIS6" s="1152" t="s">
        <v>129</v>
      </c>
      <c r="NIT6" s="1152" t="s">
        <v>129</v>
      </c>
      <c r="NIU6" s="1152" t="s">
        <v>129</v>
      </c>
      <c r="NIV6" s="1152" t="s">
        <v>129</v>
      </c>
      <c r="NIW6" s="1152" t="s">
        <v>129</v>
      </c>
      <c r="NIX6" s="1152" t="s">
        <v>129</v>
      </c>
      <c r="NIY6" s="1152" t="s">
        <v>129</v>
      </c>
      <c r="NIZ6" s="1152" t="s">
        <v>129</v>
      </c>
      <c r="NJA6" s="1152" t="s">
        <v>129</v>
      </c>
      <c r="NJB6" s="1152" t="s">
        <v>129</v>
      </c>
      <c r="NJC6" s="1152" t="s">
        <v>129</v>
      </c>
      <c r="NJD6" s="1152" t="s">
        <v>129</v>
      </c>
      <c r="NJE6" s="1152" t="s">
        <v>129</v>
      </c>
      <c r="NJF6" s="1152" t="s">
        <v>129</v>
      </c>
      <c r="NJG6" s="1152" t="s">
        <v>129</v>
      </c>
      <c r="NJH6" s="1152" t="s">
        <v>129</v>
      </c>
      <c r="NJI6" s="1152" t="s">
        <v>129</v>
      </c>
      <c r="NJJ6" s="1152" t="s">
        <v>129</v>
      </c>
      <c r="NJK6" s="1152" t="s">
        <v>129</v>
      </c>
      <c r="NJL6" s="1152" t="s">
        <v>129</v>
      </c>
      <c r="NJM6" s="1152" t="s">
        <v>129</v>
      </c>
      <c r="NJN6" s="1152" t="s">
        <v>129</v>
      </c>
      <c r="NJO6" s="1152" t="s">
        <v>129</v>
      </c>
      <c r="NJP6" s="1152" t="s">
        <v>129</v>
      </c>
      <c r="NJQ6" s="1152" t="s">
        <v>129</v>
      </c>
      <c r="NJR6" s="1152" t="s">
        <v>129</v>
      </c>
      <c r="NJS6" s="1152" t="s">
        <v>129</v>
      </c>
      <c r="NJT6" s="1152" t="s">
        <v>129</v>
      </c>
      <c r="NJU6" s="1152" t="s">
        <v>129</v>
      </c>
      <c r="NJV6" s="1152" t="s">
        <v>129</v>
      </c>
      <c r="NJW6" s="1152" t="s">
        <v>129</v>
      </c>
      <c r="NJX6" s="1152" t="s">
        <v>129</v>
      </c>
      <c r="NJY6" s="1152" t="s">
        <v>129</v>
      </c>
      <c r="NJZ6" s="1152" t="s">
        <v>129</v>
      </c>
      <c r="NKA6" s="1152" t="s">
        <v>129</v>
      </c>
      <c r="NKB6" s="1152" t="s">
        <v>129</v>
      </c>
      <c r="NKC6" s="1152" t="s">
        <v>129</v>
      </c>
      <c r="NKD6" s="1152" t="s">
        <v>129</v>
      </c>
      <c r="NKE6" s="1152" t="s">
        <v>129</v>
      </c>
      <c r="NKF6" s="1152" t="s">
        <v>129</v>
      </c>
      <c r="NKG6" s="1152" t="s">
        <v>129</v>
      </c>
      <c r="NKH6" s="1152" t="s">
        <v>129</v>
      </c>
      <c r="NKI6" s="1152" t="s">
        <v>129</v>
      </c>
      <c r="NKJ6" s="1152" t="s">
        <v>129</v>
      </c>
      <c r="NKK6" s="1152" t="s">
        <v>129</v>
      </c>
      <c r="NKL6" s="1152" t="s">
        <v>129</v>
      </c>
      <c r="NKM6" s="1152" t="s">
        <v>129</v>
      </c>
      <c r="NKN6" s="1152" t="s">
        <v>129</v>
      </c>
      <c r="NKO6" s="1152" t="s">
        <v>129</v>
      </c>
      <c r="NKP6" s="1152" t="s">
        <v>129</v>
      </c>
      <c r="NKQ6" s="1152" t="s">
        <v>129</v>
      </c>
      <c r="NKR6" s="1152" t="s">
        <v>129</v>
      </c>
      <c r="NKS6" s="1152" t="s">
        <v>129</v>
      </c>
      <c r="NKT6" s="1152" t="s">
        <v>129</v>
      </c>
      <c r="NKU6" s="1152" t="s">
        <v>129</v>
      </c>
      <c r="NKV6" s="1152" t="s">
        <v>129</v>
      </c>
      <c r="NKW6" s="1152" t="s">
        <v>129</v>
      </c>
      <c r="NKX6" s="1152" t="s">
        <v>129</v>
      </c>
      <c r="NKY6" s="1152" t="s">
        <v>129</v>
      </c>
      <c r="NKZ6" s="1152" t="s">
        <v>129</v>
      </c>
      <c r="NLA6" s="1152" t="s">
        <v>129</v>
      </c>
      <c r="NLB6" s="1152" t="s">
        <v>129</v>
      </c>
      <c r="NLC6" s="1152" t="s">
        <v>129</v>
      </c>
      <c r="NLD6" s="1152" t="s">
        <v>129</v>
      </c>
      <c r="NLE6" s="1152" t="s">
        <v>129</v>
      </c>
      <c r="NLF6" s="1152" t="s">
        <v>129</v>
      </c>
      <c r="NLG6" s="1152" t="s">
        <v>129</v>
      </c>
      <c r="NLH6" s="1152" t="s">
        <v>129</v>
      </c>
      <c r="NLI6" s="1152" t="s">
        <v>129</v>
      </c>
      <c r="NLJ6" s="1152" t="s">
        <v>129</v>
      </c>
      <c r="NLK6" s="1152" t="s">
        <v>129</v>
      </c>
      <c r="NLL6" s="1152" t="s">
        <v>129</v>
      </c>
      <c r="NLM6" s="1152" t="s">
        <v>129</v>
      </c>
      <c r="NLN6" s="1152" t="s">
        <v>129</v>
      </c>
      <c r="NLO6" s="1152" t="s">
        <v>129</v>
      </c>
      <c r="NLP6" s="1152" t="s">
        <v>129</v>
      </c>
      <c r="NLQ6" s="1152" t="s">
        <v>129</v>
      </c>
      <c r="NLR6" s="1152" t="s">
        <v>129</v>
      </c>
      <c r="NLS6" s="1152" t="s">
        <v>129</v>
      </c>
      <c r="NLT6" s="1152" t="s">
        <v>129</v>
      </c>
      <c r="NLU6" s="1152" t="s">
        <v>129</v>
      </c>
      <c r="NLV6" s="1152" t="s">
        <v>129</v>
      </c>
      <c r="NLW6" s="1152" t="s">
        <v>129</v>
      </c>
      <c r="NLX6" s="1152" t="s">
        <v>129</v>
      </c>
      <c r="NLY6" s="1152" t="s">
        <v>129</v>
      </c>
      <c r="NLZ6" s="1152" t="s">
        <v>129</v>
      </c>
      <c r="NMA6" s="1152" t="s">
        <v>129</v>
      </c>
      <c r="NMB6" s="1152" t="s">
        <v>129</v>
      </c>
      <c r="NMC6" s="1152" t="s">
        <v>129</v>
      </c>
      <c r="NMD6" s="1152" t="s">
        <v>129</v>
      </c>
      <c r="NME6" s="1152" t="s">
        <v>129</v>
      </c>
      <c r="NMF6" s="1152" t="s">
        <v>129</v>
      </c>
      <c r="NMG6" s="1152" t="s">
        <v>129</v>
      </c>
      <c r="NMH6" s="1152" t="s">
        <v>129</v>
      </c>
      <c r="NMI6" s="1152" t="s">
        <v>129</v>
      </c>
      <c r="NMJ6" s="1152" t="s">
        <v>129</v>
      </c>
      <c r="NMK6" s="1152" t="s">
        <v>129</v>
      </c>
      <c r="NML6" s="1152" t="s">
        <v>129</v>
      </c>
      <c r="NMM6" s="1152" t="s">
        <v>129</v>
      </c>
      <c r="NMN6" s="1152" t="s">
        <v>129</v>
      </c>
      <c r="NMO6" s="1152" t="s">
        <v>129</v>
      </c>
      <c r="NMP6" s="1152" t="s">
        <v>129</v>
      </c>
      <c r="NMQ6" s="1152" t="s">
        <v>129</v>
      </c>
      <c r="NMR6" s="1152" t="s">
        <v>129</v>
      </c>
      <c r="NMS6" s="1152" t="s">
        <v>129</v>
      </c>
      <c r="NMT6" s="1152" t="s">
        <v>129</v>
      </c>
      <c r="NMU6" s="1152" t="s">
        <v>129</v>
      </c>
      <c r="NMV6" s="1152" t="s">
        <v>129</v>
      </c>
      <c r="NMW6" s="1152" t="s">
        <v>129</v>
      </c>
      <c r="NMX6" s="1152" t="s">
        <v>129</v>
      </c>
      <c r="NMY6" s="1152" t="s">
        <v>129</v>
      </c>
      <c r="NMZ6" s="1152" t="s">
        <v>129</v>
      </c>
      <c r="NNA6" s="1152" t="s">
        <v>129</v>
      </c>
      <c r="NNB6" s="1152" t="s">
        <v>129</v>
      </c>
      <c r="NNC6" s="1152" t="s">
        <v>129</v>
      </c>
      <c r="NND6" s="1152" t="s">
        <v>129</v>
      </c>
      <c r="NNE6" s="1152" t="s">
        <v>129</v>
      </c>
      <c r="NNF6" s="1152" t="s">
        <v>129</v>
      </c>
      <c r="NNG6" s="1152" t="s">
        <v>129</v>
      </c>
      <c r="NNH6" s="1152" t="s">
        <v>129</v>
      </c>
      <c r="NNI6" s="1152" t="s">
        <v>129</v>
      </c>
      <c r="NNJ6" s="1152" t="s">
        <v>129</v>
      </c>
      <c r="NNK6" s="1152" t="s">
        <v>129</v>
      </c>
      <c r="NNL6" s="1152" t="s">
        <v>129</v>
      </c>
      <c r="NNM6" s="1152" t="s">
        <v>129</v>
      </c>
      <c r="NNN6" s="1152" t="s">
        <v>129</v>
      </c>
      <c r="NNO6" s="1152" t="s">
        <v>129</v>
      </c>
      <c r="NNP6" s="1152" t="s">
        <v>129</v>
      </c>
      <c r="NNQ6" s="1152" t="s">
        <v>129</v>
      </c>
      <c r="NNR6" s="1152" t="s">
        <v>129</v>
      </c>
      <c r="NNS6" s="1152" t="s">
        <v>129</v>
      </c>
      <c r="NNT6" s="1152" t="s">
        <v>129</v>
      </c>
      <c r="NNU6" s="1152" t="s">
        <v>129</v>
      </c>
      <c r="NNV6" s="1152" t="s">
        <v>129</v>
      </c>
      <c r="NNW6" s="1152" t="s">
        <v>129</v>
      </c>
      <c r="NNX6" s="1152" t="s">
        <v>129</v>
      </c>
      <c r="NNY6" s="1152" t="s">
        <v>129</v>
      </c>
      <c r="NNZ6" s="1152" t="s">
        <v>129</v>
      </c>
      <c r="NOA6" s="1152" t="s">
        <v>129</v>
      </c>
      <c r="NOB6" s="1152" t="s">
        <v>129</v>
      </c>
      <c r="NOC6" s="1152" t="s">
        <v>129</v>
      </c>
      <c r="NOD6" s="1152" t="s">
        <v>129</v>
      </c>
      <c r="NOE6" s="1152" t="s">
        <v>129</v>
      </c>
      <c r="NOF6" s="1152" t="s">
        <v>129</v>
      </c>
      <c r="NOG6" s="1152" t="s">
        <v>129</v>
      </c>
      <c r="NOH6" s="1152" t="s">
        <v>129</v>
      </c>
      <c r="NOI6" s="1152" t="s">
        <v>129</v>
      </c>
      <c r="NOJ6" s="1152" t="s">
        <v>129</v>
      </c>
      <c r="NOK6" s="1152" t="s">
        <v>129</v>
      </c>
      <c r="NOL6" s="1152" t="s">
        <v>129</v>
      </c>
      <c r="NOM6" s="1152" t="s">
        <v>129</v>
      </c>
      <c r="NON6" s="1152" t="s">
        <v>129</v>
      </c>
      <c r="NOO6" s="1152" t="s">
        <v>129</v>
      </c>
      <c r="NOP6" s="1152" t="s">
        <v>129</v>
      </c>
      <c r="NOQ6" s="1152" t="s">
        <v>129</v>
      </c>
      <c r="NOR6" s="1152" t="s">
        <v>129</v>
      </c>
      <c r="NOS6" s="1152" t="s">
        <v>129</v>
      </c>
      <c r="NOT6" s="1152" t="s">
        <v>129</v>
      </c>
      <c r="NOU6" s="1152" t="s">
        <v>129</v>
      </c>
      <c r="NOV6" s="1152" t="s">
        <v>129</v>
      </c>
      <c r="NOW6" s="1152" t="s">
        <v>129</v>
      </c>
      <c r="NOX6" s="1152" t="s">
        <v>129</v>
      </c>
      <c r="NOY6" s="1152" t="s">
        <v>129</v>
      </c>
      <c r="NOZ6" s="1152" t="s">
        <v>129</v>
      </c>
      <c r="NPA6" s="1152" t="s">
        <v>129</v>
      </c>
      <c r="NPB6" s="1152" t="s">
        <v>129</v>
      </c>
      <c r="NPC6" s="1152" t="s">
        <v>129</v>
      </c>
      <c r="NPD6" s="1152" t="s">
        <v>129</v>
      </c>
      <c r="NPE6" s="1152" t="s">
        <v>129</v>
      </c>
      <c r="NPF6" s="1152" t="s">
        <v>129</v>
      </c>
      <c r="NPG6" s="1152" t="s">
        <v>129</v>
      </c>
      <c r="NPH6" s="1152" t="s">
        <v>129</v>
      </c>
      <c r="NPI6" s="1152" t="s">
        <v>129</v>
      </c>
      <c r="NPJ6" s="1152" t="s">
        <v>129</v>
      </c>
      <c r="NPK6" s="1152" t="s">
        <v>129</v>
      </c>
      <c r="NPL6" s="1152" t="s">
        <v>129</v>
      </c>
      <c r="NPM6" s="1152" t="s">
        <v>129</v>
      </c>
      <c r="NPN6" s="1152" t="s">
        <v>129</v>
      </c>
      <c r="NPO6" s="1152" t="s">
        <v>129</v>
      </c>
      <c r="NPP6" s="1152" t="s">
        <v>129</v>
      </c>
      <c r="NPQ6" s="1152" t="s">
        <v>129</v>
      </c>
      <c r="NPR6" s="1152" t="s">
        <v>129</v>
      </c>
      <c r="NPS6" s="1152" t="s">
        <v>129</v>
      </c>
      <c r="NPT6" s="1152" t="s">
        <v>129</v>
      </c>
      <c r="NPU6" s="1152" t="s">
        <v>129</v>
      </c>
      <c r="NPV6" s="1152" t="s">
        <v>129</v>
      </c>
      <c r="NPW6" s="1152" t="s">
        <v>129</v>
      </c>
      <c r="NPX6" s="1152" t="s">
        <v>129</v>
      </c>
      <c r="NPY6" s="1152" t="s">
        <v>129</v>
      </c>
      <c r="NPZ6" s="1152" t="s">
        <v>129</v>
      </c>
      <c r="NQA6" s="1152" t="s">
        <v>129</v>
      </c>
      <c r="NQB6" s="1152" t="s">
        <v>129</v>
      </c>
      <c r="NQC6" s="1152" t="s">
        <v>129</v>
      </c>
      <c r="NQD6" s="1152" t="s">
        <v>129</v>
      </c>
      <c r="NQE6" s="1152" t="s">
        <v>129</v>
      </c>
      <c r="NQF6" s="1152" t="s">
        <v>129</v>
      </c>
      <c r="NQG6" s="1152" t="s">
        <v>129</v>
      </c>
      <c r="NQH6" s="1152" t="s">
        <v>129</v>
      </c>
      <c r="NQI6" s="1152" t="s">
        <v>129</v>
      </c>
      <c r="NQJ6" s="1152" t="s">
        <v>129</v>
      </c>
      <c r="NQK6" s="1152" t="s">
        <v>129</v>
      </c>
      <c r="NQL6" s="1152" t="s">
        <v>129</v>
      </c>
      <c r="NQM6" s="1152" t="s">
        <v>129</v>
      </c>
      <c r="NQN6" s="1152" t="s">
        <v>129</v>
      </c>
      <c r="NQO6" s="1152" t="s">
        <v>129</v>
      </c>
      <c r="NQP6" s="1152" t="s">
        <v>129</v>
      </c>
      <c r="NQQ6" s="1152" t="s">
        <v>129</v>
      </c>
      <c r="NQR6" s="1152" t="s">
        <v>129</v>
      </c>
      <c r="NQS6" s="1152" t="s">
        <v>129</v>
      </c>
      <c r="NQT6" s="1152" t="s">
        <v>129</v>
      </c>
      <c r="NQU6" s="1152" t="s">
        <v>129</v>
      </c>
      <c r="NQV6" s="1152" t="s">
        <v>129</v>
      </c>
      <c r="NQW6" s="1152" t="s">
        <v>129</v>
      </c>
      <c r="NQX6" s="1152" t="s">
        <v>129</v>
      </c>
      <c r="NQY6" s="1152" t="s">
        <v>129</v>
      </c>
      <c r="NQZ6" s="1152" t="s">
        <v>129</v>
      </c>
      <c r="NRA6" s="1152" t="s">
        <v>129</v>
      </c>
      <c r="NRB6" s="1152" t="s">
        <v>129</v>
      </c>
      <c r="NRC6" s="1152" t="s">
        <v>129</v>
      </c>
      <c r="NRD6" s="1152" t="s">
        <v>129</v>
      </c>
      <c r="NRE6" s="1152" t="s">
        <v>129</v>
      </c>
      <c r="NRF6" s="1152" t="s">
        <v>129</v>
      </c>
      <c r="NRG6" s="1152" t="s">
        <v>129</v>
      </c>
      <c r="NRH6" s="1152" t="s">
        <v>129</v>
      </c>
      <c r="NRI6" s="1152" t="s">
        <v>129</v>
      </c>
      <c r="NRJ6" s="1152" t="s">
        <v>129</v>
      </c>
      <c r="NRK6" s="1152" t="s">
        <v>129</v>
      </c>
      <c r="NRL6" s="1152" t="s">
        <v>129</v>
      </c>
      <c r="NRM6" s="1152" t="s">
        <v>129</v>
      </c>
      <c r="NRN6" s="1152" t="s">
        <v>129</v>
      </c>
      <c r="NRO6" s="1152" t="s">
        <v>129</v>
      </c>
      <c r="NRP6" s="1152" t="s">
        <v>129</v>
      </c>
      <c r="NRQ6" s="1152" t="s">
        <v>129</v>
      </c>
      <c r="NRR6" s="1152" t="s">
        <v>129</v>
      </c>
      <c r="NRS6" s="1152" t="s">
        <v>129</v>
      </c>
      <c r="NRT6" s="1152" t="s">
        <v>129</v>
      </c>
      <c r="NRU6" s="1152" t="s">
        <v>129</v>
      </c>
      <c r="NRV6" s="1152" t="s">
        <v>129</v>
      </c>
      <c r="NRW6" s="1152" t="s">
        <v>129</v>
      </c>
      <c r="NRX6" s="1152" t="s">
        <v>129</v>
      </c>
      <c r="NRY6" s="1152" t="s">
        <v>129</v>
      </c>
      <c r="NRZ6" s="1152" t="s">
        <v>129</v>
      </c>
      <c r="NSA6" s="1152" t="s">
        <v>129</v>
      </c>
      <c r="NSB6" s="1152" t="s">
        <v>129</v>
      </c>
      <c r="NSC6" s="1152" t="s">
        <v>129</v>
      </c>
      <c r="NSD6" s="1152" t="s">
        <v>129</v>
      </c>
      <c r="NSE6" s="1152" t="s">
        <v>129</v>
      </c>
      <c r="NSF6" s="1152" t="s">
        <v>129</v>
      </c>
      <c r="NSG6" s="1152" t="s">
        <v>129</v>
      </c>
      <c r="NSH6" s="1152" t="s">
        <v>129</v>
      </c>
      <c r="NSI6" s="1152" t="s">
        <v>129</v>
      </c>
      <c r="NSJ6" s="1152" t="s">
        <v>129</v>
      </c>
      <c r="NSK6" s="1152" t="s">
        <v>129</v>
      </c>
      <c r="NSL6" s="1152" t="s">
        <v>129</v>
      </c>
      <c r="NSM6" s="1152" t="s">
        <v>129</v>
      </c>
      <c r="NSN6" s="1152" t="s">
        <v>129</v>
      </c>
      <c r="NSO6" s="1152" t="s">
        <v>129</v>
      </c>
      <c r="NSP6" s="1152" t="s">
        <v>129</v>
      </c>
      <c r="NSQ6" s="1152" t="s">
        <v>129</v>
      </c>
      <c r="NSR6" s="1152" t="s">
        <v>129</v>
      </c>
      <c r="NSS6" s="1152" t="s">
        <v>129</v>
      </c>
      <c r="NST6" s="1152" t="s">
        <v>129</v>
      </c>
      <c r="NSU6" s="1152" t="s">
        <v>129</v>
      </c>
      <c r="NSV6" s="1152" t="s">
        <v>129</v>
      </c>
      <c r="NSW6" s="1152" t="s">
        <v>129</v>
      </c>
      <c r="NSX6" s="1152" t="s">
        <v>129</v>
      </c>
      <c r="NSY6" s="1152" t="s">
        <v>129</v>
      </c>
      <c r="NSZ6" s="1152" t="s">
        <v>129</v>
      </c>
      <c r="NTA6" s="1152" t="s">
        <v>129</v>
      </c>
      <c r="NTB6" s="1152" t="s">
        <v>129</v>
      </c>
      <c r="NTC6" s="1152" t="s">
        <v>129</v>
      </c>
      <c r="NTD6" s="1152" t="s">
        <v>129</v>
      </c>
      <c r="NTE6" s="1152" t="s">
        <v>129</v>
      </c>
      <c r="NTF6" s="1152" t="s">
        <v>129</v>
      </c>
      <c r="NTG6" s="1152" t="s">
        <v>129</v>
      </c>
      <c r="NTH6" s="1152" t="s">
        <v>129</v>
      </c>
      <c r="NTI6" s="1152" t="s">
        <v>129</v>
      </c>
      <c r="NTJ6" s="1152" t="s">
        <v>129</v>
      </c>
      <c r="NTK6" s="1152" t="s">
        <v>129</v>
      </c>
      <c r="NTL6" s="1152" t="s">
        <v>129</v>
      </c>
      <c r="NTM6" s="1152" t="s">
        <v>129</v>
      </c>
      <c r="NTN6" s="1152" t="s">
        <v>129</v>
      </c>
      <c r="NTO6" s="1152" t="s">
        <v>129</v>
      </c>
      <c r="NTP6" s="1152" t="s">
        <v>129</v>
      </c>
      <c r="NTQ6" s="1152" t="s">
        <v>129</v>
      </c>
      <c r="NTR6" s="1152" t="s">
        <v>129</v>
      </c>
      <c r="NTS6" s="1152" t="s">
        <v>129</v>
      </c>
      <c r="NTT6" s="1152" t="s">
        <v>129</v>
      </c>
      <c r="NTU6" s="1152" t="s">
        <v>129</v>
      </c>
      <c r="NTV6" s="1152" t="s">
        <v>129</v>
      </c>
      <c r="NTW6" s="1152" t="s">
        <v>129</v>
      </c>
      <c r="NTX6" s="1152" t="s">
        <v>129</v>
      </c>
      <c r="NTY6" s="1152" t="s">
        <v>129</v>
      </c>
      <c r="NTZ6" s="1152" t="s">
        <v>129</v>
      </c>
      <c r="NUA6" s="1152" t="s">
        <v>129</v>
      </c>
      <c r="NUB6" s="1152" t="s">
        <v>129</v>
      </c>
      <c r="NUC6" s="1152" t="s">
        <v>129</v>
      </c>
      <c r="NUD6" s="1152" t="s">
        <v>129</v>
      </c>
      <c r="NUE6" s="1152" t="s">
        <v>129</v>
      </c>
      <c r="NUF6" s="1152" t="s">
        <v>129</v>
      </c>
      <c r="NUG6" s="1152" t="s">
        <v>129</v>
      </c>
      <c r="NUH6" s="1152" t="s">
        <v>129</v>
      </c>
      <c r="NUI6" s="1152" t="s">
        <v>129</v>
      </c>
      <c r="NUJ6" s="1152" t="s">
        <v>129</v>
      </c>
      <c r="NUK6" s="1152" t="s">
        <v>129</v>
      </c>
      <c r="NUL6" s="1152" t="s">
        <v>129</v>
      </c>
      <c r="NUM6" s="1152" t="s">
        <v>129</v>
      </c>
      <c r="NUN6" s="1152" t="s">
        <v>129</v>
      </c>
      <c r="NUO6" s="1152" t="s">
        <v>129</v>
      </c>
      <c r="NUP6" s="1152" t="s">
        <v>129</v>
      </c>
      <c r="NUQ6" s="1152" t="s">
        <v>129</v>
      </c>
      <c r="NUR6" s="1152" t="s">
        <v>129</v>
      </c>
      <c r="NUS6" s="1152" t="s">
        <v>129</v>
      </c>
      <c r="NUT6" s="1152" t="s">
        <v>129</v>
      </c>
      <c r="NUU6" s="1152" t="s">
        <v>129</v>
      </c>
      <c r="NUV6" s="1152" t="s">
        <v>129</v>
      </c>
      <c r="NUW6" s="1152" t="s">
        <v>129</v>
      </c>
      <c r="NUX6" s="1152" t="s">
        <v>129</v>
      </c>
      <c r="NUY6" s="1152" t="s">
        <v>129</v>
      </c>
      <c r="NUZ6" s="1152" t="s">
        <v>129</v>
      </c>
      <c r="NVA6" s="1152" t="s">
        <v>129</v>
      </c>
      <c r="NVB6" s="1152" t="s">
        <v>129</v>
      </c>
      <c r="NVC6" s="1152" t="s">
        <v>129</v>
      </c>
      <c r="NVD6" s="1152" t="s">
        <v>129</v>
      </c>
      <c r="NVE6" s="1152" t="s">
        <v>129</v>
      </c>
      <c r="NVF6" s="1152" t="s">
        <v>129</v>
      </c>
      <c r="NVG6" s="1152" t="s">
        <v>129</v>
      </c>
      <c r="NVH6" s="1152" t="s">
        <v>129</v>
      </c>
      <c r="NVI6" s="1152" t="s">
        <v>129</v>
      </c>
      <c r="NVJ6" s="1152" t="s">
        <v>129</v>
      </c>
      <c r="NVK6" s="1152" t="s">
        <v>129</v>
      </c>
      <c r="NVL6" s="1152" t="s">
        <v>129</v>
      </c>
      <c r="NVM6" s="1152" t="s">
        <v>129</v>
      </c>
      <c r="NVN6" s="1152" t="s">
        <v>129</v>
      </c>
      <c r="NVO6" s="1152" t="s">
        <v>129</v>
      </c>
      <c r="NVP6" s="1152" t="s">
        <v>129</v>
      </c>
      <c r="NVQ6" s="1152" t="s">
        <v>129</v>
      </c>
      <c r="NVR6" s="1152" t="s">
        <v>129</v>
      </c>
      <c r="NVS6" s="1152" t="s">
        <v>129</v>
      </c>
      <c r="NVT6" s="1152" t="s">
        <v>129</v>
      </c>
      <c r="NVU6" s="1152" t="s">
        <v>129</v>
      </c>
      <c r="NVV6" s="1152" t="s">
        <v>129</v>
      </c>
      <c r="NVW6" s="1152" t="s">
        <v>129</v>
      </c>
      <c r="NVX6" s="1152" t="s">
        <v>129</v>
      </c>
      <c r="NVY6" s="1152" t="s">
        <v>129</v>
      </c>
      <c r="NVZ6" s="1152" t="s">
        <v>129</v>
      </c>
      <c r="NWA6" s="1152" t="s">
        <v>129</v>
      </c>
      <c r="NWB6" s="1152" t="s">
        <v>129</v>
      </c>
      <c r="NWC6" s="1152" t="s">
        <v>129</v>
      </c>
      <c r="NWD6" s="1152" t="s">
        <v>129</v>
      </c>
      <c r="NWE6" s="1152" t="s">
        <v>129</v>
      </c>
      <c r="NWF6" s="1152" t="s">
        <v>129</v>
      </c>
      <c r="NWG6" s="1152" t="s">
        <v>129</v>
      </c>
      <c r="NWH6" s="1152" t="s">
        <v>129</v>
      </c>
      <c r="NWI6" s="1152" t="s">
        <v>129</v>
      </c>
      <c r="NWJ6" s="1152" t="s">
        <v>129</v>
      </c>
      <c r="NWK6" s="1152" t="s">
        <v>129</v>
      </c>
      <c r="NWL6" s="1152" t="s">
        <v>129</v>
      </c>
      <c r="NWM6" s="1152" t="s">
        <v>129</v>
      </c>
      <c r="NWN6" s="1152" t="s">
        <v>129</v>
      </c>
      <c r="NWO6" s="1152" t="s">
        <v>129</v>
      </c>
      <c r="NWP6" s="1152" t="s">
        <v>129</v>
      </c>
      <c r="NWQ6" s="1152" t="s">
        <v>129</v>
      </c>
      <c r="NWR6" s="1152" t="s">
        <v>129</v>
      </c>
      <c r="NWS6" s="1152" t="s">
        <v>129</v>
      </c>
      <c r="NWT6" s="1152" t="s">
        <v>129</v>
      </c>
      <c r="NWU6" s="1152" t="s">
        <v>129</v>
      </c>
      <c r="NWV6" s="1152" t="s">
        <v>129</v>
      </c>
      <c r="NWW6" s="1152" t="s">
        <v>129</v>
      </c>
      <c r="NWX6" s="1152" t="s">
        <v>129</v>
      </c>
      <c r="NWY6" s="1152" t="s">
        <v>129</v>
      </c>
      <c r="NWZ6" s="1152" t="s">
        <v>129</v>
      </c>
      <c r="NXA6" s="1152" t="s">
        <v>129</v>
      </c>
      <c r="NXB6" s="1152" t="s">
        <v>129</v>
      </c>
      <c r="NXC6" s="1152" t="s">
        <v>129</v>
      </c>
      <c r="NXD6" s="1152" t="s">
        <v>129</v>
      </c>
      <c r="NXE6" s="1152" t="s">
        <v>129</v>
      </c>
      <c r="NXF6" s="1152" t="s">
        <v>129</v>
      </c>
      <c r="NXG6" s="1152" t="s">
        <v>129</v>
      </c>
      <c r="NXH6" s="1152" t="s">
        <v>129</v>
      </c>
      <c r="NXI6" s="1152" t="s">
        <v>129</v>
      </c>
      <c r="NXJ6" s="1152" t="s">
        <v>129</v>
      </c>
      <c r="NXK6" s="1152" t="s">
        <v>129</v>
      </c>
      <c r="NXL6" s="1152" t="s">
        <v>129</v>
      </c>
      <c r="NXM6" s="1152" t="s">
        <v>129</v>
      </c>
      <c r="NXN6" s="1152" t="s">
        <v>129</v>
      </c>
      <c r="NXO6" s="1152" t="s">
        <v>129</v>
      </c>
      <c r="NXP6" s="1152" t="s">
        <v>129</v>
      </c>
      <c r="NXQ6" s="1152" t="s">
        <v>129</v>
      </c>
      <c r="NXR6" s="1152" t="s">
        <v>129</v>
      </c>
      <c r="NXS6" s="1152" t="s">
        <v>129</v>
      </c>
      <c r="NXT6" s="1152" t="s">
        <v>129</v>
      </c>
      <c r="NXU6" s="1152" t="s">
        <v>129</v>
      </c>
      <c r="NXV6" s="1152" t="s">
        <v>129</v>
      </c>
      <c r="NXW6" s="1152" t="s">
        <v>129</v>
      </c>
      <c r="NXX6" s="1152" t="s">
        <v>129</v>
      </c>
      <c r="NXY6" s="1152" t="s">
        <v>129</v>
      </c>
      <c r="NXZ6" s="1152" t="s">
        <v>129</v>
      </c>
      <c r="NYA6" s="1152" t="s">
        <v>129</v>
      </c>
      <c r="NYB6" s="1152" t="s">
        <v>129</v>
      </c>
      <c r="NYC6" s="1152" t="s">
        <v>129</v>
      </c>
      <c r="NYD6" s="1152" t="s">
        <v>129</v>
      </c>
      <c r="NYE6" s="1152" t="s">
        <v>129</v>
      </c>
      <c r="NYF6" s="1152" t="s">
        <v>129</v>
      </c>
      <c r="NYG6" s="1152" t="s">
        <v>129</v>
      </c>
      <c r="NYH6" s="1152" t="s">
        <v>129</v>
      </c>
      <c r="NYI6" s="1152" t="s">
        <v>129</v>
      </c>
      <c r="NYJ6" s="1152" t="s">
        <v>129</v>
      </c>
      <c r="NYK6" s="1152" t="s">
        <v>129</v>
      </c>
      <c r="NYL6" s="1152" t="s">
        <v>129</v>
      </c>
      <c r="NYM6" s="1152" t="s">
        <v>129</v>
      </c>
      <c r="NYN6" s="1152" t="s">
        <v>129</v>
      </c>
      <c r="NYO6" s="1152" t="s">
        <v>129</v>
      </c>
      <c r="NYP6" s="1152" t="s">
        <v>129</v>
      </c>
      <c r="NYQ6" s="1152" t="s">
        <v>129</v>
      </c>
      <c r="NYR6" s="1152" t="s">
        <v>129</v>
      </c>
      <c r="NYS6" s="1152" t="s">
        <v>129</v>
      </c>
      <c r="NYT6" s="1152" t="s">
        <v>129</v>
      </c>
      <c r="NYU6" s="1152" t="s">
        <v>129</v>
      </c>
      <c r="NYV6" s="1152" t="s">
        <v>129</v>
      </c>
      <c r="NYW6" s="1152" t="s">
        <v>129</v>
      </c>
      <c r="NYX6" s="1152" t="s">
        <v>129</v>
      </c>
      <c r="NYY6" s="1152" t="s">
        <v>129</v>
      </c>
      <c r="NYZ6" s="1152" t="s">
        <v>129</v>
      </c>
      <c r="NZA6" s="1152" t="s">
        <v>129</v>
      </c>
      <c r="NZB6" s="1152" t="s">
        <v>129</v>
      </c>
      <c r="NZC6" s="1152" t="s">
        <v>129</v>
      </c>
      <c r="NZD6" s="1152" t="s">
        <v>129</v>
      </c>
      <c r="NZE6" s="1152" t="s">
        <v>129</v>
      </c>
      <c r="NZF6" s="1152" t="s">
        <v>129</v>
      </c>
      <c r="NZG6" s="1152" t="s">
        <v>129</v>
      </c>
      <c r="NZH6" s="1152" t="s">
        <v>129</v>
      </c>
      <c r="NZI6" s="1152" t="s">
        <v>129</v>
      </c>
      <c r="NZJ6" s="1152" t="s">
        <v>129</v>
      </c>
      <c r="NZK6" s="1152" t="s">
        <v>129</v>
      </c>
      <c r="NZL6" s="1152" t="s">
        <v>129</v>
      </c>
      <c r="NZM6" s="1152" t="s">
        <v>129</v>
      </c>
      <c r="NZN6" s="1152" t="s">
        <v>129</v>
      </c>
      <c r="NZO6" s="1152" t="s">
        <v>129</v>
      </c>
      <c r="NZP6" s="1152" t="s">
        <v>129</v>
      </c>
      <c r="NZQ6" s="1152" t="s">
        <v>129</v>
      </c>
      <c r="NZR6" s="1152" t="s">
        <v>129</v>
      </c>
      <c r="NZS6" s="1152" t="s">
        <v>129</v>
      </c>
      <c r="NZT6" s="1152" t="s">
        <v>129</v>
      </c>
      <c r="NZU6" s="1152" t="s">
        <v>129</v>
      </c>
      <c r="NZV6" s="1152" t="s">
        <v>129</v>
      </c>
      <c r="NZW6" s="1152" t="s">
        <v>129</v>
      </c>
      <c r="NZX6" s="1152" t="s">
        <v>129</v>
      </c>
      <c r="NZY6" s="1152" t="s">
        <v>129</v>
      </c>
      <c r="NZZ6" s="1152" t="s">
        <v>129</v>
      </c>
      <c r="OAA6" s="1152" t="s">
        <v>129</v>
      </c>
      <c r="OAB6" s="1152" t="s">
        <v>129</v>
      </c>
      <c r="OAC6" s="1152" t="s">
        <v>129</v>
      </c>
      <c r="OAD6" s="1152" t="s">
        <v>129</v>
      </c>
      <c r="OAE6" s="1152" t="s">
        <v>129</v>
      </c>
      <c r="OAF6" s="1152" t="s">
        <v>129</v>
      </c>
      <c r="OAG6" s="1152" t="s">
        <v>129</v>
      </c>
      <c r="OAH6" s="1152" t="s">
        <v>129</v>
      </c>
      <c r="OAI6" s="1152" t="s">
        <v>129</v>
      </c>
      <c r="OAJ6" s="1152" t="s">
        <v>129</v>
      </c>
      <c r="OAK6" s="1152" t="s">
        <v>129</v>
      </c>
      <c r="OAL6" s="1152" t="s">
        <v>129</v>
      </c>
      <c r="OAM6" s="1152" t="s">
        <v>129</v>
      </c>
      <c r="OAN6" s="1152" t="s">
        <v>129</v>
      </c>
      <c r="OAO6" s="1152" t="s">
        <v>129</v>
      </c>
      <c r="OAP6" s="1152" t="s">
        <v>129</v>
      </c>
      <c r="OAQ6" s="1152" t="s">
        <v>129</v>
      </c>
      <c r="OAR6" s="1152" t="s">
        <v>129</v>
      </c>
      <c r="OAS6" s="1152" t="s">
        <v>129</v>
      </c>
      <c r="OAT6" s="1152" t="s">
        <v>129</v>
      </c>
      <c r="OAU6" s="1152" t="s">
        <v>129</v>
      </c>
      <c r="OAV6" s="1152" t="s">
        <v>129</v>
      </c>
      <c r="OAW6" s="1152" t="s">
        <v>129</v>
      </c>
      <c r="OAX6" s="1152" t="s">
        <v>129</v>
      </c>
      <c r="OAY6" s="1152" t="s">
        <v>129</v>
      </c>
      <c r="OAZ6" s="1152" t="s">
        <v>129</v>
      </c>
      <c r="OBA6" s="1152" t="s">
        <v>129</v>
      </c>
      <c r="OBB6" s="1152" t="s">
        <v>129</v>
      </c>
      <c r="OBC6" s="1152" t="s">
        <v>129</v>
      </c>
      <c r="OBD6" s="1152" t="s">
        <v>129</v>
      </c>
      <c r="OBE6" s="1152" t="s">
        <v>129</v>
      </c>
      <c r="OBF6" s="1152" t="s">
        <v>129</v>
      </c>
      <c r="OBG6" s="1152" t="s">
        <v>129</v>
      </c>
      <c r="OBH6" s="1152" t="s">
        <v>129</v>
      </c>
      <c r="OBI6" s="1152" t="s">
        <v>129</v>
      </c>
      <c r="OBJ6" s="1152" t="s">
        <v>129</v>
      </c>
      <c r="OBK6" s="1152" t="s">
        <v>129</v>
      </c>
      <c r="OBL6" s="1152" t="s">
        <v>129</v>
      </c>
      <c r="OBM6" s="1152" t="s">
        <v>129</v>
      </c>
      <c r="OBN6" s="1152" t="s">
        <v>129</v>
      </c>
      <c r="OBO6" s="1152" t="s">
        <v>129</v>
      </c>
      <c r="OBP6" s="1152" t="s">
        <v>129</v>
      </c>
      <c r="OBQ6" s="1152" t="s">
        <v>129</v>
      </c>
      <c r="OBR6" s="1152" t="s">
        <v>129</v>
      </c>
      <c r="OBS6" s="1152" t="s">
        <v>129</v>
      </c>
      <c r="OBT6" s="1152" t="s">
        <v>129</v>
      </c>
      <c r="OBU6" s="1152" t="s">
        <v>129</v>
      </c>
      <c r="OBV6" s="1152" t="s">
        <v>129</v>
      </c>
      <c r="OBW6" s="1152" t="s">
        <v>129</v>
      </c>
      <c r="OBX6" s="1152" t="s">
        <v>129</v>
      </c>
      <c r="OBY6" s="1152" t="s">
        <v>129</v>
      </c>
      <c r="OBZ6" s="1152" t="s">
        <v>129</v>
      </c>
      <c r="OCA6" s="1152" t="s">
        <v>129</v>
      </c>
      <c r="OCB6" s="1152" t="s">
        <v>129</v>
      </c>
      <c r="OCC6" s="1152" t="s">
        <v>129</v>
      </c>
      <c r="OCD6" s="1152" t="s">
        <v>129</v>
      </c>
      <c r="OCE6" s="1152" t="s">
        <v>129</v>
      </c>
      <c r="OCF6" s="1152" t="s">
        <v>129</v>
      </c>
      <c r="OCG6" s="1152" t="s">
        <v>129</v>
      </c>
      <c r="OCH6" s="1152" t="s">
        <v>129</v>
      </c>
      <c r="OCI6" s="1152" t="s">
        <v>129</v>
      </c>
      <c r="OCJ6" s="1152" t="s">
        <v>129</v>
      </c>
      <c r="OCK6" s="1152" t="s">
        <v>129</v>
      </c>
      <c r="OCL6" s="1152" t="s">
        <v>129</v>
      </c>
      <c r="OCM6" s="1152" t="s">
        <v>129</v>
      </c>
      <c r="OCN6" s="1152" t="s">
        <v>129</v>
      </c>
      <c r="OCO6" s="1152" t="s">
        <v>129</v>
      </c>
      <c r="OCP6" s="1152" t="s">
        <v>129</v>
      </c>
      <c r="OCQ6" s="1152" t="s">
        <v>129</v>
      </c>
      <c r="OCR6" s="1152" t="s">
        <v>129</v>
      </c>
      <c r="OCS6" s="1152" t="s">
        <v>129</v>
      </c>
      <c r="OCT6" s="1152" t="s">
        <v>129</v>
      </c>
      <c r="OCU6" s="1152" t="s">
        <v>129</v>
      </c>
      <c r="OCV6" s="1152" t="s">
        <v>129</v>
      </c>
      <c r="OCW6" s="1152" t="s">
        <v>129</v>
      </c>
      <c r="OCX6" s="1152" t="s">
        <v>129</v>
      </c>
      <c r="OCY6" s="1152" t="s">
        <v>129</v>
      </c>
      <c r="OCZ6" s="1152" t="s">
        <v>129</v>
      </c>
      <c r="ODA6" s="1152" t="s">
        <v>129</v>
      </c>
      <c r="ODB6" s="1152" t="s">
        <v>129</v>
      </c>
      <c r="ODC6" s="1152" t="s">
        <v>129</v>
      </c>
      <c r="ODD6" s="1152" t="s">
        <v>129</v>
      </c>
      <c r="ODE6" s="1152" t="s">
        <v>129</v>
      </c>
      <c r="ODF6" s="1152" t="s">
        <v>129</v>
      </c>
      <c r="ODG6" s="1152" t="s">
        <v>129</v>
      </c>
      <c r="ODH6" s="1152" t="s">
        <v>129</v>
      </c>
      <c r="ODI6" s="1152" t="s">
        <v>129</v>
      </c>
      <c r="ODJ6" s="1152" t="s">
        <v>129</v>
      </c>
      <c r="ODK6" s="1152" t="s">
        <v>129</v>
      </c>
      <c r="ODL6" s="1152" t="s">
        <v>129</v>
      </c>
      <c r="ODM6" s="1152" t="s">
        <v>129</v>
      </c>
      <c r="ODN6" s="1152" t="s">
        <v>129</v>
      </c>
      <c r="ODO6" s="1152" t="s">
        <v>129</v>
      </c>
      <c r="ODP6" s="1152" t="s">
        <v>129</v>
      </c>
      <c r="ODQ6" s="1152" t="s">
        <v>129</v>
      </c>
      <c r="ODR6" s="1152" t="s">
        <v>129</v>
      </c>
      <c r="ODS6" s="1152" t="s">
        <v>129</v>
      </c>
      <c r="ODT6" s="1152" t="s">
        <v>129</v>
      </c>
      <c r="ODU6" s="1152" t="s">
        <v>129</v>
      </c>
      <c r="ODV6" s="1152" t="s">
        <v>129</v>
      </c>
      <c r="ODW6" s="1152" t="s">
        <v>129</v>
      </c>
      <c r="ODX6" s="1152" t="s">
        <v>129</v>
      </c>
      <c r="ODY6" s="1152" t="s">
        <v>129</v>
      </c>
      <c r="ODZ6" s="1152" t="s">
        <v>129</v>
      </c>
      <c r="OEA6" s="1152" t="s">
        <v>129</v>
      </c>
      <c r="OEB6" s="1152" t="s">
        <v>129</v>
      </c>
      <c r="OEC6" s="1152" t="s">
        <v>129</v>
      </c>
      <c r="OED6" s="1152" t="s">
        <v>129</v>
      </c>
      <c r="OEE6" s="1152" t="s">
        <v>129</v>
      </c>
      <c r="OEF6" s="1152" t="s">
        <v>129</v>
      </c>
      <c r="OEG6" s="1152" t="s">
        <v>129</v>
      </c>
      <c r="OEH6" s="1152" t="s">
        <v>129</v>
      </c>
      <c r="OEI6" s="1152" t="s">
        <v>129</v>
      </c>
      <c r="OEJ6" s="1152" t="s">
        <v>129</v>
      </c>
      <c r="OEK6" s="1152" t="s">
        <v>129</v>
      </c>
      <c r="OEL6" s="1152" t="s">
        <v>129</v>
      </c>
      <c r="OEM6" s="1152" t="s">
        <v>129</v>
      </c>
      <c r="OEN6" s="1152" t="s">
        <v>129</v>
      </c>
      <c r="OEO6" s="1152" t="s">
        <v>129</v>
      </c>
      <c r="OEP6" s="1152" t="s">
        <v>129</v>
      </c>
      <c r="OEQ6" s="1152" t="s">
        <v>129</v>
      </c>
      <c r="OER6" s="1152" t="s">
        <v>129</v>
      </c>
      <c r="OES6" s="1152" t="s">
        <v>129</v>
      </c>
      <c r="OET6" s="1152" t="s">
        <v>129</v>
      </c>
      <c r="OEU6" s="1152" t="s">
        <v>129</v>
      </c>
      <c r="OEV6" s="1152" t="s">
        <v>129</v>
      </c>
      <c r="OEW6" s="1152" t="s">
        <v>129</v>
      </c>
      <c r="OEX6" s="1152" t="s">
        <v>129</v>
      </c>
      <c r="OEY6" s="1152" t="s">
        <v>129</v>
      </c>
      <c r="OEZ6" s="1152" t="s">
        <v>129</v>
      </c>
      <c r="OFA6" s="1152" t="s">
        <v>129</v>
      </c>
      <c r="OFB6" s="1152" t="s">
        <v>129</v>
      </c>
      <c r="OFC6" s="1152" t="s">
        <v>129</v>
      </c>
      <c r="OFD6" s="1152" t="s">
        <v>129</v>
      </c>
      <c r="OFE6" s="1152" t="s">
        <v>129</v>
      </c>
      <c r="OFF6" s="1152" t="s">
        <v>129</v>
      </c>
      <c r="OFG6" s="1152" t="s">
        <v>129</v>
      </c>
      <c r="OFH6" s="1152" t="s">
        <v>129</v>
      </c>
      <c r="OFI6" s="1152" t="s">
        <v>129</v>
      </c>
      <c r="OFJ6" s="1152" t="s">
        <v>129</v>
      </c>
      <c r="OFK6" s="1152" t="s">
        <v>129</v>
      </c>
      <c r="OFL6" s="1152" t="s">
        <v>129</v>
      </c>
      <c r="OFM6" s="1152" t="s">
        <v>129</v>
      </c>
      <c r="OFN6" s="1152" t="s">
        <v>129</v>
      </c>
      <c r="OFO6" s="1152" t="s">
        <v>129</v>
      </c>
      <c r="OFP6" s="1152" t="s">
        <v>129</v>
      </c>
      <c r="OFQ6" s="1152" t="s">
        <v>129</v>
      </c>
      <c r="OFR6" s="1152" t="s">
        <v>129</v>
      </c>
      <c r="OFS6" s="1152" t="s">
        <v>129</v>
      </c>
      <c r="OFT6" s="1152" t="s">
        <v>129</v>
      </c>
      <c r="OFU6" s="1152" t="s">
        <v>129</v>
      </c>
      <c r="OFV6" s="1152" t="s">
        <v>129</v>
      </c>
      <c r="OFW6" s="1152" t="s">
        <v>129</v>
      </c>
      <c r="OFX6" s="1152" t="s">
        <v>129</v>
      </c>
      <c r="OFY6" s="1152" t="s">
        <v>129</v>
      </c>
      <c r="OFZ6" s="1152" t="s">
        <v>129</v>
      </c>
      <c r="OGA6" s="1152" t="s">
        <v>129</v>
      </c>
      <c r="OGB6" s="1152" t="s">
        <v>129</v>
      </c>
      <c r="OGC6" s="1152" t="s">
        <v>129</v>
      </c>
      <c r="OGD6" s="1152" t="s">
        <v>129</v>
      </c>
      <c r="OGE6" s="1152" t="s">
        <v>129</v>
      </c>
      <c r="OGF6" s="1152" t="s">
        <v>129</v>
      </c>
      <c r="OGG6" s="1152" t="s">
        <v>129</v>
      </c>
      <c r="OGH6" s="1152" t="s">
        <v>129</v>
      </c>
      <c r="OGI6" s="1152" t="s">
        <v>129</v>
      </c>
      <c r="OGJ6" s="1152" t="s">
        <v>129</v>
      </c>
      <c r="OGK6" s="1152" t="s">
        <v>129</v>
      </c>
      <c r="OGL6" s="1152" t="s">
        <v>129</v>
      </c>
      <c r="OGM6" s="1152" t="s">
        <v>129</v>
      </c>
      <c r="OGN6" s="1152" t="s">
        <v>129</v>
      </c>
      <c r="OGO6" s="1152" t="s">
        <v>129</v>
      </c>
      <c r="OGP6" s="1152" t="s">
        <v>129</v>
      </c>
      <c r="OGQ6" s="1152" t="s">
        <v>129</v>
      </c>
      <c r="OGR6" s="1152" t="s">
        <v>129</v>
      </c>
      <c r="OGS6" s="1152" t="s">
        <v>129</v>
      </c>
      <c r="OGT6" s="1152" t="s">
        <v>129</v>
      </c>
      <c r="OGU6" s="1152" t="s">
        <v>129</v>
      </c>
      <c r="OGV6" s="1152" t="s">
        <v>129</v>
      </c>
      <c r="OGW6" s="1152" t="s">
        <v>129</v>
      </c>
      <c r="OGX6" s="1152" t="s">
        <v>129</v>
      </c>
      <c r="OGY6" s="1152" t="s">
        <v>129</v>
      </c>
      <c r="OGZ6" s="1152" t="s">
        <v>129</v>
      </c>
      <c r="OHA6" s="1152" t="s">
        <v>129</v>
      </c>
      <c r="OHB6" s="1152" t="s">
        <v>129</v>
      </c>
      <c r="OHC6" s="1152" t="s">
        <v>129</v>
      </c>
      <c r="OHD6" s="1152" t="s">
        <v>129</v>
      </c>
      <c r="OHE6" s="1152" t="s">
        <v>129</v>
      </c>
      <c r="OHF6" s="1152" t="s">
        <v>129</v>
      </c>
      <c r="OHG6" s="1152" t="s">
        <v>129</v>
      </c>
      <c r="OHH6" s="1152" t="s">
        <v>129</v>
      </c>
      <c r="OHI6" s="1152" t="s">
        <v>129</v>
      </c>
      <c r="OHJ6" s="1152" t="s">
        <v>129</v>
      </c>
      <c r="OHK6" s="1152" t="s">
        <v>129</v>
      </c>
      <c r="OHL6" s="1152" t="s">
        <v>129</v>
      </c>
      <c r="OHM6" s="1152" t="s">
        <v>129</v>
      </c>
      <c r="OHN6" s="1152" t="s">
        <v>129</v>
      </c>
      <c r="OHO6" s="1152" t="s">
        <v>129</v>
      </c>
      <c r="OHP6" s="1152" t="s">
        <v>129</v>
      </c>
      <c r="OHQ6" s="1152" t="s">
        <v>129</v>
      </c>
      <c r="OHR6" s="1152" t="s">
        <v>129</v>
      </c>
      <c r="OHS6" s="1152" t="s">
        <v>129</v>
      </c>
      <c r="OHT6" s="1152" t="s">
        <v>129</v>
      </c>
      <c r="OHU6" s="1152" t="s">
        <v>129</v>
      </c>
      <c r="OHV6" s="1152" t="s">
        <v>129</v>
      </c>
      <c r="OHW6" s="1152" t="s">
        <v>129</v>
      </c>
      <c r="OHX6" s="1152" t="s">
        <v>129</v>
      </c>
      <c r="OHY6" s="1152" t="s">
        <v>129</v>
      </c>
      <c r="OHZ6" s="1152" t="s">
        <v>129</v>
      </c>
      <c r="OIA6" s="1152" t="s">
        <v>129</v>
      </c>
      <c r="OIB6" s="1152" t="s">
        <v>129</v>
      </c>
      <c r="OIC6" s="1152" t="s">
        <v>129</v>
      </c>
      <c r="OID6" s="1152" t="s">
        <v>129</v>
      </c>
      <c r="OIE6" s="1152" t="s">
        <v>129</v>
      </c>
      <c r="OIF6" s="1152" t="s">
        <v>129</v>
      </c>
      <c r="OIG6" s="1152" t="s">
        <v>129</v>
      </c>
      <c r="OIH6" s="1152" t="s">
        <v>129</v>
      </c>
      <c r="OII6" s="1152" t="s">
        <v>129</v>
      </c>
      <c r="OIJ6" s="1152" t="s">
        <v>129</v>
      </c>
      <c r="OIK6" s="1152" t="s">
        <v>129</v>
      </c>
      <c r="OIL6" s="1152" t="s">
        <v>129</v>
      </c>
      <c r="OIM6" s="1152" t="s">
        <v>129</v>
      </c>
      <c r="OIN6" s="1152" t="s">
        <v>129</v>
      </c>
      <c r="OIO6" s="1152" t="s">
        <v>129</v>
      </c>
      <c r="OIP6" s="1152" t="s">
        <v>129</v>
      </c>
      <c r="OIQ6" s="1152" t="s">
        <v>129</v>
      </c>
      <c r="OIR6" s="1152" t="s">
        <v>129</v>
      </c>
      <c r="OIS6" s="1152" t="s">
        <v>129</v>
      </c>
      <c r="OIT6" s="1152" t="s">
        <v>129</v>
      </c>
      <c r="OIU6" s="1152" t="s">
        <v>129</v>
      </c>
      <c r="OIV6" s="1152" t="s">
        <v>129</v>
      </c>
      <c r="OIW6" s="1152" t="s">
        <v>129</v>
      </c>
      <c r="OIX6" s="1152" t="s">
        <v>129</v>
      </c>
      <c r="OIY6" s="1152" t="s">
        <v>129</v>
      </c>
      <c r="OIZ6" s="1152" t="s">
        <v>129</v>
      </c>
      <c r="OJA6" s="1152" t="s">
        <v>129</v>
      </c>
      <c r="OJB6" s="1152" t="s">
        <v>129</v>
      </c>
      <c r="OJC6" s="1152" t="s">
        <v>129</v>
      </c>
      <c r="OJD6" s="1152" t="s">
        <v>129</v>
      </c>
      <c r="OJE6" s="1152" t="s">
        <v>129</v>
      </c>
      <c r="OJF6" s="1152" t="s">
        <v>129</v>
      </c>
      <c r="OJG6" s="1152" t="s">
        <v>129</v>
      </c>
      <c r="OJH6" s="1152" t="s">
        <v>129</v>
      </c>
      <c r="OJI6" s="1152" t="s">
        <v>129</v>
      </c>
      <c r="OJJ6" s="1152" t="s">
        <v>129</v>
      </c>
      <c r="OJK6" s="1152" t="s">
        <v>129</v>
      </c>
      <c r="OJL6" s="1152" t="s">
        <v>129</v>
      </c>
      <c r="OJM6" s="1152" t="s">
        <v>129</v>
      </c>
      <c r="OJN6" s="1152" t="s">
        <v>129</v>
      </c>
      <c r="OJO6" s="1152" t="s">
        <v>129</v>
      </c>
      <c r="OJP6" s="1152" t="s">
        <v>129</v>
      </c>
      <c r="OJQ6" s="1152" t="s">
        <v>129</v>
      </c>
      <c r="OJR6" s="1152" t="s">
        <v>129</v>
      </c>
      <c r="OJS6" s="1152" t="s">
        <v>129</v>
      </c>
      <c r="OJT6" s="1152" t="s">
        <v>129</v>
      </c>
      <c r="OJU6" s="1152" t="s">
        <v>129</v>
      </c>
      <c r="OJV6" s="1152" t="s">
        <v>129</v>
      </c>
      <c r="OJW6" s="1152" t="s">
        <v>129</v>
      </c>
      <c r="OJX6" s="1152" t="s">
        <v>129</v>
      </c>
      <c r="OJY6" s="1152" t="s">
        <v>129</v>
      </c>
      <c r="OJZ6" s="1152" t="s">
        <v>129</v>
      </c>
      <c r="OKA6" s="1152" t="s">
        <v>129</v>
      </c>
      <c r="OKB6" s="1152" t="s">
        <v>129</v>
      </c>
      <c r="OKC6" s="1152" t="s">
        <v>129</v>
      </c>
      <c r="OKD6" s="1152" t="s">
        <v>129</v>
      </c>
      <c r="OKE6" s="1152" t="s">
        <v>129</v>
      </c>
      <c r="OKF6" s="1152" t="s">
        <v>129</v>
      </c>
      <c r="OKG6" s="1152" t="s">
        <v>129</v>
      </c>
      <c r="OKH6" s="1152" t="s">
        <v>129</v>
      </c>
      <c r="OKI6" s="1152" t="s">
        <v>129</v>
      </c>
      <c r="OKJ6" s="1152" t="s">
        <v>129</v>
      </c>
      <c r="OKK6" s="1152" t="s">
        <v>129</v>
      </c>
      <c r="OKL6" s="1152" t="s">
        <v>129</v>
      </c>
      <c r="OKM6" s="1152" t="s">
        <v>129</v>
      </c>
      <c r="OKN6" s="1152" t="s">
        <v>129</v>
      </c>
      <c r="OKO6" s="1152" t="s">
        <v>129</v>
      </c>
      <c r="OKP6" s="1152" t="s">
        <v>129</v>
      </c>
      <c r="OKQ6" s="1152" t="s">
        <v>129</v>
      </c>
      <c r="OKR6" s="1152" t="s">
        <v>129</v>
      </c>
      <c r="OKS6" s="1152" t="s">
        <v>129</v>
      </c>
      <c r="OKT6" s="1152" t="s">
        <v>129</v>
      </c>
      <c r="OKU6" s="1152" t="s">
        <v>129</v>
      </c>
      <c r="OKV6" s="1152" t="s">
        <v>129</v>
      </c>
      <c r="OKW6" s="1152" t="s">
        <v>129</v>
      </c>
      <c r="OKX6" s="1152" t="s">
        <v>129</v>
      </c>
      <c r="OKY6" s="1152" t="s">
        <v>129</v>
      </c>
      <c r="OKZ6" s="1152" t="s">
        <v>129</v>
      </c>
      <c r="OLA6" s="1152" t="s">
        <v>129</v>
      </c>
      <c r="OLB6" s="1152" t="s">
        <v>129</v>
      </c>
      <c r="OLC6" s="1152" t="s">
        <v>129</v>
      </c>
      <c r="OLD6" s="1152" t="s">
        <v>129</v>
      </c>
      <c r="OLE6" s="1152" t="s">
        <v>129</v>
      </c>
      <c r="OLF6" s="1152" t="s">
        <v>129</v>
      </c>
      <c r="OLG6" s="1152" t="s">
        <v>129</v>
      </c>
      <c r="OLH6" s="1152" t="s">
        <v>129</v>
      </c>
      <c r="OLI6" s="1152" t="s">
        <v>129</v>
      </c>
      <c r="OLJ6" s="1152" t="s">
        <v>129</v>
      </c>
      <c r="OLK6" s="1152" t="s">
        <v>129</v>
      </c>
      <c r="OLL6" s="1152" t="s">
        <v>129</v>
      </c>
      <c r="OLM6" s="1152" t="s">
        <v>129</v>
      </c>
      <c r="OLN6" s="1152" t="s">
        <v>129</v>
      </c>
      <c r="OLO6" s="1152" t="s">
        <v>129</v>
      </c>
      <c r="OLP6" s="1152" t="s">
        <v>129</v>
      </c>
      <c r="OLQ6" s="1152" t="s">
        <v>129</v>
      </c>
      <c r="OLR6" s="1152" t="s">
        <v>129</v>
      </c>
      <c r="OLS6" s="1152" t="s">
        <v>129</v>
      </c>
      <c r="OLT6" s="1152" t="s">
        <v>129</v>
      </c>
      <c r="OLU6" s="1152" t="s">
        <v>129</v>
      </c>
      <c r="OLV6" s="1152" t="s">
        <v>129</v>
      </c>
      <c r="OLW6" s="1152" t="s">
        <v>129</v>
      </c>
      <c r="OLX6" s="1152" t="s">
        <v>129</v>
      </c>
      <c r="OLY6" s="1152" t="s">
        <v>129</v>
      </c>
      <c r="OLZ6" s="1152" t="s">
        <v>129</v>
      </c>
      <c r="OMA6" s="1152" t="s">
        <v>129</v>
      </c>
      <c r="OMB6" s="1152" t="s">
        <v>129</v>
      </c>
      <c r="OMC6" s="1152" t="s">
        <v>129</v>
      </c>
      <c r="OMD6" s="1152" t="s">
        <v>129</v>
      </c>
      <c r="OME6" s="1152" t="s">
        <v>129</v>
      </c>
      <c r="OMF6" s="1152" t="s">
        <v>129</v>
      </c>
      <c r="OMG6" s="1152" t="s">
        <v>129</v>
      </c>
      <c r="OMH6" s="1152" t="s">
        <v>129</v>
      </c>
      <c r="OMI6" s="1152" t="s">
        <v>129</v>
      </c>
      <c r="OMJ6" s="1152" t="s">
        <v>129</v>
      </c>
      <c r="OMK6" s="1152" t="s">
        <v>129</v>
      </c>
      <c r="OML6" s="1152" t="s">
        <v>129</v>
      </c>
      <c r="OMM6" s="1152" t="s">
        <v>129</v>
      </c>
      <c r="OMN6" s="1152" t="s">
        <v>129</v>
      </c>
      <c r="OMO6" s="1152" t="s">
        <v>129</v>
      </c>
      <c r="OMP6" s="1152" t="s">
        <v>129</v>
      </c>
      <c r="OMQ6" s="1152" t="s">
        <v>129</v>
      </c>
      <c r="OMR6" s="1152" t="s">
        <v>129</v>
      </c>
      <c r="OMS6" s="1152" t="s">
        <v>129</v>
      </c>
      <c r="OMT6" s="1152" t="s">
        <v>129</v>
      </c>
      <c r="OMU6" s="1152" t="s">
        <v>129</v>
      </c>
      <c r="OMV6" s="1152" t="s">
        <v>129</v>
      </c>
      <c r="OMW6" s="1152" t="s">
        <v>129</v>
      </c>
      <c r="OMX6" s="1152" t="s">
        <v>129</v>
      </c>
      <c r="OMY6" s="1152" t="s">
        <v>129</v>
      </c>
      <c r="OMZ6" s="1152" t="s">
        <v>129</v>
      </c>
      <c r="ONA6" s="1152" t="s">
        <v>129</v>
      </c>
      <c r="ONB6" s="1152" t="s">
        <v>129</v>
      </c>
      <c r="ONC6" s="1152" t="s">
        <v>129</v>
      </c>
      <c r="OND6" s="1152" t="s">
        <v>129</v>
      </c>
      <c r="ONE6" s="1152" t="s">
        <v>129</v>
      </c>
      <c r="ONF6" s="1152" t="s">
        <v>129</v>
      </c>
      <c r="ONG6" s="1152" t="s">
        <v>129</v>
      </c>
      <c r="ONH6" s="1152" t="s">
        <v>129</v>
      </c>
      <c r="ONI6" s="1152" t="s">
        <v>129</v>
      </c>
      <c r="ONJ6" s="1152" t="s">
        <v>129</v>
      </c>
      <c r="ONK6" s="1152" t="s">
        <v>129</v>
      </c>
      <c r="ONL6" s="1152" t="s">
        <v>129</v>
      </c>
      <c r="ONM6" s="1152" t="s">
        <v>129</v>
      </c>
      <c r="ONN6" s="1152" t="s">
        <v>129</v>
      </c>
      <c r="ONO6" s="1152" t="s">
        <v>129</v>
      </c>
      <c r="ONP6" s="1152" t="s">
        <v>129</v>
      </c>
      <c r="ONQ6" s="1152" t="s">
        <v>129</v>
      </c>
      <c r="ONR6" s="1152" t="s">
        <v>129</v>
      </c>
      <c r="ONS6" s="1152" t="s">
        <v>129</v>
      </c>
      <c r="ONT6" s="1152" t="s">
        <v>129</v>
      </c>
      <c r="ONU6" s="1152" t="s">
        <v>129</v>
      </c>
      <c r="ONV6" s="1152" t="s">
        <v>129</v>
      </c>
      <c r="ONW6" s="1152" t="s">
        <v>129</v>
      </c>
      <c r="ONX6" s="1152" t="s">
        <v>129</v>
      </c>
      <c r="ONY6" s="1152" t="s">
        <v>129</v>
      </c>
      <c r="ONZ6" s="1152" t="s">
        <v>129</v>
      </c>
      <c r="OOA6" s="1152" t="s">
        <v>129</v>
      </c>
      <c r="OOB6" s="1152" t="s">
        <v>129</v>
      </c>
      <c r="OOC6" s="1152" t="s">
        <v>129</v>
      </c>
      <c r="OOD6" s="1152" t="s">
        <v>129</v>
      </c>
      <c r="OOE6" s="1152" t="s">
        <v>129</v>
      </c>
      <c r="OOF6" s="1152" t="s">
        <v>129</v>
      </c>
      <c r="OOG6" s="1152" t="s">
        <v>129</v>
      </c>
      <c r="OOH6" s="1152" t="s">
        <v>129</v>
      </c>
      <c r="OOI6" s="1152" t="s">
        <v>129</v>
      </c>
      <c r="OOJ6" s="1152" t="s">
        <v>129</v>
      </c>
      <c r="OOK6" s="1152" t="s">
        <v>129</v>
      </c>
      <c r="OOL6" s="1152" t="s">
        <v>129</v>
      </c>
      <c r="OOM6" s="1152" t="s">
        <v>129</v>
      </c>
      <c r="OON6" s="1152" t="s">
        <v>129</v>
      </c>
      <c r="OOO6" s="1152" t="s">
        <v>129</v>
      </c>
      <c r="OOP6" s="1152" t="s">
        <v>129</v>
      </c>
      <c r="OOQ6" s="1152" t="s">
        <v>129</v>
      </c>
      <c r="OOR6" s="1152" t="s">
        <v>129</v>
      </c>
      <c r="OOS6" s="1152" t="s">
        <v>129</v>
      </c>
      <c r="OOT6" s="1152" t="s">
        <v>129</v>
      </c>
      <c r="OOU6" s="1152" t="s">
        <v>129</v>
      </c>
      <c r="OOV6" s="1152" t="s">
        <v>129</v>
      </c>
      <c r="OOW6" s="1152" t="s">
        <v>129</v>
      </c>
      <c r="OOX6" s="1152" t="s">
        <v>129</v>
      </c>
      <c r="OOY6" s="1152" t="s">
        <v>129</v>
      </c>
      <c r="OOZ6" s="1152" t="s">
        <v>129</v>
      </c>
      <c r="OPA6" s="1152" t="s">
        <v>129</v>
      </c>
      <c r="OPB6" s="1152" t="s">
        <v>129</v>
      </c>
      <c r="OPC6" s="1152" t="s">
        <v>129</v>
      </c>
      <c r="OPD6" s="1152" t="s">
        <v>129</v>
      </c>
      <c r="OPE6" s="1152" t="s">
        <v>129</v>
      </c>
      <c r="OPF6" s="1152" t="s">
        <v>129</v>
      </c>
      <c r="OPG6" s="1152" t="s">
        <v>129</v>
      </c>
      <c r="OPH6" s="1152" t="s">
        <v>129</v>
      </c>
      <c r="OPI6" s="1152" t="s">
        <v>129</v>
      </c>
      <c r="OPJ6" s="1152" t="s">
        <v>129</v>
      </c>
      <c r="OPK6" s="1152" t="s">
        <v>129</v>
      </c>
      <c r="OPL6" s="1152" t="s">
        <v>129</v>
      </c>
      <c r="OPM6" s="1152" t="s">
        <v>129</v>
      </c>
      <c r="OPN6" s="1152" t="s">
        <v>129</v>
      </c>
      <c r="OPO6" s="1152" t="s">
        <v>129</v>
      </c>
      <c r="OPP6" s="1152" t="s">
        <v>129</v>
      </c>
      <c r="OPQ6" s="1152" t="s">
        <v>129</v>
      </c>
      <c r="OPR6" s="1152" t="s">
        <v>129</v>
      </c>
      <c r="OPS6" s="1152" t="s">
        <v>129</v>
      </c>
      <c r="OPT6" s="1152" t="s">
        <v>129</v>
      </c>
      <c r="OPU6" s="1152" t="s">
        <v>129</v>
      </c>
      <c r="OPV6" s="1152" t="s">
        <v>129</v>
      </c>
      <c r="OPW6" s="1152" t="s">
        <v>129</v>
      </c>
      <c r="OPX6" s="1152" t="s">
        <v>129</v>
      </c>
      <c r="OPY6" s="1152" t="s">
        <v>129</v>
      </c>
      <c r="OPZ6" s="1152" t="s">
        <v>129</v>
      </c>
      <c r="OQA6" s="1152" t="s">
        <v>129</v>
      </c>
      <c r="OQB6" s="1152" t="s">
        <v>129</v>
      </c>
      <c r="OQC6" s="1152" t="s">
        <v>129</v>
      </c>
      <c r="OQD6" s="1152" t="s">
        <v>129</v>
      </c>
      <c r="OQE6" s="1152" t="s">
        <v>129</v>
      </c>
      <c r="OQF6" s="1152" t="s">
        <v>129</v>
      </c>
      <c r="OQG6" s="1152" t="s">
        <v>129</v>
      </c>
      <c r="OQH6" s="1152" t="s">
        <v>129</v>
      </c>
      <c r="OQI6" s="1152" t="s">
        <v>129</v>
      </c>
      <c r="OQJ6" s="1152" t="s">
        <v>129</v>
      </c>
      <c r="OQK6" s="1152" t="s">
        <v>129</v>
      </c>
      <c r="OQL6" s="1152" t="s">
        <v>129</v>
      </c>
      <c r="OQM6" s="1152" t="s">
        <v>129</v>
      </c>
      <c r="OQN6" s="1152" t="s">
        <v>129</v>
      </c>
      <c r="OQO6" s="1152" t="s">
        <v>129</v>
      </c>
      <c r="OQP6" s="1152" t="s">
        <v>129</v>
      </c>
      <c r="OQQ6" s="1152" t="s">
        <v>129</v>
      </c>
      <c r="OQR6" s="1152" t="s">
        <v>129</v>
      </c>
      <c r="OQS6" s="1152" t="s">
        <v>129</v>
      </c>
      <c r="OQT6" s="1152" t="s">
        <v>129</v>
      </c>
      <c r="OQU6" s="1152" t="s">
        <v>129</v>
      </c>
      <c r="OQV6" s="1152" t="s">
        <v>129</v>
      </c>
      <c r="OQW6" s="1152" t="s">
        <v>129</v>
      </c>
      <c r="OQX6" s="1152" t="s">
        <v>129</v>
      </c>
      <c r="OQY6" s="1152" t="s">
        <v>129</v>
      </c>
      <c r="OQZ6" s="1152" t="s">
        <v>129</v>
      </c>
      <c r="ORA6" s="1152" t="s">
        <v>129</v>
      </c>
      <c r="ORB6" s="1152" t="s">
        <v>129</v>
      </c>
      <c r="ORC6" s="1152" t="s">
        <v>129</v>
      </c>
      <c r="ORD6" s="1152" t="s">
        <v>129</v>
      </c>
      <c r="ORE6" s="1152" t="s">
        <v>129</v>
      </c>
      <c r="ORF6" s="1152" t="s">
        <v>129</v>
      </c>
      <c r="ORG6" s="1152" t="s">
        <v>129</v>
      </c>
      <c r="ORH6" s="1152" t="s">
        <v>129</v>
      </c>
      <c r="ORI6" s="1152" t="s">
        <v>129</v>
      </c>
      <c r="ORJ6" s="1152" t="s">
        <v>129</v>
      </c>
      <c r="ORK6" s="1152" t="s">
        <v>129</v>
      </c>
      <c r="ORL6" s="1152" t="s">
        <v>129</v>
      </c>
      <c r="ORM6" s="1152" t="s">
        <v>129</v>
      </c>
      <c r="ORN6" s="1152" t="s">
        <v>129</v>
      </c>
      <c r="ORO6" s="1152" t="s">
        <v>129</v>
      </c>
      <c r="ORP6" s="1152" t="s">
        <v>129</v>
      </c>
      <c r="ORQ6" s="1152" t="s">
        <v>129</v>
      </c>
      <c r="ORR6" s="1152" t="s">
        <v>129</v>
      </c>
      <c r="ORS6" s="1152" t="s">
        <v>129</v>
      </c>
      <c r="ORT6" s="1152" t="s">
        <v>129</v>
      </c>
      <c r="ORU6" s="1152" t="s">
        <v>129</v>
      </c>
      <c r="ORV6" s="1152" t="s">
        <v>129</v>
      </c>
      <c r="ORW6" s="1152" t="s">
        <v>129</v>
      </c>
      <c r="ORX6" s="1152" t="s">
        <v>129</v>
      </c>
      <c r="ORY6" s="1152" t="s">
        <v>129</v>
      </c>
      <c r="ORZ6" s="1152" t="s">
        <v>129</v>
      </c>
      <c r="OSA6" s="1152" t="s">
        <v>129</v>
      </c>
      <c r="OSB6" s="1152" t="s">
        <v>129</v>
      </c>
      <c r="OSC6" s="1152" t="s">
        <v>129</v>
      </c>
      <c r="OSD6" s="1152" t="s">
        <v>129</v>
      </c>
      <c r="OSE6" s="1152" t="s">
        <v>129</v>
      </c>
      <c r="OSF6" s="1152" t="s">
        <v>129</v>
      </c>
      <c r="OSG6" s="1152" t="s">
        <v>129</v>
      </c>
      <c r="OSH6" s="1152" t="s">
        <v>129</v>
      </c>
      <c r="OSI6" s="1152" t="s">
        <v>129</v>
      </c>
      <c r="OSJ6" s="1152" t="s">
        <v>129</v>
      </c>
      <c r="OSK6" s="1152" t="s">
        <v>129</v>
      </c>
      <c r="OSL6" s="1152" t="s">
        <v>129</v>
      </c>
      <c r="OSM6" s="1152" t="s">
        <v>129</v>
      </c>
      <c r="OSN6" s="1152" t="s">
        <v>129</v>
      </c>
      <c r="OSO6" s="1152" t="s">
        <v>129</v>
      </c>
      <c r="OSP6" s="1152" t="s">
        <v>129</v>
      </c>
      <c r="OSQ6" s="1152" t="s">
        <v>129</v>
      </c>
      <c r="OSR6" s="1152" t="s">
        <v>129</v>
      </c>
      <c r="OSS6" s="1152" t="s">
        <v>129</v>
      </c>
      <c r="OST6" s="1152" t="s">
        <v>129</v>
      </c>
      <c r="OSU6" s="1152" t="s">
        <v>129</v>
      </c>
      <c r="OSV6" s="1152" t="s">
        <v>129</v>
      </c>
      <c r="OSW6" s="1152" t="s">
        <v>129</v>
      </c>
      <c r="OSX6" s="1152" t="s">
        <v>129</v>
      </c>
      <c r="OSY6" s="1152" t="s">
        <v>129</v>
      </c>
      <c r="OSZ6" s="1152" t="s">
        <v>129</v>
      </c>
      <c r="OTA6" s="1152" t="s">
        <v>129</v>
      </c>
      <c r="OTB6" s="1152" t="s">
        <v>129</v>
      </c>
      <c r="OTC6" s="1152" t="s">
        <v>129</v>
      </c>
      <c r="OTD6" s="1152" t="s">
        <v>129</v>
      </c>
      <c r="OTE6" s="1152" t="s">
        <v>129</v>
      </c>
      <c r="OTF6" s="1152" t="s">
        <v>129</v>
      </c>
      <c r="OTG6" s="1152" t="s">
        <v>129</v>
      </c>
      <c r="OTH6" s="1152" t="s">
        <v>129</v>
      </c>
      <c r="OTI6" s="1152" t="s">
        <v>129</v>
      </c>
      <c r="OTJ6" s="1152" t="s">
        <v>129</v>
      </c>
      <c r="OTK6" s="1152" t="s">
        <v>129</v>
      </c>
      <c r="OTL6" s="1152" t="s">
        <v>129</v>
      </c>
      <c r="OTM6" s="1152" t="s">
        <v>129</v>
      </c>
      <c r="OTN6" s="1152" t="s">
        <v>129</v>
      </c>
      <c r="OTO6" s="1152" t="s">
        <v>129</v>
      </c>
      <c r="OTP6" s="1152" t="s">
        <v>129</v>
      </c>
      <c r="OTQ6" s="1152" t="s">
        <v>129</v>
      </c>
      <c r="OTR6" s="1152" t="s">
        <v>129</v>
      </c>
      <c r="OTS6" s="1152" t="s">
        <v>129</v>
      </c>
      <c r="OTT6" s="1152" t="s">
        <v>129</v>
      </c>
      <c r="OTU6" s="1152" t="s">
        <v>129</v>
      </c>
      <c r="OTV6" s="1152" t="s">
        <v>129</v>
      </c>
      <c r="OTW6" s="1152" t="s">
        <v>129</v>
      </c>
      <c r="OTX6" s="1152" t="s">
        <v>129</v>
      </c>
      <c r="OTY6" s="1152" t="s">
        <v>129</v>
      </c>
      <c r="OTZ6" s="1152" t="s">
        <v>129</v>
      </c>
      <c r="OUA6" s="1152" t="s">
        <v>129</v>
      </c>
      <c r="OUB6" s="1152" t="s">
        <v>129</v>
      </c>
      <c r="OUC6" s="1152" t="s">
        <v>129</v>
      </c>
      <c r="OUD6" s="1152" t="s">
        <v>129</v>
      </c>
      <c r="OUE6" s="1152" t="s">
        <v>129</v>
      </c>
      <c r="OUF6" s="1152" t="s">
        <v>129</v>
      </c>
      <c r="OUG6" s="1152" t="s">
        <v>129</v>
      </c>
      <c r="OUH6" s="1152" t="s">
        <v>129</v>
      </c>
      <c r="OUI6" s="1152" t="s">
        <v>129</v>
      </c>
      <c r="OUJ6" s="1152" t="s">
        <v>129</v>
      </c>
      <c r="OUK6" s="1152" t="s">
        <v>129</v>
      </c>
      <c r="OUL6" s="1152" t="s">
        <v>129</v>
      </c>
      <c r="OUM6" s="1152" t="s">
        <v>129</v>
      </c>
      <c r="OUN6" s="1152" t="s">
        <v>129</v>
      </c>
      <c r="OUO6" s="1152" t="s">
        <v>129</v>
      </c>
      <c r="OUP6" s="1152" t="s">
        <v>129</v>
      </c>
      <c r="OUQ6" s="1152" t="s">
        <v>129</v>
      </c>
      <c r="OUR6" s="1152" t="s">
        <v>129</v>
      </c>
      <c r="OUS6" s="1152" t="s">
        <v>129</v>
      </c>
      <c r="OUT6" s="1152" t="s">
        <v>129</v>
      </c>
      <c r="OUU6" s="1152" t="s">
        <v>129</v>
      </c>
      <c r="OUV6" s="1152" t="s">
        <v>129</v>
      </c>
      <c r="OUW6" s="1152" t="s">
        <v>129</v>
      </c>
      <c r="OUX6" s="1152" t="s">
        <v>129</v>
      </c>
      <c r="OUY6" s="1152" t="s">
        <v>129</v>
      </c>
      <c r="OUZ6" s="1152" t="s">
        <v>129</v>
      </c>
      <c r="OVA6" s="1152" t="s">
        <v>129</v>
      </c>
      <c r="OVB6" s="1152" t="s">
        <v>129</v>
      </c>
      <c r="OVC6" s="1152" t="s">
        <v>129</v>
      </c>
      <c r="OVD6" s="1152" t="s">
        <v>129</v>
      </c>
      <c r="OVE6" s="1152" t="s">
        <v>129</v>
      </c>
      <c r="OVF6" s="1152" t="s">
        <v>129</v>
      </c>
      <c r="OVG6" s="1152" t="s">
        <v>129</v>
      </c>
      <c r="OVH6" s="1152" t="s">
        <v>129</v>
      </c>
      <c r="OVI6" s="1152" t="s">
        <v>129</v>
      </c>
      <c r="OVJ6" s="1152" t="s">
        <v>129</v>
      </c>
      <c r="OVK6" s="1152" t="s">
        <v>129</v>
      </c>
      <c r="OVL6" s="1152" t="s">
        <v>129</v>
      </c>
      <c r="OVM6" s="1152" t="s">
        <v>129</v>
      </c>
      <c r="OVN6" s="1152" t="s">
        <v>129</v>
      </c>
      <c r="OVO6" s="1152" t="s">
        <v>129</v>
      </c>
      <c r="OVP6" s="1152" t="s">
        <v>129</v>
      </c>
      <c r="OVQ6" s="1152" t="s">
        <v>129</v>
      </c>
      <c r="OVR6" s="1152" t="s">
        <v>129</v>
      </c>
      <c r="OVS6" s="1152" t="s">
        <v>129</v>
      </c>
      <c r="OVT6" s="1152" t="s">
        <v>129</v>
      </c>
      <c r="OVU6" s="1152" t="s">
        <v>129</v>
      </c>
      <c r="OVV6" s="1152" t="s">
        <v>129</v>
      </c>
      <c r="OVW6" s="1152" t="s">
        <v>129</v>
      </c>
      <c r="OVX6" s="1152" t="s">
        <v>129</v>
      </c>
      <c r="OVY6" s="1152" t="s">
        <v>129</v>
      </c>
      <c r="OVZ6" s="1152" t="s">
        <v>129</v>
      </c>
      <c r="OWA6" s="1152" t="s">
        <v>129</v>
      </c>
      <c r="OWB6" s="1152" t="s">
        <v>129</v>
      </c>
      <c r="OWC6" s="1152" t="s">
        <v>129</v>
      </c>
      <c r="OWD6" s="1152" t="s">
        <v>129</v>
      </c>
      <c r="OWE6" s="1152" t="s">
        <v>129</v>
      </c>
      <c r="OWF6" s="1152" t="s">
        <v>129</v>
      </c>
      <c r="OWG6" s="1152" t="s">
        <v>129</v>
      </c>
      <c r="OWH6" s="1152" t="s">
        <v>129</v>
      </c>
      <c r="OWI6" s="1152" t="s">
        <v>129</v>
      </c>
      <c r="OWJ6" s="1152" t="s">
        <v>129</v>
      </c>
      <c r="OWK6" s="1152" t="s">
        <v>129</v>
      </c>
      <c r="OWL6" s="1152" t="s">
        <v>129</v>
      </c>
      <c r="OWM6" s="1152" t="s">
        <v>129</v>
      </c>
      <c r="OWN6" s="1152" t="s">
        <v>129</v>
      </c>
      <c r="OWO6" s="1152" t="s">
        <v>129</v>
      </c>
      <c r="OWP6" s="1152" t="s">
        <v>129</v>
      </c>
      <c r="OWQ6" s="1152" t="s">
        <v>129</v>
      </c>
      <c r="OWR6" s="1152" t="s">
        <v>129</v>
      </c>
      <c r="OWS6" s="1152" t="s">
        <v>129</v>
      </c>
      <c r="OWT6" s="1152" t="s">
        <v>129</v>
      </c>
      <c r="OWU6" s="1152" t="s">
        <v>129</v>
      </c>
      <c r="OWV6" s="1152" t="s">
        <v>129</v>
      </c>
      <c r="OWW6" s="1152" t="s">
        <v>129</v>
      </c>
      <c r="OWX6" s="1152" t="s">
        <v>129</v>
      </c>
      <c r="OWY6" s="1152" t="s">
        <v>129</v>
      </c>
      <c r="OWZ6" s="1152" t="s">
        <v>129</v>
      </c>
      <c r="OXA6" s="1152" t="s">
        <v>129</v>
      </c>
      <c r="OXB6" s="1152" t="s">
        <v>129</v>
      </c>
      <c r="OXC6" s="1152" t="s">
        <v>129</v>
      </c>
      <c r="OXD6" s="1152" t="s">
        <v>129</v>
      </c>
      <c r="OXE6" s="1152" t="s">
        <v>129</v>
      </c>
      <c r="OXF6" s="1152" t="s">
        <v>129</v>
      </c>
      <c r="OXG6" s="1152" t="s">
        <v>129</v>
      </c>
      <c r="OXH6" s="1152" t="s">
        <v>129</v>
      </c>
      <c r="OXI6" s="1152" t="s">
        <v>129</v>
      </c>
      <c r="OXJ6" s="1152" t="s">
        <v>129</v>
      </c>
      <c r="OXK6" s="1152" t="s">
        <v>129</v>
      </c>
      <c r="OXL6" s="1152" t="s">
        <v>129</v>
      </c>
      <c r="OXM6" s="1152" t="s">
        <v>129</v>
      </c>
      <c r="OXN6" s="1152" t="s">
        <v>129</v>
      </c>
      <c r="OXO6" s="1152" t="s">
        <v>129</v>
      </c>
      <c r="OXP6" s="1152" t="s">
        <v>129</v>
      </c>
      <c r="OXQ6" s="1152" t="s">
        <v>129</v>
      </c>
      <c r="OXR6" s="1152" t="s">
        <v>129</v>
      </c>
      <c r="OXS6" s="1152" t="s">
        <v>129</v>
      </c>
      <c r="OXT6" s="1152" t="s">
        <v>129</v>
      </c>
      <c r="OXU6" s="1152" t="s">
        <v>129</v>
      </c>
      <c r="OXV6" s="1152" t="s">
        <v>129</v>
      </c>
      <c r="OXW6" s="1152" t="s">
        <v>129</v>
      </c>
      <c r="OXX6" s="1152" t="s">
        <v>129</v>
      </c>
      <c r="OXY6" s="1152" t="s">
        <v>129</v>
      </c>
      <c r="OXZ6" s="1152" t="s">
        <v>129</v>
      </c>
      <c r="OYA6" s="1152" t="s">
        <v>129</v>
      </c>
      <c r="OYB6" s="1152" t="s">
        <v>129</v>
      </c>
      <c r="OYC6" s="1152" t="s">
        <v>129</v>
      </c>
      <c r="OYD6" s="1152" t="s">
        <v>129</v>
      </c>
      <c r="OYE6" s="1152" t="s">
        <v>129</v>
      </c>
      <c r="OYF6" s="1152" t="s">
        <v>129</v>
      </c>
      <c r="OYG6" s="1152" t="s">
        <v>129</v>
      </c>
      <c r="OYH6" s="1152" t="s">
        <v>129</v>
      </c>
      <c r="OYI6" s="1152" t="s">
        <v>129</v>
      </c>
      <c r="OYJ6" s="1152" t="s">
        <v>129</v>
      </c>
      <c r="OYK6" s="1152" t="s">
        <v>129</v>
      </c>
      <c r="OYL6" s="1152" t="s">
        <v>129</v>
      </c>
      <c r="OYM6" s="1152" t="s">
        <v>129</v>
      </c>
      <c r="OYN6" s="1152" t="s">
        <v>129</v>
      </c>
      <c r="OYO6" s="1152" t="s">
        <v>129</v>
      </c>
      <c r="OYP6" s="1152" t="s">
        <v>129</v>
      </c>
      <c r="OYQ6" s="1152" t="s">
        <v>129</v>
      </c>
      <c r="OYR6" s="1152" t="s">
        <v>129</v>
      </c>
      <c r="OYS6" s="1152" t="s">
        <v>129</v>
      </c>
      <c r="OYT6" s="1152" t="s">
        <v>129</v>
      </c>
      <c r="OYU6" s="1152" t="s">
        <v>129</v>
      </c>
      <c r="OYV6" s="1152" t="s">
        <v>129</v>
      </c>
      <c r="OYW6" s="1152" t="s">
        <v>129</v>
      </c>
      <c r="OYX6" s="1152" t="s">
        <v>129</v>
      </c>
      <c r="OYY6" s="1152" t="s">
        <v>129</v>
      </c>
      <c r="OYZ6" s="1152" t="s">
        <v>129</v>
      </c>
      <c r="OZA6" s="1152" t="s">
        <v>129</v>
      </c>
      <c r="OZB6" s="1152" t="s">
        <v>129</v>
      </c>
      <c r="OZC6" s="1152" t="s">
        <v>129</v>
      </c>
      <c r="OZD6" s="1152" t="s">
        <v>129</v>
      </c>
      <c r="OZE6" s="1152" t="s">
        <v>129</v>
      </c>
      <c r="OZF6" s="1152" t="s">
        <v>129</v>
      </c>
      <c r="OZG6" s="1152" t="s">
        <v>129</v>
      </c>
      <c r="OZH6" s="1152" t="s">
        <v>129</v>
      </c>
      <c r="OZI6" s="1152" t="s">
        <v>129</v>
      </c>
      <c r="OZJ6" s="1152" t="s">
        <v>129</v>
      </c>
      <c r="OZK6" s="1152" t="s">
        <v>129</v>
      </c>
      <c r="OZL6" s="1152" t="s">
        <v>129</v>
      </c>
      <c r="OZM6" s="1152" t="s">
        <v>129</v>
      </c>
      <c r="OZN6" s="1152" t="s">
        <v>129</v>
      </c>
      <c r="OZO6" s="1152" t="s">
        <v>129</v>
      </c>
      <c r="OZP6" s="1152" t="s">
        <v>129</v>
      </c>
      <c r="OZQ6" s="1152" t="s">
        <v>129</v>
      </c>
      <c r="OZR6" s="1152" t="s">
        <v>129</v>
      </c>
      <c r="OZS6" s="1152" t="s">
        <v>129</v>
      </c>
      <c r="OZT6" s="1152" t="s">
        <v>129</v>
      </c>
      <c r="OZU6" s="1152" t="s">
        <v>129</v>
      </c>
      <c r="OZV6" s="1152" t="s">
        <v>129</v>
      </c>
      <c r="OZW6" s="1152" t="s">
        <v>129</v>
      </c>
      <c r="OZX6" s="1152" t="s">
        <v>129</v>
      </c>
      <c r="OZY6" s="1152" t="s">
        <v>129</v>
      </c>
      <c r="OZZ6" s="1152" t="s">
        <v>129</v>
      </c>
      <c r="PAA6" s="1152" t="s">
        <v>129</v>
      </c>
      <c r="PAB6" s="1152" t="s">
        <v>129</v>
      </c>
      <c r="PAC6" s="1152" t="s">
        <v>129</v>
      </c>
      <c r="PAD6" s="1152" t="s">
        <v>129</v>
      </c>
      <c r="PAE6" s="1152" t="s">
        <v>129</v>
      </c>
      <c r="PAF6" s="1152" t="s">
        <v>129</v>
      </c>
      <c r="PAG6" s="1152" t="s">
        <v>129</v>
      </c>
      <c r="PAH6" s="1152" t="s">
        <v>129</v>
      </c>
      <c r="PAI6" s="1152" t="s">
        <v>129</v>
      </c>
      <c r="PAJ6" s="1152" t="s">
        <v>129</v>
      </c>
      <c r="PAK6" s="1152" t="s">
        <v>129</v>
      </c>
      <c r="PAL6" s="1152" t="s">
        <v>129</v>
      </c>
      <c r="PAM6" s="1152" t="s">
        <v>129</v>
      </c>
      <c r="PAN6" s="1152" t="s">
        <v>129</v>
      </c>
      <c r="PAO6" s="1152" t="s">
        <v>129</v>
      </c>
      <c r="PAP6" s="1152" t="s">
        <v>129</v>
      </c>
      <c r="PAQ6" s="1152" t="s">
        <v>129</v>
      </c>
      <c r="PAR6" s="1152" t="s">
        <v>129</v>
      </c>
      <c r="PAS6" s="1152" t="s">
        <v>129</v>
      </c>
      <c r="PAT6" s="1152" t="s">
        <v>129</v>
      </c>
      <c r="PAU6" s="1152" t="s">
        <v>129</v>
      </c>
      <c r="PAV6" s="1152" t="s">
        <v>129</v>
      </c>
      <c r="PAW6" s="1152" t="s">
        <v>129</v>
      </c>
      <c r="PAX6" s="1152" t="s">
        <v>129</v>
      </c>
      <c r="PAY6" s="1152" t="s">
        <v>129</v>
      </c>
      <c r="PAZ6" s="1152" t="s">
        <v>129</v>
      </c>
      <c r="PBA6" s="1152" t="s">
        <v>129</v>
      </c>
      <c r="PBB6" s="1152" t="s">
        <v>129</v>
      </c>
      <c r="PBC6" s="1152" t="s">
        <v>129</v>
      </c>
      <c r="PBD6" s="1152" t="s">
        <v>129</v>
      </c>
      <c r="PBE6" s="1152" t="s">
        <v>129</v>
      </c>
      <c r="PBF6" s="1152" t="s">
        <v>129</v>
      </c>
      <c r="PBG6" s="1152" t="s">
        <v>129</v>
      </c>
      <c r="PBH6" s="1152" t="s">
        <v>129</v>
      </c>
      <c r="PBI6" s="1152" t="s">
        <v>129</v>
      </c>
      <c r="PBJ6" s="1152" t="s">
        <v>129</v>
      </c>
      <c r="PBK6" s="1152" t="s">
        <v>129</v>
      </c>
      <c r="PBL6" s="1152" t="s">
        <v>129</v>
      </c>
      <c r="PBM6" s="1152" t="s">
        <v>129</v>
      </c>
      <c r="PBN6" s="1152" t="s">
        <v>129</v>
      </c>
      <c r="PBO6" s="1152" t="s">
        <v>129</v>
      </c>
      <c r="PBP6" s="1152" t="s">
        <v>129</v>
      </c>
      <c r="PBQ6" s="1152" t="s">
        <v>129</v>
      </c>
      <c r="PBR6" s="1152" t="s">
        <v>129</v>
      </c>
      <c r="PBS6" s="1152" t="s">
        <v>129</v>
      </c>
      <c r="PBT6" s="1152" t="s">
        <v>129</v>
      </c>
      <c r="PBU6" s="1152" t="s">
        <v>129</v>
      </c>
      <c r="PBV6" s="1152" t="s">
        <v>129</v>
      </c>
      <c r="PBW6" s="1152" t="s">
        <v>129</v>
      </c>
      <c r="PBX6" s="1152" t="s">
        <v>129</v>
      </c>
      <c r="PBY6" s="1152" t="s">
        <v>129</v>
      </c>
      <c r="PBZ6" s="1152" t="s">
        <v>129</v>
      </c>
      <c r="PCA6" s="1152" t="s">
        <v>129</v>
      </c>
      <c r="PCB6" s="1152" t="s">
        <v>129</v>
      </c>
      <c r="PCC6" s="1152" t="s">
        <v>129</v>
      </c>
      <c r="PCD6" s="1152" t="s">
        <v>129</v>
      </c>
      <c r="PCE6" s="1152" t="s">
        <v>129</v>
      </c>
      <c r="PCF6" s="1152" t="s">
        <v>129</v>
      </c>
      <c r="PCG6" s="1152" t="s">
        <v>129</v>
      </c>
      <c r="PCH6" s="1152" t="s">
        <v>129</v>
      </c>
      <c r="PCI6" s="1152" t="s">
        <v>129</v>
      </c>
      <c r="PCJ6" s="1152" t="s">
        <v>129</v>
      </c>
      <c r="PCK6" s="1152" t="s">
        <v>129</v>
      </c>
      <c r="PCL6" s="1152" t="s">
        <v>129</v>
      </c>
      <c r="PCM6" s="1152" t="s">
        <v>129</v>
      </c>
      <c r="PCN6" s="1152" t="s">
        <v>129</v>
      </c>
      <c r="PCO6" s="1152" t="s">
        <v>129</v>
      </c>
      <c r="PCP6" s="1152" t="s">
        <v>129</v>
      </c>
      <c r="PCQ6" s="1152" t="s">
        <v>129</v>
      </c>
      <c r="PCR6" s="1152" t="s">
        <v>129</v>
      </c>
      <c r="PCS6" s="1152" t="s">
        <v>129</v>
      </c>
      <c r="PCT6" s="1152" t="s">
        <v>129</v>
      </c>
      <c r="PCU6" s="1152" t="s">
        <v>129</v>
      </c>
      <c r="PCV6" s="1152" t="s">
        <v>129</v>
      </c>
      <c r="PCW6" s="1152" t="s">
        <v>129</v>
      </c>
      <c r="PCX6" s="1152" t="s">
        <v>129</v>
      </c>
      <c r="PCY6" s="1152" t="s">
        <v>129</v>
      </c>
      <c r="PCZ6" s="1152" t="s">
        <v>129</v>
      </c>
      <c r="PDA6" s="1152" t="s">
        <v>129</v>
      </c>
      <c r="PDB6" s="1152" t="s">
        <v>129</v>
      </c>
      <c r="PDC6" s="1152" t="s">
        <v>129</v>
      </c>
      <c r="PDD6" s="1152" t="s">
        <v>129</v>
      </c>
      <c r="PDE6" s="1152" t="s">
        <v>129</v>
      </c>
      <c r="PDF6" s="1152" t="s">
        <v>129</v>
      </c>
      <c r="PDG6" s="1152" t="s">
        <v>129</v>
      </c>
      <c r="PDH6" s="1152" t="s">
        <v>129</v>
      </c>
      <c r="PDI6" s="1152" t="s">
        <v>129</v>
      </c>
      <c r="PDJ6" s="1152" t="s">
        <v>129</v>
      </c>
      <c r="PDK6" s="1152" t="s">
        <v>129</v>
      </c>
      <c r="PDL6" s="1152" t="s">
        <v>129</v>
      </c>
      <c r="PDM6" s="1152" t="s">
        <v>129</v>
      </c>
      <c r="PDN6" s="1152" t="s">
        <v>129</v>
      </c>
      <c r="PDO6" s="1152" t="s">
        <v>129</v>
      </c>
      <c r="PDP6" s="1152" t="s">
        <v>129</v>
      </c>
      <c r="PDQ6" s="1152" t="s">
        <v>129</v>
      </c>
      <c r="PDR6" s="1152" t="s">
        <v>129</v>
      </c>
      <c r="PDS6" s="1152" t="s">
        <v>129</v>
      </c>
      <c r="PDT6" s="1152" t="s">
        <v>129</v>
      </c>
      <c r="PDU6" s="1152" t="s">
        <v>129</v>
      </c>
      <c r="PDV6" s="1152" t="s">
        <v>129</v>
      </c>
      <c r="PDW6" s="1152" t="s">
        <v>129</v>
      </c>
      <c r="PDX6" s="1152" t="s">
        <v>129</v>
      </c>
      <c r="PDY6" s="1152" t="s">
        <v>129</v>
      </c>
      <c r="PDZ6" s="1152" t="s">
        <v>129</v>
      </c>
      <c r="PEA6" s="1152" t="s">
        <v>129</v>
      </c>
      <c r="PEB6" s="1152" t="s">
        <v>129</v>
      </c>
      <c r="PEC6" s="1152" t="s">
        <v>129</v>
      </c>
      <c r="PED6" s="1152" t="s">
        <v>129</v>
      </c>
      <c r="PEE6" s="1152" t="s">
        <v>129</v>
      </c>
      <c r="PEF6" s="1152" t="s">
        <v>129</v>
      </c>
      <c r="PEG6" s="1152" t="s">
        <v>129</v>
      </c>
      <c r="PEH6" s="1152" t="s">
        <v>129</v>
      </c>
      <c r="PEI6" s="1152" t="s">
        <v>129</v>
      </c>
      <c r="PEJ6" s="1152" t="s">
        <v>129</v>
      </c>
      <c r="PEK6" s="1152" t="s">
        <v>129</v>
      </c>
      <c r="PEL6" s="1152" t="s">
        <v>129</v>
      </c>
      <c r="PEM6" s="1152" t="s">
        <v>129</v>
      </c>
      <c r="PEN6" s="1152" t="s">
        <v>129</v>
      </c>
      <c r="PEO6" s="1152" t="s">
        <v>129</v>
      </c>
      <c r="PEP6" s="1152" t="s">
        <v>129</v>
      </c>
      <c r="PEQ6" s="1152" t="s">
        <v>129</v>
      </c>
      <c r="PER6" s="1152" t="s">
        <v>129</v>
      </c>
      <c r="PES6" s="1152" t="s">
        <v>129</v>
      </c>
      <c r="PET6" s="1152" t="s">
        <v>129</v>
      </c>
      <c r="PEU6" s="1152" t="s">
        <v>129</v>
      </c>
      <c r="PEV6" s="1152" t="s">
        <v>129</v>
      </c>
      <c r="PEW6" s="1152" t="s">
        <v>129</v>
      </c>
      <c r="PEX6" s="1152" t="s">
        <v>129</v>
      </c>
      <c r="PEY6" s="1152" t="s">
        <v>129</v>
      </c>
      <c r="PEZ6" s="1152" t="s">
        <v>129</v>
      </c>
      <c r="PFA6" s="1152" t="s">
        <v>129</v>
      </c>
      <c r="PFB6" s="1152" t="s">
        <v>129</v>
      </c>
      <c r="PFC6" s="1152" t="s">
        <v>129</v>
      </c>
      <c r="PFD6" s="1152" t="s">
        <v>129</v>
      </c>
      <c r="PFE6" s="1152" t="s">
        <v>129</v>
      </c>
      <c r="PFF6" s="1152" t="s">
        <v>129</v>
      </c>
      <c r="PFG6" s="1152" t="s">
        <v>129</v>
      </c>
      <c r="PFH6" s="1152" t="s">
        <v>129</v>
      </c>
      <c r="PFI6" s="1152" t="s">
        <v>129</v>
      </c>
      <c r="PFJ6" s="1152" t="s">
        <v>129</v>
      </c>
      <c r="PFK6" s="1152" t="s">
        <v>129</v>
      </c>
      <c r="PFL6" s="1152" t="s">
        <v>129</v>
      </c>
      <c r="PFM6" s="1152" t="s">
        <v>129</v>
      </c>
      <c r="PFN6" s="1152" t="s">
        <v>129</v>
      </c>
      <c r="PFO6" s="1152" t="s">
        <v>129</v>
      </c>
      <c r="PFP6" s="1152" t="s">
        <v>129</v>
      </c>
      <c r="PFQ6" s="1152" t="s">
        <v>129</v>
      </c>
      <c r="PFR6" s="1152" t="s">
        <v>129</v>
      </c>
      <c r="PFS6" s="1152" t="s">
        <v>129</v>
      </c>
      <c r="PFT6" s="1152" t="s">
        <v>129</v>
      </c>
      <c r="PFU6" s="1152" t="s">
        <v>129</v>
      </c>
      <c r="PFV6" s="1152" t="s">
        <v>129</v>
      </c>
      <c r="PFW6" s="1152" t="s">
        <v>129</v>
      </c>
      <c r="PFX6" s="1152" t="s">
        <v>129</v>
      </c>
      <c r="PFY6" s="1152" t="s">
        <v>129</v>
      </c>
      <c r="PFZ6" s="1152" t="s">
        <v>129</v>
      </c>
      <c r="PGA6" s="1152" t="s">
        <v>129</v>
      </c>
      <c r="PGB6" s="1152" t="s">
        <v>129</v>
      </c>
      <c r="PGC6" s="1152" t="s">
        <v>129</v>
      </c>
      <c r="PGD6" s="1152" t="s">
        <v>129</v>
      </c>
      <c r="PGE6" s="1152" t="s">
        <v>129</v>
      </c>
      <c r="PGF6" s="1152" t="s">
        <v>129</v>
      </c>
      <c r="PGG6" s="1152" t="s">
        <v>129</v>
      </c>
      <c r="PGH6" s="1152" t="s">
        <v>129</v>
      </c>
      <c r="PGI6" s="1152" t="s">
        <v>129</v>
      </c>
      <c r="PGJ6" s="1152" t="s">
        <v>129</v>
      </c>
      <c r="PGK6" s="1152" t="s">
        <v>129</v>
      </c>
      <c r="PGL6" s="1152" t="s">
        <v>129</v>
      </c>
      <c r="PGM6" s="1152" t="s">
        <v>129</v>
      </c>
      <c r="PGN6" s="1152" t="s">
        <v>129</v>
      </c>
      <c r="PGO6" s="1152" t="s">
        <v>129</v>
      </c>
      <c r="PGP6" s="1152" t="s">
        <v>129</v>
      </c>
      <c r="PGQ6" s="1152" t="s">
        <v>129</v>
      </c>
      <c r="PGR6" s="1152" t="s">
        <v>129</v>
      </c>
      <c r="PGS6" s="1152" t="s">
        <v>129</v>
      </c>
      <c r="PGT6" s="1152" t="s">
        <v>129</v>
      </c>
      <c r="PGU6" s="1152" t="s">
        <v>129</v>
      </c>
      <c r="PGV6" s="1152" t="s">
        <v>129</v>
      </c>
      <c r="PGW6" s="1152" t="s">
        <v>129</v>
      </c>
      <c r="PGX6" s="1152" t="s">
        <v>129</v>
      </c>
      <c r="PGY6" s="1152" t="s">
        <v>129</v>
      </c>
      <c r="PGZ6" s="1152" t="s">
        <v>129</v>
      </c>
      <c r="PHA6" s="1152" t="s">
        <v>129</v>
      </c>
      <c r="PHB6" s="1152" t="s">
        <v>129</v>
      </c>
      <c r="PHC6" s="1152" t="s">
        <v>129</v>
      </c>
      <c r="PHD6" s="1152" t="s">
        <v>129</v>
      </c>
      <c r="PHE6" s="1152" t="s">
        <v>129</v>
      </c>
      <c r="PHF6" s="1152" t="s">
        <v>129</v>
      </c>
      <c r="PHG6" s="1152" t="s">
        <v>129</v>
      </c>
      <c r="PHH6" s="1152" t="s">
        <v>129</v>
      </c>
      <c r="PHI6" s="1152" t="s">
        <v>129</v>
      </c>
      <c r="PHJ6" s="1152" t="s">
        <v>129</v>
      </c>
      <c r="PHK6" s="1152" t="s">
        <v>129</v>
      </c>
      <c r="PHL6" s="1152" t="s">
        <v>129</v>
      </c>
      <c r="PHM6" s="1152" t="s">
        <v>129</v>
      </c>
      <c r="PHN6" s="1152" t="s">
        <v>129</v>
      </c>
      <c r="PHO6" s="1152" t="s">
        <v>129</v>
      </c>
      <c r="PHP6" s="1152" t="s">
        <v>129</v>
      </c>
      <c r="PHQ6" s="1152" t="s">
        <v>129</v>
      </c>
      <c r="PHR6" s="1152" t="s">
        <v>129</v>
      </c>
      <c r="PHS6" s="1152" t="s">
        <v>129</v>
      </c>
      <c r="PHT6" s="1152" t="s">
        <v>129</v>
      </c>
      <c r="PHU6" s="1152" t="s">
        <v>129</v>
      </c>
      <c r="PHV6" s="1152" t="s">
        <v>129</v>
      </c>
      <c r="PHW6" s="1152" t="s">
        <v>129</v>
      </c>
      <c r="PHX6" s="1152" t="s">
        <v>129</v>
      </c>
      <c r="PHY6" s="1152" t="s">
        <v>129</v>
      </c>
      <c r="PHZ6" s="1152" t="s">
        <v>129</v>
      </c>
      <c r="PIA6" s="1152" t="s">
        <v>129</v>
      </c>
      <c r="PIB6" s="1152" t="s">
        <v>129</v>
      </c>
      <c r="PIC6" s="1152" t="s">
        <v>129</v>
      </c>
      <c r="PID6" s="1152" t="s">
        <v>129</v>
      </c>
      <c r="PIE6" s="1152" t="s">
        <v>129</v>
      </c>
      <c r="PIF6" s="1152" t="s">
        <v>129</v>
      </c>
      <c r="PIG6" s="1152" t="s">
        <v>129</v>
      </c>
      <c r="PIH6" s="1152" t="s">
        <v>129</v>
      </c>
      <c r="PII6" s="1152" t="s">
        <v>129</v>
      </c>
      <c r="PIJ6" s="1152" t="s">
        <v>129</v>
      </c>
      <c r="PIK6" s="1152" t="s">
        <v>129</v>
      </c>
      <c r="PIL6" s="1152" t="s">
        <v>129</v>
      </c>
      <c r="PIM6" s="1152" t="s">
        <v>129</v>
      </c>
      <c r="PIN6" s="1152" t="s">
        <v>129</v>
      </c>
      <c r="PIO6" s="1152" t="s">
        <v>129</v>
      </c>
      <c r="PIP6" s="1152" t="s">
        <v>129</v>
      </c>
      <c r="PIQ6" s="1152" t="s">
        <v>129</v>
      </c>
      <c r="PIR6" s="1152" t="s">
        <v>129</v>
      </c>
      <c r="PIS6" s="1152" t="s">
        <v>129</v>
      </c>
      <c r="PIT6" s="1152" t="s">
        <v>129</v>
      </c>
      <c r="PIU6" s="1152" t="s">
        <v>129</v>
      </c>
      <c r="PIV6" s="1152" t="s">
        <v>129</v>
      </c>
      <c r="PIW6" s="1152" t="s">
        <v>129</v>
      </c>
      <c r="PIX6" s="1152" t="s">
        <v>129</v>
      </c>
      <c r="PIY6" s="1152" t="s">
        <v>129</v>
      </c>
      <c r="PIZ6" s="1152" t="s">
        <v>129</v>
      </c>
      <c r="PJA6" s="1152" t="s">
        <v>129</v>
      </c>
      <c r="PJB6" s="1152" t="s">
        <v>129</v>
      </c>
      <c r="PJC6" s="1152" t="s">
        <v>129</v>
      </c>
      <c r="PJD6" s="1152" t="s">
        <v>129</v>
      </c>
      <c r="PJE6" s="1152" t="s">
        <v>129</v>
      </c>
      <c r="PJF6" s="1152" t="s">
        <v>129</v>
      </c>
      <c r="PJG6" s="1152" t="s">
        <v>129</v>
      </c>
      <c r="PJH6" s="1152" t="s">
        <v>129</v>
      </c>
      <c r="PJI6" s="1152" t="s">
        <v>129</v>
      </c>
      <c r="PJJ6" s="1152" t="s">
        <v>129</v>
      </c>
      <c r="PJK6" s="1152" t="s">
        <v>129</v>
      </c>
      <c r="PJL6" s="1152" t="s">
        <v>129</v>
      </c>
      <c r="PJM6" s="1152" t="s">
        <v>129</v>
      </c>
      <c r="PJN6" s="1152" t="s">
        <v>129</v>
      </c>
      <c r="PJO6" s="1152" t="s">
        <v>129</v>
      </c>
      <c r="PJP6" s="1152" t="s">
        <v>129</v>
      </c>
      <c r="PJQ6" s="1152" t="s">
        <v>129</v>
      </c>
      <c r="PJR6" s="1152" t="s">
        <v>129</v>
      </c>
      <c r="PJS6" s="1152" t="s">
        <v>129</v>
      </c>
      <c r="PJT6" s="1152" t="s">
        <v>129</v>
      </c>
      <c r="PJU6" s="1152" t="s">
        <v>129</v>
      </c>
      <c r="PJV6" s="1152" t="s">
        <v>129</v>
      </c>
      <c r="PJW6" s="1152" t="s">
        <v>129</v>
      </c>
      <c r="PJX6" s="1152" t="s">
        <v>129</v>
      </c>
      <c r="PJY6" s="1152" t="s">
        <v>129</v>
      </c>
      <c r="PJZ6" s="1152" t="s">
        <v>129</v>
      </c>
      <c r="PKA6" s="1152" t="s">
        <v>129</v>
      </c>
      <c r="PKB6" s="1152" t="s">
        <v>129</v>
      </c>
      <c r="PKC6" s="1152" t="s">
        <v>129</v>
      </c>
      <c r="PKD6" s="1152" t="s">
        <v>129</v>
      </c>
      <c r="PKE6" s="1152" t="s">
        <v>129</v>
      </c>
      <c r="PKF6" s="1152" t="s">
        <v>129</v>
      </c>
      <c r="PKG6" s="1152" t="s">
        <v>129</v>
      </c>
      <c r="PKH6" s="1152" t="s">
        <v>129</v>
      </c>
      <c r="PKI6" s="1152" t="s">
        <v>129</v>
      </c>
      <c r="PKJ6" s="1152" t="s">
        <v>129</v>
      </c>
      <c r="PKK6" s="1152" t="s">
        <v>129</v>
      </c>
      <c r="PKL6" s="1152" t="s">
        <v>129</v>
      </c>
      <c r="PKM6" s="1152" t="s">
        <v>129</v>
      </c>
      <c r="PKN6" s="1152" t="s">
        <v>129</v>
      </c>
      <c r="PKO6" s="1152" t="s">
        <v>129</v>
      </c>
      <c r="PKP6" s="1152" t="s">
        <v>129</v>
      </c>
      <c r="PKQ6" s="1152" t="s">
        <v>129</v>
      </c>
      <c r="PKR6" s="1152" t="s">
        <v>129</v>
      </c>
      <c r="PKS6" s="1152" t="s">
        <v>129</v>
      </c>
      <c r="PKT6" s="1152" t="s">
        <v>129</v>
      </c>
      <c r="PKU6" s="1152" t="s">
        <v>129</v>
      </c>
      <c r="PKV6" s="1152" t="s">
        <v>129</v>
      </c>
      <c r="PKW6" s="1152" t="s">
        <v>129</v>
      </c>
      <c r="PKX6" s="1152" t="s">
        <v>129</v>
      </c>
      <c r="PKY6" s="1152" t="s">
        <v>129</v>
      </c>
      <c r="PKZ6" s="1152" t="s">
        <v>129</v>
      </c>
      <c r="PLA6" s="1152" t="s">
        <v>129</v>
      </c>
      <c r="PLB6" s="1152" t="s">
        <v>129</v>
      </c>
      <c r="PLC6" s="1152" t="s">
        <v>129</v>
      </c>
      <c r="PLD6" s="1152" t="s">
        <v>129</v>
      </c>
      <c r="PLE6" s="1152" t="s">
        <v>129</v>
      </c>
      <c r="PLF6" s="1152" t="s">
        <v>129</v>
      </c>
      <c r="PLG6" s="1152" t="s">
        <v>129</v>
      </c>
      <c r="PLH6" s="1152" t="s">
        <v>129</v>
      </c>
      <c r="PLI6" s="1152" t="s">
        <v>129</v>
      </c>
      <c r="PLJ6" s="1152" t="s">
        <v>129</v>
      </c>
      <c r="PLK6" s="1152" t="s">
        <v>129</v>
      </c>
      <c r="PLL6" s="1152" t="s">
        <v>129</v>
      </c>
      <c r="PLM6" s="1152" t="s">
        <v>129</v>
      </c>
      <c r="PLN6" s="1152" t="s">
        <v>129</v>
      </c>
      <c r="PLO6" s="1152" t="s">
        <v>129</v>
      </c>
      <c r="PLP6" s="1152" t="s">
        <v>129</v>
      </c>
      <c r="PLQ6" s="1152" t="s">
        <v>129</v>
      </c>
      <c r="PLR6" s="1152" t="s">
        <v>129</v>
      </c>
      <c r="PLS6" s="1152" t="s">
        <v>129</v>
      </c>
      <c r="PLT6" s="1152" t="s">
        <v>129</v>
      </c>
      <c r="PLU6" s="1152" t="s">
        <v>129</v>
      </c>
      <c r="PLV6" s="1152" t="s">
        <v>129</v>
      </c>
      <c r="PLW6" s="1152" t="s">
        <v>129</v>
      </c>
      <c r="PLX6" s="1152" t="s">
        <v>129</v>
      </c>
      <c r="PLY6" s="1152" t="s">
        <v>129</v>
      </c>
      <c r="PLZ6" s="1152" t="s">
        <v>129</v>
      </c>
      <c r="PMA6" s="1152" t="s">
        <v>129</v>
      </c>
      <c r="PMB6" s="1152" t="s">
        <v>129</v>
      </c>
      <c r="PMC6" s="1152" t="s">
        <v>129</v>
      </c>
      <c r="PMD6" s="1152" t="s">
        <v>129</v>
      </c>
      <c r="PME6" s="1152" t="s">
        <v>129</v>
      </c>
      <c r="PMF6" s="1152" t="s">
        <v>129</v>
      </c>
      <c r="PMG6" s="1152" t="s">
        <v>129</v>
      </c>
      <c r="PMH6" s="1152" t="s">
        <v>129</v>
      </c>
      <c r="PMI6" s="1152" t="s">
        <v>129</v>
      </c>
      <c r="PMJ6" s="1152" t="s">
        <v>129</v>
      </c>
      <c r="PMK6" s="1152" t="s">
        <v>129</v>
      </c>
      <c r="PML6" s="1152" t="s">
        <v>129</v>
      </c>
      <c r="PMM6" s="1152" t="s">
        <v>129</v>
      </c>
      <c r="PMN6" s="1152" t="s">
        <v>129</v>
      </c>
      <c r="PMO6" s="1152" t="s">
        <v>129</v>
      </c>
      <c r="PMP6" s="1152" t="s">
        <v>129</v>
      </c>
      <c r="PMQ6" s="1152" t="s">
        <v>129</v>
      </c>
      <c r="PMR6" s="1152" t="s">
        <v>129</v>
      </c>
      <c r="PMS6" s="1152" t="s">
        <v>129</v>
      </c>
      <c r="PMT6" s="1152" t="s">
        <v>129</v>
      </c>
      <c r="PMU6" s="1152" t="s">
        <v>129</v>
      </c>
      <c r="PMV6" s="1152" t="s">
        <v>129</v>
      </c>
      <c r="PMW6" s="1152" t="s">
        <v>129</v>
      </c>
      <c r="PMX6" s="1152" t="s">
        <v>129</v>
      </c>
      <c r="PMY6" s="1152" t="s">
        <v>129</v>
      </c>
      <c r="PMZ6" s="1152" t="s">
        <v>129</v>
      </c>
      <c r="PNA6" s="1152" t="s">
        <v>129</v>
      </c>
      <c r="PNB6" s="1152" t="s">
        <v>129</v>
      </c>
      <c r="PNC6" s="1152" t="s">
        <v>129</v>
      </c>
      <c r="PND6" s="1152" t="s">
        <v>129</v>
      </c>
      <c r="PNE6" s="1152" t="s">
        <v>129</v>
      </c>
      <c r="PNF6" s="1152" t="s">
        <v>129</v>
      </c>
      <c r="PNG6" s="1152" t="s">
        <v>129</v>
      </c>
      <c r="PNH6" s="1152" t="s">
        <v>129</v>
      </c>
      <c r="PNI6" s="1152" t="s">
        <v>129</v>
      </c>
      <c r="PNJ6" s="1152" t="s">
        <v>129</v>
      </c>
      <c r="PNK6" s="1152" t="s">
        <v>129</v>
      </c>
      <c r="PNL6" s="1152" t="s">
        <v>129</v>
      </c>
      <c r="PNM6" s="1152" t="s">
        <v>129</v>
      </c>
      <c r="PNN6" s="1152" t="s">
        <v>129</v>
      </c>
      <c r="PNO6" s="1152" t="s">
        <v>129</v>
      </c>
      <c r="PNP6" s="1152" t="s">
        <v>129</v>
      </c>
      <c r="PNQ6" s="1152" t="s">
        <v>129</v>
      </c>
      <c r="PNR6" s="1152" t="s">
        <v>129</v>
      </c>
      <c r="PNS6" s="1152" t="s">
        <v>129</v>
      </c>
      <c r="PNT6" s="1152" t="s">
        <v>129</v>
      </c>
      <c r="PNU6" s="1152" t="s">
        <v>129</v>
      </c>
      <c r="PNV6" s="1152" t="s">
        <v>129</v>
      </c>
      <c r="PNW6" s="1152" t="s">
        <v>129</v>
      </c>
      <c r="PNX6" s="1152" t="s">
        <v>129</v>
      </c>
      <c r="PNY6" s="1152" t="s">
        <v>129</v>
      </c>
      <c r="PNZ6" s="1152" t="s">
        <v>129</v>
      </c>
      <c r="POA6" s="1152" t="s">
        <v>129</v>
      </c>
      <c r="POB6" s="1152" t="s">
        <v>129</v>
      </c>
      <c r="POC6" s="1152" t="s">
        <v>129</v>
      </c>
      <c r="POD6" s="1152" t="s">
        <v>129</v>
      </c>
      <c r="POE6" s="1152" t="s">
        <v>129</v>
      </c>
      <c r="POF6" s="1152" t="s">
        <v>129</v>
      </c>
      <c r="POG6" s="1152" t="s">
        <v>129</v>
      </c>
      <c r="POH6" s="1152" t="s">
        <v>129</v>
      </c>
      <c r="POI6" s="1152" t="s">
        <v>129</v>
      </c>
      <c r="POJ6" s="1152" t="s">
        <v>129</v>
      </c>
      <c r="POK6" s="1152" t="s">
        <v>129</v>
      </c>
      <c r="POL6" s="1152" t="s">
        <v>129</v>
      </c>
      <c r="POM6" s="1152" t="s">
        <v>129</v>
      </c>
      <c r="PON6" s="1152" t="s">
        <v>129</v>
      </c>
      <c r="POO6" s="1152" t="s">
        <v>129</v>
      </c>
      <c r="POP6" s="1152" t="s">
        <v>129</v>
      </c>
      <c r="POQ6" s="1152" t="s">
        <v>129</v>
      </c>
      <c r="POR6" s="1152" t="s">
        <v>129</v>
      </c>
      <c r="POS6" s="1152" t="s">
        <v>129</v>
      </c>
      <c r="POT6" s="1152" t="s">
        <v>129</v>
      </c>
      <c r="POU6" s="1152" t="s">
        <v>129</v>
      </c>
      <c r="POV6" s="1152" t="s">
        <v>129</v>
      </c>
      <c r="POW6" s="1152" t="s">
        <v>129</v>
      </c>
      <c r="POX6" s="1152" t="s">
        <v>129</v>
      </c>
      <c r="POY6" s="1152" t="s">
        <v>129</v>
      </c>
      <c r="POZ6" s="1152" t="s">
        <v>129</v>
      </c>
      <c r="PPA6" s="1152" t="s">
        <v>129</v>
      </c>
      <c r="PPB6" s="1152" t="s">
        <v>129</v>
      </c>
      <c r="PPC6" s="1152" t="s">
        <v>129</v>
      </c>
      <c r="PPD6" s="1152" t="s">
        <v>129</v>
      </c>
      <c r="PPE6" s="1152" t="s">
        <v>129</v>
      </c>
      <c r="PPF6" s="1152" t="s">
        <v>129</v>
      </c>
      <c r="PPG6" s="1152" t="s">
        <v>129</v>
      </c>
      <c r="PPH6" s="1152" t="s">
        <v>129</v>
      </c>
      <c r="PPI6" s="1152" t="s">
        <v>129</v>
      </c>
      <c r="PPJ6" s="1152" t="s">
        <v>129</v>
      </c>
      <c r="PPK6" s="1152" t="s">
        <v>129</v>
      </c>
      <c r="PPL6" s="1152" t="s">
        <v>129</v>
      </c>
      <c r="PPM6" s="1152" t="s">
        <v>129</v>
      </c>
      <c r="PPN6" s="1152" t="s">
        <v>129</v>
      </c>
      <c r="PPO6" s="1152" t="s">
        <v>129</v>
      </c>
      <c r="PPP6" s="1152" t="s">
        <v>129</v>
      </c>
      <c r="PPQ6" s="1152" t="s">
        <v>129</v>
      </c>
      <c r="PPR6" s="1152" t="s">
        <v>129</v>
      </c>
      <c r="PPS6" s="1152" t="s">
        <v>129</v>
      </c>
      <c r="PPT6" s="1152" t="s">
        <v>129</v>
      </c>
      <c r="PPU6" s="1152" t="s">
        <v>129</v>
      </c>
      <c r="PPV6" s="1152" t="s">
        <v>129</v>
      </c>
      <c r="PPW6" s="1152" t="s">
        <v>129</v>
      </c>
      <c r="PPX6" s="1152" t="s">
        <v>129</v>
      </c>
      <c r="PPY6" s="1152" t="s">
        <v>129</v>
      </c>
      <c r="PPZ6" s="1152" t="s">
        <v>129</v>
      </c>
      <c r="PQA6" s="1152" t="s">
        <v>129</v>
      </c>
      <c r="PQB6" s="1152" t="s">
        <v>129</v>
      </c>
      <c r="PQC6" s="1152" t="s">
        <v>129</v>
      </c>
      <c r="PQD6" s="1152" t="s">
        <v>129</v>
      </c>
      <c r="PQE6" s="1152" t="s">
        <v>129</v>
      </c>
      <c r="PQF6" s="1152" t="s">
        <v>129</v>
      </c>
      <c r="PQG6" s="1152" t="s">
        <v>129</v>
      </c>
      <c r="PQH6" s="1152" t="s">
        <v>129</v>
      </c>
      <c r="PQI6" s="1152" t="s">
        <v>129</v>
      </c>
      <c r="PQJ6" s="1152" t="s">
        <v>129</v>
      </c>
      <c r="PQK6" s="1152" t="s">
        <v>129</v>
      </c>
      <c r="PQL6" s="1152" t="s">
        <v>129</v>
      </c>
      <c r="PQM6" s="1152" t="s">
        <v>129</v>
      </c>
      <c r="PQN6" s="1152" t="s">
        <v>129</v>
      </c>
      <c r="PQO6" s="1152" t="s">
        <v>129</v>
      </c>
      <c r="PQP6" s="1152" t="s">
        <v>129</v>
      </c>
      <c r="PQQ6" s="1152" t="s">
        <v>129</v>
      </c>
      <c r="PQR6" s="1152" t="s">
        <v>129</v>
      </c>
      <c r="PQS6" s="1152" t="s">
        <v>129</v>
      </c>
      <c r="PQT6" s="1152" t="s">
        <v>129</v>
      </c>
      <c r="PQU6" s="1152" t="s">
        <v>129</v>
      </c>
      <c r="PQV6" s="1152" t="s">
        <v>129</v>
      </c>
      <c r="PQW6" s="1152" t="s">
        <v>129</v>
      </c>
      <c r="PQX6" s="1152" t="s">
        <v>129</v>
      </c>
      <c r="PQY6" s="1152" t="s">
        <v>129</v>
      </c>
      <c r="PQZ6" s="1152" t="s">
        <v>129</v>
      </c>
      <c r="PRA6" s="1152" t="s">
        <v>129</v>
      </c>
      <c r="PRB6" s="1152" t="s">
        <v>129</v>
      </c>
      <c r="PRC6" s="1152" t="s">
        <v>129</v>
      </c>
      <c r="PRD6" s="1152" t="s">
        <v>129</v>
      </c>
      <c r="PRE6" s="1152" t="s">
        <v>129</v>
      </c>
      <c r="PRF6" s="1152" t="s">
        <v>129</v>
      </c>
      <c r="PRG6" s="1152" t="s">
        <v>129</v>
      </c>
      <c r="PRH6" s="1152" t="s">
        <v>129</v>
      </c>
      <c r="PRI6" s="1152" t="s">
        <v>129</v>
      </c>
      <c r="PRJ6" s="1152" t="s">
        <v>129</v>
      </c>
      <c r="PRK6" s="1152" t="s">
        <v>129</v>
      </c>
      <c r="PRL6" s="1152" t="s">
        <v>129</v>
      </c>
      <c r="PRM6" s="1152" t="s">
        <v>129</v>
      </c>
      <c r="PRN6" s="1152" t="s">
        <v>129</v>
      </c>
      <c r="PRO6" s="1152" t="s">
        <v>129</v>
      </c>
      <c r="PRP6" s="1152" t="s">
        <v>129</v>
      </c>
      <c r="PRQ6" s="1152" t="s">
        <v>129</v>
      </c>
      <c r="PRR6" s="1152" t="s">
        <v>129</v>
      </c>
      <c r="PRS6" s="1152" t="s">
        <v>129</v>
      </c>
      <c r="PRT6" s="1152" t="s">
        <v>129</v>
      </c>
      <c r="PRU6" s="1152" t="s">
        <v>129</v>
      </c>
      <c r="PRV6" s="1152" t="s">
        <v>129</v>
      </c>
      <c r="PRW6" s="1152" t="s">
        <v>129</v>
      </c>
      <c r="PRX6" s="1152" t="s">
        <v>129</v>
      </c>
      <c r="PRY6" s="1152" t="s">
        <v>129</v>
      </c>
      <c r="PRZ6" s="1152" t="s">
        <v>129</v>
      </c>
      <c r="PSA6" s="1152" t="s">
        <v>129</v>
      </c>
      <c r="PSB6" s="1152" t="s">
        <v>129</v>
      </c>
      <c r="PSC6" s="1152" t="s">
        <v>129</v>
      </c>
      <c r="PSD6" s="1152" t="s">
        <v>129</v>
      </c>
      <c r="PSE6" s="1152" t="s">
        <v>129</v>
      </c>
      <c r="PSF6" s="1152" t="s">
        <v>129</v>
      </c>
      <c r="PSG6" s="1152" t="s">
        <v>129</v>
      </c>
      <c r="PSH6" s="1152" t="s">
        <v>129</v>
      </c>
      <c r="PSI6" s="1152" t="s">
        <v>129</v>
      </c>
      <c r="PSJ6" s="1152" t="s">
        <v>129</v>
      </c>
      <c r="PSK6" s="1152" t="s">
        <v>129</v>
      </c>
      <c r="PSL6" s="1152" t="s">
        <v>129</v>
      </c>
      <c r="PSM6" s="1152" t="s">
        <v>129</v>
      </c>
      <c r="PSN6" s="1152" t="s">
        <v>129</v>
      </c>
      <c r="PSO6" s="1152" t="s">
        <v>129</v>
      </c>
      <c r="PSP6" s="1152" t="s">
        <v>129</v>
      </c>
      <c r="PSQ6" s="1152" t="s">
        <v>129</v>
      </c>
      <c r="PSR6" s="1152" t="s">
        <v>129</v>
      </c>
      <c r="PSS6" s="1152" t="s">
        <v>129</v>
      </c>
      <c r="PST6" s="1152" t="s">
        <v>129</v>
      </c>
      <c r="PSU6" s="1152" t="s">
        <v>129</v>
      </c>
      <c r="PSV6" s="1152" t="s">
        <v>129</v>
      </c>
      <c r="PSW6" s="1152" t="s">
        <v>129</v>
      </c>
      <c r="PSX6" s="1152" t="s">
        <v>129</v>
      </c>
      <c r="PSY6" s="1152" t="s">
        <v>129</v>
      </c>
      <c r="PSZ6" s="1152" t="s">
        <v>129</v>
      </c>
      <c r="PTA6" s="1152" t="s">
        <v>129</v>
      </c>
      <c r="PTB6" s="1152" t="s">
        <v>129</v>
      </c>
      <c r="PTC6" s="1152" t="s">
        <v>129</v>
      </c>
      <c r="PTD6" s="1152" t="s">
        <v>129</v>
      </c>
      <c r="PTE6" s="1152" t="s">
        <v>129</v>
      </c>
      <c r="PTF6" s="1152" t="s">
        <v>129</v>
      </c>
      <c r="PTG6" s="1152" t="s">
        <v>129</v>
      </c>
      <c r="PTH6" s="1152" t="s">
        <v>129</v>
      </c>
      <c r="PTI6" s="1152" t="s">
        <v>129</v>
      </c>
      <c r="PTJ6" s="1152" t="s">
        <v>129</v>
      </c>
      <c r="PTK6" s="1152" t="s">
        <v>129</v>
      </c>
      <c r="PTL6" s="1152" t="s">
        <v>129</v>
      </c>
      <c r="PTM6" s="1152" t="s">
        <v>129</v>
      </c>
      <c r="PTN6" s="1152" t="s">
        <v>129</v>
      </c>
      <c r="PTO6" s="1152" t="s">
        <v>129</v>
      </c>
      <c r="PTP6" s="1152" t="s">
        <v>129</v>
      </c>
      <c r="PTQ6" s="1152" t="s">
        <v>129</v>
      </c>
      <c r="PTR6" s="1152" t="s">
        <v>129</v>
      </c>
      <c r="PTS6" s="1152" t="s">
        <v>129</v>
      </c>
      <c r="PTT6" s="1152" t="s">
        <v>129</v>
      </c>
      <c r="PTU6" s="1152" t="s">
        <v>129</v>
      </c>
      <c r="PTV6" s="1152" t="s">
        <v>129</v>
      </c>
      <c r="PTW6" s="1152" t="s">
        <v>129</v>
      </c>
      <c r="PTX6" s="1152" t="s">
        <v>129</v>
      </c>
      <c r="PTY6" s="1152" t="s">
        <v>129</v>
      </c>
      <c r="PTZ6" s="1152" t="s">
        <v>129</v>
      </c>
      <c r="PUA6" s="1152" t="s">
        <v>129</v>
      </c>
      <c r="PUB6" s="1152" t="s">
        <v>129</v>
      </c>
      <c r="PUC6" s="1152" t="s">
        <v>129</v>
      </c>
      <c r="PUD6" s="1152" t="s">
        <v>129</v>
      </c>
      <c r="PUE6" s="1152" t="s">
        <v>129</v>
      </c>
      <c r="PUF6" s="1152" t="s">
        <v>129</v>
      </c>
      <c r="PUG6" s="1152" t="s">
        <v>129</v>
      </c>
      <c r="PUH6" s="1152" t="s">
        <v>129</v>
      </c>
      <c r="PUI6" s="1152" t="s">
        <v>129</v>
      </c>
      <c r="PUJ6" s="1152" t="s">
        <v>129</v>
      </c>
      <c r="PUK6" s="1152" t="s">
        <v>129</v>
      </c>
      <c r="PUL6" s="1152" t="s">
        <v>129</v>
      </c>
      <c r="PUM6" s="1152" t="s">
        <v>129</v>
      </c>
      <c r="PUN6" s="1152" t="s">
        <v>129</v>
      </c>
      <c r="PUO6" s="1152" t="s">
        <v>129</v>
      </c>
      <c r="PUP6" s="1152" t="s">
        <v>129</v>
      </c>
      <c r="PUQ6" s="1152" t="s">
        <v>129</v>
      </c>
      <c r="PUR6" s="1152" t="s">
        <v>129</v>
      </c>
      <c r="PUS6" s="1152" t="s">
        <v>129</v>
      </c>
      <c r="PUT6" s="1152" t="s">
        <v>129</v>
      </c>
      <c r="PUU6" s="1152" t="s">
        <v>129</v>
      </c>
      <c r="PUV6" s="1152" t="s">
        <v>129</v>
      </c>
      <c r="PUW6" s="1152" t="s">
        <v>129</v>
      </c>
      <c r="PUX6" s="1152" t="s">
        <v>129</v>
      </c>
      <c r="PUY6" s="1152" t="s">
        <v>129</v>
      </c>
      <c r="PUZ6" s="1152" t="s">
        <v>129</v>
      </c>
      <c r="PVA6" s="1152" t="s">
        <v>129</v>
      </c>
      <c r="PVB6" s="1152" t="s">
        <v>129</v>
      </c>
      <c r="PVC6" s="1152" t="s">
        <v>129</v>
      </c>
      <c r="PVD6" s="1152" t="s">
        <v>129</v>
      </c>
      <c r="PVE6" s="1152" t="s">
        <v>129</v>
      </c>
      <c r="PVF6" s="1152" t="s">
        <v>129</v>
      </c>
      <c r="PVG6" s="1152" t="s">
        <v>129</v>
      </c>
      <c r="PVH6" s="1152" t="s">
        <v>129</v>
      </c>
      <c r="PVI6" s="1152" t="s">
        <v>129</v>
      </c>
      <c r="PVJ6" s="1152" t="s">
        <v>129</v>
      </c>
      <c r="PVK6" s="1152" t="s">
        <v>129</v>
      </c>
      <c r="PVL6" s="1152" t="s">
        <v>129</v>
      </c>
      <c r="PVM6" s="1152" t="s">
        <v>129</v>
      </c>
      <c r="PVN6" s="1152" t="s">
        <v>129</v>
      </c>
      <c r="PVO6" s="1152" t="s">
        <v>129</v>
      </c>
      <c r="PVP6" s="1152" t="s">
        <v>129</v>
      </c>
      <c r="PVQ6" s="1152" t="s">
        <v>129</v>
      </c>
      <c r="PVR6" s="1152" t="s">
        <v>129</v>
      </c>
      <c r="PVS6" s="1152" t="s">
        <v>129</v>
      </c>
      <c r="PVT6" s="1152" t="s">
        <v>129</v>
      </c>
      <c r="PVU6" s="1152" t="s">
        <v>129</v>
      </c>
      <c r="PVV6" s="1152" t="s">
        <v>129</v>
      </c>
      <c r="PVW6" s="1152" t="s">
        <v>129</v>
      </c>
      <c r="PVX6" s="1152" t="s">
        <v>129</v>
      </c>
      <c r="PVY6" s="1152" t="s">
        <v>129</v>
      </c>
      <c r="PVZ6" s="1152" t="s">
        <v>129</v>
      </c>
      <c r="PWA6" s="1152" t="s">
        <v>129</v>
      </c>
      <c r="PWB6" s="1152" t="s">
        <v>129</v>
      </c>
      <c r="PWC6" s="1152" t="s">
        <v>129</v>
      </c>
      <c r="PWD6" s="1152" t="s">
        <v>129</v>
      </c>
      <c r="PWE6" s="1152" t="s">
        <v>129</v>
      </c>
      <c r="PWF6" s="1152" t="s">
        <v>129</v>
      </c>
      <c r="PWG6" s="1152" t="s">
        <v>129</v>
      </c>
      <c r="PWH6" s="1152" t="s">
        <v>129</v>
      </c>
      <c r="PWI6" s="1152" t="s">
        <v>129</v>
      </c>
      <c r="PWJ6" s="1152" t="s">
        <v>129</v>
      </c>
      <c r="PWK6" s="1152" t="s">
        <v>129</v>
      </c>
      <c r="PWL6" s="1152" t="s">
        <v>129</v>
      </c>
      <c r="PWM6" s="1152" t="s">
        <v>129</v>
      </c>
      <c r="PWN6" s="1152" t="s">
        <v>129</v>
      </c>
      <c r="PWO6" s="1152" t="s">
        <v>129</v>
      </c>
      <c r="PWP6" s="1152" t="s">
        <v>129</v>
      </c>
      <c r="PWQ6" s="1152" t="s">
        <v>129</v>
      </c>
      <c r="PWR6" s="1152" t="s">
        <v>129</v>
      </c>
      <c r="PWS6" s="1152" t="s">
        <v>129</v>
      </c>
      <c r="PWT6" s="1152" t="s">
        <v>129</v>
      </c>
      <c r="PWU6" s="1152" t="s">
        <v>129</v>
      </c>
      <c r="PWV6" s="1152" t="s">
        <v>129</v>
      </c>
      <c r="PWW6" s="1152" t="s">
        <v>129</v>
      </c>
      <c r="PWX6" s="1152" t="s">
        <v>129</v>
      </c>
      <c r="PWY6" s="1152" t="s">
        <v>129</v>
      </c>
      <c r="PWZ6" s="1152" t="s">
        <v>129</v>
      </c>
      <c r="PXA6" s="1152" t="s">
        <v>129</v>
      </c>
      <c r="PXB6" s="1152" t="s">
        <v>129</v>
      </c>
      <c r="PXC6" s="1152" t="s">
        <v>129</v>
      </c>
      <c r="PXD6" s="1152" t="s">
        <v>129</v>
      </c>
      <c r="PXE6" s="1152" t="s">
        <v>129</v>
      </c>
      <c r="PXF6" s="1152" t="s">
        <v>129</v>
      </c>
      <c r="PXG6" s="1152" t="s">
        <v>129</v>
      </c>
      <c r="PXH6" s="1152" t="s">
        <v>129</v>
      </c>
      <c r="PXI6" s="1152" t="s">
        <v>129</v>
      </c>
      <c r="PXJ6" s="1152" t="s">
        <v>129</v>
      </c>
      <c r="PXK6" s="1152" t="s">
        <v>129</v>
      </c>
      <c r="PXL6" s="1152" t="s">
        <v>129</v>
      </c>
      <c r="PXM6" s="1152" t="s">
        <v>129</v>
      </c>
      <c r="PXN6" s="1152" t="s">
        <v>129</v>
      </c>
      <c r="PXO6" s="1152" t="s">
        <v>129</v>
      </c>
      <c r="PXP6" s="1152" t="s">
        <v>129</v>
      </c>
      <c r="PXQ6" s="1152" t="s">
        <v>129</v>
      </c>
      <c r="PXR6" s="1152" t="s">
        <v>129</v>
      </c>
      <c r="PXS6" s="1152" t="s">
        <v>129</v>
      </c>
      <c r="PXT6" s="1152" t="s">
        <v>129</v>
      </c>
      <c r="PXU6" s="1152" t="s">
        <v>129</v>
      </c>
      <c r="PXV6" s="1152" t="s">
        <v>129</v>
      </c>
      <c r="PXW6" s="1152" t="s">
        <v>129</v>
      </c>
      <c r="PXX6" s="1152" t="s">
        <v>129</v>
      </c>
      <c r="PXY6" s="1152" t="s">
        <v>129</v>
      </c>
      <c r="PXZ6" s="1152" t="s">
        <v>129</v>
      </c>
      <c r="PYA6" s="1152" t="s">
        <v>129</v>
      </c>
      <c r="PYB6" s="1152" t="s">
        <v>129</v>
      </c>
      <c r="PYC6" s="1152" t="s">
        <v>129</v>
      </c>
      <c r="PYD6" s="1152" t="s">
        <v>129</v>
      </c>
      <c r="PYE6" s="1152" t="s">
        <v>129</v>
      </c>
      <c r="PYF6" s="1152" t="s">
        <v>129</v>
      </c>
      <c r="PYG6" s="1152" t="s">
        <v>129</v>
      </c>
      <c r="PYH6" s="1152" t="s">
        <v>129</v>
      </c>
      <c r="PYI6" s="1152" t="s">
        <v>129</v>
      </c>
      <c r="PYJ6" s="1152" t="s">
        <v>129</v>
      </c>
      <c r="PYK6" s="1152" t="s">
        <v>129</v>
      </c>
      <c r="PYL6" s="1152" t="s">
        <v>129</v>
      </c>
      <c r="PYM6" s="1152" t="s">
        <v>129</v>
      </c>
      <c r="PYN6" s="1152" t="s">
        <v>129</v>
      </c>
      <c r="PYO6" s="1152" t="s">
        <v>129</v>
      </c>
      <c r="PYP6" s="1152" t="s">
        <v>129</v>
      </c>
      <c r="PYQ6" s="1152" t="s">
        <v>129</v>
      </c>
      <c r="PYR6" s="1152" t="s">
        <v>129</v>
      </c>
      <c r="PYS6" s="1152" t="s">
        <v>129</v>
      </c>
      <c r="PYT6" s="1152" t="s">
        <v>129</v>
      </c>
      <c r="PYU6" s="1152" t="s">
        <v>129</v>
      </c>
      <c r="PYV6" s="1152" t="s">
        <v>129</v>
      </c>
      <c r="PYW6" s="1152" t="s">
        <v>129</v>
      </c>
      <c r="PYX6" s="1152" t="s">
        <v>129</v>
      </c>
      <c r="PYY6" s="1152" t="s">
        <v>129</v>
      </c>
      <c r="PYZ6" s="1152" t="s">
        <v>129</v>
      </c>
      <c r="PZA6" s="1152" t="s">
        <v>129</v>
      </c>
      <c r="PZB6" s="1152" t="s">
        <v>129</v>
      </c>
      <c r="PZC6" s="1152" t="s">
        <v>129</v>
      </c>
      <c r="PZD6" s="1152" t="s">
        <v>129</v>
      </c>
      <c r="PZE6" s="1152" t="s">
        <v>129</v>
      </c>
      <c r="PZF6" s="1152" t="s">
        <v>129</v>
      </c>
      <c r="PZG6" s="1152" t="s">
        <v>129</v>
      </c>
      <c r="PZH6" s="1152" t="s">
        <v>129</v>
      </c>
      <c r="PZI6" s="1152" t="s">
        <v>129</v>
      </c>
      <c r="PZJ6" s="1152" t="s">
        <v>129</v>
      </c>
      <c r="PZK6" s="1152" t="s">
        <v>129</v>
      </c>
      <c r="PZL6" s="1152" t="s">
        <v>129</v>
      </c>
      <c r="PZM6" s="1152" t="s">
        <v>129</v>
      </c>
      <c r="PZN6" s="1152" t="s">
        <v>129</v>
      </c>
      <c r="PZO6" s="1152" t="s">
        <v>129</v>
      </c>
      <c r="PZP6" s="1152" t="s">
        <v>129</v>
      </c>
      <c r="PZQ6" s="1152" t="s">
        <v>129</v>
      </c>
      <c r="PZR6" s="1152" t="s">
        <v>129</v>
      </c>
      <c r="PZS6" s="1152" t="s">
        <v>129</v>
      </c>
      <c r="PZT6" s="1152" t="s">
        <v>129</v>
      </c>
      <c r="PZU6" s="1152" t="s">
        <v>129</v>
      </c>
      <c r="PZV6" s="1152" t="s">
        <v>129</v>
      </c>
      <c r="PZW6" s="1152" t="s">
        <v>129</v>
      </c>
      <c r="PZX6" s="1152" t="s">
        <v>129</v>
      </c>
      <c r="PZY6" s="1152" t="s">
        <v>129</v>
      </c>
      <c r="PZZ6" s="1152" t="s">
        <v>129</v>
      </c>
      <c r="QAA6" s="1152" t="s">
        <v>129</v>
      </c>
      <c r="QAB6" s="1152" t="s">
        <v>129</v>
      </c>
      <c r="QAC6" s="1152" t="s">
        <v>129</v>
      </c>
      <c r="QAD6" s="1152" t="s">
        <v>129</v>
      </c>
      <c r="QAE6" s="1152" t="s">
        <v>129</v>
      </c>
      <c r="QAF6" s="1152" t="s">
        <v>129</v>
      </c>
      <c r="QAG6" s="1152" t="s">
        <v>129</v>
      </c>
      <c r="QAH6" s="1152" t="s">
        <v>129</v>
      </c>
      <c r="QAI6" s="1152" t="s">
        <v>129</v>
      </c>
      <c r="QAJ6" s="1152" t="s">
        <v>129</v>
      </c>
      <c r="QAK6" s="1152" t="s">
        <v>129</v>
      </c>
      <c r="QAL6" s="1152" t="s">
        <v>129</v>
      </c>
      <c r="QAM6" s="1152" t="s">
        <v>129</v>
      </c>
      <c r="QAN6" s="1152" t="s">
        <v>129</v>
      </c>
      <c r="QAO6" s="1152" t="s">
        <v>129</v>
      </c>
      <c r="QAP6" s="1152" t="s">
        <v>129</v>
      </c>
      <c r="QAQ6" s="1152" t="s">
        <v>129</v>
      </c>
      <c r="QAR6" s="1152" t="s">
        <v>129</v>
      </c>
      <c r="QAS6" s="1152" t="s">
        <v>129</v>
      </c>
      <c r="QAT6" s="1152" t="s">
        <v>129</v>
      </c>
      <c r="QAU6" s="1152" t="s">
        <v>129</v>
      </c>
      <c r="QAV6" s="1152" t="s">
        <v>129</v>
      </c>
      <c r="QAW6" s="1152" t="s">
        <v>129</v>
      </c>
      <c r="QAX6" s="1152" t="s">
        <v>129</v>
      </c>
      <c r="QAY6" s="1152" t="s">
        <v>129</v>
      </c>
      <c r="QAZ6" s="1152" t="s">
        <v>129</v>
      </c>
      <c r="QBA6" s="1152" t="s">
        <v>129</v>
      </c>
      <c r="QBB6" s="1152" t="s">
        <v>129</v>
      </c>
      <c r="QBC6" s="1152" t="s">
        <v>129</v>
      </c>
      <c r="QBD6" s="1152" t="s">
        <v>129</v>
      </c>
      <c r="QBE6" s="1152" t="s">
        <v>129</v>
      </c>
      <c r="QBF6" s="1152" t="s">
        <v>129</v>
      </c>
      <c r="QBG6" s="1152" t="s">
        <v>129</v>
      </c>
      <c r="QBH6" s="1152" t="s">
        <v>129</v>
      </c>
      <c r="QBI6" s="1152" t="s">
        <v>129</v>
      </c>
      <c r="QBJ6" s="1152" t="s">
        <v>129</v>
      </c>
      <c r="QBK6" s="1152" t="s">
        <v>129</v>
      </c>
      <c r="QBL6" s="1152" t="s">
        <v>129</v>
      </c>
      <c r="QBM6" s="1152" t="s">
        <v>129</v>
      </c>
      <c r="QBN6" s="1152" t="s">
        <v>129</v>
      </c>
      <c r="QBO6" s="1152" t="s">
        <v>129</v>
      </c>
      <c r="QBP6" s="1152" t="s">
        <v>129</v>
      </c>
      <c r="QBQ6" s="1152" t="s">
        <v>129</v>
      </c>
      <c r="QBR6" s="1152" t="s">
        <v>129</v>
      </c>
      <c r="QBS6" s="1152" t="s">
        <v>129</v>
      </c>
      <c r="QBT6" s="1152" t="s">
        <v>129</v>
      </c>
      <c r="QBU6" s="1152" t="s">
        <v>129</v>
      </c>
      <c r="QBV6" s="1152" t="s">
        <v>129</v>
      </c>
      <c r="QBW6" s="1152" t="s">
        <v>129</v>
      </c>
      <c r="QBX6" s="1152" t="s">
        <v>129</v>
      </c>
      <c r="QBY6" s="1152" t="s">
        <v>129</v>
      </c>
      <c r="QBZ6" s="1152" t="s">
        <v>129</v>
      </c>
      <c r="QCA6" s="1152" t="s">
        <v>129</v>
      </c>
      <c r="QCB6" s="1152" t="s">
        <v>129</v>
      </c>
      <c r="QCC6" s="1152" t="s">
        <v>129</v>
      </c>
      <c r="QCD6" s="1152" t="s">
        <v>129</v>
      </c>
      <c r="QCE6" s="1152" t="s">
        <v>129</v>
      </c>
      <c r="QCF6" s="1152" t="s">
        <v>129</v>
      </c>
      <c r="QCG6" s="1152" t="s">
        <v>129</v>
      </c>
      <c r="QCH6" s="1152" t="s">
        <v>129</v>
      </c>
      <c r="QCI6" s="1152" t="s">
        <v>129</v>
      </c>
      <c r="QCJ6" s="1152" t="s">
        <v>129</v>
      </c>
      <c r="QCK6" s="1152" t="s">
        <v>129</v>
      </c>
      <c r="QCL6" s="1152" t="s">
        <v>129</v>
      </c>
      <c r="QCM6" s="1152" t="s">
        <v>129</v>
      </c>
      <c r="QCN6" s="1152" t="s">
        <v>129</v>
      </c>
      <c r="QCO6" s="1152" t="s">
        <v>129</v>
      </c>
      <c r="QCP6" s="1152" t="s">
        <v>129</v>
      </c>
      <c r="QCQ6" s="1152" t="s">
        <v>129</v>
      </c>
      <c r="QCR6" s="1152" t="s">
        <v>129</v>
      </c>
      <c r="QCS6" s="1152" t="s">
        <v>129</v>
      </c>
      <c r="QCT6" s="1152" t="s">
        <v>129</v>
      </c>
      <c r="QCU6" s="1152" t="s">
        <v>129</v>
      </c>
      <c r="QCV6" s="1152" t="s">
        <v>129</v>
      </c>
      <c r="QCW6" s="1152" t="s">
        <v>129</v>
      </c>
      <c r="QCX6" s="1152" t="s">
        <v>129</v>
      </c>
      <c r="QCY6" s="1152" t="s">
        <v>129</v>
      </c>
      <c r="QCZ6" s="1152" t="s">
        <v>129</v>
      </c>
      <c r="QDA6" s="1152" t="s">
        <v>129</v>
      </c>
      <c r="QDB6" s="1152" t="s">
        <v>129</v>
      </c>
      <c r="QDC6" s="1152" t="s">
        <v>129</v>
      </c>
      <c r="QDD6" s="1152" t="s">
        <v>129</v>
      </c>
      <c r="QDE6" s="1152" t="s">
        <v>129</v>
      </c>
      <c r="QDF6" s="1152" t="s">
        <v>129</v>
      </c>
      <c r="QDG6" s="1152" t="s">
        <v>129</v>
      </c>
      <c r="QDH6" s="1152" t="s">
        <v>129</v>
      </c>
      <c r="QDI6" s="1152" t="s">
        <v>129</v>
      </c>
      <c r="QDJ6" s="1152" t="s">
        <v>129</v>
      </c>
      <c r="QDK6" s="1152" t="s">
        <v>129</v>
      </c>
      <c r="QDL6" s="1152" t="s">
        <v>129</v>
      </c>
      <c r="QDM6" s="1152" t="s">
        <v>129</v>
      </c>
      <c r="QDN6" s="1152" t="s">
        <v>129</v>
      </c>
      <c r="QDO6" s="1152" t="s">
        <v>129</v>
      </c>
      <c r="QDP6" s="1152" t="s">
        <v>129</v>
      </c>
      <c r="QDQ6" s="1152" t="s">
        <v>129</v>
      </c>
      <c r="QDR6" s="1152" t="s">
        <v>129</v>
      </c>
      <c r="QDS6" s="1152" t="s">
        <v>129</v>
      </c>
      <c r="QDT6" s="1152" t="s">
        <v>129</v>
      </c>
      <c r="QDU6" s="1152" t="s">
        <v>129</v>
      </c>
      <c r="QDV6" s="1152" t="s">
        <v>129</v>
      </c>
      <c r="QDW6" s="1152" t="s">
        <v>129</v>
      </c>
      <c r="QDX6" s="1152" t="s">
        <v>129</v>
      </c>
      <c r="QDY6" s="1152" t="s">
        <v>129</v>
      </c>
      <c r="QDZ6" s="1152" t="s">
        <v>129</v>
      </c>
      <c r="QEA6" s="1152" t="s">
        <v>129</v>
      </c>
      <c r="QEB6" s="1152" t="s">
        <v>129</v>
      </c>
      <c r="QEC6" s="1152" t="s">
        <v>129</v>
      </c>
      <c r="QED6" s="1152" t="s">
        <v>129</v>
      </c>
      <c r="QEE6" s="1152" t="s">
        <v>129</v>
      </c>
      <c r="QEF6" s="1152" t="s">
        <v>129</v>
      </c>
      <c r="QEG6" s="1152" t="s">
        <v>129</v>
      </c>
      <c r="QEH6" s="1152" t="s">
        <v>129</v>
      </c>
      <c r="QEI6" s="1152" t="s">
        <v>129</v>
      </c>
      <c r="QEJ6" s="1152" t="s">
        <v>129</v>
      </c>
      <c r="QEK6" s="1152" t="s">
        <v>129</v>
      </c>
      <c r="QEL6" s="1152" t="s">
        <v>129</v>
      </c>
      <c r="QEM6" s="1152" t="s">
        <v>129</v>
      </c>
      <c r="QEN6" s="1152" t="s">
        <v>129</v>
      </c>
      <c r="QEO6" s="1152" t="s">
        <v>129</v>
      </c>
      <c r="QEP6" s="1152" t="s">
        <v>129</v>
      </c>
      <c r="QEQ6" s="1152" t="s">
        <v>129</v>
      </c>
      <c r="QER6" s="1152" t="s">
        <v>129</v>
      </c>
      <c r="QES6" s="1152" t="s">
        <v>129</v>
      </c>
      <c r="QET6" s="1152" t="s">
        <v>129</v>
      </c>
      <c r="QEU6" s="1152" t="s">
        <v>129</v>
      </c>
      <c r="QEV6" s="1152" t="s">
        <v>129</v>
      </c>
      <c r="QEW6" s="1152" t="s">
        <v>129</v>
      </c>
      <c r="QEX6" s="1152" t="s">
        <v>129</v>
      </c>
      <c r="QEY6" s="1152" t="s">
        <v>129</v>
      </c>
      <c r="QEZ6" s="1152" t="s">
        <v>129</v>
      </c>
      <c r="QFA6" s="1152" t="s">
        <v>129</v>
      </c>
      <c r="QFB6" s="1152" t="s">
        <v>129</v>
      </c>
      <c r="QFC6" s="1152" t="s">
        <v>129</v>
      </c>
      <c r="QFD6" s="1152" t="s">
        <v>129</v>
      </c>
      <c r="QFE6" s="1152" t="s">
        <v>129</v>
      </c>
      <c r="QFF6" s="1152" t="s">
        <v>129</v>
      </c>
      <c r="QFG6" s="1152" t="s">
        <v>129</v>
      </c>
      <c r="QFH6" s="1152" t="s">
        <v>129</v>
      </c>
      <c r="QFI6" s="1152" t="s">
        <v>129</v>
      </c>
      <c r="QFJ6" s="1152" t="s">
        <v>129</v>
      </c>
      <c r="QFK6" s="1152" t="s">
        <v>129</v>
      </c>
      <c r="QFL6" s="1152" t="s">
        <v>129</v>
      </c>
      <c r="QFM6" s="1152" t="s">
        <v>129</v>
      </c>
      <c r="QFN6" s="1152" t="s">
        <v>129</v>
      </c>
      <c r="QFO6" s="1152" t="s">
        <v>129</v>
      </c>
      <c r="QFP6" s="1152" t="s">
        <v>129</v>
      </c>
      <c r="QFQ6" s="1152" t="s">
        <v>129</v>
      </c>
      <c r="QFR6" s="1152" t="s">
        <v>129</v>
      </c>
      <c r="QFS6" s="1152" t="s">
        <v>129</v>
      </c>
      <c r="QFT6" s="1152" t="s">
        <v>129</v>
      </c>
      <c r="QFU6" s="1152" t="s">
        <v>129</v>
      </c>
      <c r="QFV6" s="1152" t="s">
        <v>129</v>
      </c>
      <c r="QFW6" s="1152" t="s">
        <v>129</v>
      </c>
      <c r="QFX6" s="1152" t="s">
        <v>129</v>
      </c>
      <c r="QFY6" s="1152" t="s">
        <v>129</v>
      </c>
      <c r="QFZ6" s="1152" t="s">
        <v>129</v>
      </c>
      <c r="QGA6" s="1152" t="s">
        <v>129</v>
      </c>
      <c r="QGB6" s="1152" t="s">
        <v>129</v>
      </c>
      <c r="QGC6" s="1152" t="s">
        <v>129</v>
      </c>
      <c r="QGD6" s="1152" t="s">
        <v>129</v>
      </c>
      <c r="QGE6" s="1152" t="s">
        <v>129</v>
      </c>
      <c r="QGF6" s="1152" t="s">
        <v>129</v>
      </c>
      <c r="QGG6" s="1152" t="s">
        <v>129</v>
      </c>
      <c r="QGH6" s="1152" t="s">
        <v>129</v>
      </c>
      <c r="QGI6" s="1152" t="s">
        <v>129</v>
      </c>
      <c r="QGJ6" s="1152" t="s">
        <v>129</v>
      </c>
      <c r="QGK6" s="1152" t="s">
        <v>129</v>
      </c>
      <c r="QGL6" s="1152" t="s">
        <v>129</v>
      </c>
      <c r="QGM6" s="1152" t="s">
        <v>129</v>
      </c>
      <c r="QGN6" s="1152" t="s">
        <v>129</v>
      </c>
      <c r="QGO6" s="1152" t="s">
        <v>129</v>
      </c>
      <c r="QGP6" s="1152" t="s">
        <v>129</v>
      </c>
      <c r="QGQ6" s="1152" t="s">
        <v>129</v>
      </c>
      <c r="QGR6" s="1152" t="s">
        <v>129</v>
      </c>
      <c r="QGS6" s="1152" t="s">
        <v>129</v>
      </c>
      <c r="QGT6" s="1152" t="s">
        <v>129</v>
      </c>
      <c r="QGU6" s="1152" t="s">
        <v>129</v>
      </c>
      <c r="QGV6" s="1152" t="s">
        <v>129</v>
      </c>
      <c r="QGW6" s="1152" t="s">
        <v>129</v>
      </c>
      <c r="QGX6" s="1152" t="s">
        <v>129</v>
      </c>
      <c r="QGY6" s="1152" t="s">
        <v>129</v>
      </c>
      <c r="QGZ6" s="1152" t="s">
        <v>129</v>
      </c>
      <c r="QHA6" s="1152" t="s">
        <v>129</v>
      </c>
      <c r="QHB6" s="1152" t="s">
        <v>129</v>
      </c>
      <c r="QHC6" s="1152" t="s">
        <v>129</v>
      </c>
      <c r="QHD6" s="1152" t="s">
        <v>129</v>
      </c>
      <c r="QHE6" s="1152" t="s">
        <v>129</v>
      </c>
      <c r="QHF6" s="1152" t="s">
        <v>129</v>
      </c>
      <c r="QHG6" s="1152" t="s">
        <v>129</v>
      </c>
      <c r="QHH6" s="1152" t="s">
        <v>129</v>
      </c>
      <c r="QHI6" s="1152" t="s">
        <v>129</v>
      </c>
      <c r="QHJ6" s="1152" t="s">
        <v>129</v>
      </c>
      <c r="QHK6" s="1152" t="s">
        <v>129</v>
      </c>
      <c r="QHL6" s="1152" t="s">
        <v>129</v>
      </c>
      <c r="QHM6" s="1152" t="s">
        <v>129</v>
      </c>
      <c r="QHN6" s="1152" t="s">
        <v>129</v>
      </c>
      <c r="QHO6" s="1152" t="s">
        <v>129</v>
      </c>
      <c r="QHP6" s="1152" t="s">
        <v>129</v>
      </c>
      <c r="QHQ6" s="1152" t="s">
        <v>129</v>
      </c>
      <c r="QHR6" s="1152" t="s">
        <v>129</v>
      </c>
      <c r="QHS6" s="1152" t="s">
        <v>129</v>
      </c>
      <c r="QHT6" s="1152" t="s">
        <v>129</v>
      </c>
      <c r="QHU6" s="1152" t="s">
        <v>129</v>
      </c>
      <c r="QHV6" s="1152" t="s">
        <v>129</v>
      </c>
      <c r="QHW6" s="1152" t="s">
        <v>129</v>
      </c>
      <c r="QHX6" s="1152" t="s">
        <v>129</v>
      </c>
      <c r="QHY6" s="1152" t="s">
        <v>129</v>
      </c>
      <c r="QHZ6" s="1152" t="s">
        <v>129</v>
      </c>
      <c r="QIA6" s="1152" t="s">
        <v>129</v>
      </c>
      <c r="QIB6" s="1152" t="s">
        <v>129</v>
      </c>
      <c r="QIC6" s="1152" t="s">
        <v>129</v>
      </c>
      <c r="QID6" s="1152" t="s">
        <v>129</v>
      </c>
      <c r="QIE6" s="1152" t="s">
        <v>129</v>
      </c>
      <c r="QIF6" s="1152" t="s">
        <v>129</v>
      </c>
      <c r="QIG6" s="1152" t="s">
        <v>129</v>
      </c>
      <c r="QIH6" s="1152" t="s">
        <v>129</v>
      </c>
      <c r="QII6" s="1152" t="s">
        <v>129</v>
      </c>
      <c r="QIJ6" s="1152" t="s">
        <v>129</v>
      </c>
      <c r="QIK6" s="1152" t="s">
        <v>129</v>
      </c>
      <c r="QIL6" s="1152" t="s">
        <v>129</v>
      </c>
      <c r="QIM6" s="1152" t="s">
        <v>129</v>
      </c>
      <c r="QIN6" s="1152" t="s">
        <v>129</v>
      </c>
      <c r="QIO6" s="1152" t="s">
        <v>129</v>
      </c>
      <c r="QIP6" s="1152" t="s">
        <v>129</v>
      </c>
      <c r="QIQ6" s="1152" t="s">
        <v>129</v>
      </c>
      <c r="QIR6" s="1152" t="s">
        <v>129</v>
      </c>
      <c r="QIS6" s="1152" t="s">
        <v>129</v>
      </c>
      <c r="QIT6" s="1152" t="s">
        <v>129</v>
      </c>
      <c r="QIU6" s="1152" t="s">
        <v>129</v>
      </c>
      <c r="QIV6" s="1152" t="s">
        <v>129</v>
      </c>
      <c r="QIW6" s="1152" t="s">
        <v>129</v>
      </c>
      <c r="QIX6" s="1152" t="s">
        <v>129</v>
      </c>
      <c r="QIY6" s="1152" t="s">
        <v>129</v>
      </c>
      <c r="QIZ6" s="1152" t="s">
        <v>129</v>
      </c>
      <c r="QJA6" s="1152" t="s">
        <v>129</v>
      </c>
      <c r="QJB6" s="1152" t="s">
        <v>129</v>
      </c>
      <c r="QJC6" s="1152" t="s">
        <v>129</v>
      </c>
      <c r="QJD6" s="1152" t="s">
        <v>129</v>
      </c>
      <c r="QJE6" s="1152" t="s">
        <v>129</v>
      </c>
      <c r="QJF6" s="1152" t="s">
        <v>129</v>
      </c>
      <c r="QJG6" s="1152" t="s">
        <v>129</v>
      </c>
      <c r="QJH6" s="1152" t="s">
        <v>129</v>
      </c>
      <c r="QJI6" s="1152" t="s">
        <v>129</v>
      </c>
      <c r="QJJ6" s="1152" t="s">
        <v>129</v>
      </c>
      <c r="QJK6" s="1152" t="s">
        <v>129</v>
      </c>
      <c r="QJL6" s="1152" t="s">
        <v>129</v>
      </c>
      <c r="QJM6" s="1152" t="s">
        <v>129</v>
      </c>
      <c r="QJN6" s="1152" t="s">
        <v>129</v>
      </c>
      <c r="QJO6" s="1152" t="s">
        <v>129</v>
      </c>
      <c r="QJP6" s="1152" t="s">
        <v>129</v>
      </c>
      <c r="QJQ6" s="1152" t="s">
        <v>129</v>
      </c>
      <c r="QJR6" s="1152" t="s">
        <v>129</v>
      </c>
      <c r="QJS6" s="1152" t="s">
        <v>129</v>
      </c>
      <c r="QJT6" s="1152" t="s">
        <v>129</v>
      </c>
      <c r="QJU6" s="1152" t="s">
        <v>129</v>
      </c>
      <c r="QJV6" s="1152" t="s">
        <v>129</v>
      </c>
      <c r="QJW6" s="1152" t="s">
        <v>129</v>
      </c>
      <c r="QJX6" s="1152" t="s">
        <v>129</v>
      </c>
      <c r="QJY6" s="1152" t="s">
        <v>129</v>
      </c>
      <c r="QJZ6" s="1152" t="s">
        <v>129</v>
      </c>
      <c r="QKA6" s="1152" t="s">
        <v>129</v>
      </c>
      <c r="QKB6" s="1152" t="s">
        <v>129</v>
      </c>
      <c r="QKC6" s="1152" t="s">
        <v>129</v>
      </c>
      <c r="QKD6" s="1152" t="s">
        <v>129</v>
      </c>
      <c r="QKE6" s="1152" t="s">
        <v>129</v>
      </c>
      <c r="QKF6" s="1152" t="s">
        <v>129</v>
      </c>
      <c r="QKG6" s="1152" t="s">
        <v>129</v>
      </c>
      <c r="QKH6" s="1152" t="s">
        <v>129</v>
      </c>
      <c r="QKI6" s="1152" t="s">
        <v>129</v>
      </c>
      <c r="QKJ6" s="1152" t="s">
        <v>129</v>
      </c>
      <c r="QKK6" s="1152" t="s">
        <v>129</v>
      </c>
      <c r="QKL6" s="1152" t="s">
        <v>129</v>
      </c>
      <c r="QKM6" s="1152" t="s">
        <v>129</v>
      </c>
      <c r="QKN6" s="1152" t="s">
        <v>129</v>
      </c>
      <c r="QKO6" s="1152" t="s">
        <v>129</v>
      </c>
      <c r="QKP6" s="1152" t="s">
        <v>129</v>
      </c>
      <c r="QKQ6" s="1152" t="s">
        <v>129</v>
      </c>
      <c r="QKR6" s="1152" t="s">
        <v>129</v>
      </c>
      <c r="QKS6" s="1152" t="s">
        <v>129</v>
      </c>
      <c r="QKT6" s="1152" t="s">
        <v>129</v>
      </c>
      <c r="QKU6" s="1152" t="s">
        <v>129</v>
      </c>
      <c r="QKV6" s="1152" t="s">
        <v>129</v>
      </c>
      <c r="QKW6" s="1152" t="s">
        <v>129</v>
      </c>
      <c r="QKX6" s="1152" t="s">
        <v>129</v>
      </c>
      <c r="QKY6" s="1152" t="s">
        <v>129</v>
      </c>
      <c r="QKZ6" s="1152" t="s">
        <v>129</v>
      </c>
      <c r="QLA6" s="1152" t="s">
        <v>129</v>
      </c>
      <c r="QLB6" s="1152" t="s">
        <v>129</v>
      </c>
      <c r="QLC6" s="1152" t="s">
        <v>129</v>
      </c>
      <c r="QLD6" s="1152" t="s">
        <v>129</v>
      </c>
      <c r="QLE6" s="1152" t="s">
        <v>129</v>
      </c>
      <c r="QLF6" s="1152" t="s">
        <v>129</v>
      </c>
      <c r="QLG6" s="1152" t="s">
        <v>129</v>
      </c>
      <c r="QLH6" s="1152" t="s">
        <v>129</v>
      </c>
      <c r="QLI6" s="1152" t="s">
        <v>129</v>
      </c>
      <c r="QLJ6" s="1152" t="s">
        <v>129</v>
      </c>
      <c r="QLK6" s="1152" t="s">
        <v>129</v>
      </c>
      <c r="QLL6" s="1152" t="s">
        <v>129</v>
      </c>
      <c r="QLM6" s="1152" t="s">
        <v>129</v>
      </c>
      <c r="QLN6" s="1152" t="s">
        <v>129</v>
      </c>
      <c r="QLO6" s="1152" t="s">
        <v>129</v>
      </c>
      <c r="QLP6" s="1152" t="s">
        <v>129</v>
      </c>
      <c r="QLQ6" s="1152" t="s">
        <v>129</v>
      </c>
      <c r="QLR6" s="1152" t="s">
        <v>129</v>
      </c>
      <c r="QLS6" s="1152" t="s">
        <v>129</v>
      </c>
      <c r="QLT6" s="1152" t="s">
        <v>129</v>
      </c>
      <c r="QLU6" s="1152" t="s">
        <v>129</v>
      </c>
      <c r="QLV6" s="1152" t="s">
        <v>129</v>
      </c>
      <c r="QLW6" s="1152" t="s">
        <v>129</v>
      </c>
      <c r="QLX6" s="1152" t="s">
        <v>129</v>
      </c>
      <c r="QLY6" s="1152" t="s">
        <v>129</v>
      </c>
      <c r="QLZ6" s="1152" t="s">
        <v>129</v>
      </c>
      <c r="QMA6" s="1152" t="s">
        <v>129</v>
      </c>
      <c r="QMB6" s="1152" t="s">
        <v>129</v>
      </c>
      <c r="QMC6" s="1152" t="s">
        <v>129</v>
      </c>
      <c r="QMD6" s="1152" t="s">
        <v>129</v>
      </c>
      <c r="QME6" s="1152" t="s">
        <v>129</v>
      </c>
      <c r="QMF6" s="1152" t="s">
        <v>129</v>
      </c>
      <c r="QMG6" s="1152" t="s">
        <v>129</v>
      </c>
      <c r="QMH6" s="1152" t="s">
        <v>129</v>
      </c>
      <c r="QMI6" s="1152" t="s">
        <v>129</v>
      </c>
      <c r="QMJ6" s="1152" t="s">
        <v>129</v>
      </c>
      <c r="QMK6" s="1152" t="s">
        <v>129</v>
      </c>
      <c r="QML6" s="1152" t="s">
        <v>129</v>
      </c>
      <c r="QMM6" s="1152" t="s">
        <v>129</v>
      </c>
      <c r="QMN6" s="1152" t="s">
        <v>129</v>
      </c>
      <c r="QMO6" s="1152" t="s">
        <v>129</v>
      </c>
      <c r="QMP6" s="1152" t="s">
        <v>129</v>
      </c>
      <c r="QMQ6" s="1152" t="s">
        <v>129</v>
      </c>
      <c r="QMR6" s="1152" t="s">
        <v>129</v>
      </c>
      <c r="QMS6" s="1152" t="s">
        <v>129</v>
      </c>
      <c r="QMT6" s="1152" t="s">
        <v>129</v>
      </c>
      <c r="QMU6" s="1152" t="s">
        <v>129</v>
      </c>
      <c r="QMV6" s="1152" t="s">
        <v>129</v>
      </c>
      <c r="QMW6" s="1152" t="s">
        <v>129</v>
      </c>
      <c r="QMX6" s="1152" t="s">
        <v>129</v>
      </c>
      <c r="QMY6" s="1152" t="s">
        <v>129</v>
      </c>
      <c r="QMZ6" s="1152" t="s">
        <v>129</v>
      </c>
      <c r="QNA6" s="1152" t="s">
        <v>129</v>
      </c>
      <c r="QNB6" s="1152" t="s">
        <v>129</v>
      </c>
      <c r="QNC6" s="1152" t="s">
        <v>129</v>
      </c>
      <c r="QND6" s="1152" t="s">
        <v>129</v>
      </c>
      <c r="QNE6" s="1152" t="s">
        <v>129</v>
      </c>
      <c r="QNF6" s="1152" t="s">
        <v>129</v>
      </c>
      <c r="QNG6" s="1152" t="s">
        <v>129</v>
      </c>
      <c r="QNH6" s="1152" t="s">
        <v>129</v>
      </c>
      <c r="QNI6" s="1152" t="s">
        <v>129</v>
      </c>
      <c r="QNJ6" s="1152" t="s">
        <v>129</v>
      </c>
      <c r="QNK6" s="1152" t="s">
        <v>129</v>
      </c>
      <c r="QNL6" s="1152" t="s">
        <v>129</v>
      </c>
      <c r="QNM6" s="1152" t="s">
        <v>129</v>
      </c>
      <c r="QNN6" s="1152" t="s">
        <v>129</v>
      </c>
      <c r="QNO6" s="1152" t="s">
        <v>129</v>
      </c>
      <c r="QNP6" s="1152" t="s">
        <v>129</v>
      </c>
      <c r="QNQ6" s="1152" t="s">
        <v>129</v>
      </c>
      <c r="QNR6" s="1152" t="s">
        <v>129</v>
      </c>
      <c r="QNS6" s="1152" t="s">
        <v>129</v>
      </c>
      <c r="QNT6" s="1152" t="s">
        <v>129</v>
      </c>
      <c r="QNU6" s="1152" t="s">
        <v>129</v>
      </c>
      <c r="QNV6" s="1152" t="s">
        <v>129</v>
      </c>
      <c r="QNW6" s="1152" t="s">
        <v>129</v>
      </c>
      <c r="QNX6" s="1152" t="s">
        <v>129</v>
      </c>
      <c r="QNY6" s="1152" t="s">
        <v>129</v>
      </c>
      <c r="QNZ6" s="1152" t="s">
        <v>129</v>
      </c>
      <c r="QOA6" s="1152" t="s">
        <v>129</v>
      </c>
      <c r="QOB6" s="1152" t="s">
        <v>129</v>
      </c>
      <c r="QOC6" s="1152" t="s">
        <v>129</v>
      </c>
      <c r="QOD6" s="1152" t="s">
        <v>129</v>
      </c>
      <c r="QOE6" s="1152" t="s">
        <v>129</v>
      </c>
      <c r="QOF6" s="1152" t="s">
        <v>129</v>
      </c>
      <c r="QOG6" s="1152" t="s">
        <v>129</v>
      </c>
      <c r="QOH6" s="1152" t="s">
        <v>129</v>
      </c>
      <c r="QOI6" s="1152" t="s">
        <v>129</v>
      </c>
      <c r="QOJ6" s="1152" t="s">
        <v>129</v>
      </c>
      <c r="QOK6" s="1152" t="s">
        <v>129</v>
      </c>
      <c r="QOL6" s="1152" t="s">
        <v>129</v>
      </c>
      <c r="QOM6" s="1152" t="s">
        <v>129</v>
      </c>
      <c r="QON6" s="1152" t="s">
        <v>129</v>
      </c>
      <c r="QOO6" s="1152" t="s">
        <v>129</v>
      </c>
      <c r="QOP6" s="1152" t="s">
        <v>129</v>
      </c>
      <c r="QOQ6" s="1152" t="s">
        <v>129</v>
      </c>
      <c r="QOR6" s="1152" t="s">
        <v>129</v>
      </c>
      <c r="QOS6" s="1152" t="s">
        <v>129</v>
      </c>
      <c r="QOT6" s="1152" t="s">
        <v>129</v>
      </c>
      <c r="QOU6" s="1152" t="s">
        <v>129</v>
      </c>
      <c r="QOV6" s="1152" t="s">
        <v>129</v>
      </c>
      <c r="QOW6" s="1152" t="s">
        <v>129</v>
      </c>
      <c r="QOX6" s="1152" t="s">
        <v>129</v>
      </c>
      <c r="QOY6" s="1152" t="s">
        <v>129</v>
      </c>
      <c r="QOZ6" s="1152" t="s">
        <v>129</v>
      </c>
      <c r="QPA6" s="1152" t="s">
        <v>129</v>
      </c>
      <c r="QPB6" s="1152" t="s">
        <v>129</v>
      </c>
      <c r="QPC6" s="1152" t="s">
        <v>129</v>
      </c>
      <c r="QPD6" s="1152" t="s">
        <v>129</v>
      </c>
      <c r="QPE6" s="1152" t="s">
        <v>129</v>
      </c>
      <c r="QPF6" s="1152" t="s">
        <v>129</v>
      </c>
      <c r="QPG6" s="1152" t="s">
        <v>129</v>
      </c>
      <c r="QPH6" s="1152" t="s">
        <v>129</v>
      </c>
      <c r="QPI6" s="1152" t="s">
        <v>129</v>
      </c>
      <c r="QPJ6" s="1152" t="s">
        <v>129</v>
      </c>
      <c r="QPK6" s="1152" t="s">
        <v>129</v>
      </c>
      <c r="QPL6" s="1152" t="s">
        <v>129</v>
      </c>
      <c r="QPM6" s="1152" t="s">
        <v>129</v>
      </c>
      <c r="QPN6" s="1152" t="s">
        <v>129</v>
      </c>
      <c r="QPO6" s="1152" t="s">
        <v>129</v>
      </c>
      <c r="QPP6" s="1152" t="s">
        <v>129</v>
      </c>
      <c r="QPQ6" s="1152" t="s">
        <v>129</v>
      </c>
      <c r="QPR6" s="1152" t="s">
        <v>129</v>
      </c>
      <c r="QPS6" s="1152" t="s">
        <v>129</v>
      </c>
      <c r="QPT6" s="1152" t="s">
        <v>129</v>
      </c>
      <c r="QPU6" s="1152" t="s">
        <v>129</v>
      </c>
      <c r="QPV6" s="1152" t="s">
        <v>129</v>
      </c>
      <c r="QPW6" s="1152" t="s">
        <v>129</v>
      </c>
      <c r="QPX6" s="1152" t="s">
        <v>129</v>
      </c>
      <c r="QPY6" s="1152" t="s">
        <v>129</v>
      </c>
      <c r="QPZ6" s="1152" t="s">
        <v>129</v>
      </c>
      <c r="QQA6" s="1152" t="s">
        <v>129</v>
      </c>
      <c r="QQB6" s="1152" t="s">
        <v>129</v>
      </c>
      <c r="QQC6" s="1152" t="s">
        <v>129</v>
      </c>
      <c r="QQD6" s="1152" t="s">
        <v>129</v>
      </c>
      <c r="QQE6" s="1152" t="s">
        <v>129</v>
      </c>
      <c r="QQF6" s="1152" t="s">
        <v>129</v>
      </c>
      <c r="QQG6" s="1152" t="s">
        <v>129</v>
      </c>
      <c r="QQH6" s="1152" t="s">
        <v>129</v>
      </c>
      <c r="QQI6" s="1152" t="s">
        <v>129</v>
      </c>
      <c r="QQJ6" s="1152" t="s">
        <v>129</v>
      </c>
      <c r="QQK6" s="1152" t="s">
        <v>129</v>
      </c>
      <c r="QQL6" s="1152" t="s">
        <v>129</v>
      </c>
      <c r="QQM6" s="1152" t="s">
        <v>129</v>
      </c>
      <c r="QQN6" s="1152" t="s">
        <v>129</v>
      </c>
      <c r="QQO6" s="1152" t="s">
        <v>129</v>
      </c>
      <c r="QQP6" s="1152" t="s">
        <v>129</v>
      </c>
      <c r="QQQ6" s="1152" t="s">
        <v>129</v>
      </c>
      <c r="QQR6" s="1152" t="s">
        <v>129</v>
      </c>
      <c r="QQS6" s="1152" t="s">
        <v>129</v>
      </c>
      <c r="QQT6" s="1152" t="s">
        <v>129</v>
      </c>
      <c r="QQU6" s="1152" t="s">
        <v>129</v>
      </c>
      <c r="QQV6" s="1152" t="s">
        <v>129</v>
      </c>
      <c r="QQW6" s="1152" t="s">
        <v>129</v>
      </c>
      <c r="QQX6" s="1152" t="s">
        <v>129</v>
      </c>
      <c r="QQY6" s="1152" t="s">
        <v>129</v>
      </c>
      <c r="QQZ6" s="1152" t="s">
        <v>129</v>
      </c>
      <c r="QRA6" s="1152" t="s">
        <v>129</v>
      </c>
      <c r="QRB6" s="1152" t="s">
        <v>129</v>
      </c>
      <c r="QRC6" s="1152" t="s">
        <v>129</v>
      </c>
      <c r="QRD6" s="1152" t="s">
        <v>129</v>
      </c>
      <c r="QRE6" s="1152" t="s">
        <v>129</v>
      </c>
      <c r="QRF6" s="1152" t="s">
        <v>129</v>
      </c>
      <c r="QRG6" s="1152" t="s">
        <v>129</v>
      </c>
      <c r="QRH6" s="1152" t="s">
        <v>129</v>
      </c>
      <c r="QRI6" s="1152" t="s">
        <v>129</v>
      </c>
      <c r="QRJ6" s="1152" t="s">
        <v>129</v>
      </c>
      <c r="QRK6" s="1152" t="s">
        <v>129</v>
      </c>
      <c r="QRL6" s="1152" t="s">
        <v>129</v>
      </c>
      <c r="QRM6" s="1152" t="s">
        <v>129</v>
      </c>
      <c r="QRN6" s="1152" t="s">
        <v>129</v>
      </c>
      <c r="QRO6" s="1152" t="s">
        <v>129</v>
      </c>
      <c r="QRP6" s="1152" t="s">
        <v>129</v>
      </c>
      <c r="QRQ6" s="1152" t="s">
        <v>129</v>
      </c>
      <c r="QRR6" s="1152" t="s">
        <v>129</v>
      </c>
      <c r="QRS6" s="1152" t="s">
        <v>129</v>
      </c>
      <c r="QRT6" s="1152" t="s">
        <v>129</v>
      </c>
      <c r="QRU6" s="1152" t="s">
        <v>129</v>
      </c>
      <c r="QRV6" s="1152" t="s">
        <v>129</v>
      </c>
      <c r="QRW6" s="1152" t="s">
        <v>129</v>
      </c>
      <c r="QRX6" s="1152" t="s">
        <v>129</v>
      </c>
      <c r="QRY6" s="1152" t="s">
        <v>129</v>
      </c>
      <c r="QRZ6" s="1152" t="s">
        <v>129</v>
      </c>
      <c r="QSA6" s="1152" t="s">
        <v>129</v>
      </c>
      <c r="QSB6" s="1152" t="s">
        <v>129</v>
      </c>
      <c r="QSC6" s="1152" t="s">
        <v>129</v>
      </c>
      <c r="QSD6" s="1152" t="s">
        <v>129</v>
      </c>
      <c r="QSE6" s="1152" t="s">
        <v>129</v>
      </c>
      <c r="QSF6" s="1152" t="s">
        <v>129</v>
      </c>
      <c r="QSG6" s="1152" t="s">
        <v>129</v>
      </c>
      <c r="QSH6" s="1152" t="s">
        <v>129</v>
      </c>
      <c r="QSI6" s="1152" t="s">
        <v>129</v>
      </c>
      <c r="QSJ6" s="1152" t="s">
        <v>129</v>
      </c>
      <c r="QSK6" s="1152" t="s">
        <v>129</v>
      </c>
      <c r="QSL6" s="1152" t="s">
        <v>129</v>
      </c>
      <c r="QSM6" s="1152" t="s">
        <v>129</v>
      </c>
      <c r="QSN6" s="1152" t="s">
        <v>129</v>
      </c>
      <c r="QSO6" s="1152" t="s">
        <v>129</v>
      </c>
      <c r="QSP6" s="1152" t="s">
        <v>129</v>
      </c>
      <c r="QSQ6" s="1152" t="s">
        <v>129</v>
      </c>
      <c r="QSR6" s="1152" t="s">
        <v>129</v>
      </c>
      <c r="QSS6" s="1152" t="s">
        <v>129</v>
      </c>
      <c r="QST6" s="1152" t="s">
        <v>129</v>
      </c>
      <c r="QSU6" s="1152" t="s">
        <v>129</v>
      </c>
      <c r="QSV6" s="1152" t="s">
        <v>129</v>
      </c>
      <c r="QSW6" s="1152" t="s">
        <v>129</v>
      </c>
      <c r="QSX6" s="1152" t="s">
        <v>129</v>
      </c>
      <c r="QSY6" s="1152" t="s">
        <v>129</v>
      </c>
      <c r="QSZ6" s="1152" t="s">
        <v>129</v>
      </c>
      <c r="QTA6" s="1152" t="s">
        <v>129</v>
      </c>
      <c r="QTB6" s="1152" t="s">
        <v>129</v>
      </c>
      <c r="QTC6" s="1152" t="s">
        <v>129</v>
      </c>
      <c r="QTD6" s="1152" t="s">
        <v>129</v>
      </c>
      <c r="QTE6" s="1152" t="s">
        <v>129</v>
      </c>
      <c r="QTF6" s="1152" t="s">
        <v>129</v>
      </c>
      <c r="QTG6" s="1152" t="s">
        <v>129</v>
      </c>
      <c r="QTH6" s="1152" t="s">
        <v>129</v>
      </c>
      <c r="QTI6" s="1152" t="s">
        <v>129</v>
      </c>
      <c r="QTJ6" s="1152" t="s">
        <v>129</v>
      </c>
      <c r="QTK6" s="1152" t="s">
        <v>129</v>
      </c>
      <c r="QTL6" s="1152" t="s">
        <v>129</v>
      </c>
      <c r="QTM6" s="1152" t="s">
        <v>129</v>
      </c>
      <c r="QTN6" s="1152" t="s">
        <v>129</v>
      </c>
      <c r="QTO6" s="1152" t="s">
        <v>129</v>
      </c>
      <c r="QTP6" s="1152" t="s">
        <v>129</v>
      </c>
      <c r="QTQ6" s="1152" t="s">
        <v>129</v>
      </c>
      <c r="QTR6" s="1152" t="s">
        <v>129</v>
      </c>
      <c r="QTS6" s="1152" t="s">
        <v>129</v>
      </c>
      <c r="QTT6" s="1152" t="s">
        <v>129</v>
      </c>
      <c r="QTU6" s="1152" t="s">
        <v>129</v>
      </c>
      <c r="QTV6" s="1152" t="s">
        <v>129</v>
      </c>
      <c r="QTW6" s="1152" t="s">
        <v>129</v>
      </c>
      <c r="QTX6" s="1152" t="s">
        <v>129</v>
      </c>
      <c r="QTY6" s="1152" t="s">
        <v>129</v>
      </c>
      <c r="QTZ6" s="1152" t="s">
        <v>129</v>
      </c>
      <c r="QUA6" s="1152" t="s">
        <v>129</v>
      </c>
      <c r="QUB6" s="1152" t="s">
        <v>129</v>
      </c>
      <c r="QUC6" s="1152" t="s">
        <v>129</v>
      </c>
      <c r="QUD6" s="1152" t="s">
        <v>129</v>
      </c>
      <c r="QUE6" s="1152" t="s">
        <v>129</v>
      </c>
      <c r="QUF6" s="1152" t="s">
        <v>129</v>
      </c>
      <c r="QUG6" s="1152" t="s">
        <v>129</v>
      </c>
      <c r="QUH6" s="1152" t="s">
        <v>129</v>
      </c>
      <c r="QUI6" s="1152" t="s">
        <v>129</v>
      </c>
      <c r="QUJ6" s="1152" t="s">
        <v>129</v>
      </c>
      <c r="QUK6" s="1152" t="s">
        <v>129</v>
      </c>
      <c r="QUL6" s="1152" t="s">
        <v>129</v>
      </c>
      <c r="QUM6" s="1152" t="s">
        <v>129</v>
      </c>
      <c r="QUN6" s="1152" t="s">
        <v>129</v>
      </c>
      <c r="QUO6" s="1152" t="s">
        <v>129</v>
      </c>
      <c r="QUP6" s="1152" t="s">
        <v>129</v>
      </c>
      <c r="QUQ6" s="1152" t="s">
        <v>129</v>
      </c>
      <c r="QUR6" s="1152" t="s">
        <v>129</v>
      </c>
      <c r="QUS6" s="1152" t="s">
        <v>129</v>
      </c>
      <c r="QUT6" s="1152" t="s">
        <v>129</v>
      </c>
      <c r="QUU6" s="1152" t="s">
        <v>129</v>
      </c>
      <c r="QUV6" s="1152" t="s">
        <v>129</v>
      </c>
      <c r="QUW6" s="1152" t="s">
        <v>129</v>
      </c>
      <c r="QUX6" s="1152" t="s">
        <v>129</v>
      </c>
      <c r="QUY6" s="1152" t="s">
        <v>129</v>
      </c>
      <c r="QUZ6" s="1152" t="s">
        <v>129</v>
      </c>
      <c r="QVA6" s="1152" t="s">
        <v>129</v>
      </c>
      <c r="QVB6" s="1152" t="s">
        <v>129</v>
      </c>
      <c r="QVC6" s="1152" t="s">
        <v>129</v>
      </c>
      <c r="QVD6" s="1152" t="s">
        <v>129</v>
      </c>
      <c r="QVE6" s="1152" t="s">
        <v>129</v>
      </c>
      <c r="QVF6" s="1152" t="s">
        <v>129</v>
      </c>
      <c r="QVG6" s="1152" t="s">
        <v>129</v>
      </c>
      <c r="QVH6" s="1152" t="s">
        <v>129</v>
      </c>
      <c r="QVI6" s="1152" t="s">
        <v>129</v>
      </c>
      <c r="QVJ6" s="1152" t="s">
        <v>129</v>
      </c>
      <c r="QVK6" s="1152" t="s">
        <v>129</v>
      </c>
      <c r="QVL6" s="1152" t="s">
        <v>129</v>
      </c>
      <c r="QVM6" s="1152" t="s">
        <v>129</v>
      </c>
      <c r="QVN6" s="1152" t="s">
        <v>129</v>
      </c>
      <c r="QVO6" s="1152" t="s">
        <v>129</v>
      </c>
      <c r="QVP6" s="1152" t="s">
        <v>129</v>
      </c>
      <c r="QVQ6" s="1152" t="s">
        <v>129</v>
      </c>
      <c r="QVR6" s="1152" t="s">
        <v>129</v>
      </c>
      <c r="QVS6" s="1152" t="s">
        <v>129</v>
      </c>
      <c r="QVT6" s="1152" t="s">
        <v>129</v>
      </c>
      <c r="QVU6" s="1152" t="s">
        <v>129</v>
      </c>
      <c r="QVV6" s="1152" t="s">
        <v>129</v>
      </c>
      <c r="QVW6" s="1152" t="s">
        <v>129</v>
      </c>
      <c r="QVX6" s="1152" t="s">
        <v>129</v>
      </c>
      <c r="QVY6" s="1152" t="s">
        <v>129</v>
      </c>
      <c r="QVZ6" s="1152" t="s">
        <v>129</v>
      </c>
      <c r="QWA6" s="1152" t="s">
        <v>129</v>
      </c>
      <c r="QWB6" s="1152" t="s">
        <v>129</v>
      </c>
      <c r="QWC6" s="1152" t="s">
        <v>129</v>
      </c>
      <c r="QWD6" s="1152" t="s">
        <v>129</v>
      </c>
      <c r="QWE6" s="1152" t="s">
        <v>129</v>
      </c>
      <c r="QWF6" s="1152" t="s">
        <v>129</v>
      </c>
      <c r="QWG6" s="1152" t="s">
        <v>129</v>
      </c>
      <c r="QWH6" s="1152" t="s">
        <v>129</v>
      </c>
      <c r="QWI6" s="1152" t="s">
        <v>129</v>
      </c>
      <c r="QWJ6" s="1152" t="s">
        <v>129</v>
      </c>
      <c r="QWK6" s="1152" t="s">
        <v>129</v>
      </c>
      <c r="QWL6" s="1152" t="s">
        <v>129</v>
      </c>
      <c r="QWM6" s="1152" t="s">
        <v>129</v>
      </c>
      <c r="QWN6" s="1152" t="s">
        <v>129</v>
      </c>
      <c r="QWO6" s="1152" t="s">
        <v>129</v>
      </c>
      <c r="QWP6" s="1152" t="s">
        <v>129</v>
      </c>
      <c r="QWQ6" s="1152" t="s">
        <v>129</v>
      </c>
      <c r="QWR6" s="1152" t="s">
        <v>129</v>
      </c>
      <c r="QWS6" s="1152" t="s">
        <v>129</v>
      </c>
      <c r="QWT6" s="1152" t="s">
        <v>129</v>
      </c>
      <c r="QWU6" s="1152" t="s">
        <v>129</v>
      </c>
      <c r="QWV6" s="1152" t="s">
        <v>129</v>
      </c>
      <c r="QWW6" s="1152" t="s">
        <v>129</v>
      </c>
      <c r="QWX6" s="1152" t="s">
        <v>129</v>
      </c>
      <c r="QWY6" s="1152" t="s">
        <v>129</v>
      </c>
      <c r="QWZ6" s="1152" t="s">
        <v>129</v>
      </c>
      <c r="QXA6" s="1152" t="s">
        <v>129</v>
      </c>
      <c r="QXB6" s="1152" t="s">
        <v>129</v>
      </c>
      <c r="QXC6" s="1152" t="s">
        <v>129</v>
      </c>
      <c r="QXD6" s="1152" t="s">
        <v>129</v>
      </c>
      <c r="QXE6" s="1152" t="s">
        <v>129</v>
      </c>
      <c r="QXF6" s="1152" t="s">
        <v>129</v>
      </c>
      <c r="QXG6" s="1152" t="s">
        <v>129</v>
      </c>
      <c r="QXH6" s="1152" t="s">
        <v>129</v>
      </c>
      <c r="QXI6" s="1152" t="s">
        <v>129</v>
      </c>
      <c r="QXJ6" s="1152" t="s">
        <v>129</v>
      </c>
      <c r="QXK6" s="1152" t="s">
        <v>129</v>
      </c>
      <c r="QXL6" s="1152" t="s">
        <v>129</v>
      </c>
      <c r="QXM6" s="1152" t="s">
        <v>129</v>
      </c>
      <c r="QXN6" s="1152" t="s">
        <v>129</v>
      </c>
      <c r="QXO6" s="1152" t="s">
        <v>129</v>
      </c>
      <c r="QXP6" s="1152" t="s">
        <v>129</v>
      </c>
      <c r="QXQ6" s="1152" t="s">
        <v>129</v>
      </c>
      <c r="QXR6" s="1152" t="s">
        <v>129</v>
      </c>
      <c r="QXS6" s="1152" t="s">
        <v>129</v>
      </c>
      <c r="QXT6" s="1152" t="s">
        <v>129</v>
      </c>
      <c r="QXU6" s="1152" t="s">
        <v>129</v>
      </c>
      <c r="QXV6" s="1152" t="s">
        <v>129</v>
      </c>
      <c r="QXW6" s="1152" t="s">
        <v>129</v>
      </c>
      <c r="QXX6" s="1152" t="s">
        <v>129</v>
      </c>
      <c r="QXY6" s="1152" t="s">
        <v>129</v>
      </c>
      <c r="QXZ6" s="1152" t="s">
        <v>129</v>
      </c>
      <c r="QYA6" s="1152" t="s">
        <v>129</v>
      </c>
      <c r="QYB6" s="1152" t="s">
        <v>129</v>
      </c>
      <c r="QYC6" s="1152" t="s">
        <v>129</v>
      </c>
      <c r="QYD6" s="1152" t="s">
        <v>129</v>
      </c>
      <c r="QYE6" s="1152" t="s">
        <v>129</v>
      </c>
      <c r="QYF6" s="1152" t="s">
        <v>129</v>
      </c>
      <c r="QYG6" s="1152" t="s">
        <v>129</v>
      </c>
      <c r="QYH6" s="1152" t="s">
        <v>129</v>
      </c>
      <c r="QYI6" s="1152" t="s">
        <v>129</v>
      </c>
      <c r="QYJ6" s="1152" t="s">
        <v>129</v>
      </c>
      <c r="QYK6" s="1152" t="s">
        <v>129</v>
      </c>
      <c r="QYL6" s="1152" t="s">
        <v>129</v>
      </c>
      <c r="QYM6" s="1152" t="s">
        <v>129</v>
      </c>
      <c r="QYN6" s="1152" t="s">
        <v>129</v>
      </c>
      <c r="QYO6" s="1152" t="s">
        <v>129</v>
      </c>
      <c r="QYP6" s="1152" t="s">
        <v>129</v>
      </c>
      <c r="QYQ6" s="1152" t="s">
        <v>129</v>
      </c>
      <c r="QYR6" s="1152" t="s">
        <v>129</v>
      </c>
      <c r="QYS6" s="1152" t="s">
        <v>129</v>
      </c>
      <c r="QYT6" s="1152" t="s">
        <v>129</v>
      </c>
      <c r="QYU6" s="1152" t="s">
        <v>129</v>
      </c>
      <c r="QYV6" s="1152" t="s">
        <v>129</v>
      </c>
      <c r="QYW6" s="1152" t="s">
        <v>129</v>
      </c>
      <c r="QYX6" s="1152" t="s">
        <v>129</v>
      </c>
      <c r="QYY6" s="1152" t="s">
        <v>129</v>
      </c>
      <c r="QYZ6" s="1152" t="s">
        <v>129</v>
      </c>
      <c r="QZA6" s="1152" t="s">
        <v>129</v>
      </c>
      <c r="QZB6" s="1152" t="s">
        <v>129</v>
      </c>
      <c r="QZC6" s="1152" t="s">
        <v>129</v>
      </c>
      <c r="QZD6" s="1152" t="s">
        <v>129</v>
      </c>
      <c r="QZE6" s="1152" t="s">
        <v>129</v>
      </c>
      <c r="QZF6" s="1152" t="s">
        <v>129</v>
      </c>
      <c r="QZG6" s="1152" t="s">
        <v>129</v>
      </c>
      <c r="QZH6" s="1152" t="s">
        <v>129</v>
      </c>
      <c r="QZI6" s="1152" t="s">
        <v>129</v>
      </c>
      <c r="QZJ6" s="1152" t="s">
        <v>129</v>
      </c>
      <c r="QZK6" s="1152" t="s">
        <v>129</v>
      </c>
      <c r="QZL6" s="1152" t="s">
        <v>129</v>
      </c>
      <c r="QZM6" s="1152" t="s">
        <v>129</v>
      </c>
      <c r="QZN6" s="1152" t="s">
        <v>129</v>
      </c>
      <c r="QZO6" s="1152" t="s">
        <v>129</v>
      </c>
      <c r="QZP6" s="1152" t="s">
        <v>129</v>
      </c>
      <c r="QZQ6" s="1152" t="s">
        <v>129</v>
      </c>
      <c r="QZR6" s="1152" t="s">
        <v>129</v>
      </c>
      <c r="QZS6" s="1152" t="s">
        <v>129</v>
      </c>
      <c r="QZT6" s="1152" t="s">
        <v>129</v>
      </c>
      <c r="QZU6" s="1152" t="s">
        <v>129</v>
      </c>
      <c r="QZV6" s="1152" t="s">
        <v>129</v>
      </c>
      <c r="QZW6" s="1152" t="s">
        <v>129</v>
      </c>
      <c r="QZX6" s="1152" t="s">
        <v>129</v>
      </c>
      <c r="QZY6" s="1152" t="s">
        <v>129</v>
      </c>
      <c r="QZZ6" s="1152" t="s">
        <v>129</v>
      </c>
      <c r="RAA6" s="1152" t="s">
        <v>129</v>
      </c>
      <c r="RAB6" s="1152" t="s">
        <v>129</v>
      </c>
      <c r="RAC6" s="1152" t="s">
        <v>129</v>
      </c>
      <c r="RAD6" s="1152" t="s">
        <v>129</v>
      </c>
      <c r="RAE6" s="1152" t="s">
        <v>129</v>
      </c>
      <c r="RAF6" s="1152" t="s">
        <v>129</v>
      </c>
      <c r="RAG6" s="1152" t="s">
        <v>129</v>
      </c>
      <c r="RAH6" s="1152" t="s">
        <v>129</v>
      </c>
      <c r="RAI6" s="1152" t="s">
        <v>129</v>
      </c>
      <c r="RAJ6" s="1152" t="s">
        <v>129</v>
      </c>
      <c r="RAK6" s="1152" t="s">
        <v>129</v>
      </c>
      <c r="RAL6" s="1152" t="s">
        <v>129</v>
      </c>
      <c r="RAM6" s="1152" t="s">
        <v>129</v>
      </c>
      <c r="RAN6" s="1152" t="s">
        <v>129</v>
      </c>
      <c r="RAO6" s="1152" t="s">
        <v>129</v>
      </c>
      <c r="RAP6" s="1152" t="s">
        <v>129</v>
      </c>
      <c r="RAQ6" s="1152" t="s">
        <v>129</v>
      </c>
      <c r="RAR6" s="1152" t="s">
        <v>129</v>
      </c>
      <c r="RAS6" s="1152" t="s">
        <v>129</v>
      </c>
      <c r="RAT6" s="1152" t="s">
        <v>129</v>
      </c>
      <c r="RAU6" s="1152" t="s">
        <v>129</v>
      </c>
      <c r="RAV6" s="1152" t="s">
        <v>129</v>
      </c>
      <c r="RAW6" s="1152" t="s">
        <v>129</v>
      </c>
      <c r="RAX6" s="1152" t="s">
        <v>129</v>
      </c>
      <c r="RAY6" s="1152" t="s">
        <v>129</v>
      </c>
      <c r="RAZ6" s="1152" t="s">
        <v>129</v>
      </c>
      <c r="RBA6" s="1152" t="s">
        <v>129</v>
      </c>
      <c r="RBB6" s="1152" t="s">
        <v>129</v>
      </c>
      <c r="RBC6" s="1152" t="s">
        <v>129</v>
      </c>
      <c r="RBD6" s="1152" t="s">
        <v>129</v>
      </c>
      <c r="RBE6" s="1152" t="s">
        <v>129</v>
      </c>
      <c r="RBF6" s="1152" t="s">
        <v>129</v>
      </c>
      <c r="RBG6" s="1152" t="s">
        <v>129</v>
      </c>
      <c r="RBH6" s="1152" t="s">
        <v>129</v>
      </c>
      <c r="RBI6" s="1152" t="s">
        <v>129</v>
      </c>
      <c r="RBJ6" s="1152" t="s">
        <v>129</v>
      </c>
      <c r="RBK6" s="1152" t="s">
        <v>129</v>
      </c>
      <c r="RBL6" s="1152" t="s">
        <v>129</v>
      </c>
      <c r="RBM6" s="1152" t="s">
        <v>129</v>
      </c>
      <c r="RBN6" s="1152" t="s">
        <v>129</v>
      </c>
      <c r="RBO6" s="1152" t="s">
        <v>129</v>
      </c>
      <c r="RBP6" s="1152" t="s">
        <v>129</v>
      </c>
      <c r="RBQ6" s="1152" t="s">
        <v>129</v>
      </c>
      <c r="RBR6" s="1152" t="s">
        <v>129</v>
      </c>
      <c r="RBS6" s="1152" t="s">
        <v>129</v>
      </c>
      <c r="RBT6" s="1152" t="s">
        <v>129</v>
      </c>
      <c r="RBU6" s="1152" t="s">
        <v>129</v>
      </c>
      <c r="RBV6" s="1152" t="s">
        <v>129</v>
      </c>
      <c r="RBW6" s="1152" t="s">
        <v>129</v>
      </c>
      <c r="RBX6" s="1152" t="s">
        <v>129</v>
      </c>
      <c r="RBY6" s="1152" t="s">
        <v>129</v>
      </c>
      <c r="RBZ6" s="1152" t="s">
        <v>129</v>
      </c>
      <c r="RCA6" s="1152" t="s">
        <v>129</v>
      </c>
      <c r="RCB6" s="1152" t="s">
        <v>129</v>
      </c>
      <c r="RCC6" s="1152" t="s">
        <v>129</v>
      </c>
      <c r="RCD6" s="1152" t="s">
        <v>129</v>
      </c>
      <c r="RCE6" s="1152" t="s">
        <v>129</v>
      </c>
      <c r="RCF6" s="1152" t="s">
        <v>129</v>
      </c>
      <c r="RCG6" s="1152" t="s">
        <v>129</v>
      </c>
      <c r="RCH6" s="1152" t="s">
        <v>129</v>
      </c>
      <c r="RCI6" s="1152" t="s">
        <v>129</v>
      </c>
      <c r="RCJ6" s="1152" t="s">
        <v>129</v>
      </c>
      <c r="RCK6" s="1152" t="s">
        <v>129</v>
      </c>
      <c r="RCL6" s="1152" t="s">
        <v>129</v>
      </c>
      <c r="RCM6" s="1152" t="s">
        <v>129</v>
      </c>
      <c r="RCN6" s="1152" t="s">
        <v>129</v>
      </c>
      <c r="RCO6" s="1152" t="s">
        <v>129</v>
      </c>
      <c r="RCP6" s="1152" t="s">
        <v>129</v>
      </c>
      <c r="RCQ6" s="1152" t="s">
        <v>129</v>
      </c>
      <c r="RCR6" s="1152" t="s">
        <v>129</v>
      </c>
      <c r="RCS6" s="1152" t="s">
        <v>129</v>
      </c>
      <c r="RCT6" s="1152" t="s">
        <v>129</v>
      </c>
      <c r="RCU6" s="1152" t="s">
        <v>129</v>
      </c>
      <c r="RCV6" s="1152" t="s">
        <v>129</v>
      </c>
      <c r="RCW6" s="1152" t="s">
        <v>129</v>
      </c>
      <c r="RCX6" s="1152" t="s">
        <v>129</v>
      </c>
      <c r="RCY6" s="1152" t="s">
        <v>129</v>
      </c>
      <c r="RCZ6" s="1152" t="s">
        <v>129</v>
      </c>
      <c r="RDA6" s="1152" t="s">
        <v>129</v>
      </c>
      <c r="RDB6" s="1152" t="s">
        <v>129</v>
      </c>
      <c r="RDC6" s="1152" t="s">
        <v>129</v>
      </c>
      <c r="RDD6" s="1152" t="s">
        <v>129</v>
      </c>
      <c r="RDE6" s="1152" t="s">
        <v>129</v>
      </c>
      <c r="RDF6" s="1152" t="s">
        <v>129</v>
      </c>
      <c r="RDG6" s="1152" t="s">
        <v>129</v>
      </c>
      <c r="RDH6" s="1152" t="s">
        <v>129</v>
      </c>
      <c r="RDI6" s="1152" t="s">
        <v>129</v>
      </c>
      <c r="RDJ6" s="1152" t="s">
        <v>129</v>
      </c>
      <c r="RDK6" s="1152" t="s">
        <v>129</v>
      </c>
      <c r="RDL6" s="1152" t="s">
        <v>129</v>
      </c>
      <c r="RDM6" s="1152" t="s">
        <v>129</v>
      </c>
      <c r="RDN6" s="1152" t="s">
        <v>129</v>
      </c>
      <c r="RDO6" s="1152" t="s">
        <v>129</v>
      </c>
      <c r="RDP6" s="1152" t="s">
        <v>129</v>
      </c>
      <c r="RDQ6" s="1152" t="s">
        <v>129</v>
      </c>
      <c r="RDR6" s="1152" t="s">
        <v>129</v>
      </c>
      <c r="RDS6" s="1152" t="s">
        <v>129</v>
      </c>
      <c r="RDT6" s="1152" t="s">
        <v>129</v>
      </c>
      <c r="RDU6" s="1152" t="s">
        <v>129</v>
      </c>
      <c r="RDV6" s="1152" t="s">
        <v>129</v>
      </c>
      <c r="RDW6" s="1152" t="s">
        <v>129</v>
      </c>
      <c r="RDX6" s="1152" t="s">
        <v>129</v>
      </c>
      <c r="RDY6" s="1152" t="s">
        <v>129</v>
      </c>
      <c r="RDZ6" s="1152" t="s">
        <v>129</v>
      </c>
      <c r="REA6" s="1152" t="s">
        <v>129</v>
      </c>
      <c r="REB6" s="1152" t="s">
        <v>129</v>
      </c>
      <c r="REC6" s="1152" t="s">
        <v>129</v>
      </c>
      <c r="RED6" s="1152" t="s">
        <v>129</v>
      </c>
      <c r="REE6" s="1152" t="s">
        <v>129</v>
      </c>
      <c r="REF6" s="1152" t="s">
        <v>129</v>
      </c>
      <c r="REG6" s="1152" t="s">
        <v>129</v>
      </c>
      <c r="REH6" s="1152" t="s">
        <v>129</v>
      </c>
      <c r="REI6" s="1152" t="s">
        <v>129</v>
      </c>
      <c r="REJ6" s="1152" t="s">
        <v>129</v>
      </c>
      <c r="REK6" s="1152" t="s">
        <v>129</v>
      </c>
      <c r="REL6" s="1152" t="s">
        <v>129</v>
      </c>
      <c r="REM6" s="1152" t="s">
        <v>129</v>
      </c>
      <c r="REN6" s="1152" t="s">
        <v>129</v>
      </c>
      <c r="REO6" s="1152" t="s">
        <v>129</v>
      </c>
      <c r="REP6" s="1152" t="s">
        <v>129</v>
      </c>
      <c r="REQ6" s="1152" t="s">
        <v>129</v>
      </c>
      <c r="RER6" s="1152" t="s">
        <v>129</v>
      </c>
      <c r="RES6" s="1152" t="s">
        <v>129</v>
      </c>
      <c r="RET6" s="1152" t="s">
        <v>129</v>
      </c>
      <c r="REU6" s="1152" t="s">
        <v>129</v>
      </c>
      <c r="REV6" s="1152" t="s">
        <v>129</v>
      </c>
      <c r="REW6" s="1152" t="s">
        <v>129</v>
      </c>
      <c r="REX6" s="1152" t="s">
        <v>129</v>
      </c>
      <c r="REY6" s="1152" t="s">
        <v>129</v>
      </c>
      <c r="REZ6" s="1152" t="s">
        <v>129</v>
      </c>
      <c r="RFA6" s="1152" t="s">
        <v>129</v>
      </c>
      <c r="RFB6" s="1152" t="s">
        <v>129</v>
      </c>
      <c r="RFC6" s="1152" t="s">
        <v>129</v>
      </c>
      <c r="RFD6" s="1152" t="s">
        <v>129</v>
      </c>
      <c r="RFE6" s="1152" t="s">
        <v>129</v>
      </c>
      <c r="RFF6" s="1152" t="s">
        <v>129</v>
      </c>
      <c r="RFG6" s="1152" t="s">
        <v>129</v>
      </c>
      <c r="RFH6" s="1152" t="s">
        <v>129</v>
      </c>
      <c r="RFI6" s="1152" t="s">
        <v>129</v>
      </c>
      <c r="RFJ6" s="1152" t="s">
        <v>129</v>
      </c>
      <c r="RFK6" s="1152" t="s">
        <v>129</v>
      </c>
      <c r="RFL6" s="1152" t="s">
        <v>129</v>
      </c>
      <c r="RFM6" s="1152" t="s">
        <v>129</v>
      </c>
      <c r="RFN6" s="1152" t="s">
        <v>129</v>
      </c>
      <c r="RFO6" s="1152" t="s">
        <v>129</v>
      </c>
      <c r="RFP6" s="1152" t="s">
        <v>129</v>
      </c>
      <c r="RFQ6" s="1152" t="s">
        <v>129</v>
      </c>
      <c r="RFR6" s="1152" t="s">
        <v>129</v>
      </c>
      <c r="RFS6" s="1152" t="s">
        <v>129</v>
      </c>
      <c r="RFT6" s="1152" t="s">
        <v>129</v>
      </c>
      <c r="RFU6" s="1152" t="s">
        <v>129</v>
      </c>
      <c r="RFV6" s="1152" t="s">
        <v>129</v>
      </c>
      <c r="RFW6" s="1152" t="s">
        <v>129</v>
      </c>
      <c r="RFX6" s="1152" t="s">
        <v>129</v>
      </c>
      <c r="RFY6" s="1152" t="s">
        <v>129</v>
      </c>
      <c r="RFZ6" s="1152" t="s">
        <v>129</v>
      </c>
      <c r="RGA6" s="1152" t="s">
        <v>129</v>
      </c>
      <c r="RGB6" s="1152" t="s">
        <v>129</v>
      </c>
      <c r="RGC6" s="1152" t="s">
        <v>129</v>
      </c>
      <c r="RGD6" s="1152" t="s">
        <v>129</v>
      </c>
      <c r="RGE6" s="1152" t="s">
        <v>129</v>
      </c>
      <c r="RGF6" s="1152" t="s">
        <v>129</v>
      </c>
      <c r="RGG6" s="1152" t="s">
        <v>129</v>
      </c>
      <c r="RGH6" s="1152" t="s">
        <v>129</v>
      </c>
      <c r="RGI6" s="1152" t="s">
        <v>129</v>
      </c>
      <c r="RGJ6" s="1152" t="s">
        <v>129</v>
      </c>
      <c r="RGK6" s="1152" t="s">
        <v>129</v>
      </c>
      <c r="RGL6" s="1152" t="s">
        <v>129</v>
      </c>
      <c r="RGM6" s="1152" t="s">
        <v>129</v>
      </c>
      <c r="RGN6" s="1152" t="s">
        <v>129</v>
      </c>
      <c r="RGO6" s="1152" t="s">
        <v>129</v>
      </c>
      <c r="RGP6" s="1152" t="s">
        <v>129</v>
      </c>
      <c r="RGQ6" s="1152" t="s">
        <v>129</v>
      </c>
      <c r="RGR6" s="1152" t="s">
        <v>129</v>
      </c>
      <c r="RGS6" s="1152" t="s">
        <v>129</v>
      </c>
      <c r="RGT6" s="1152" t="s">
        <v>129</v>
      </c>
      <c r="RGU6" s="1152" t="s">
        <v>129</v>
      </c>
      <c r="RGV6" s="1152" t="s">
        <v>129</v>
      </c>
      <c r="RGW6" s="1152" t="s">
        <v>129</v>
      </c>
      <c r="RGX6" s="1152" t="s">
        <v>129</v>
      </c>
      <c r="RGY6" s="1152" t="s">
        <v>129</v>
      </c>
      <c r="RGZ6" s="1152" t="s">
        <v>129</v>
      </c>
      <c r="RHA6" s="1152" t="s">
        <v>129</v>
      </c>
      <c r="RHB6" s="1152" t="s">
        <v>129</v>
      </c>
      <c r="RHC6" s="1152" t="s">
        <v>129</v>
      </c>
      <c r="RHD6" s="1152" t="s">
        <v>129</v>
      </c>
      <c r="RHE6" s="1152" t="s">
        <v>129</v>
      </c>
      <c r="RHF6" s="1152" t="s">
        <v>129</v>
      </c>
      <c r="RHG6" s="1152" t="s">
        <v>129</v>
      </c>
      <c r="RHH6" s="1152" t="s">
        <v>129</v>
      </c>
      <c r="RHI6" s="1152" t="s">
        <v>129</v>
      </c>
      <c r="RHJ6" s="1152" t="s">
        <v>129</v>
      </c>
      <c r="RHK6" s="1152" t="s">
        <v>129</v>
      </c>
      <c r="RHL6" s="1152" t="s">
        <v>129</v>
      </c>
      <c r="RHM6" s="1152" t="s">
        <v>129</v>
      </c>
      <c r="RHN6" s="1152" t="s">
        <v>129</v>
      </c>
      <c r="RHO6" s="1152" t="s">
        <v>129</v>
      </c>
      <c r="RHP6" s="1152" t="s">
        <v>129</v>
      </c>
      <c r="RHQ6" s="1152" t="s">
        <v>129</v>
      </c>
      <c r="RHR6" s="1152" t="s">
        <v>129</v>
      </c>
      <c r="RHS6" s="1152" t="s">
        <v>129</v>
      </c>
      <c r="RHT6" s="1152" t="s">
        <v>129</v>
      </c>
      <c r="RHU6" s="1152" t="s">
        <v>129</v>
      </c>
      <c r="RHV6" s="1152" t="s">
        <v>129</v>
      </c>
      <c r="RHW6" s="1152" t="s">
        <v>129</v>
      </c>
      <c r="RHX6" s="1152" t="s">
        <v>129</v>
      </c>
      <c r="RHY6" s="1152" t="s">
        <v>129</v>
      </c>
      <c r="RHZ6" s="1152" t="s">
        <v>129</v>
      </c>
      <c r="RIA6" s="1152" t="s">
        <v>129</v>
      </c>
      <c r="RIB6" s="1152" t="s">
        <v>129</v>
      </c>
      <c r="RIC6" s="1152" t="s">
        <v>129</v>
      </c>
      <c r="RID6" s="1152" t="s">
        <v>129</v>
      </c>
      <c r="RIE6" s="1152" t="s">
        <v>129</v>
      </c>
      <c r="RIF6" s="1152" t="s">
        <v>129</v>
      </c>
      <c r="RIG6" s="1152" t="s">
        <v>129</v>
      </c>
      <c r="RIH6" s="1152" t="s">
        <v>129</v>
      </c>
      <c r="RII6" s="1152" t="s">
        <v>129</v>
      </c>
      <c r="RIJ6" s="1152" t="s">
        <v>129</v>
      </c>
      <c r="RIK6" s="1152" t="s">
        <v>129</v>
      </c>
      <c r="RIL6" s="1152" t="s">
        <v>129</v>
      </c>
      <c r="RIM6" s="1152" t="s">
        <v>129</v>
      </c>
      <c r="RIN6" s="1152" t="s">
        <v>129</v>
      </c>
      <c r="RIO6" s="1152" t="s">
        <v>129</v>
      </c>
      <c r="RIP6" s="1152" t="s">
        <v>129</v>
      </c>
      <c r="RIQ6" s="1152" t="s">
        <v>129</v>
      </c>
      <c r="RIR6" s="1152" t="s">
        <v>129</v>
      </c>
      <c r="RIS6" s="1152" t="s">
        <v>129</v>
      </c>
      <c r="RIT6" s="1152" t="s">
        <v>129</v>
      </c>
      <c r="RIU6" s="1152" t="s">
        <v>129</v>
      </c>
      <c r="RIV6" s="1152" t="s">
        <v>129</v>
      </c>
      <c r="RIW6" s="1152" t="s">
        <v>129</v>
      </c>
      <c r="RIX6" s="1152" t="s">
        <v>129</v>
      </c>
      <c r="RIY6" s="1152" t="s">
        <v>129</v>
      </c>
      <c r="RIZ6" s="1152" t="s">
        <v>129</v>
      </c>
      <c r="RJA6" s="1152" t="s">
        <v>129</v>
      </c>
      <c r="RJB6" s="1152" t="s">
        <v>129</v>
      </c>
      <c r="RJC6" s="1152" t="s">
        <v>129</v>
      </c>
      <c r="RJD6" s="1152" t="s">
        <v>129</v>
      </c>
      <c r="RJE6" s="1152" t="s">
        <v>129</v>
      </c>
      <c r="RJF6" s="1152" t="s">
        <v>129</v>
      </c>
      <c r="RJG6" s="1152" t="s">
        <v>129</v>
      </c>
      <c r="RJH6" s="1152" t="s">
        <v>129</v>
      </c>
      <c r="RJI6" s="1152" t="s">
        <v>129</v>
      </c>
      <c r="RJJ6" s="1152" t="s">
        <v>129</v>
      </c>
      <c r="RJK6" s="1152" t="s">
        <v>129</v>
      </c>
      <c r="RJL6" s="1152" t="s">
        <v>129</v>
      </c>
      <c r="RJM6" s="1152" t="s">
        <v>129</v>
      </c>
      <c r="RJN6" s="1152" t="s">
        <v>129</v>
      </c>
      <c r="RJO6" s="1152" t="s">
        <v>129</v>
      </c>
      <c r="RJP6" s="1152" t="s">
        <v>129</v>
      </c>
      <c r="RJQ6" s="1152" t="s">
        <v>129</v>
      </c>
      <c r="RJR6" s="1152" t="s">
        <v>129</v>
      </c>
      <c r="RJS6" s="1152" t="s">
        <v>129</v>
      </c>
      <c r="RJT6" s="1152" t="s">
        <v>129</v>
      </c>
      <c r="RJU6" s="1152" t="s">
        <v>129</v>
      </c>
      <c r="RJV6" s="1152" t="s">
        <v>129</v>
      </c>
      <c r="RJW6" s="1152" t="s">
        <v>129</v>
      </c>
      <c r="RJX6" s="1152" t="s">
        <v>129</v>
      </c>
      <c r="RJY6" s="1152" t="s">
        <v>129</v>
      </c>
      <c r="RJZ6" s="1152" t="s">
        <v>129</v>
      </c>
      <c r="RKA6" s="1152" t="s">
        <v>129</v>
      </c>
      <c r="RKB6" s="1152" t="s">
        <v>129</v>
      </c>
      <c r="RKC6" s="1152" t="s">
        <v>129</v>
      </c>
      <c r="RKD6" s="1152" t="s">
        <v>129</v>
      </c>
      <c r="RKE6" s="1152" t="s">
        <v>129</v>
      </c>
      <c r="RKF6" s="1152" t="s">
        <v>129</v>
      </c>
      <c r="RKG6" s="1152" t="s">
        <v>129</v>
      </c>
      <c r="RKH6" s="1152" t="s">
        <v>129</v>
      </c>
      <c r="RKI6" s="1152" t="s">
        <v>129</v>
      </c>
      <c r="RKJ6" s="1152" t="s">
        <v>129</v>
      </c>
      <c r="RKK6" s="1152" t="s">
        <v>129</v>
      </c>
      <c r="RKL6" s="1152" t="s">
        <v>129</v>
      </c>
      <c r="RKM6" s="1152" t="s">
        <v>129</v>
      </c>
      <c r="RKN6" s="1152" t="s">
        <v>129</v>
      </c>
      <c r="RKO6" s="1152" t="s">
        <v>129</v>
      </c>
      <c r="RKP6" s="1152" t="s">
        <v>129</v>
      </c>
      <c r="RKQ6" s="1152" t="s">
        <v>129</v>
      </c>
      <c r="RKR6" s="1152" t="s">
        <v>129</v>
      </c>
      <c r="RKS6" s="1152" t="s">
        <v>129</v>
      </c>
      <c r="RKT6" s="1152" t="s">
        <v>129</v>
      </c>
      <c r="RKU6" s="1152" t="s">
        <v>129</v>
      </c>
      <c r="RKV6" s="1152" t="s">
        <v>129</v>
      </c>
      <c r="RKW6" s="1152" t="s">
        <v>129</v>
      </c>
      <c r="RKX6" s="1152" t="s">
        <v>129</v>
      </c>
      <c r="RKY6" s="1152" t="s">
        <v>129</v>
      </c>
      <c r="RKZ6" s="1152" t="s">
        <v>129</v>
      </c>
      <c r="RLA6" s="1152" t="s">
        <v>129</v>
      </c>
      <c r="RLB6" s="1152" t="s">
        <v>129</v>
      </c>
      <c r="RLC6" s="1152" t="s">
        <v>129</v>
      </c>
      <c r="RLD6" s="1152" t="s">
        <v>129</v>
      </c>
      <c r="RLE6" s="1152" t="s">
        <v>129</v>
      </c>
      <c r="RLF6" s="1152" t="s">
        <v>129</v>
      </c>
      <c r="RLG6" s="1152" t="s">
        <v>129</v>
      </c>
      <c r="RLH6" s="1152" t="s">
        <v>129</v>
      </c>
      <c r="RLI6" s="1152" t="s">
        <v>129</v>
      </c>
      <c r="RLJ6" s="1152" t="s">
        <v>129</v>
      </c>
      <c r="RLK6" s="1152" t="s">
        <v>129</v>
      </c>
      <c r="RLL6" s="1152" t="s">
        <v>129</v>
      </c>
      <c r="RLM6" s="1152" t="s">
        <v>129</v>
      </c>
      <c r="RLN6" s="1152" t="s">
        <v>129</v>
      </c>
      <c r="RLO6" s="1152" t="s">
        <v>129</v>
      </c>
      <c r="RLP6" s="1152" t="s">
        <v>129</v>
      </c>
      <c r="RLQ6" s="1152" t="s">
        <v>129</v>
      </c>
      <c r="RLR6" s="1152" t="s">
        <v>129</v>
      </c>
      <c r="RLS6" s="1152" t="s">
        <v>129</v>
      </c>
      <c r="RLT6" s="1152" t="s">
        <v>129</v>
      </c>
      <c r="RLU6" s="1152" t="s">
        <v>129</v>
      </c>
      <c r="RLV6" s="1152" t="s">
        <v>129</v>
      </c>
      <c r="RLW6" s="1152" t="s">
        <v>129</v>
      </c>
      <c r="RLX6" s="1152" t="s">
        <v>129</v>
      </c>
      <c r="RLY6" s="1152" t="s">
        <v>129</v>
      </c>
      <c r="RLZ6" s="1152" t="s">
        <v>129</v>
      </c>
      <c r="RMA6" s="1152" t="s">
        <v>129</v>
      </c>
      <c r="RMB6" s="1152" t="s">
        <v>129</v>
      </c>
      <c r="RMC6" s="1152" t="s">
        <v>129</v>
      </c>
      <c r="RMD6" s="1152" t="s">
        <v>129</v>
      </c>
      <c r="RME6" s="1152" t="s">
        <v>129</v>
      </c>
      <c r="RMF6" s="1152" t="s">
        <v>129</v>
      </c>
      <c r="RMG6" s="1152" t="s">
        <v>129</v>
      </c>
      <c r="RMH6" s="1152" t="s">
        <v>129</v>
      </c>
      <c r="RMI6" s="1152" t="s">
        <v>129</v>
      </c>
      <c r="RMJ6" s="1152" t="s">
        <v>129</v>
      </c>
      <c r="RMK6" s="1152" t="s">
        <v>129</v>
      </c>
      <c r="RML6" s="1152" t="s">
        <v>129</v>
      </c>
      <c r="RMM6" s="1152" t="s">
        <v>129</v>
      </c>
      <c r="RMN6" s="1152" t="s">
        <v>129</v>
      </c>
      <c r="RMO6" s="1152" t="s">
        <v>129</v>
      </c>
      <c r="RMP6" s="1152" t="s">
        <v>129</v>
      </c>
      <c r="RMQ6" s="1152" t="s">
        <v>129</v>
      </c>
      <c r="RMR6" s="1152" t="s">
        <v>129</v>
      </c>
      <c r="RMS6" s="1152" t="s">
        <v>129</v>
      </c>
      <c r="RMT6" s="1152" t="s">
        <v>129</v>
      </c>
      <c r="RMU6" s="1152" t="s">
        <v>129</v>
      </c>
      <c r="RMV6" s="1152" t="s">
        <v>129</v>
      </c>
      <c r="RMW6" s="1152" t="s">
        <v>129</v>
      </c>
      <c r="RMX6" s="1152" t="s">
        <v>129</v>
      </c>
      <c r="RMY6" s="1152" t="s">
        <v>129</v>
      </c>
      <c r="RMZ6" s="1152" t="s">
        <v>129</v>
      </c>
      <c r="RNA6" s="1152" t="s">
        <v>129</v>
      </c>
      <c r="RNB6" s="1152" t="s">
        <v>129</v>
      </c>
      <c r="RNC6" s="1152" t="s">
        <v>129</v>
      </c>
      <c r="RND6" s="1152" t="s">
        <v>129</v>
      </c>
      <c r="RNE6" s="1152" t="s">
        <v>129</v>
      </c>
      <c r="RNF6" s="1152" t="s">
        <v>129</v>
      </c>
      <c r="RNG6" s="1152" t="s">
        <v>129</v>
      </c>
      <c r="RNH6" s="1152" t="s">
        <v>129</v>
      </c>
      <c r="RNI6" s="1152" t="s">
        <v>129</v>
      </c>
      <c r="RNJ6" s="1152" t="s">
        <v>129</v>
      </c>
      <c r="RNK6" s="1152" t="s">
        <v>129</v>
      </c>
      <c r="RNL6" s="1152" t="s">
        <v>129</v>
      </c>
      <c r="RNM6" s="1152" t="s">
        <v>129</v>
      </c>
      <c r="RNN6" s="1152" t="s">
        <v>129</v>
      </c>
      <c r="RNO6" s="1152" t="s">
        <v>129</v>
      </c>
      <c r="RNP6" s="1152" t="s">
        <v>129</v>
      </c>
      <c r="RNQ6" s="1152" t="s">
        <v>129</v>
      </c>
      <c r="RNR6" s="1152" t="s">
        <v>129</v>
      </c>
      <c r="RNS6" s="1152" t="s">
        <v>129</v>
      </c>
      <c r="RNT6" s="1152" t="s">
        <v>129</v>
      </c>
      <c r="RNU6" s="1152" t="s">
        <v>129</v>
      </c>
      <c r="RNV6" s="1152" t="s">
        <v>129</v>
      </c>
      <c r="RNW6" s="1152" t="s">
        <v>129</v>
      </c>
      <c r="RNX6" s="1152" t="s">
        <v>129</v>
      </c>
      <c r="RNY6" s="1152" t="s">
        <v>129</v>
      </c>
      <c r="RNZ6" s="1152" t="s">
        <v>129</v>
      </c>
      <c r="ROA6" s="1152" t="s">
        <v>129</v>
      </c>
      <c r="ROB6" s="1152" t="s">
        <v>129</v>
      </c>
      <c r="ROC6" s="1152" t="s">
        <v>129</v>
      </c>
      <c r="ROD6" s="1152" t="s">
        <v>129</v>
      </c>
      <c r="ROE6" s="1152" t="s">
        <v>129</v>
      </c>
      <c r="ROF6" s="1152" t="s">
        <v>129</v>
      </c>
      <c r="ROG6" s="1152" t="s">
        <v>129</v>
      </c>
      <c r="ROH6" s="1152" t="s">
        <v>129</v>
      </c>
      <c r="ROI6" s="1152" t="s">
        <v>129</v>
      </c>
      <c r="ROJ6" s="1152" t="s">
        <v>129</v>
      </c>
      <c r="ROK6" s="1152" t="s">
        <v>129</v>
      </c>
      <c r="ROL6" s="1152" t="s">
        <v>129</v>
      </c>
      <c r="ROM6" s="1152" t="s">
        <v>129</v>
      </c>
      <c r="RON6" s="1152" t="s">
        <v>129</v>
      </c>
      <c r="ROO6" s="1152" t="s">
        <v>129</v>
      </c>
      <c r="ROP6" s="1152" t="s">
        <v>129</v>
      </c>
      <c r="ROQ6" s="1152" t="s">
        <v>129</v>
      </c>
      <c r="ROR6" s="1152" t="s">
        <v>129</v>
      </c>
      <c r="ROS6" s="1152" t="s">
        <v>129</v>
      </c>
      <c r="ROT6" s="1152" t="s">
        <v>129</v>
      </c>
      <c r="ROU6" s="1152" t="s">
        <v>129</v>
      </c>
      <c r="ROV6" s="1152" t="s">
        <v>129</v>
      </c>
      <c r="ROW6" s="1152" t="s">
        <v>129</v>
      </c>
      <c r="ROX6" s="1152" t="s">
        <v>129</v>
      </c>
      <c r="ROY6" s="1152" t="s">
        <v>129</v>
      </c>
      <c r="ROZ6" s="1152" t="s">
        <v>129</v>
      </c>
      <c r="RPA6" s="1152" t="s">
        <v>129</v>
      </c>
      <c r="RPB6" s="1152" t="s">
        <v>129</v>
      </c>
      <c r="RPC6" s="1152" t="s">
        <v>129</v>
      </c>
      <c r="RPD6" s="1152" t="s">
        <v>129</v>
      </c>
      <c r="RPE6" s="1152" t="s">
        <v>129</v>
      </c>
      <c r="RPF6" s="1152" t="s">
        <v>129</v>
      </c>
      <c r="RPG6" s="1152" t="s">
        <v>129</v>
      </c>
      <c r="RPH6" s="1152" t="s">
        <v>129</v>
      </c>
      <c r="RPI6" s="1152" t="s">
        <v>129</v>
      </c>
      <c r="RPJ6" s="1152" t="s">
        <v>129</v>
      </c>
      <c r="RPK6" s="1152" t="s">
        <v>129</v>
      </c>
      <c r="RPL6" s="1152" t="s">
        <v>129</v>
      </c>
      <c r="RPM6" s="1152" t="s">
        <v>129</v>
      </c>
      <c r="RPN6" s="1152" t="s">
        <v>129</v>
      </c>
      <c r="RPO6" s="1152" t="s">
        <v>129</v>
      </c>
      <c r="RPP6" s="1152" t="s">
        <v>129</v>
      </c>
      <c r="RPQ6" s="1152" t="s">
        <v>129</v>
      </c>
      <c r="RPR6" s="1152" t="s">
        <v>129</v>
      </c>
      <c r="RPS6" s="1152" t="s">
        <v>129</v>
      </c>
      <c r="RPT6" s="1152" t="s">
        <v>129</v>
      </c>
      <c r="RPU6" s="1152" t="s">
        <v>129</v>
      </c>
      <c r="RPV6" s="1152" t="s">
        <v>129</v>
      </c>
      <c r="RPW6" s="1152" t="s">
        <v>129</v>
      </c>
      <c r="RPX6" s="1152" t="s">
        <v>129</v>
      </c>
      <c r="RPY6" s="1152" t="s">
        <v>129</v>
      </c>
      <c r="RPZ6" s="1152" t="s">
        <v>129</v>
      </c>
      <c r="RQA6" s="1152" t="s">
        <v>129</v>
      </c>
      <c r="RQB6" s="1152" t="s">
        <v>129</v>
      </c>
      <c r="RQC6" s="1152" t="s">
        <v>129</v>
      </c>
      <c r="RQD6" s="1152" t="s">
        <v>129</v>
      </c>
      <c r="RQE6" s="1152" t="s">
        <v>129</v>
      </c>
      <c r="RQF6" s="1152" t="s">
        <v>129</v>
      </c>
      <c r="RQG6" s="1152" t="s">
        <v>129</v>
      </c>
      <c r="RQH6" s="1152" t="s">
        <v>129</v>
      </c>
      <c r="RQI6" s="1152" t="s">
        <v>129</v>
      </c>
      <c r="RQJ6" s="1152" t="s">
        <v>129</v>
      </c>
      <c r="RQK6" s="1152" t="s">
        <v>129</v>
      </c>
      <c r="RQL6" s="1152" t="s">
        <v>129</v>
      </c>
      <c r="RQM6" s="1152" t="s">
        <v>129</v>
      </c>
      <c r="RQN6" s="1152" t="s">
        <v>129</v>
      </c>
      <c r="RQO6" s="1152" t="s">
        <v>129</v>
      </c>
      <c r="RQP6" s="1152" t="s">
        <v>129</v>
      </c>
      <c r="RQQ6" s="1152" t="s">
        <v>129</v>
      </c>
      <c r="RQR6" s="1152" t="s">
        <v>129</v>
      </c>
      <c r="RQS6" s="1152" t="s">
        <v>129</v>
      </c>
      <c r="RQT6" s="1152" t="s">
        <v>129</v>
      </c>
      <c r="RQU6" s="1152" t="s">
        <v>129</v>
      </c>
      <c r="RQV6" s="1152" t="s">
        <v>129</v>
      </c>
      <c r="RQW6" s="1152" t="s">
        <v>129</v>
      </c>
      <c r="RQX6" s="1152" t="s">
        <v>129</v>
      </c>
      <c r="RQY6" s="1152" t="s">
        <v>129</v>
      </c>
      <c r="RQZ6" s="1152" t="s">
        <v>129</v>
      </c>
      <c r="RRA6" s="1152" t="s">
        <v>129</v>
      </c>
      <c r="RRB6" s="1152" t="s">
        <v>129</v>
      </c>
      <c r="RRC6" s="1152" t="s">
        <v>129</v>
      </c>
      <c r="RRD6" s="1152" t="s">
        <v>129</v>
      </c>
      <c r="RRE6" s="1152" t="s">
        <v>129</v>
      </c>
      <c r="RRF6" s="1152" t="s">
        <v>129</v>
      </c>
      <c r="RRG6" s="1152" t="s">
        <v>129</v>
      </c>
      <c r="RRH6" s="1152" t="s">
        <v>129</v>
      </c>
      <c r="RRI6" s="1152" t="s">
        <v>129</v>
      </c>
      <c r="RRJ6" s="1152" t="s">
        <v>129</v>
      </c>
      <c r="RRK6" s="1152" t="s">
        <v>129</v>
      </c>
      <c r="RRL6" s="1152" t="s">
        <v>129</v>
      </c>
      <c r="RRM6" s="1152" t="s">
        <v>129</v>
      </c>
      <c r="RRN6" s="1152" t="s">
        <v>129</v>
      </c>
      <c r="RRO6" s="1152" t="s">
        <v>129</v>
      </c>
      <c r="RRP6" s="1152" t="s">
        <v>129</v>
      </c>
      <c r="RRQ6" s="1152" t="s">
        <v>129</v>
      </c>
      <c r="RRR6" s="1152" t="s">
        <v>129</v>
      </c>
      <c r="RRS6" s="1152" t="s">
        <v>129</v>
      </c>
      <c r="RRT6" s="1152" t="s">
        <v>129</v>
      </c>
      <c r="RRU6" s="1152" t="s">
        <v>129</v>
      </c>
      <c r="RRV6" s="1152" t="s">
        <v>129</v>
      </c>
      <c r="RRW6" s="1152" t="s">
        <v>129</v>
      </c>
      <c r="RRX6" s="1152" t="s">
        <v>129</v>
      </c>
      <c r="RRY6" s="1152" t="s">
        <v>129</v>
      </c>
      <c r="RRZ6" s="1152" t="s">
        <v>129</v>
      </c>
      <c r="RSA6" s="1152" t="s">
        <v>129</v>
      </c>
      <c r="RSB6" s="1152" t="s">
        <v>129</v>
      </c>
      <c r="RSC6" s="1152" t="s">
        <v>129</v>
      </c>
      <c r="RSD6" s="1152" t="s">
        <v>129</v>
      </c>
      <c r="RSE6" s="1152" t="s">
        <v>129</v>
      </c>
      <c r="RSF6" s="1152" t="s">
        <v>129</v>
      </c>
      <c r="RSG6" s="1152" t="s">
        <v>129</v>
      </c>
      <c r="RSH6" s="1152" t="s">
        <v>129</v>
      </c>
      <c r="RSI6" s="1152" t="s">
        <v>129</v>
      </c>
      <c r="RSJ6" s="1152" t="s">
        <v>129</v>
      </c>
      <c r="RSK6" s="1152" t="s">
        <v>129</v>
      </c>
      <c r="RSL6" s="1152" t="s">
        <v>129</v>
      </c>
      <c r="RSM6" s="1152" t="s">
        <v>129</v>
      </c>
      <c r="RSN6" s="1152" t="s">
        <v>129</v>
      </c>
      <c r="RSO6" s="1152" t="s">
        <v>129</v>
      </c>
      <c r="RSP6" s="1152" t="s">
        <v>129</v>
      </c>
      <c r="RSQ6" s="1152" t="s">
        <v>129</v>
      </c>
      <c r="RSR6" s="1152" t="s">
        <v>129</v>
      </c>
      <c r="RSS6" s="1152" t="s">
        <v>129</v>
      </c>
      <c r="RST6" s="1152" t="s">
        <v>129</v>
      </c>
      <c r="RSU6" s="1152" t="s">
        <v>129</v>
      </c>
      <c r="RSV6" s="1152" t="s">
        <v>129</v>
      </c>
      <c r="RSW6" s="1152" t="s">
        <v>129</v>
      </c>
      <c r="RSX6" s="1152" t="s">
        <v>129</v>
      </c>
      <c r="RSY6" s="1152" t="s">
        <v>129</v>
      </c>
      <c r="RSZ6" s="1152" t="s">
        <v>129</v>
      </c>
      <c r="RTA6" s="1152" t="s">
        <v>129</v>
      </c>
      <c r="RTB6" s="1152" t="s">
        <v>129</v>
      </c>
      <c r="RTC6" s="1152" t="s">
        <v>129</v>
      </c>
      <c r="RTD6" s="1152" t="s">
        <v>129</v>
      </c>
      <c r="RTE6" s="1152" t="s">
        <v>129</v>
      </c>
      <c r="RTF6" s="1152" t="s">
        <v>129</v>
      </c>
      <c r="RTG6" s="1152" t="s">
        <v>129</v>
      </c>
      <c r="RTH6" s="1152" t="s">
        <v>129</v>
      </c>
      <c r="RTI6" s="1152" t="s">
        <v>129</v>
      </c>
      <c r="RTJ6" s="1152" t="s">
        <v>129</v>
      </c>
      <c r="RTK6" s="1152" t="s">
        <v>129</v>
      </c>
      <c r="RTL6" s="1152" t="s">
        <v>129</v>
      </c>
      <c r="RTM6" s="1152" t="s">
        <v>129</v>
      </c>
      <c r="RTN6" s="1152" t="s">
        <v>129</v>
      </c>
      <c r="RTO6" s="1152" t="s">
        <v>129</v>
      </c>
      <c r="RTP6" s="1152" t="s">
        <v>129</v>
      </c>
      <c r="RTQ6" s="1152" t="s">
        <v>129</v>
      </c>
      <c r="RTR6" s="1152" t="s">
        <v>129</v>
      </c>
      <c r="RTS6" s="1152" t="s">
        <v>129</v>
      </c>
      <c r="RTT6" s="1152" t="s">
        <v>129</v>
      </c>
      <c r="RTU6" s="1152" t="s">
        <v>129</v>
      </c>
      <c r="RTV6" s="1152" t="s">
        <v>129</v>
      </c>
      <c r="RTW6" s="1152" t="s">
        <v>129</v>
      </c>
      <c r="RTX6" s="1152" t="s">
        <v>129</v>
      </c>
      <c r="RTY6" s="1152" t="s">
        <v>129</v>
      </c>
      <c r="RTZ6" s="1152" t="s">
        <v>129</v>
      </c>
      <c r="RUA6" s="1152" t="s">
        <v>129</v>
      </c>
      <c r="RUB6" s="1152" t="s">
        <v>129</v>
      </c>
      <c r="RUC6" s="1152" t="s">
        <v>129</v>
      </c>
      <c r="RUD6" s="1152" t="s">
        <v>129</v>
      </c>
      <c r="RUE6" s="1152" t="s">
        <v>129</v>
      </c>
      <c r="RUF6" s="1152" t="s">
        <v>129</v>
      </c>
      <c r="RUG6" s="1152" t="s">
        <v>129</v>
      </c>
      <c r="RUH6" s="1152" t="s">
        <v>129</v>
      </c>
      <c r="RUI6" s="1152" t="s">
        <v>129</v>
      </c>
      <c r="RUJ6" s="1152" t="s">
        <v>129</v>
      </c>
      <c r="RUK6" s="1152" t="s">
        <v>129</v>
      </c>
      <c r="RUL6" s="1152" t="s">
        <v>129</v>
      </c>
      <c r="RUM6" s="1152" t="s">
        <v>129</v>
      </c>
      <c r="RUN6" s="1152" t="s">
        <v>129</v>
      </c>
      <c r="RUO6" s="1152" t="s">
        <v>129</v>
      </c>
      <c r="RUP6" s="1152" t="s">
        <v>129</v>
      </c>
      <c r="RUQ6" s="1152" t="s">
        <v>129</v>
      </c>
      <c r="RUR6" s="1152" t="s">
        <v>129</v>
      </c>
      <c r="RUS6" s="1152" t="s">
        <v>129</v>
      </c>
      <c r="RUT6" s="1152" t="s">
        <v>129</v>
      </c>
      <c r="RUU6" s="1152" t="s">
        <v>129</v>
      </c>
      <c r="RUV6" s="1152" t="s">
        <v>129</v>
      </c>
      <c r="RUW6" s="1152" t="s">
        <v>129</v>
      </c>
      <c r="RUX6" s="1152" t="s">
        <v>129</v>
      </c>
      <c r="RUY6" s="1152" t="s">
        <v>129</v>
      </c>
      <c r="RUZ6" s="1152" t="s">
        <v>129</v>
      </c>
      <c r="RVA6" s="1152" t="s">
        <v>129</v>
      </c>
      <c r="RVB6" s="1152" t="s">
        <v>129</v>
      </c>
      <c r="RVC6" s="1152" t="s">
        <v>129</v>
      </c>
      <c r="RVD6" s="1152" t="s">
        <v>129</v>
      </c>
      <c r="RVE6" s="1152" t="s">
        <v>129</v>
      </c>
      <c r="RVF6" s="1152" t="s">
        <v>129</v>
      </c>
      <c r="RVG6" s="1152" t="s">
        <v>129</v>
      </c>
      <c r="RVH6" s="1152" t="s">
        <v>129</v>
      </c>
      <c r="RVI6" s="1152" t="s">
        <v>129</v>
      </c>
      <c r="RVJ6" s="1152" t="s">
        <v>129</v>
      </c>
      <c r="RVK6" s="1152" t="s">
        <v>129</v>
      </c>
      <c r="RVL6" s="1152" t="s">
        <v>129</v>
      </c>
      <c r="RVM6" s="1152" t="s">
        <v>129</v>
      </c>
      <c r="RVN6" s="1152" t="s">
        <v>129</v>
      </c>
      <c r="RVO6" s="1152" t="s">
        <v>129</v>
      </c>
      <c r="RVP6" s="1152" t="s">
        <v>129</v>
      </c>
      <c r="RVQ6" s="1152" t="s">
        <v>129</v>
      </c>
      <c r="RVR6" s="1152" t="s">
        <v>129</v>
      </c>
      <c r="RVS6" s="1152" t="s">
        <v>129</v>
      </c>
      <c r="RVT6" s="1152" t="s">
        <v>129</v>
      </c>
      <c r="RVU6" s="1152" t="s">
        <v>129</v>
      </c>
      <c r="RVV6" s="1152" t="s">
        <v>129</v>
      </c>
      <c r="RVW6" s="1152" t="s">
        <v>129</v>
      </c>
      <c r="RVX6" s="1152" t="s">
        <v>129</v>
      </c>
      <c r="RVY6" s="1152" t="s">
        <v>129</v>
      </c>
      <c r="RVZ6" s="1152" t="s">
        <v>129</v>
      </c>
      <c r="RWA6" s="1152" t="s">
        <v>129</v>
      </c>
      <c r="RWB6" s="1152" t="s">
        <v>129</v>
      </c>
      <c r="RWC6" s="1152" t="s">
        <v>129</v>
      </c>
      <c r="RWD6" s="1152" t="s">
        <v>129</v>
      </c>
      <c r="RWE6" s="1152" t="s">
        <v>129</v>
      </c>
      <c r="RWF6" s="1152" t="s">
        <v>129</v>
      </c>
      <c r="RWG6" s="1152" t="s">
        <v>129</v>
      </c>
      <c r="RWH6" s="1152" t="s">
        <v>129</v>
      </c>
      <c r="RWI6" s="1152" t="s">
        <v>129</v>
      </c>
      <c r="RWJ6" s="1152" t="s">
        <v>129</v>
      </c>
      <c r="RWK6" s="1152" t="s">
        <v>129</v>
      </c>
      <c r="RWL6" s="1152" t="s">
        <v>129</v>
      </c>
      <c r="RWM6" s="1152" t="s">
        <v>129</v>
      </c>
      <c r="RWN6" s="1152" t="s">
        <v>129</v>
      </c>
      <c r="RWO6" s="1152" t="s">
        <v>129</v>
      </c>
      <c r="RWP6" s="1152" t="s">
        <v>129</v>
      </c>
      <c r="RWQ6" s="1152" t="s">
        <v>129</v>
      </c>
      <c r="RWR6" s="1152" t="s">
        <v>129</v>
      </c>
      <c r="RWS6" s="1152" t="s">
        <v>129</v>
      </c>
      <c r="RWT6" s="1152" t="s">
        <v>129</v>
      </c>
      <c r="RWU6" s="1152" t="s">
        <v>129</v>
      </c>
      <c r="RWV6" s="1152" t="s">
        <v>129</v>
      </c>
      <c r="RWW6" s="1152" t="s">
        <v>129</v>
      </c>
      <c r="RWX6" s="1152" t="s">
        <v>129</v>
      </c>
      <c r="RWY6" s="1152" t="s">
        <v>129</v>
      </c>
      <c r="RWZ6" s="1152" t="s">
        <v>129</v>
      </c>
      <c r="RXA6" s="1152" t="s">
        <v>129</v>
      </c>
      <c r="RXB6" s="1152" t="s">
        <v>129</v>
      </c>
      <c r="RXC6" s="1152" t="s">
        <v>129</v>
      </c>
      <c r="RXD6" s="1152" t="s">
        <v>129</v>
      </c>
      <c r="RXE6" s="1152" t="s">
        <v>129</v>
      </c>
      <c r="RXF6" s="1152" t="s">
        <v>129</v>
      </c>
      <c r="RXG6" s="1152" t="s">
        <v>129</v>
      </c>
      <c r="RXH6" s="1152" t="s">
        <v>129</v>
      </c>
      <c r="RXI6" s="1152" t="s">
        <v>129</v>
      </c>
      <c r="RXJ6" s="1152" t="s">
        <v>129</v>
      </c>
      <c r="RXK6" s="1152" t="s">
        <v>129</v>
      </c>
      <c r="RXL6" s="1152" t="s">
        <v>129</v>
      </c>
      <c r="RXM6" s="1152" t="s">
        <v>129</v>
      </c>
      <c r="RXN6" s="1152" t="s">
        <v>129</v>
      </c>
      <c r="RXO6" s="1152" t="s">
        <v>129</v>
      </c>
      <c r="RXP6" s="1152" t="s">
        <v>129</v>
      </c>
      <c r="RXQ6" s="1152" t="s">
        <v>129</v>
      </c>
      <c r="RXR6" s="1152" t="s">
        <v>129</v>
      </c>
      <c r="RXS6" s="1152" t="s">
        <v>129</v>
      </c>
      <c r="RXT6" s="1152" t="s">
        <v>129</v>
      </c>
      <c r="RXU6" s="1152" t="s">
        <v>129</v>
      </c>
      <c r="RXV6" s="1152" t="s">
        <v>129</v>
      </c>
      <c r="RXW6" s="1152" t="s">
        <v>129</v>
      </c>
      <c r="RXX6" s="1152" t="s">
        <v>129</v>
      </c>
      <c r="RXY6" s="1152" t="s">
        <v>129</v>
      </c>
      <c r="RXZ6" s="1152" t="s">
        <v>129</v>
      </c>
      <c r="RYA6" s="1152" t="s">
        <v>129</v>
      </c>
      <c r="RYB6" s="1152" t="s">
        <v>129</v>
      </c>
      <c r="RYC6" s="1152" t="s">
        <v>129</v>
      </c>
      <c r="RYD6" s="1152" t="s">
        <v>129</v>
      </c>
      <c r="RYE6" s="1152" t="s">
        <v>129</v>
      </c>
      <c r="RYF6" s="1152" t="s">
        <v>129</v>
      </c>
      <c r="RYG6" s="1152" t="s">
        <v>129</v>
      </c>
      <c r="RYH6" s="1152" t="s">
        <v>129</v>
      </c>
      <c r="RYI6" s="1152" t="s">
        <v>129</v>
      </c>
      <c r="RYJ6" s="1152" t="s">
        <v>129</v>
      </c>
      <c r="RYK6" s="1152" t="s">
        <v>129</v>
      </c>
      <c r="RYL6" s="1152" t="s">
        <v>129</v>
      </c>
      <c r="RYM6" s="1152" t="s">
        <v>129</v>
      </c>
      <c r="RYN6" s="1152" t="s">
        <v>129</v>
      </c>
      <c r="RYO6" s="1152" t="s">
        <v>129</v>
      </c>
      <c r="RYP6" s="1152" t="s">
        <v>129</v>
      </c>
      <c r="RYQ6" s="1152" t="s">
        <v>129</v>
      </c>
      <c r="RYR6" s="1152" t="s">
        <v>129</v>
      </c>
      <c r="RYS6" s="1152" t="s">
        <v>129</v>
      </c>
      <c r="RYT6" s="1152" t="s">
        <v>129</v>
      </c>
      <c r="RYU6" s="1152" t="s">
        <v>129</v>
      </c>
      <c r="RYV6" s="1152" t="s">
        <v>129</v>
      </c>
      <c r="RYW6" s="1152" t="s">
        <v>129</v>
      </c>
      <c r="RYX6" s="1152" t="s">
        <v>129</v>
      </c>
      <c r="RYY6" s="1152" t="s">
        <v>129</v>
      </c>
      <c r="RYZ6" s="1152" t="s">
        <v>129</v>
      </c>
      <c r="RZA6" s="1152" t="s">
        <v>129</v>
      </c>
      <c r="RZB6" s="1152" t="s">
        <v>129</v>
      </c>
      <c r="RZC6" s="1152" t="s">
        <v>129</v>
      </c>
      <c r="RZD6" s="1152" t="s">
        <v>129</v>
      </c>
      <c r="RZE6" s="1152" t="s">
        <v>129</v>
      </c>
      <c r="RZF6" s="1152" t="s">
        <v>129</v>
      </c>
      <c r="RZG6" s="1152" t="s">
        <v>129</v>
      </c>
      <c r="RZH6" s="1152" t="s">
        <v>129</v>
      </c>
      <c r="RZI6" s="1152" t="s">
        <v>129</v>
      </c>
      <c r="RZJ6" s="1152" t="s">
        <v>129</v>
      </c>
      <c r="RZK6" s="1152" t="s">
        <v>129</v>
      </c>
      <c r="RZL6" s="1152" t="s">
        <v>129</v>
      </c>
      <c r="RZM6" s="1152" t="s">
        <v>129</v>
      </c>
      <c r="RZN6" s="1152" t="s">
        <v>129</v>
      </c>
      <c r="RZO6" s="1152" t="s">
        <v>129</v>
      </c>
      <c r="RZP6" s="1152" t="s">
        <v>129</v>
      </c>
      <c r="RZQ6" s="1152" t="s">
        <v>129</v>
      </c>
      <c r="RZR6" s="1152" t="s">
        <v>129</v>
      </c>
      <c r="RZS6" s="1152" t="s">
        <v>129</v>
      </c>
      <c r="RZT6" s="1152" t="s">
        <v>129</v>
      </c>
      <c r="RZU6" s="1152" t="s">
        <v>129</v>
      </c>
      <c r="RZV6" s="1152" t="s">
        <v>129</v>
      </c>
      <c r="RZW6" s="1152" t="s">
        <v>129</v>
      </c>
      <c r="RZX6" s="1152" t="s">
        <v>129</v>
      </c>
      <c r="RZY6" s="1152" t="s">
        <v>129</v>
      </c>
      <c r="RZZ6" s="1152" t="s">
        <v>129</v>
      </c>
      <c r="SAA6" s="1152" t="s">
        <v>129</v>
      </c>
      <c r="SAB6" s="1152" t="s">
        <v>129</v>
      </c>
      <c r="SAC6" s="1152" t="s">
        <v>129</v>
      </c>
      <c r="SAD6" s="1152" t="s">
        <v>129</v>
      </c>
      <c r="SAE6" s="1152" t="s">
        <v>129</v>
      </c>
      <c r="SAF6" s="1152" t="s">
        <v>129</v>
      </c>
      <c r="SAG6" s="1152" t="s">
        <v>129</v>
      </c>
      <c r="SAH6" s="1152" t="s">
        <v>129</v>
      </c>
      <c r="SAI6" s="1152" t="s">
        <v>129</v>
      </c>
      <c r="SAJ6" s="1152" t="s">
        <v>129</v>
      </c>
      <c r="SAK6" s="1152" t="s">
        <v>129</v>
      </c>
      <c r="SAL6" s="1152" t="s">
        <v>129</v>
      </c>
      <c r="SAM6" s="1152" t="s">
        <v>129</v>
      </c>
      <c r="SAN6" s="1152" t="s">
        <v>129</v>
      </c>
      <c r="SAO6" s="1152" t="s">
        <v>129</v>
      </c>
      <c r="SAP6" s="1152" t="s">
        <v>129</v>
      </c>
      <c r="SAQ6" s="1152" t="s">
        <v>129</v>
      </c>
      <c r="SAR6" s="1152" t="s">
        <v>129</v>
      </c>
      <c r="SAS6" s="1152" t="s">
        <v>129</v>
      </c>
      <c r="SAT6" s="1152" t="s">
        <v>129</v>
      </c>
      <c r="SAU6" s="1152" t="s">
        <v>129</v>
      </c>
      <c r="SAV6" s="1152" t="s">
        <v>129</v>
      </c>
      <c r="SAW6" s="1152" t="s">
        <v>129</v>
      </c>
      <c r="SAX6" s="1152" t="s">
        <v>129</v>
      </c>
      <c r="SAY6" s="1152" t="s">
        <v>129</v>
      </c>
      <c r="SAZ6" s="1152" t="s">
        <v>129</v>
      </c>
      <c r="SBA6" s="1152" t="s">
        <v>129</v>
      </c>
      <c r="SBB6" s="1152" t="s">
        <v>129</v>
      </c>
      <c r="SBC6" s="1152" t="s">
        <v>129</v>
      </c>
      <c r="SBD6" s="1152" t="s">
        <v>129</v>
      </c>
      <c r="SBE6" s="1152" t="s">
        <v>129</v>
      </c>
      <c r="SBF6" s="1152" t="s">
        <v>129</v>
      </c>
      <c r="SBG6" s="1152" t="s">
        <v>129</v>
      </c>
      <c r="SBH6" s="1152" t="s">
        <v>129</v>
      </c>
      <c r="SBI6" s="1152" t="s">
        <v>129</v>
      </c>
      <c r="SBJ6" s="1152" t="s">
        <v>129</v>
      </c>
      <c r="SBK6" s="1152" t="s">
        <v>129</v>
      </c>
      <c r="SBL6" s="1152" t="s">
        <v>129</v>
      </c>
      <c r="SBM6" s="1152" t="s">
        <v>129</v>
      </c>
      <c r="SBN6" s="1152" t="s">
        <v>129</v>
      </c>
      <c r="SBO6" s="1152" t="s">
        <v>129</v>
      </c>
      <c r="SBP6" s="1152" t="s">
        <v>129</v>
      </c>
      <c r="SBQ6" s="1152" t="s">
        <v>129</v>
      </c>
      <c r="SBR6" s="1152" t="s">
        <v>129</v>
      </c>
      <c r="SBS6" s="1152" t="s">
        <v>129</v>
      </c>
      <c r="SBT6" s="1152" t="s">
        <v>129</v>
      </c>
      <c r="SBU6" s="1152" t="s">
        <v>129</v>
      </c>
      <c r="SBV6" s="1152" t="s">
        <v>129</v>
      </c>
      <c r="SBW6" s="1152" t="s">
        <v>129</v>
      </c>
      <c r="SBX6" s="1152" t="s">
        <v>129</v>
      </c>
      <c r="SBY6" s="1152" t="s">
        <v>129</v>
      </c>
      <c r="SBZ6" s="1152" t="s">
        <v>129</v>
      </c>
      <c r="SCA6" s="1152" t="s">
        <v>129</v>
      </c>
      <c r="SCB6" s="1152" t="s">
        <v>129</v>
      </c>
      <c r="SCC6" s="1152" t="s">
        <v>129</v>
      </c>
      <c r="SCD6" s="1152" t="s">
        <v>129</v>
      </c>
      <c r="SCE6" s="1152" t="s">
        <v>129</v>
      </c>
      <c r="SCF6" s="1152" t="s">
        <v>129</v>
      </c>
      <c r="SCG6" s="1152" t="s">
        <v>129</v>
      </c>
      <c r="SCH6" s="1152" t="s">
        <v>129</v>
      </c>
      <c r="SCI6" s="1152" t="s">
        <v>129</v>
      </c>
      <c r="SCJ6" s="1152" t="s">
        <v>129</v>
      </c>
      <c r="SCK6" s="1152" t="s">
        <v>129</v>
      </c>
      <c r="SCL6" s="1152" t="s">
        <v>129</v>
      </c>
      <c r="SCM6" s="1152" t="s">
        <v>129</v>
      </c>
      <c r="SCN6" s="1152" t="s">
        <v>129</v>
      </c>
      <c r="SCO6" s="1152" t="s">
        <v>129</v>
      </c>
      <c r="SCP6" s="1152" t="s">
        <v>129</v>
      </c>
      <c r="SCQ6" s="1152" t="s">
        <v>129</v>
      </c>
      <c r="SCR6" s="1152" t="s">
        <v>129</v>
      </c>
      <c r="SCS6" s="1152" t="s">
        <v>129</v>
      </c>
      <c r="SCT6" s="1152" t="s">
        <v>129</v>
      </c>
      <c r="SCU6" s="1152" t="s">
        <v>129</v>
      </c>
      <c r="SCV6" s="1152" t="s">
        <v>129</v>
      </c>
      <c r="SCW6" s="1152" t="s">
        <v>129</v>
      </c>
      <c r="SCX6" s="1152" t="s">
        <v>129</v>
      </c>
      <c r="SCY6" s="1152" t="s">
        <v>129</v>
      </c>
      <c r="SCZ6" s="1152" t="s">
        <v>129</v>
      </c>
      <c r="SDA6" s="1152" t="s">
        <v>129</v>
      </c>
      <c r="SDB6" s="1152" t="s">
        <v>129</v>
      </c>
      <c r="SDC6" s="1152" t="s">
        <v>129</v>
      </c>
      <c r="SDD6" s="1152" t="s">
        <v>129</v>
      </c>
      <c r="SDE6" s="1152" t="s">
        <v>129</v>
      </c>
      <c r="SDF6" s="1152" t="s">
        <v>129</v>
      </c>
      <c r="SDG6" s="1152" t="s">
        <v>129</v>
      </c>
      <c r="SDH6" s="1152" t="s">
        <v>129</v>
      </c>
      <c r="SDI6" s="1152" t="s">
        <v>129</v>
      </c>
      <c r="SDJ6" s="1152" t="s">
        <v>129</v>
      </c>
      <c r="SDK6" s="1152" t="s">
        <v>129</v>
      </c>
      <c r="SDL6" s="1152" t="s">
        <v>129</v>
      </c>
      <c r="SDM6" s="1152" t="s">
        <v>129</v>
      </c>
      <c r="SDN6" s="1152" t="s">
        <v>129</v>
      </c>
      <c r="SDO6" s="1152" t="s">
        <v>129</v>
      </c>
      <c r="SDP6" s="1152" t="s">
        <v>129</v>
      </c>
      <c r="SDQ6" s="1152" t="s">
        <v>129</v>
      </c>
      <c r="SDR6" s="1152" t="s">
        <v>129</v>
      </c>
      <c r="SDS6" s="1152" t="s">
        <v>129</v>
      </c>
      <c r="SDT6" s="1152" t="s">
        <v>129</v>
      </c>
      <c r="SDU6" s="1152" t="s">
        <v>129</v>
      </c>
      <c r="SDV6" s="1152" t="s">
        <v>129</v>
      </c>
      <c r="SDW6" s="1152" t="s">
        <v>129</v>
      </c>
      <c r="SDX6" s="1152" t="s">
        <v>129</v>
      </c>
      <c r="SDY6" s="1152" t="s">
        <v>129</v>
      </c>
      <c r="SDZ6" s="1152" t="s">
        <v>129</v>
      </c>
      <c r="SEA6" s="1152" t="s">
        <v>129</v>
      </c>
      <c r="SEB6" s="1152" t="s">
        <v>129</v>
      </c>
      <c r="SEC6" s="1152" t="s">
        <v>129</v>
      </c>
      <c r="SED6" s="1152" t="s">
        <v>129</v>
      </c>
      <c r="SEE6" s="1152" t="s">
        <v>129</v>
      </c>
      <c r="SEF6" s="1152" t="s">
        <v>129</v>
      </c>
      <c r="SEG6" s="1152" t="s">
        <v>129</v>
      </c>
      <c r="SEH6" s="1152" t="s">
        <v>129</v>
      </c>
      <c r="SEI6" s="1152" t="s">
        <v>129</v>
      </c>
      <c r="SEJ6" s="1152" t="s">
        <v>129</v>
      </c>
      <c r="SEK6" s="1152" t="s">
        <v>129</v>
      </c>
      <c r="SEL6" s="1152" t="s">
        <v>129</v>
      </c>
      <c r="SEM6" s="1152" t="s">
        <v>129</v>
      </c>
      <c r="SEN6" s="1152" t="s">
        <v>129</v>
      </c>
      <c r="SEO6" s="1152" t="s">
        <v>129</v>
      </c>
      <c r="SEP6" s="1152" t="s">
        <v>129</v>
      </c>
      <c r="SEQ6" s="1152" t="s">
        <v>129</v>
      </c>
      <c r="SER6" s="1152" t="s">
        <v>129</v>
      </c>
      <c r="SES6" s="1152" t="s">
        <v>129</v>
      </c>
      <c r="SET6" s="1152" t="s">
        <v>129</v>
      </c>
      <c r="SEU6" s="1152" t="s">
        <v>129</v>
      </c>
      <c r="SEV6" s="1152" t="s">
        <v>129</v>
      </c>
      <c r="SEW6" s="1152" t="s">
        <v>129</v>
      </c>
      <c r="SEX6" s="1152" t="s">
        <v>129</v>
      </c>
      <c r="SEY6" s="1152" t="s">
        <v>129</v>
      </c>
      <c r="SEZ6" s="1152" t="s">
        <v>129</v>
      </c>
      <c r="SFA6" s="1152" t="s">
        <v>129</v>
      </c>
      <c r="SFB6" s="1152" t="s">
        <v>129</v>
      </c>
      <c r="SFC6" s="1152" t="s">
        <v>129</v>
      </c>
      <c r="SFD6" s="1152" t="s">
        <v>129</v>
      </c>
      <c r="SFE6" s="1152" t="s">
        <v>129</v>
      </c>
      <c r="SFF6" s="1152" t="s">
        <v>129</v>
      </c>
      <c r="SFG6" s="1152" t="s">
        <v>129</v>
      </c>
      <c r="SFH6" s="1152" t="s">
        <v>129</v>
      </c>
      <c r="SFI6" s="1152" t="s">
        <v>129</v>
      </c>
      <c r="SFJ6" s="1152" t="s">
        <v>129</v>
      </c>
      <c r="SFK6" s="1152" t="s">
        <v>129</v>
      </c>
      <c r="SFL6" s="1152" t="s">
        <v>129</v>
      </c>
      <c r="SFM6" s="1152" t="s">
        <v>129</v>
      </c>
      <c r="SFN6" s="1152" t="s">
        <v>129</v>
      </c>
      <c r="SFO6" s="1152" t="s">
        <v>129</v>
      </c>
      <c r="SFP6" s="1152" t="s">
        <v>129</v>
      </c>
      <c r="SFQ6" s="1152" t="s">
        <v>129</v>
      </c>
      <c r="SFR6" s="1152" t="s">
        <v>129</v>
      </c>
      <c r="SFS6" s="1152" t="s">
        <v>129</v>
      </c>
      <c r="SFT6" s="1152" t="s">
        <v>129</v>
      </c>
      <c r="SFU6" s="1152" t="s">
        <v>129</v>
      </c>
      <c r="SFV6" s="1152" t="s">
        <v>129</v>
      </c>
      <c r="SFW6" s="1152" t="s">
        <v>129</v>
      </c>
      <c r="SFX6" s="1152" t="s">
        <v>129</v>
      </c>
      <c r="SFY6" s="1152" t="s">
        <v>129</v>
      </c>
      <c r="SFZ6" s="1152" t="s">
        <v>129</v>
      </c>
      <c r="SGA6" s="1152" t="s">
        <v>129</v>
      </c>
      <c r="SGB6" s="1152" t="s">
        <v>129</v>
      </c>
      <c r="SGC6" s="1152" t="s">
        <v>129</v>
      </c>
      <c r="SGD6" s="1152" t="s">
        <v>129</v>
      </c>
      <c r="SGE6" s="1152" t="s">
        <v>129</v>
      </c>
      <c r="SGF6" s="1152" t="s">
        <v>129</v>
      </c>
      <c r="SGG6" s="1152" t="s">
        <v>129</v>
      </c>
      <c r="SGH6" s="1152" t="s">
        <v>129</v>
      </c>
      <c r="SGI6" s="1152" t="s">
        <v>129</v>
      </c>
      <c r="SGJ6" s="1152" t="s">
        <v>129</v>
      </c>
      <c r="SGK6" s="1152" t="s">
        <v>129</v>
      </c>
      <c r="SGL6" s="1152" t="s">
        <v>129</v>
      </c>
      <c r="SGM6" s="1152" t="s">
        <v>129</v>
      </c>
      <c r="SGN6" s="1152" t="s">
        <v>129</v>
      </c>
      <c r="SGO6" s="1152" t="s">
        <v>129</v>
      </c>
      <c r="SGP6" s="1152" t="s">
        <v>129</v>
      </c>
      <c r="SGQ6" s="1152" t="s">
        <v>129</v>
      </c>
      <c r="SGR6" s="1152" t="s">
        <v>129</v>
      </c>
      <c r="SGS6" s="1152" t="s">
        <v>129</v>
      </c>
      <c r="SGT6" s="1152" t="s">
        <v>129</v>
      </c>
      <c r="SGU6" s="1152" t="s">
        <v>129</v>
      </c>
      <c r="SGV6" s="1152" t="s">
        <v>129</v>
      </c>
      <c r="SGW6" s="1152" t="s">
        <v>129</v>
      </c>
      <c r="SGX6" s="1152" t="s">
        <v>129</v>
      </c>
      <c r="SGY6" s="1152" t="s">
        <v>129</v>
      </c>
      <c r="SGZ6" s="1152" t="s">
        <v>129</v>
      </c>
      <c r="SHA6" s="1152" t="s">
        <v>129</v>
      </c>
      <c r="SHB6" s="1152" t="s">
        <v>129</v>
      </c>
      <c r="SHC6" s="1152" t="s">
        <v>129</v>
      </c>
      <c r="SHD6" s="1152" t="s">
        <v>129</v>
      </c>
      <c r="SHE6" s="1152" t="s">
        <v>129</v>
      </c>
      <c r="SHF6" s="1152" t="s">
        <v>129</v>
      </c>
      <c r="SHG6" s="1152" t="s">
        <v>129</v>
      </c>
      <c r="SHH6" s="1152" t="s">
        <v>129</v>
      </c>
      <c r="SHI6" s="1152" t="s">
        <v>129</v>
      </c>
      <c r="SHJ6" s="1152" t="s">
        <v>129</v>
      </c>
      <c r="SHK6" s="1152" t="s">
        <v>129</v>
      </c>
      <c r="SHL6" s="1152" t="s">
        <v>129</v>
      </c>
      <c r="SHM6" s="1152" t="s">
        <v>129</v>
      </c>
      <c r="SHN6" s="1152" t="s">
        <v>129</v>
      </c>
      <c r="SHO6" s="1152" t="s">
        <v>129</v>
      </c>
      <c r="SHP6" s="1152" t="s">
        <v>129</v>
      </c>
      <c r="SHQ6" s="1152" t="s">
        <v>129</v>
      </c>
      <c r="SHR6" s="1152" t="s">
        <v>129</v>
      </c>
      <c r="SHS6" s="1152" t="s">
        <v>129</v>
      </c>
      <c r="SHT6" s="1152" t="s">
        <v>129</v>
      </c>
      <c r="SHU6" s="1152" t="s">
        <v>129</v>
      </c>
      <c r="SHV6" s="1152" t="s">
        <v>129</v>
      </c>
      <c r="SHW6" s="1152" t="s">
        <v>129</v>
      </c>
      <c r="SHX6" s="1152" t="s">
        <v>129</v>
      </c>
      <c r="SHY6" s="1152" t="s">
        <v>129</v>
      </c>
      <c r="SHZ6" s="1152" t="s">
        <v>129</v>
      </c>
      <c r="SIA6" s="1152" t="s">
        <v>129</v>
      </c>
      <c r="SIB6" s="1152" t="s">
        <v>129</v>
      </c>
      <c r="SIC6" s="1152" t="s">
        <v>129</v>
      </c>
      <c r="SID6" s="1152" t="s">
        <v>129</v>
      </c>
      <c r="SIE6" s="1152" t="s">
        <v>129</v>
      </c>
      <c r="SIF6" s="1152" t="s">
        <v>129</v>
      </c>
      <c r="SIG6" s="1152" t="s">
        <v>129</v>
      </c>
      <c r="SIH6" s="1152" t="s">
        <v>129</v>
      </c>
      <c r="SII6" s="1152" t="s">
        <v>129</v>
      </c>
      <c r="SIJ6" s="1152" t="s">
        <v>129</v>
      </c>
      <c r="SIK6" s="1152" t="s">
        <v>129</v>
      </c>
      <c r="SIL6" s="1152" t="s">
        <v>129</v>
      </c>
      <c r="SIM6" s="1152" t="s">
        <v>129</v>
      </c>
      <c r="SIN6" s="1152" t="s">
        <v>129</v>
      </c>
      <c r="SIO6" s="1152" t="s">
        <v>129</v>
      </c>
      <c r="SIP6" s="1152" t="s">
        <v>129</v>
      </c>
      <c r="SIQ6" s="1152" t="s">
        <v>129</v>
      </c>
      <c r="SIR6" s="1152" t="s">
        <v>129</v>
      </c>
      <c r="SIS6" s="1152" t="s">
        <v>129</v>
      </c>
      <c r="SIT6" s="1152" t="s">
        <v>129</v>
      </c>
      <c r="SIU6" s="1152" t="s">
        <v>129</v>
      </c>
      <c r="SIV6" s="1152" t="s">
        <v>129</v>
      </c>
      <c r="SIW6" s="1152" t="s">
        <v>129</v>
      </c>
      <c r="SIX6" s="1152" t="s">
        <v>129</v>
      </c>
      <c r="SIY6" s="1152" t="s">
        <v>129</v>
      </c>
      <c r="SIZ6" s="1152" t="s">
        <v>129</v>
      </c>
      <c r="SJA6" s="1152" t="s">
        <v>129</v>
      </c>
      <c r="SJB6" s="1152" t="s">
        <v>129</v>
      </c>
      <c r="SJC6" s="1152" t="s">
        <v>129</v>
      </c>
      <c r="SJD6" s="1152" t="s">
        <v>129</v>
      </c>
      <c r="SJE6" s="1152" t="s">
        <v>129</v>
      </c>
      <c r="SJF6" s="1152" t="s">
        <v>129</v>
      </c>
      <c r="SJG6" s="1152" t="s">
        <v>129</v>
      </c>
      <c r="SJH6" s="1152" t="s">
        <v>129</v>
      </c>
      <c r="SJI6" s="1152" t="s">
        <v>129</v>
      </c>
      <c r="SJJ6" s="1152" t="s">
        <v>129</v>
      </c>
      <c r="SJK6" s="1152" t="s">
        <v>129</v>
      </c>
      <c r="SJL6" s="1152" t="s">
        <v>129</v>
      </c>
      <c r="SJM6" s="1152" t="s">
        <v>129</v>
      </c>
      <c r="SJN6" s="1152" t="s">
        <v>129</v>
      </c>
      <c r="SJO6" s="1152" t="s">
        <v>129</v>
      </c>
      <c r="SJP6" s="1152" t="s">
        <v>129</v>
      </c>
      <c r="SJQ6" s="1152" t="s">
        <v>129</v>
      </c>
      <c r="SJR6" s="1152" t="s">
        <v>129</v>
      </c>
      <c r="SJS6" s="1152" t="s">
        <v>129</v>
      </c>
      <c r="SJT6" s="1152" t="s">
        <v>129</v>
      </c>
      <c r="SJU6" s="1152" t="s">
        <v>129</v>
      </c>
      <c r="SJV6" s="1152" t="s">
        <v>129</v>
      </c>
      <c r="SJW6" s="1152" t="s">
        <v>129</v>
      </c>
      <c r="SJX6" s="1152" t="s">
        <v>129</v>
      </c>
      <c r="SJY6" s="1152" t="s">
        <v>129</v>
      </c>
      <c r="SJZ6" s="1152" t="s">
        <v>129</v>
      </c>
      <c r="SKA6" s="1152" t="s">
        <v>129</v>
      </c>
      <c r="SKB6" s="1152" t="s">
        <v>129</v>
      </c>
      <c r="SKC6" s="1152" t="s">
        <v>129</v>
      </c>
      <c r="SKD6" s="1152" t="s">
        <v>129</v>
      </c>
      <c r="SKE6" s="1152" t="s">
        <v>129</v>
      </c>
      <c r="SKF6" s="1152" t="s">
        <v>129</v>
      </c>
      <c r="SKG6" s="1152" t="s">
        <v>129</v>
      </c>
      <c r="SKH6" s="1152" t="s">
        <v>129</v>
      </c>
      <c r="SKI6" s="1152" t="s">
        <v>129</v>
      </c>
      <c r="SKJ6" s="1152" t="s">
        <v>129</v>
      </c>
      <c r="SKK6" s="1152" t="s">
        <v>129</v>
      </c>
      <c r="SKL6" s="1152" t="s">
        <v>129</v>
      </c>
      <c r="SKM6" s="1152" t="s">
        <v>129</v>
      </c>
      <c r="SKN6" s="1152" t="s">
        <v>129</v>
      </c>
      <c r="SKO6" s="1152" t="s">
        <v>129</v>
      </c>
      <c r="SKP6" s="1152" t="s">
        <v>129</v>
      </c>
      <c r="SKQ6" s="1152" t="s">
        <v>129</v>
      </c>
      <c r="SKR6" s="1152" t="s">
        <v>129</v>
      </c>
      <c r="SKS6" s="1152" t="s">
        <v>129</v>
      </c>
      <c r="SKT6" s="1152" t="s">
        <v>129</v>
      </c>
      <c r="SKU6" s="1152" t="s">
        <v>129</v>
      </c>
      <c r="SKV6" s="1152" t="s">
        <v>129</v>
      </c>
      <c r="SKW6" s="1152" t="s">
        <v>129</v>
      </c>
      <c r="SKX6" s="1152" t="s">
        <v>129</v>
      </c>
      <c r="SKY6" s="1152" t="s">
        <v>129</v>
      </c>
      <c r="SKZ6" s="1152" t="s">
        <v>129</v>
      </c>
      <c r="SLA6" s="1152" t="s">
        <v>129</v>
      </c>
      <c r="SLB6" s="1152" t="s">
        <v>129</v>
      </c>
      <c r="SLC6" s="1152" t="s">
        <v>129</v>
      </c>
      <c r="SLD6" s="1152" t="s">
        <v>129</v>
      </c>
      <c r="SLE6" s="1152" t="s">
        <v>129</v>
      </c>
      <c r="SLF6" s="1152" t="s">
        <v>129</v>
      </c>
      <c r="SLG6" s="1152" t="s">
        <v>129</v>
      </c>
      <c r="SLH6" s="1152" t="s">
        <v>129</v>
      </c>
      <c r="SLI6" s="1152" t="s">
        <v>129</v>
      </c>
      <c r="SLJ6" s="1152" t="s">
        <v>129</v>
      </c>
      <c r="SLK6" s="1152" t="s">
        <v>129</v>
      </c>
      <c r="SLL6" s="1152" t="s">
        <v>129</v>
      </c>
      <c r="SLM6" s="1152" t="s">
        <v>129</v>
      </c>
      <c r="SLN6" s="1152" t="s">
        <v>129</v>
      </c>
      <c r="SLO6" s="1152" t="s">
        <v>129</v>
      </c>
      <c r="SLP6" s="1152" t="s">
        <v>129</v>
      </c>
      <c r="SLQ6" s="1152" t="s">
        <v>129</v>
      </c>
      <c r="SLR6" s="1152" t="s">
        <v>129</v>
      </c>
      <c r="SLS6" s="1152" t="s">
        <v>129</v>
      </c>
      <c r="SLT6" s="1152" t="s">
        <v>129</v>
      </c>
      <c r="SLU6" s="1152" t="s">
        <v>129</v>
      </c>
      <c r="SLV6" s="1152" t="s">
        <v>129</v>
      </c>
      <c r="SLW6" s="1152" t="s">
        <v>129</v>
      </c>
      <c r="SLX6" s="1152" t="s">
        <v>129</v>
      </c>
      <c r="SLY6" s="1152" t="s">
        <v>129</v>
      </c>
      <c r="SLZ6" s="1152" t="s">
        <v>129</v>
      </c>
      <c r="SMA6" s="1152" t="s">
        <v>129</v>
      </c>
      <c r="SMB6" s="1152" t="s">
        <v>129</v>
      </c>
      <c r="SMC6" s="1152" t="s">
        <v>129</v>
      </c>
      <c r="SMD6" s="1152" t="s">
        <v>129</v>
      </c>
      <c r="SME6" s="1152" t="s">
        <v>129</v>
      </c>
      <c r="SMF6" s="1152" t="s">
        <v>129</v>
      </c>
      <c r="SMG6" s="1152" t="s">
        <v>129</v>
      </c>
      <c r="SMH6" s="1152" t="s">
        <v>129</v>
      </c>
      <c r="SMI6" s="1152" t="s">
        <v>129</v>
      </c>
      <c r="SMJ6" s="1152" t="s">
        <v>129</v>
      </c>
      <c r="SMK6" s="1152" t="s">
        <v>129</v>
      </c>
      <c r="SML6" s="1152" t="s">
        <v>129</v>
      </c>
      <c r="SMM6" s="1152" t="s">
        <v>129</v>
      </c>
      <c r="SMN6" s="1152" t="s">
        <v>129</v>
      </c>
      <c r="SMO6" s="1152" t="s">
        <v>129</v>
      </c>
      <c r="SMP6" s="1152" t="s">
        <v>129</v>
      </c>
      <c r="SMQ6" s="1152" t="s">
        <v>129</v>
      </c>
      <c r="SMR6" s="1152" t="s">
        <v>129</v>
      </c>
      <c r="SMS6" s="1152" t="s">
        <v>129</v>
      </c>
      <c r="SMT6" s="1152" t="s">
        <v>129</v>
      </c>
      <c r="SMU6" s="1152" t="s">
        <v>129</v>
      </c>
      <c r="SMV6" s="1152" t="s">
        <v>129</v>
      </c>
      <c r="SMW6" s="1152" t="s">
        <v>129</v>
      </c>
      <c r="SMX6" s="1152" t="s">
        <v>129</v>
      </c>
      <c r="SMY6" s="1152" t="s">
        <v>129</v>
      </c>
      <c r="SMZ6" s="1152" t="s">
        <v>129</v>
      </c>
      <c r="SNA6" s="1152" t="s">
        <v>129</v>
      </c>
      <c r="SNB6" s="1152" t="s">
        <v>129</v>
      </c>
      <c r="SNC6" s="1152" t="s">
        <v>129</v>
      </c>
      <c r="SND6" s="1152" t="s">
        <v>129</v>
      </c>
      <c r="SNE6" s="1152" t="s">
        <v>129</v>
      </c>
      <c r="SNF6" s="1152" t="s">
        <v>129</v>
      </c>
      <c r="SNG6" s="1152" t="s">
        <v>129</v>
      </c>
      <c r="SNH6" s="1152" t="s">
        <v>129</v>
      </c>
      <c r="SNI6" s="1152" t="s">
        <v>129</v>
      </c>
      <c r="SNJ6" s="1152" t="s">
        <v>129</v>
      </c>
      <c r="SNK6" s="1152" t="s">
        <v>129</v>
      </c>
      <c r="SNL6" s="1152" t="s">
        <v>129</v>
      </c>
      <c r="SNM6" s="1152" t="s">
        <v>129</v>
      </c>
      <c r="SNN6" s="1152" t="s">
        <v>129</v>
      </c>
      <c r="SNO6" s="1152" t="s">
        <v>129</v>
      </c>
      <c r="SNP6" s="1152" t="s">
        <v>129</v>
      </c>
      <c r="SNQ6" s="1152" t="s">
        <v>129</v>
      </c>
      <c r="SNR6" s="1152" t="s">
        <v>129</v>
      </c>
      <c r="SNS6" s="1152" t="s">
        <v>129</v>
      </c>
      <c r="SNT6" s="1152" t="s">
        <v>129</v>
      </c>
      <c r="SNU6" s="1152" t="s">
        <v>129</v>
      </c>
      <c r="SNV6" s="1152" t="s">
        <v>129</v>
      </c>
      <c r="SNW6" s="1152" t="s">
        <v>129</v>
      </c>
      <c r="SNX6" s="1152" t="s">
        <v>129</v>
      </c>
      <c r="SNY6" s="1152" t="s">
        <v>129</v>
      </c>
      <c r="SNZ6" s="1152" t="s">
        <v>129</v>
      </c>
      <c r="SOA6" s="1152" t="s">
        <v>129</v>
      </c>
      <c r="SOB6" s="1152" t="s">
        <v>129</v>
      </c>
      <c r="SOC6" s="1152" t="s">
        <v>129</v>
      </c>
      <c r="SOD6" s="1152" t="s">
        <v>129</v>
      </c>
      <c r="SOE6" s="1152" t="s">
        <v>129</v>
      </c>
      <c r="SOF6" s="1152" t="s">
        <v>129</v>
      </c>
      <c r="SOG6" s="1152" t="s">
        <v>129</v>
      </c>
      <c r="SOH6" s="1152" t="s">
        <v>129</v>
      </c>
      <c r="SOI6" s="1152" t="s">
        <v>129</v>
      </c>
      <c r="SOJ6" s="1152" t="s">
        <v>129</v>
      </c>
      <c r="SOK6" s="1152" t="s">
        <v>129</v>
      </c>
      <c r="SOL6" s="1152" t="s">
        <v>129</v>
      </c>
      <c r="SOM6" s="1152" t="s">
        <v>129</v>
      </c>
      <c r="SON6" s="1152" t="s">
        <v>129</v>
      </c>
      <c r="SOO6" s="1152" t="s">
        <v>129</v>
      </c>
      <c r="SOP6" s="1152" t="s">
        <v>129</v>
      </c>
      <c r="SOQ6" s="1152" t="s">
        <v>129</v>
      </c>
      <c r="SOR6" s="1152" t="s">
        <v>129</v>
      </c>
      <c r="SOS6" s="1152" t="s">
        <v>129</v>
      </c>
      <c r="SOT6" s="1152" t="s">
        <v>129</v>
      </c>
      <c r="SOU6" s="1152" t="s">
        <v>129</v>
      </c>
      <c r="SOV6" s="1152" t="s">
        <v>129</v>
      </c>
      <c r="SOW6" s="1152" t="s">
        <v>129</v>
      </c>
      <c r="SOX6" s="1152" t="s">
        <v>129</v>
      </c>
      <c r="SOY6" s="1152" t="s">
        <v>129</v>
      </c>
      <c r="SOZ6" s="1152" t="s">
        <v>129</v>
      </c>
      <c r="SPA6" s="1152" t="s">
        <v>129</v>
      </c>
      <c r="SPB6" s="1152" t="s">
        <v>129</v>
      </c>
      <c r="SPC6" s="1152" t="s">
        <v>129</v>
      </c>
      <c r="SPD6" s="1152" t="s">
        <v>129</v>
      </c>
      <c r="SPE6" s="1152" t="s">
        <v>129</v>
      </c>
      <c r="SPF6" s="1152" t="s">
        <v>129</v>
      </c>
      <c r="SPG6" s="1152" t="s">
        <v>129</v>
      </c>
      <c r="SPH6" s="1152" t="s">
        <v>129</v>
      </c>
      <c r="SPI6" s="1152" t="s">
        <v>129</v>
      </c>
      <c r="SPJ6" s="1152" t="s">
        <v>129</v>
      </c>
      <c r="SPK6" s="1152" t="s">
        <v>129</v>
      </c>
      <c r="SPL6" s="1152" t="s">
        <v>129</v>
      </c>
      <c r="SPM6" s="1152" t="s">
        <v>129</v>
      </c>
      <c r="SPN6" s="1152" t="s">
        <v>129</v>
      </c>
      <c r="SPO6" s="1152" t="s">
        <v>129</v>
      </c>
      <c r="SPP6" s="1152" t="s">
        <v>129</v>
      </c>
      <c r="SPQ6" s="1152" t="s">
        <v>129</v>
      </c>
      <c r="SPR6" s="1152" t="s">
        <v>129</v>
      </c>
      <c r="SPS6" s="1152" t="s">
        <v>129</v>
      </c>
      <c r="SPT6" s="1152" t="s">
        <v>129</v>
      </c>
      <c r="SPU6" s="1152" t="s">
        <v>129</v>
      </c>
      <c r="SPV6" s="1152" t="s">
        <v>129</v>
      </c>
      <c r="SPW6" s="1152" t="s">
        <v>129</v>
      </c>
      <c r="SPX6" s="1152" t="s">
        <v>129</v>
      </c>
      <c r="SPY6" s="1152" t="s">
        <v>129</v>
      </c>
      <c r="SPZ6" s="1152" t="s">
        <v>129</v>
      </c>
      <c r="SQA6" s="1152" t="s">
        <v>129</v>
      </c>
      <c r="SQB6" s="1152" t="s">
        <v>129</v>
      </c>
      <c r="SQC6" s="1152" t="s">
        <v>129</v>
      </c>
      <c r="SQD6" s="1152" t="s">
        <v>129</v>
      </c>
      <c r="SQE6" s="1152" t="s">
        <v>129</v>
      </c>
      <c r="SQF6" s="1152" t="s">
        <v>129</v>
      </c>
      <c r="SQG6" s="1152" t="s">
        <v>129</v>
      </c>
      <c r="SQH6" s="1152" t="s">
        <v>129</v>
      </c>
      <c r="SQI6" s="1152" t="s">
        <v>129</v>
      </c>
      <c r="SQJ6" s="1152" t="s">
        <v>129</v>
      </c>
      <c r="SQK6" s="1152" t="s">
        <v>129</v>
      </c>
      <c r="SQL6" s="1152" t="s">
        <v>129</v>
      </c>
      <c r="SQM6" s="1152" t="s">
        <v>129</v>
      </c>
      <c r="SQN6" s="1152" t="s">
        <v>129</v>
      </c>
      <c r="SQO6" s="1152" t="s">
        <v>129</v>
      </c>
      <c r="SQP6" s="1152" t="s">
        <v>129</v>
      </c>
      <c r="SQQ6" s="1152" t="s">
        <v>129</v>
      </c>
      <c r="SQR6" s="1152" t="s">
        <v>129</v>
      </c>
      <c r="SQS6" s="1152" t="s">
        <v>129</v>
      </c>
      <c r="SQT6" s="1152" t="s">
        <v>129</v>
      </c>
      <c r="SQU6" s="1152" t="s">
        <v>129</v>
      </c>
      <c r="SQV6" s="1152" t="s">
        <v>129</v>
      </c>
      <c r="SQW6" s="1152" t="s">
        <v>129</v>
      </c>
      <c r="SQX6" s="1152" t="s">
        <v>129</v>
      </c>
      <c r="SQY6" s="1152" t="s">
        <v>129</v>
      </c>
      <c r="SQZ6" s="1152" t="s">
        <v>129</v>
      </c>
      <c r="SRA6" s="1152" t="s">
        <v>129</v>
      </c>
      <c r="SRB6" s="1152" t="s">
        <v>129</v>
      </c>
      <c r="SRC6" s="1152" t="s">
        <v>129</v>
      </c>
      <c r="SRD6" s="1152" t="s">
        <v>129</v>
      </c>
      <c r="SRE6" s="1152" t="s">
        <v>129</v>
      </c>
      <c r="SRF6" s="1152" t="s">
        <v>129</v>
      </c>
      <c r="SRG6" s="1152" t="s">
        <v>129</v>
      </c>
      <c r="SRH6" s="1152" t="s">
        <v>129</v>
      </c>
      <c r="SRI6" s="1152" t="s">
        <v>129</v>
      </c>
      <c r="SRJ6" s="1152" t="s">
        <v>129</v>
      </c>
      <c r="SRK6" s="1152" t="s">
        <v>129</v>
      </c>
      <c r="SRL6" s="1152" t="s">
        <v>129</v>
      </c>
      <c r="SRM6" s="1152" t="s">
        <v>129</v>
      </c>
      <c r="SRN6" s="1152" t="s">
        <v>129</v>
      </c>
      <c r="SRO6" s="1152" t="s">
        <v>129</v>
      </c>
      <c r="SRP6" s="1152" t="s">
        <v>129</v>
      </c>
      <c r="SRQ6" s="1152" t="s">
        <v>129</v>
      </c>
      <c r="SRR6" s="1152" t="s">
        <v>129</v>
      </c>
      <c r="SRS6" s="1152" t="s">
        <v>129</v>
      </c>
      <c r="SRT6" s="1152" t="s">
        <v>129</v>
      </c>
      <c r="SRU6" s="1152" t="s">
        <v>129</v>
      </c>
      <c r="SRV6" s="1152" t="s">
        <v>129</v>
      </c>
      <c r="SRW6" s="1152" t="s">
        <v>129</v>
      </c>
      <c r="SRX6" s="1152" t="s">
        <v>129</v>
      </c>
      <c r="SRY6" s="1152" t="s">
        <v>129</v>
      </c>
      <c r="SRZ6" s="1152" t="s">
        <v>129</v>
      </c>
      <c r="SSA6" s="1152" t="s">
        <v>129</v>
      </c>
      <c r="SSB6" s="1152" t="s">
        <v>129</v>
      </c>
      <c r="SSC6" s="1152" t="s">
        <v>129</v>
      </c>
      <c r="SSD6" s="1152" t="s">
        <v>129</v>
      </c>
      <c r="SSE6" s="1152" t="s">
        <v>129</v>
      </c>
      <c r="SSF6" s="1152" t="s">
        <v>129</v>
      </c>
      <c r="SSG6" s="1152" t="s">
        <v>129</v>
      </c>
      <c r="SSH6" s="1152" t="s">
        <v>129</v>
      </c>
      <c r="SSI6" s="1152" t="s">
        <v>129</v>
      </c>
      <c r="SSJ6" s="1152" t="s">
        <v>129</v>
      </c>
      <c r="SSK6" s="1152" t="s">
        <v>129</v>
      </c>
      <c r="SSL6" s="1152" t="s">
        <v>129</v>
      </c>
      <c r="SSM6" s="1152" t="s">
        <v>129</v>
      </c>
      <c r="SSN6" s="1152" t="s">
        <v>129</v>
      </c>
      <c r="SSO6" s="1152" t="s">
        <v>129</v>
      </c>
      <c r="SSP6" s="1152" t="s">
        <v>129</v>
      </c>
      <c r="SSQ6" s="1152" t="s">
        <v>129</v>
      </c>
      <c r="SSR6" s="1152" t="s">
        <v>129</v>
      </c>
      <c r="SSS6" s="1152" t="s">
        <v>129</v>
      </c>
      <c r="SST6" s="1152" t="s">
        <v>129</v>
      </c>
      <c r="SSU6" s="1152" t="s">
        <v>129</v>
      </c>
      <c r="SSV6" s="1152" t="s">
        <v>129</v>
      </c>
      <c r="SSW6" s="1152" t="s">
        <v>129</v>
      </c>
      <c r="SSX6" s="1152" t="s">
        <v>129</v>
      </c>
      <c r="SSY6" s="1152" t="s">
        <v>129</v>
      </c>
      <c r="SSZ6" s="1152" t="s">
        <v>129</v>
      </c>
      <c r="STA6" s="1152" t="s">
        <v>129</v>
      </c>
      <c r="STB6" s="1152" t="s">
        <v>129</v>
      </c>
      <c r="STC6" s="1152" t="s">
        <v>129</v>
      </c>
      <c r="STD6" s="1152" t="s">
        <v>129</v>
      </c>
      <c r="STE6" s="1152" t="s">
        <v>129</v>
      </c>
      <c r="STF6" s="1152" t="s">
        <v>129</v>
      </c>
      <c r="STG6" s="1152" t="s">
        <v>129</v>
      </c>
      <c r="STH6" s="1152" t="s">
        <v>129</v>
      </c>
      <c r="STI6" s="1152" t="s">
        <v>129</v>
      </c>
      <c r="STJ6" s="1152" t="s">
        <v>129</v>
      </c>
      <c r="STK6" s="1152" t="s">
        <v>129</v>
      </c>
      <c r="STL6" s="1152" t="s">
        <v>129</v>
      </c>
      <c r="STM6" s="1152" t="s">
        <v>129</v>
      </c>
      <c r="STN6" s="1152" t="s">
        <v>129</v>
      </c>
      <c r="STO6" s="1152" t="s">
        <v>129</v>
      </c>
      <c r="STP6" s="1152" t="s">
        <v>129</v>
      </c>
      <c r="STQ6" s="1152" t="s">
        <v>129</v>
      </c>
      <c r="STR6" s="1152" t="s">
        <v>129</v>
      </c>
      <c r="STS6" s="1152" t="s">
        <v>129</v>
      </c>
      <c r="STT6" s="1152" t="s">
        <v>129</v>
      </c>
      <c r="STU6" s="1152" t="s">
        <v>129</v>
      </c>
      <c r="STV6" s="1152" t="s">
        <v>129</v>
      </c>
      <c r="STW6" s="1152" t="s">
        <v>129</v>
      </c>
      <c r="STX6" s="1152" t="s">
        <v>129</v>
      </c>
      <c r="STY6" s="1152" t="s">
        <v>129</v>
      </c>
      <c r="STZ6" s="1152" t="s">
        <v>129</v>
      </c>
      <c r="SUA6" s="1152" t="s">
        <v>129</v>
      </c>
      <c r="SUB6" s="1152" t="s">
        <v>129</v>
      </c>
      <c r="SUC6" s="1152" t="s">
        <v>129</v>
      </c>
      <c r="SUD6" s="1152" t="s">
        <v>129</v>
      </c>
      <c r="SUE6" s="1152" t="s">
        <v>129</v>
      </c>
      <c r="SUF6" s="1152" t="s">
        <v>129</v>
      </c>
      <c r="SUG6" s="1152" t="s">
        <v>129</v>
      </c>
      <c r="SUH6" s="1152" t="s">
        <v>129</v>
      </c>
      <c r="SUI6" s="1152" t="s">
        <v>129</v>
      </c>
      <c r="SUJ6" s="1152" t="s">
        <v>129</v>
      </c>
      <c r="SUK6" s="1152" t="s">
        <v>129</v>
      </c>
      <c r="SUL6" s="1152" t="s">
        <v>129</v>
      </c>
      <c r="SUM6" s="1152" t="s">
        <v>129</v>
      </c>
      <c r="SUN6" s="1152" t="s">
        <v>129</v>
      </c>
      <c r="SUO6" s="1152" t="s">
        <v>129</v>
      </c>
      <c r="SUP6" s="1152" t="s">
        <v>129</v>
      </c>
      <c r="SUQ6" s="1152" t="s">
        <v>129</v>
      </c>
      <c r="SUR6" s="1152" t="s">
        <v>129</v>
      </c>
      <c r="SUS6" s="1152" t="s">
        <v>129</v>
      </c>
      <c r="SUT6" s="1152" t="s">
        <v>129</v>
      </c>
      <c r="SUU6" s="1152" t="s">
        <v>129</v>
      </c>
      <c r="SUV6" s="1152" t="s">
        <v>129</v>
      </c>
      <c r="SUW6" s="1152" t="s">
        <v>129</v>
      </c>
      <c r="SUX6" s="1152" t="s">
        <v>129</v>
      </c>
      <c r="SUY6" s="1152" t="s">
        <v>129</v>
      </c>
      <c r="SUZ6" s="1152" t="s">
        <v>129</v>
      </c>
      <c r="SVA6" s="1152" t="s">
        <v>129</v>
      </c>
      <c r="SVB6" s="1152" t="s">
        <v>129</v>
      </c>
      <c r="SVC6" s="1152" t="s">
        <v>129</v>
      </c>
      <c r="SVD6" s="1152" t="s">
        <v>129</v>
      </c>
      <c r="SVE6" s="1152" t="s">
        <v>129</v>
      </c>
      <c r="SVF6" s="1152" t="s">
        <v>129</v>
      </c>
      <c r="SVG6" s="1152" t="s">
        <v>129</v>
      </c>
      <c r="SVH6" s="1152" t="s">
        <v>129</v>
      </c>
      <c r="SVI6" s="1152" t="s">
        <v>129</v>
      </c>
      <c r="SVJ6" s="1152" t="s">
        <v>129</v>
      </c>
      <c r="SVK6" s="1152" t="s">
        <v>129</v>
      </c>
      <c r="SVL6" s="1152" t="s">
        <v>129</v>
      </c>
      <c r="SVM6" s="1152" t="s">
        <v>129</v>
      </c>
      <c r="SVN6" s="1152" t="s">
        <v>129</v>
      </c>
      <c r="SVO6" s="1152" t="s">
        <v>129</v>
      </c>
      <c r="SVP6" s="1152" t="s">
        <v>129</v>
      </c>
      <c r="SVQ6" s="1152" t="s">
        <v>129</v>
      </c>
      <c r="SVR6" s="1152" t="s">
        <v>129</v>
      </c>
      <c r="SVS6" s="1152" t="s">
        <v>129</v>
      </c>
      <c r="SVT6" s="1152" t="s">
        <v>129</v>
      </c>
      <c r="SVU6" s="1152" t="s">
        <v>129</v>
      </c>
      <c r="SVV6" s="1152" t="s">
        <v>129</v>
      </c>
      <c r="SVW6" s="1152" t="s">
        <v>129</v>
      </c>
      <c r="SVX6" s="1152" t="s">
        <v>129</v>
      </c>
      <c r="SVY6" s="1152" t="s">
        <v>129</v>
      </c>
      <c r="SVZ6" s="1152" t="s">
        <v>129</v>
      </c>
      <c r="SWA6" s="1152" t="s">
        <v>129</v>
      </c>
      <c r="SWB6" s="1152" t="s">
        <v>129</v>
      </c>
      <c r="SWC6" s="1152" t="s">
        <v>129</v>
      </c>
      <c r="SWD6" s="1152" t="s">
        <v>129</v>
      </c>
      <c r="SWE6" s="1152" t="s">
        <v>129</v>
      </c>
      <c r="SWF6" s="1152" t="s">
        <v>129</v>
      </c>
      <c r="SWG6" s="1152" t="s">
        <v>129</v>
      </c>
      <c r="SWH6" s="1152" t="s">
        <v>129</v>
      </c>
      <c r="SWI6" s="1152" t="s">
        <v>129</v>
      </c>
      <c r="SWJ6" s="1152" t="s">
        <v>129</v>
      </c>
      <c r="SWK6" s="1152" t="s">
        <v>129</v>
      </c>
      <c r="SWL6" s="1152" t="s">
        <v>129</v>
      </c>
      <c r="SWM6" s="1152" t="s">
        <v>129</v>
      </c>
      <c r="SWN6" s="1152" t="s">
        <v>129</v>
      </c>
      <c r="SWO6" s="1152" t="s">
        <v>129</v>
      </c>
      <c r="SWP6" s="1152" t="s">
        <v>129</v>
      </c>
      <c r="SWQ6" s="1152" t="s">
        <v>129</v>
      </c>
      <c r="SWR6" s="1152" t="s">
        <v>129</v>
      </c>
      <c r="SWS6" s="1152" t="s">
        <v>129</v>
      </c>
      <c r="SWT6" s="1152" t="s">
        <v>129</v>
      </c>
      <c r="SWU6" s="1152" t="s">
        <v>129</v>
      </c>
      <c r="SWV6" s="1152" t="s">
        <v>129</v>
      </c>
      <c r="SWW6" s="1152" t="s">
        <v>129</v>
      </c>
      <c r="SWX6" s="1152" t="s">
        <v>129</v>
      </c>
      <c r="SWY6" s="1152" t="s">
        <v>129</v>
      </c>
      <c r="SWZ6" s="1152" t="s">
        <v>129</v>
      </c>
      <c r="SXA6" s="1152" t="s">
        <v>129</v>
      </c>
      <c r="SXB6" s="1152" t="s">
        <v>129</v>
      </c>
      <c r="SXC6" s="1152" t="s">
        <v>129</v>
      </c>
      <c r="SXD6" s="1152" t="s">
        <v>129</v>
      </c>
      <c r="SXE6" s="1152" t="s">
        <v>129</v>
      </c>
      <c r="SXF6" s="1152" t="s">
        <v>129</v>
      </c>
      <c r="SXG6" s="1152" t="s">
        <v>129</v>
      </c>
      <c r="SXH6" s="1152" t="s">
        <v>129</v>
      </c>
      <c r="SXI6" s="1152" t="s">
        <v>129</v>
      </c>
      <c r="SXJ6" s="1152" t="s">
        <v>129</v>
      </c>
      <c r="SXK6" s="1152" t="s">
        <v>129</v>
      </c>
      <c r="SXL6" s="1152" t="s">
        <v>129</v>
      </c>
      <c r="SXM6" s="1152" t="s">
        <v>129</v>
      </c>
      <c r="SXN6" s="1152" t="s">
        <v>129</v>
      </c>
      <c r="SXO6" s="1152" t="s">
        <v>129</v>
      </c>
      <c r="SXP6" s="1152" t="s">
        <v>129</v>
      </c>
      <c r="SXQ6" s="1152" t="s">
        <v>129</v>
      </c>
      <c r="SXR6" s="1152" t="s">
        <v>129</v>
      </c>
      <c r="SXS6" s="1152" t="s">
        <v>129</v>
      </c>
      <c r="SXT6" s="1152" t="s">
        <v>129</v>
      </c>
      <c r="SXU6" s="1152" t="s">
        <v>129</v>
      </c>
      <c r="SXV6" s="1152" t="s">
        <v>129</v>
      </c>
      <c r="SXW6" s="1152" t="s">
        <v>129</v>
      </c>
      <c r="SXX6" s="1152" t="s">
        <v>129</v>
      </c>
      <c r="SXY6" s="1152" t="s">
        <v>129</v>
      </c>
      <c r="SXZ6" s="1152" t="s">
        <v>129</v>
      </c>
      <c r="SYA6" s="1152" t="s">
        <v>129</v>
      </c>
      <c r="SYB6" s="1152" t="s">
        <v>129</v>
      </c>
      <c r="SYC6" s="1152" t="s">
        <v>129</v>
      </c>
      <c r="SYD6" s="1152" t="s">
        <v>129</v>
      </c>
      <c r="SYE6" s="1152" t="s">
        <v>129</v>
      </c>
      <c r="SYF6" s="1152" t="s">
        <v>129</v>
      </c>
      <c r="SYG6" s="1152" t="s">
        <v>129</v>
      </c>
      <c r="SYH6" s="1152" t="s">
        <v>129</v>
      </c>
      <c r="SYI6" s="1152" t="s">
        <v>129</v>
      </c>
      <c r="SYJ6" s="1152" t="s">
        <v>129</v>
      </c>
      <c r="SYK6" s="1152" t="s">
        <v>129</v>
      </c>
      <c r="SYL6" s="1152" t="s">
        <v>129</v>
      </c>
      <c r="SYM6" s="1152" t="s">
        <v>129</v>
      </c>
      <c r="SYN6" s="1152" t="s">
        <v>129</v>
      </c>
      <c r="SYO6" s="1152" t="s">
        <v>129</v>
      </c>
      <c r="SYP6" s="1152" t="s">
        <v>129</v>
      </c>
      <c r="SYQ6" s="1152" t="s">
        <v>129</v>
      </c>
      <c r="SYR6" s="1152" t="s">
        <v>129</v>
      </c>
      <c r="SYS6" s="1152" t="s">
        <v>129</v>
      </c>
      <c r="SYT6" s="1152" t="s">
        <v>129</v>
      </c>
      <c r="SYU6" s="1152" t="s">
        <v>129</v>
      </c>
      <c r="SYV6" s="1152" t="s">
        <v>129</v>
      </c>
      <c r="SYW6" s="1152" t="s">
        <v>129</v>
      </c>
      <c r="SYX6" s="1152" t="s">
        <v>129</v>
      </c>
      <c r="SYY6" s="1152" t="s">
        <v>129</v>
      </c>
      <c r="SYZ6" s="1152" t="s">
        <v>129</v>
      </c>
      <c r="SZA6" s="1152" t="s">
        <v>129</v>
      </c>
      <c r="SZB6" s="1152" t="s">
        <v>129</v>
      </c>
      <c r="SZC6" s="1152" t="s">
        <v>129</v>
      </c>
      <c r="SZD6" s="1152" t="s">
        <v>129</v>
      </c>
      <c r="SZE6" s="1152" t="s">
        <v>129</v>
      </c>
      <c r="SZF6" s="1152" t="s">
        <v>129</v>
      </c>
      <c r="SZG6" s="1152" t="s">
        <v>129</v>
      </c>
      <c r="SZH6" s="1152" t="s">
        <v>129</v>
      </c>
      <c r="SZI6" s="1152" t="s">
        <v>129</v>
      </c>
      <c r="SZJ6" s="1152" t="s">
        <v>129</v>
      </c>
      <c r="SZK6" s="1152" t="s">
        <v>129</v>
      </c>
      <c r="SZL6" s="1152" t="s">
        <v>129</v>
      </c>
      <c r="SZM6" s="1152" t="s">
        <v>129</v>
      </c>
      <c r="SZN6" s="1152" t="s">
        <v>129</v>
      </c>
      <c r="SZO6" s="1152" t="s">
        <v>129</v>
      </c>
      <c r="SZP6" s="1152" t="s">
        <v>129</v>
      </c>
      <c r="SZQ6" s="1152" t="s">
        <v>129</v>
      </c>
      <c r="SZR6" s="1152" t="s">
        <v>129</v>
      </c>
      <c r="SZS6" s="1152" t="s">
        <v>129</v>
      </c>
      <c r="SZT6" s="1152" t="s">
        <v>129</v>
      </c>
      <c r="SZU6" s="1152" t="s">
        <v>129</v>
      </c>
      <c r="SZV6" s="1152" t="s">
        <v>129</v>
      </c>
      <c r="SZW6" s="1152" t="s">
        <v>129</v>
      </c>
      <c r="SZX6" s="1152" t="s">
        <v>129</v>
      </c>
      <c r="SZY6" s="1152" t="s">
        <v>129</v>
      </c>
      <c r="SZZ6" s="1152" t="s">
        <v>129</v>
      </c>
      <c r="TAA6" s="1152" t="s">
        <v>129</v>
      </c>
      <c r="TAB6" s="1152" t="s">
        <v>129</v>
      </c>
      <c r="TAC6" s="1152" t="s">
        <v>129</v>
      </c>
      <c r="TAD6" s="1152" t="s">
        <v>129</v>
      </c>
      <c r="TAE6" s="1152" t="s">
        <v>129</v>
      </c>
      <c r="TAF6" s="1152" t="s">
        <v>129</v>
      </c>
      <c r="TAG6" s="1152" t="s">
        <v>129</v>
      </c>
      <c r="TAH6" s="1152" t="s">
        <v>129</v>
      </c>
      <c r="TAI6" s="1152" t="s">
        <v>129</v>
      </c>
      <c r="TAJ6" s="1152" t="s">
        <v>129</v>
      </c>
      <c r="TAK6" s="1152" t="s">
        <v>129</v>
      </c>
      <c r="TAL6" s="1152" t="s">
        <v>129</v>
      </c>
      <c r="TAM6" s="1152" t="s">
        <v>129</v>
      </c>
      <c r="TAN6" s="1152" t="s">
        <v>129</v>
      </c>
      <c r="TAO6" s="1152" t="s">
        <v>129</v>
      </c>
      <c r="TAP6" s="1152" t="s">
        <v>129</v>
      </c>
      <c r="TAQ6" s="1152" t="s">
        <v>129</v>
      </c>
      <c r="TAR6" s="1152" t="s">
        <v>129</v>
      </c>
      <c r="TAS6" s="1152" t="s">
        <v>129</v>
      </c>
      <c r="TAT6" s="1152" t="s">
        <v>129</v>
      </c>
      <c r="TAU6" s="1152" t="s">
        <v>129</v>
      </c>
      <c r="TAV6" s="1152" t="s">
        <v>129</v>
      </c>
      <c r="TAW6" s="1152" t="s">
        <v>129</v>
      </c>
      <c r="TAX6" s="1152" t="s">
        <v>129</v>
      </c>
      <c r="TAY6" s="1152" t="s">
        <v>129</v>
      </c>
      <c r="TAZ6" s="1152" t="s">
        <v>129</v>
      </c>
      <c r="TBA6" s="1152" t="s">
        <v>129</v>
      </c>
      <c r="TBB6" s="1152" t="s">
        <v>129</v>
      </c>
      <c r="TBC6" s="1152" t="s">
        <v>129</v>
      </c>
      <c r="TBD6" s="1152" t="s">
        <v>129</v>
      </c>
      <c r="TBE6" s="1152" t="s">
        <v>129</v>
      </c>
      <c r="TBF6" s="1152" t="s">
        <v>129</v>
      </c>
      <c r="TBG6" s="1152" t="s">
        <v>129</v>
      </c>
      <c r="TBH6" s="1152" t="s">
        <v>129</v>
      </c>
      <c r="TBI6" s="1152" t="s">
        <v>129</v>
      </c>
      <c r="TBJ6" s="1152" t="s">
        <v>129</v>
      </c>
      <c r="TBK6" s="1152" t="s">
        <v>129</v>
      </c>
      <c r="TBL6" s="1152" t="s">
        <v>129</v>
      </c>
      <c r="TBM6" s="1152" t="s">
        <v>129</v>
      </c>
      <c r="TBN6" s="1152" t="s">
        <v>129</v>
      </c>
      <c r="TBO6" s="1152" t="s">
        <v>129</v>
      </c>
      <c r="TBP6" s="1152" t="s">
        <v>129</v>
      </c>
      <c r="TBQ6" s="1152" t="s">
        <v>129</v>
      </c>
      <c r="TBR6" s="1152" t="s">
        <v>129</v>
      </c>
      <c r="TBS6" s="1152" t="s">
        <v>129</v>
      </c>
      <c r="TBT6" s="1152" t="s">
        <v>129</v>
      </c>
      <c r="TBU6" s="1152" t="s">
        <v>129</v>
      </c>
      <c r="TBV6" s="1152" t="s">
        <v>129</v>
      </c>
      <c r="TBW6" s="1152" t="s">
        <v>129</v>
      </c>
      <c r="TBX6" s="1152" t="s">
        <v>129</v>
      </c>
      <c r="TBY6" s="1152" t="s">
        <v>129</v>
      </c>
      <c r="TBZ6" s="1152" t="s">
        <v>129</v>
      </c>
      <c r="TCA6" s="1152" t="s">
        <v>129</v>
      </c>
      <c r="TCB6" s="1152" t="s">
        <v>129</v>
      </c>
      <c r="TCC6" s="1152" t="s">
        <v>129</v>
      </c>
      <c r="TCD6" s="1152" t="s">
        <v>129</v>
      </c>
      <c r="TCE6" s="1152" t="s">
        <v>129</v>
      </c>
      <c r="TCF6" s="1152" t="s">
        <v>129</v>
      </c>
      <c r="TCG6" s="1152" t="s">
        <v>129</v>
      </c>
      <c r="TCH6" s="1152" t="s">
        <v>129</v>
      </c>
      <c r="TCI6" s="1152" t="s">
        <v>129</v>
      </c>
      <c r="TCJ6" s="1152" t="s">
        <v>129</v>
      </c>
      <c r="TCK6" s="1152" t="s">
        <v>129</v>
      </c>
      <c r="TCL6" s="1152" t="s">
        <v>129</v>
      </c>
      <c r="TCM6" s="1152" t="s">
        <v>129</v>
      </c>
      <c r="TCN6" s="1152" t="s">
        <v>129</v>
      </c>
      <c r="TCO6" s="1152" t="s">
        <v>129</v>
      </c>
      <c r="TCP6" s="1152" t="s">
        <v>129</v>
      </c>
      <c r="TCQ6" s="1152" t="s">
        <v>129</v>
      </c>
      <c r="TCR6" s="1152" t="s">
        <v>129</v>
      </c>
      <c r="TCS6" s="1152" t="s">
        <v>129</v>
      </c>
      <c r="TCT6" s="1152" t="s">
        <v>129</v>
      </c>
      <c r="TCU6" s="1152" t="s">
        <v>129</v>
      </c>
      <c r="TCV6" s="1152" t="s">
        <v>129</v>
      </c>
      <c r="TCW6" s="1152" t="s">
        <v>129</v>
      </c>
      <c r="TCX6" s="1152" t="s">
        <v>129</v>
      </c>
      <c r="TCY6" s="1152" t="s">
        <v>129</v>
      </c>
      <c r="TCZ6" s="1152" t="s">
        <v>129</v>
      </c>
      <c r="TDA6" s="1152" t="s">
        <v>129</v>
      </c>
      <c r="TDB6" s="1152" t="s">
        <v>129</v>
      </c>
      <c r="TDC6" s="1152" t="s">
        <v>129</v>
      </c>
      <c r="TDD6" s="1152" t="s">
        <v>129</v>
      </c>
      <c r="TDE6" s="1152" t="s">
        <v>129</v>
      </c>
      <c r="TDF6" s="1152" t="s">
        <v>129</v>
      </c>
      <c r="TDG6" s="1152" t="s">
        <v>129</v>
      </c>
      <c r="TDH6" s="1152" t="s">
        <v>129</v>
      </c>
      <c r="TDI6" s="1152" t="s">
        <v>129</v>
      </c>
      <c r="TDJ6" s="1152" t="s">
        <v>129</v>
      </c>
      <c r="TDK6" s="1152" t="s">
        <v>129</v>
      </c>
      <c r="TDL6" s="1152" t="s">
        <v>129</v>
      </c>
      <c r="TDM6" s="1152" t="s">
        <v>129</v>
      </c>
      <c r="TDN6" s="1152" t="s">
        <v>129</v>
      </c>
      <c r="TDO6" s="1152" t="s">
        <v>129</v>
      </c>
      <c r="TDP6" s="1152" t="s">
        <v>129</v>
      </c>
      <c r="TDQ6" s="1152" t="s">
        <v>129</v>
      </c>
      <c r="TDR6" s="1152" t="s">
        <v>129</v>
      </c>
      <c r="TDS6" s="1152" t="s">
        <v>129</v>
      </c>
      <c r="TDT6" s="1152" t="s">
        <v>129</v>
      </c>
      <c r="TDU6" s="1152" t="s">
        <v>129</v>
      </c>
      <c r="TDV6" s="1152" t="s">
        <v>129</v>
      </c>
      <c r="TDW6" s="1152" t="s">
        <v>129</v>
      </c>
      <c r="TDX6" s="1152" t="s">
        <v>129</v>
      </c>
      <c r="TDY6" s="1152" t="s">
        <v>129</v>
      </c>
      <c r="TDZ6" s="1152" t="s">
        <v>129</v>
      </c>
      <c r="TEA6" s="1152" t="s">
        <v>129</v>
      </c>
      <c r="TEB6" s="1152" t="s">
        <v>129</v>
      </c>
      <c r="TEC6" s="1152" t="s">
        <v>129</v>
      </c>
      <c r="TED6" s="1152" t="s">
        <v>129</v>
      </c>
      <c r="TEE6" s="1152" t="s">
        <v>129</v>
      </c>
      <c r="TEF6" s="1152" t="s">
        <v>129</v>
      </c>
      <c r="TEG6" s="1152" t="s">
        <v>129</v>
      </c>
      <c r="TEH6" s="1152" t="s">
        <v>129</v>
      </c>
      <c r="TEI6" s="1152" t="s">
        <v>129</v>
      </c>
      <c r="TEJ6" s="1152" t="s">
        <v>129</v>
      </c>
      <c r="TEK6" s="1152" t="s">
        <v>129</v>
      </c>
      <c r="TEL6" s="1152" t="s">
        <v>129</v>
      </c>
      <c r="TEM6" s="1152" t="s">
        <v>129</v>
      </c>
      <c r="TEN6" s="1152" t="s">
        <v>129</v>
      </c>
      <c r="TEO6" s="1152" t="s">
        <v>129</v>
      </c>
      <c r="TEP6" s="1152" t="s">
        <v>129</v>
      </c>
      <c r="TEQ6" s="1152" t="s">
        <v>129</v>
      </c>
      <c r="TER6" s="1152" t="s">
        <v>129</v>
      </c>
      <c r="TES6" s="1152" t="s">
        <v>129</v>
      </c>
      <c r="TET6" s="1152" t="s">
        <v>129</v>
      </c>
      <c r="TEU6" s="1152" t="s">
        <v>129</v>
      </c>
      <c r="TEV6" s="1152" t="s">
        <v>129</v>
      </c>
      <c r="TEW6" s="1152" t="s">
        <v>129</v>
      </c>
      <c r="TEX6" s="1152" t="s">
        <v>129</v>
      </c>
      <c r="TEY6" s="1152" t="s">
        <v>129</v>
      </c>
      <c r="TEZ6" s="1152" t="s">
        <v>129</v>
      </c>
      <c r="TFA6" s="1152" t="s">
        <v>129</v>
      </c>
      <c r="TFB6" s="1152" t="s">
        <v>129</v>
      </c>
      <c r="TFC6" s="1152" t="s">
        <v>129</v>
      </c>
      <c r="TFD6" s="1152" t="s">
        <v>129</v>
      </c>
      <c r="TFE6" s="1152" t="s">
        <v>129</v>
      </c>
      <c r="TFF6" s="1152" t="s">
        <v>129</v>
      </c>
      <c r="TFG6" s="1152" t="s">
        <v>129</v>
      </c>
      <c r="TFH6" s="1152" t="s">
        <v>129</v>
      </c>
      <c r="TFI6" s="1152" t="s">
        <v>129</v>
      </c>
      <c r="TFJ6" s="1152" t="s">
        <v>129</v>
      </c>
      <c r="TFK6" s="1152" t="s">
        <v>129</v>
      </c>
      <c r="TFL6" s="1152" t="s">
        <v>129</v>
      </c>
      <c r="TFM6" s="1152" t="s">
        <v>129</v>
      </c>
      <c r="TFN6" s="1152" t="s">
        <v>129</v>
      </c>
      <c r="TFO6" s="1152" t="s">
        <v>129</v>
      </c>
      <c r="TFP6" s="1152" t="s">
        <v>129</v>
      </c>
      <c r="TFQ6" s="1152" t="s">
        <v>129</v>
      </c>
      <c r="TFR6" s="1152" t="s">
        <v>129</v>
      </c>
      <c r="TFS6" s="1152" t="s">
        <v>129</v>
      </c>
      <c r="TFT6" s="1152" t="s">
        <v>129</v>
      </c>
      <c r="TFU6" s="1152" t="s">
        <v>129</v>
      </c>
      <c r="TFV6" s="1152" t="s">
        <v>129</v>
      </c>
      <c r="TFW6" s="1152" t="s">
        <v>129</v>
      </c>
      <c r="TFX6" s="1152" t="s">
        <v>129</v>
      </c>
      <c r="TFY6" s="1152" t="s">
        <v>129</v>
      </c>
      <c r="TFZ6" s="1152" t="s">
        <v>129</v>
      </c>
      <c r="TGA6" s="1152" t="s">
        <v>129</v>
      </c>
      <c r="TGB6" s="1152" t="s">
        <v>129</v>
      </c>
      <c r="TGC6" s="1152" t="s">
        <v>129</v>
      </c>
      <c r="TGD6" s="1152" t="s">
        <v>129</v>
      </c>
      <c r="TGE6" s="1152" t="s">
        <v>129</v>
      </c>
      <c r="TGF6" s="1152" t="s">
        <v>129</v>
      </c>
      <c r="TGG6" s="1152" t="s">
        <v>129</v>
      </c>
      <c r="TGH6" s="1152" t="s">
        <v>129</v>
      </c>
      <c r="TGI6" s="1152" t="s">
        <v>129</v>
      </c>
      <c r="TGJ6" s="1152" t="s">
        <v>129</v>
      </c>
      <c r="TGK6" s="1152" t="s">
        <v>129</v>
      </c>
      <c r="TGL6" s="1152" t="s">
        <v>129</v>
      </c>
      <c r="TGM6" s="1152" t="s">
        <v>129</v>
      </c>
      <c r="TGN6" s="1152" t="s">
        <v>129</v>
      </c>
      <c r="TGO6" s="1152" t="s">
        <v>129</v>
      </c>
      <c r="TGP6" s="1152" t="s">
        <v>129</v>
      </c>
      <c r="TGQ6" s="1152" t="s">
        <v>129</v>
      </c>
      <c r="TGR6" s="1152" t="s">
        <v>129</v>
      </c>
      <c r="TGS6" s="1152" t="s">
        <v>129</v>
      </c>
      <c r="TGT6" s="1152" t="s">
        <v>129</v>
      </c>
      <c r="TGU6" s="1152" t="s">
        <v>129</v>
      </c>
      <c r="TGV6" s="1152" t="s">
        <v>129</v>
      </c>
      <c r="TGW6" s="1152" t="s">
        <v>129</v>
      </c>
      <c r="TGX6" s="1152" t="s">
        <v>129</v>
      </c>
      <c r="TGY6" s="1152" t="s">
        <v>129</v>
      </c>
      <c r="TGZ6" s="1152" t="s">
        <v>129</v>
      </c>
      <c r="THA6" s="1152" t="s">
        <v>129</v>
      </c>
      <c r="THB6" s="1152" t="s">
        <v>129</v>
      </c>
      <c r="THC6" s="1152" t="s">
        <v>129</v>
      </c>
      <c r="THD6" s="1152" t="s">
        <v>129</v>
      </c>
      <c r="THE6" s="1152" t="s">
        <v>129</v>
      </c>
      <c r="THF6" s="1152" t="s">
        <v>129</v>
      </c>
      <c r="THG6" s="1152" t="s">
        <v>129</v>
      </c>
      <c r="THH6" s="1152" t="s">
        <v>129</v>
      </c>
      <c r="THI6" s="1152" t="s">
        <v>129</v>
      </c>
      <c r="THJ6" s="1152" t="s">
        <v>129</v>
      </c>
      <c r="THK6" s="1152" t="s">
        <v>129</v>
      </c>
      <c r="THL6" s="1152" t="s">
        <v>129</v>
      </c>
      <c r="THM6" s="1152" t="s">
        <v>129</v>
      </c>
      <c r="THN6" s="1152" t="s">
        <v>129</v>
      </c>
      <c r="THO6" s="1152" t="s">
        <v>129</v>
      </c>
      <c r="THP6" s="1152" t="s">
        <v>129</v>
      </c>
      <c r="THQ6" s="1152" t="s">
        <v>129</v>
      </c>
      <c r="THR6" s="1152" t="s">
        <v>129</v>
      </c>
      <c r="THS6" s="1152" t="s">
        <v>129</v>
      </c>
      <c r="THT6" s="1152" t="s">
        <v>129</v>
      </c>
      <c r="THU6" s="1152" t="s">
        <v>129</v>
      </c>
      <c r="THV6" s="1152" t="s">
        <v>129</v>
      </c>
      <c r="THW6" s="1152" t="s">
        <v>129</v>
      </c>
      <c r="THX6" s="1152" t="s">
        <v>129</v>
      </c>
      <c r="THY6" s="1152" t="s">
        <v>129</v>
      </c>
      <c r="THZ6" s="1152" t="s">
        <v>129</v>
      </c>
      <c r="TIA6" s="1152" t="s">
        <v>129</v>
      </c>
      <c r="TIB6" s="1152" t="s">
        <v>129</v>
      </c>
      <c r="TIC6" s="1152" t="s">
        <v>129</v>
      </c>
      <c r="TID6" s="1152" t="s">
        <v>129</v>
      </c>
      <c r="TIE6" s="1152" t="s">
        <v>129</v>
      </c>
      <c r="TIF6" s="1152" t="s">
        <v>129</v>
      </c>
      <c r="TIG6" s="1152" t="s">
        <v>129</v>
      </c>
      <c r="TIH6" s="1152" t="s">
        <v>129</v>
      </c>
      <c r="TII6" s="1152" t="s">
        <v>129</v>
      </c>
      <c r="TIJ6" s="1152" t="s">
        <v>129</v>
      </c>
      <c r="TIK6" s="1152" t="s">
        <v>129</v>
      </c>
      <c r="TIL6" s="1152" t="s">
        <v>129</v>
      </c>
      <c r="TIM6" s="1152" t="s">
        <v>129</v>
      </c>
      <c r="TIN6" s="1152" t="s">
        <v>129</v>
      </c>
      <c r="TIO6" s="1152" t="s">
        <v>129</v>
      </c>
      <c r="TIP6" s="1152" t="s">
        <v>129</v>
      </c>
      <c r="TIQ6" s="1152" t="s">
        <v>129</v>
      </c>
      <c r="TIR6" s="1152" t="s">
        <v>129</v>
      </c>
      <c r="TIS6" s="1152" t="s">
        <v>129</v>
      </c>
      <c r="TIT6" s="1152" t="s">
        <v>129</v>
      </c>
      <c r="TIU6" s="1152" t="s">
        <v>129</v>
      </c>
      <c r="TIV6" s="1152" t="s">
        <v>129</v>
      </c>
      <c r="TIW6" s="1152" t="s">
        <v>129</v>
      </c>
      <c r="TIX6" s="1152" t="s">
        <v>129</v>
      </c>
      <c r="TIY6" s="1152" t="s">
        <v>129</v>
      </c>
      <c r="TIZ6" s="1152" t="s">
        <v>129</v>
      </c>
      <c r="TJA6" s="1152" t="s">
        <v>129</v>
      </c>
      <c r="TJB6" s="1152" t="s">
        <v>129</v>
      </c>
      <c r="TJC6" s="1152" t="s">
        <v>129</v>
      </c>
      <c r="TJD6" s="1152" t="s">
        <v>129</v>
      </c>
      <c r="TJE6" s="1152" t="s">
        <v>129</v>
      </c>
      <c r="TJF6" s="1152" t="s">
        <v>129</v>
      </c>
      <c r="TJG6" s="1152" t="s">
        <v>129</v>
      </c>
      <c r="TJH6" s="1152" t="s">
        <v>129</v>
      </c>
      <c r="TJI6" s="1152" t="s">
        <v>129</v>
      </c>
      <c r="TJJ6" s="1152" t="s">
        <v>129</v>
      </c>
      <c r="TJK6" s="1152" t="s">
        <v>129</v>
      </c>
      <c r="TJL6" s="1152" t="s">
        <v>129</v>
      </c>
      <c r="TJM6" s="1152" t="s">
        <v>129</v>
      </c>
      <c r="TJN6" s="1152" t="s">
        <v>129</v>
      </c>
      <c r="TJO6" s="1152" t="s">
        <v>129</v>
      </c>
      <c r="TJP6" s="1152" t="s">
        <v>129</v>
      </c>
      <c r="TJQ6" s="1152" t="s">
        <v>129</v>
      </c>
      <c r="TJR6" s="1152" t="s">
        <v>129</v>
      </c>
      <c r="TJS6" s="1152" t="s">
        <v>129</v>
      </c>
      <c r="TJT6" s="1152" t="s">
        <v>129</v>
      </c>
      <c r="TJU6" s="1152" t="s">
        <v>129</v>
      </c>
      <c r="TJV6" s="1152" t="s">
        <v>129</v>
      </c>
      <c r="TJW6" s="1152" t="s">
        <v>129</v>
      </c>
      <c r="TJX6" s="1152" t="s">
        <v>129</v>
      </c>
      <c r="TJY6" s="1152" t="s">
        <v>129</v>
      </c>
      <c r="TJZ6" s="1152" t="s">
        <v>129</v>
      </c>
      <c r="TKA6" s="1152" t="s">
        <v>129</v>
      </c>
      <c r="TKB6" s="1152" t="s">
        <v>129</v>
      </c>
      <c r="TKC6" s="1152" t="s">
        <v>129</v>
      </c>
      <c r="TKD6" s="1152" t="s">
        <v>129</v>
      </c>
      <c r="TKE6" s="1152" t="s">
        <v>129</v>
      </c>
      <c r="TKF6" s="1152" t="s">
        <v>129</v>
      </c>
      <c r="TKG6" s="1152" t="s">
        <v>129</v>
      </c>
      <c r="TKH6" s="1152" t="s">
        <v>129</v>
      </c>
      <c r="TKI6" s="1152" t="s">
        <v>129</v>
      </c>
      <c r="TKJ6" s="1152" t="s">
        <v>129</v>
      </c>
      <c r="TKK6" s="1152" t="s">
        <v>129</v>
      </c>
      <c r="TKL6" s="1152" t="s">
        <v>129</v>
      </c>
      <c r="TKM6" s="1152" t="s">
        <v>129</v>
      </c>
      <c r="TKN6" s="1152" t="s">
        <v>129</v>
      </c>
      <c r="TKO6" s="1152" t="s">
        <v>129</v>
      </c>
      <c r="TKP6" s="1152" t="s">
        <v>129</v>
      </c>
      <c r="TKQ6" s="1152" t="s">
        <v>129</v>
      </c>
      <c r="TKR6" s="1152" t="s">
        <v>129</v>
      </c>
      <c r="TKS6" s="1152" t="s">
        <v>129</v>
      </c>
      <c r="TKT6" s="1152" t="s">
        <v>129</v>
      </c>
      <c r="TKU6" s="1152" t="s">
        <v>129</v>
      </c>
      <c r="TKV6" s="1152" t="s">
        <v>129</v>
      </c>
      <c r="TKW6" s="1152" t="s">
        <v>129</v>
      </c>
      <c r="TKX6" s="1152" t="s">
        <v>129</v>
      </c>
      <c r="TKY6" s="1152" t="s">
        <v>129</v>
      </c>
      <c r="TKZ6" s="1152" t="s">
        <v>129</v>
      </c>
      <c r="TLA6" s="1152" t="s">
        <v>129</v>
      </c>
      <c r="TLB6" s="1152" t="s">
        <v>129</v>
      </c>
      <c r="TLC6" s="1152" t="s">
        <v>129</v>
      </c>
      <c r="TLD6" s="1152" t="s">
        <v>129</v>
      </c>
      <c r="TLE6" s="1152" t="s">
        <v>129</v>
      </c>
      <c r="TLF6" s="1152" t="s">
        <v>129</v>
      </c>
      <c r="TLG6" s="1152" t="s">
        <v>129</v>
      </c>
      <c r="TLH6" s="1152" t="s">
        <v>129</v>
      </c>
      <c r="TLI6" s="1152" t="s">
        <v>129</v>
      </c>
      <c r="TLJ6" s="1152" t="s">
        <v>129</v>
      </c>
      <c r="TLK6" s="1152" t="s">
        <v>129</v>
      </c>
      <c r="TLL6" s="1152" t="s">
        <v>129</v>
      </c>
      <c r="TLM6" s="1152" t="s">
        <v>129</v>
      </c>
      <c r="TLN6" s="1152" t="s">
        <v>129</v>
      </c>
      <c r="TLO6" s="1152" t="s">
        <v>129</v>
      </c>
      <c r="TLP6" s="1152" t="s">
        <v>129</v>
      </c>
      <c r="TLQ6" s="1152" t="s">
        <v>129</v>
      </c>
      <c r="TLR6" s="1152" t="s">
        <v>129</v>
      </c>
      <c r="TLS6" s="1152" t="s">
        <v>129</v>
      </c>
      <c r="TLT6" s="1152" t="s">
        <v>129</v>
      </c>
      <c r="TLU6" s="1152" t="s">
        <v>129</v>
      </c>
      <c r="TLV6" s="1152" t="s">
        <v>129</v>
      </c>
      <c r="TLW6" s="1152" t="s">
        <v>129</v>
      </c>
      <c r="TLX6" s="1152" t="s">
        <v>129</v>
      </c>
      <c r="TLY6" s="1152" t="s">
        <v>129</v>
      </c>
      <c r="TLZ6" s="1152" t="s">
        <v>129</v>
      </c>
      <c r="TMA6" s="1152" t="s">
        <v>129</v>
      </c>
      <c r="TMB6" s="1152" t="s">
        <v>129</v>
      </c>
      <c r="TMC6" s="1152" t="s">
        <v>129</v>
      </c>
      <c r="TMD6" s="1152" t="s">
        <v>129</v>
      </c>
      <c r="TME6" s="1152" t="s">
        <v>129</v>
      </c>
      <c r="TMF6" s="1152" t="s">
        <v>129</v>
      </c>
      <c r="TMG6" s="1152" t="s">
        <v>129</v>
      </c>
      <c r="TMH6" s="1152" t="s">
        <v>129</v>
      </c>
      <c r="TMI6" s="1152" t="s">
        <v>129</v>
      </c>
      <c r="TMJ6" s="1152" t="s">
        <v>129</v>
      </c>
      <c r="TMK6" s="1152" t="s">
        <v>129</v>
      </c>
      <c r="TML6" s="1152" t="s">
        <v>129</v>
      </c>
      <c r="TMM6" s="1152" t="s">
        <v>129</v>
      </c>
      <c r="TMN6" s="1152" t="s">
        <v>129</v>
      </c>
      <c r="TMO6" s="1152" t="s">
        <v>129</v>
      </c>
      <c r="TMP6" s="1152" t="s">
        <v>129</v>
      </c>
      <c r="TMQ6" s="1152" t="s">
        <v>129</v>
      </c>
      <c r="TMR6" s="1152" t="s">
        <v>129</v>
      </c>
      <c r="TMS6" s="1152" t="s">
        <v>129</v>
      </c>
      <c r="TMT6" s="1152" t="s">
        <v>129</v>
      </c>
      <c r="TMU6" s="1152" t="s">
        <v>129</v>
      </c>
      <c r="TMV6" s="1152" t="s">
        <v>129</v>
      </c>
      <c r="TMW6" s="1152" t="s">
        <v>129</v>
      </c>
      <c r="TMX6" s="1152" t="s">
        <v>129</v>
      </c>
      <c r="TMY6" s="1152" t="s">
        <v>129</v>
      </c>
      <c r="TMZ6" s="1152" t="s">
        <v>129</v>
      </c>
      <c r="TNA6" s="1152" t="s">
        <v>129</v>
      </c>
      <c r="TNB6" s="1152" t="s">
        <v>129</v>
      </c>
      <c r="TNC6" s="1152" t="s">
        <v>129</v>
      </c>
      <c r="TND6" s="1152" t="s">
        <v>129</v>
      </c>
      <c r="TNE6" s="1152" t="s">
        <v>129</v>
      </c>
      <c r="TNF6" s="1152" t="s">
        <v>129</v>
      </c>
      <c r="TNG6" s="1152" t="s">
        <v>129</v>
      </c>
      <c r="TNH6" s="1152" t="s">
        <v>129</v>
      </c>
      <c r="TNI6" s="1152" t="s">
        <v>129</v>
      </c>
      <c r="TNJ6" s="1152" t="s">
        <v>129</v>
      </c>
      <c r="TNK6" s="1152" t="s">
        <v>129</v>
      </c>
      <c r="TNL6" s="1152" t="s">
        <v>129</v>
      </c>
      <c r="TNM6" s="1152" t="s">
        <v>129</v>
      </c>
      <c r="TNN6" s="1152" t="s">
        <v>129</v>
      </c>
      <c r="TNO6" s="1152" t="s">
        <v>129</v>
      </c>
      <c r="TNP6" s="1152" t="s">
        <v>129</v>
      </c>
      <c r="TNQ6" s="1152" t="s">
        <v>129</v>
      </c>
      <c r="TNR6" s="1152" t="s">
        <v>129</v>
      </c>
      <c r="TNS6" s="1152" t="s">
        <v>129</v>
      </c>
      <c r="TNT6" s="1152" t="s">
        <v>129</v>
      </c>
      <c r="TNU6" s="1152" t="s">
        <v>129</v>
      </c>
      <c r="TNV6" s="1152" t="s">
        <v>129</v>
      </c>
      <c r="TNW6" s="1152" t="s">
        <v>129</v>
      </c>
      <c r="TNX6" s="1152" t="s">
        <v>129</v>
      </c>
      <c r="TNY6" s="1152" t="s">
        <v>129</v>
      </c>
      <c r="TNZ6" s="1152" t="s">
        <v>129</v>
      </c>
      <c r="TOA6" s="1152" t="s">
        <v>129</v>
      </c>
      <c r="TOB6" s="1152" t="s">
        <v>129</v>
      </c>
      <c r="TOC6" s="1152" t="s">
        <v>129</v>
      </c>
      <c r="TOD6" s="1152" t="s">
        <v>129</v>
      </c>
      <c r="TOE6" s="1152" t="s">
        <v>129</v>
      </c>
      <c r="TOF6" s="1152" t="s">
        <v>129</v>
      </c>
      <c r="TOG6" s="1152" t="s">
        <v>129</v>
      </c>
      <c r="TOH6" s="1152" t="s">
        <v>129</v>
      </c>
      <c r="TOI6" s="1152" t="s">
        <v>129</v>
      </c>
      <c r="TOJ6" s="1152" t="s">
        <v>129</v>
      </c>
      <c r="TOK6" s="1152" t="s">
        <v>129</v>
      </c>
      <c r="TOL6" s="1152" t="s">
        <v>129</v>
      </c>
      <c r="TOM6" s="1152" t="s">
        <v>129</v>
      </c>
      <c r="TON6" s="1152" t="s">
        <v>129</v>
      </c>
      <c r="TOO6" s="1152" t="s">
        <v>129</v>
      </c>
      <c r="TOP6" s="1152" t="s">
        <v>129</v>
      </c>
      <c r="TOQ6" s="1152" t="s">
        <v>129</v>
      </c>
      <c r="TOR6" s="1152" t="s">
        <v>129</v>
      </c>
      <c r="TOS6" s="1152" t="s">
        <v>129</v>
      </c>
      <c r="TOT6" s="1152" t="s">
        <v>129</v>
      </c>
      <c r="TOU6" s="1152" t="s">
        <v>129</v>
      </c>
      <c r="TOV6" s="1152" t="s">
        <v>129</v>
      </c>
      <c r="TOW6" s="1152" t="s">
        <v>129</v>
      </c>
      <c r="TOX6" s="1152" t="s">
        <v>129</v>
      </c>
      <c r="TOY6" s="1152" t="s">
        <v>129</v>
      </c>
      <c r="TOZ6" s="1152" t="s">
        <v>129</v>
      </c>
      <c r="TPA6" s="1152" t="s">
        <v>129</v>
      </c>
      <c r="TPB6" s="1152" t="s">
        <v>129</v>
      </c>
      <c r="TPC6" s="1152" t="s">
        <v>129</v>
      </c>
      <c r="TPD6" s="1152" t="s">
        <v>129</v>
      </c>
      <c r="TPE6" s="1152" t="s">
        <v>129</v>
      </c>
      <c r="TPF6" s="1152" t="s">
        <v>129</v>
      </c>
      <c r="TPG6" s="1152" t="s">
        <v>129</v>
      </c>
      <c r="TPH6" s="1152" t="s">
        <v>129</v>
      </c>
      <c r="TPI6" s="1152" t="s">
        <v>129</v>
      </c>
      <c r="TPJ6" s="1152" t="s">
        <v>129</v>
      </c>
      <c r="TPK6" s="1152" t="s">
        <v>129</v>
      </c>
      <c r="TPL6" s="1152" t="s">
        <v>129</v>
      </c>
      <c r="TPM6" s="1152" t="s">
        <v>129</v>
      </c>
      <c r="TPN6" s="1152" t="s">
        <v>129</v>
      </c>
      <c r="TPO6" s="1152" t="s">
        <v>129</v>
      </c>
      <c r="TPP6" s="1152" t="s">
        <v>129</v>
      </c>
      <c r="TPQ6" s="1152" t="s">
        <v>129</v>
      </c>
      <c r="TPR6" s="1152" t="s">
        <v>129</v>
      </c>
      <c r="TPS6" s="1152" t="s">
        <v>129</v>
      </c>
      <c r="TPT6" s="1152" t="s">
        <v>129</v>
      </c>
      <c r="TPU6" s="1152" t="s">
        <v>129</v>
      </c>
      <c r="TPV6" s="1152" t="s">
        <v>129</v>
      </c>
      <c r="TPW6" s="1152" t="s">
        <v>129</v>
      </c>
      <c r="TPX6" s="1152" t="s">
        <v>129</v>
      </c>
      <c r="TPY6" s="1152" t="s">
        <v>129</v>
      </c>
      <c r="TPZ6" s="1152" t="s">
        <v>129</v>
      </c>
      <c r="TQA6" s="1152" t="s">
        <v>129</v>
      </c>
      <c r="TQB6" s="1152" t="s">
        <v>129</v>
      </c>
      <c r="TQC6" s="1152" t="s">
        <v>129</v>
      </c>
      <c r="TQD6" s="1152" t="s">
        <v>129</v>
      </c>
      <c r="TQE6" s="1152" t="s">
        <v>129</v>
      </c>
      <c r="TQF6" s="1152" t="s">
        <v>129</v>
      </c>
      <c r="TQG6" s="1152" t="s">
        <v>129</v>
      </c>
      <c r="TQH6" s="1152" t="s">
        <v>129</v>
      </c>
      <c r="TQI6" s="1152" t="s">
        <v>129</v>
      </c>
      <c r="TQJ6" s="1152" t="s">
        <v>129</v>
      </c>
      <c r="TQK6" s="1152" t="s">
        <v>129</v>
      </c>
      <c r="TQL6" s="1152" t="s">
        <v>129</v>
      </c>
      <c r="TQM6" s="1152" t="s">
        <v>129</v>
      </c>
      <c r="TQN6" s="1152" t="s">
        <v>129</v>
      </c>
      <c r="TQO6" s="1152" t="s">
        <v>129</v>
      </c>
      <c r="TQP6" s="1152" t="s">
        <v>129</v>
      </c>
      <c r="TQQ6" s="1152" t="s">
        <v>129</v>
      </c>
      <c r="TQR6" s="1152" t="s">
        <v>129</v>
      </c>
      <c r="TQS6" s="1152" t="s">
        <v>129</v>
      </c>
      <c r="TQT6" s="1152" t="s">
        <v>129</v>
      </c>
      <c r="TQU6" s="1152" t="s">
        <v>129</v>
      </c>
      <c r="TQV6" s="1152" t="s">
        <v>129</v>
      </c>
      <c r="TQW6" s="1152" t="s">
        <v>129</v>
      </c>
      <c r="TQX6" s="1152" t="s">
        <v>129</v>
      </c>
      <c r="TQY6" s="1152" t="s">
        <v>129</v>
      </c>
      <c r="TQZ6" s="1152" t="s">
        <v>129</v>
      </c>
      <c r="TRA6" s="1152" t="s">
        <v>129</v>
      </c>
      <c r="TRB6" s="1152" t="s">
        <v>129</v>
      </c>
      <c r="TRC6" s="1152" t="s">
        <v>129</v>
      </c>
      <c r="TRD6" s="1152" t="s">
        <v>129</v>
      </c>
      <c r="TRE6" s="1152" t="s">
        <v>129</v>
      </c>
      <c r="TRF6" s="1152" t="s">
        <v>129</v>
      </c>
      <c r="TRG6" s="1152" t="s">
        <v>129</v>
      </c>
      <c r="TRH6" s="1152" t="s">
        <v>129</v>
      </c>
      <c r="TRI6" s="1152" t="s">
        <v>129</v>
      </c>
      <c r="TRJ6" s="1152" t="s">
        <v>129</v>
      </c>
      <c r="TRK6" s="1152" t="s">
        <v>129</v>
      </c>
      <c r="TRL6" s="1152" t="s">
        <v>129</v>
      </c>
      <c r="TRM6" s="1152" t="s">
        <v>129</v>
      </c>
      <c r="TRN6" s="1152" t="s">
        <v>129</v>
      </c>
      <c r="TRO6" s="1152" t="s">
        <v>129</v>
      </c>
      <c r="TRP6" s="1152" t="s">
        <v>129</v>
      </c>
      <c r="TRQ6" s="1152" t="s">
        <v>129</v>
      </c>
      <c r="TRR6" s="1152" t="s">
        <v>129</v>
      </c>
      <c r="TRS6" s="1152" t="s">
        <v>129</v>
      </c>
      <c r="TRT6" s="1152" t="s">
        <v>129</v>
      </c>
      <c r="TRU6" s="1152" t="s">
        <v>129</v>
      </c>
      <c r="TRV6" s="1152" t="s">
        <v>129</v>
      </c>
      <c r="TRW6" s="1152" t="s">
        <v>129</v>
      </c>
      <c r="TRX6" s="1152" t="s">
        <v>129</v>
      </c>
      <c r="TRY6" s="1152" t="s">
        <v>129</v>
      </c>
      <c r="TRZ6" s="1152" t="s">
        <v>129</v>
      </c>
      <c r="TSA6" s="1152" t="s">
        <v>129</v>
      </c>
      <c r="TSB6" s="1152" t="s">
        <v>129</v>
      </c>
      <c r="TSC6" s="1152" t="s">
        <v>129</v>
      </c>
      <c r="TSD6" s="1152" t="s">
        <v>129</v>
      </c>
      <c r="TSE6" s="1152" t="s">
        <v>129</v>
      </c>
      <c r="TSF6" s="1152" t="s">
        <v>129</v>
      </c>
      <c r="TSG6" s="1152" t="s">
        <v>129</v>
      </c>
      <c r="TSH6" s="1152" t="s">
        <v>129</v>
      </c>
      <c r="TSI6" s="1152" t="s">
        <v>129</v>
      </c>
      <c r="TSJ6" s="1152" t="s">
        <v>129</v>
      </c>
      <c r="TSK6" s="1152" t="s">
        <v>129</v>
      </c>
      <c r="TSL6" s="1152" t="s">
        <v>129</v>
      </c>
      <c r="TSM6" s="1152" t="s">
        <v>129</v>
      </c>
      <c r="TSN6" s="1152" t="s">
        <v>129</v>
      </c>
      <c r="TSO6" s="1152" t="s">
        <v>129</v>
      </c>
      <c r="TSP6" s="1152" t="s">
        <v>129</v>
      </c>
      <c r="TSQ6" s="1152" t="s">
        <v>129</v>
      </c>
      <c r="TSR6" s="1152" t="s">
        <v>129</v>
      </c>
      <c r="TSS6" s="1152" t="s">
        <v>129</v>
      </c>
      <c r="TST6" s="1152" t="s">
        <v>129</v>
      </c>
      <c r="TSU6" s="1152" t="s">
        <v>129</v>
      </c>
      <c r="TSV6" s="1152" t="s">
        <v>129</v>
      </c>
      <c r="TSW6" s="1152" t="s">
        <v>129</v>
      </c>
      <c r="TSX6" s="1152" t="s">
        <v>129</v>
      </c>
      <c r="TSY6" s="1152" t="s">
        <v>129</v>
      </c>
      <c r="TSZ6" s="1152" t="s">
        <v>129</v>
      </c>
      <c r="TTA6" s="1152" t="s">
        <v>129</v>
      </c>
      <c r="TTB6" s="1152" t="s">
        <v>129</v>
      </c>
      <c r="TTC6" s="1152" t="s">
        <v>129</v>
      </c>
      <c r="TTD6" s="1152" t="s">
        <v>129</v>
      </c>
      <c r="TTE6" s="1152" t="s">
        <v>129</v>
      </c>
      <c r="TTF6" s="1152" t="s">
        <v>129</v>
      </c>
      <c r="TTG6" s="1152" t="s">
        <v>129</v>
      </c>
      <c r="TTH6" s="1152" t="s">
        <v>129</v>
      </c>
      <c r="TTI6" s="1152" t="s">
        <v>129</v>
      </c>
      <c r="TTJ6" s="1152" t="s">
        <v>129</v>
      </c>
      <c r="TTK6" s="1152" t="s">
        <v>129</v>
      </c>
      <c r="TTL6" s="1152" t="s">
        <v>129</v>
      </c>
      <c r="TTM6" s="1152" t="s">
        <v>129</v>
      </c>
      <c r="TTN6" s="1152" t="s">
        <v>129</v>
      </c>
      <c r="TTO6" s="1152" t="s">
        <v>129</v>
      </c>
      <c r="TTP6" s="1152" t="s">
        <v>129</v>
      </c>
      <c r="TTQ6" s="1152" t="s">
        <v>129</v>
      </c>
      <c r="TTR6" s="1152" t="s">
        <v>129</v>
      </c>
      <c r="TTS6" s="1152" t="s">
        <v>129</v>
      </c>
      <c r="TTT6" s="1152" t="s">
        <v>129</v>
      </c>
      <c r="TTU6" s="1152" t="s">
        <v>129</v>
      </c>
      <c r="TTV6" s="1152" t="s">
        <v>129</v>
      </c>
      <c r="TTW6" s="1152" t="s">
        <v>129</v>
      </c>
      <c r="TTX6" s="1152" t="s">
        <v>129</v>
      </c>
      <c r="TTY6" s="1152" t="s">
        <v>129</v>
      </c>
      <c r="TTZ6" s="1152" t="s">
        <v>129</v>
      </c>
      <c r="TUA6" s="1152" t="s">
        <v>129</v>
      </c>
      <c r="TUB6" s="1152" t="s">
        <v>129</v>
      </c>
      <c r="TUC6" s="1152" t="s">
        <v>129</v>
      </c>
      <c r="TUD6" s="1152" t="s">
        <v>129</v>
      </c>
      <c r="TUE6" s="1152" t="s">
        <v>129</v>
      </c>
      <c r="TUF6" s="1152" t="s">
        <v>129</v>
      </c>
      <c r="TUG6" s="1152" t="s">
        <v>129</v>
      </c>
      <c r="TUH6" s="1152" t="s">
        <v>129</v>
      </c>
      <c r="TUI6" s="1152" t="s">
        <v>129</v>
      </c>
      <c r="TUJ6" s="1152" t="s">
        <v>129</v>
      </c>
      <c r="TUK6" s="1152" t="s">
        <v>129</v>
      </c>
      <c r="TUL6" s="1152" t="s">
        <v>129</v>
      </c>
      <c r="TUM6" s="1152" t="s">
        <v>129</v>
      </c>
      <c r="TUN6" s="1152" t="s">
        <v>129</v>
      </c>
      <c r="TUO6" s="1152" t="s">
        <v>129</v>
      </c>
      <c r="TUP6" s="1152" t="s">
        <v>129</v>
      </c>
      <c r="TUQ6" s="1152" t="s">
        <v>129</v>
      </c>
      <c r="TUR6" s="1152" t="s">
        <v>129</v>
      </c>
      <c r="TUS6" s="1152" t="s">
        <v>129</v>
      </c>
      <c r="TUT6" s="1152" t="s">
        <v>129</v>
      </c>
      <c r="TUU6" s="1152" t="s">
        <v>129</v>
      </c>
      <c r="TUV6" s="1152" t="s">
        <v>129</v>
      </c>
      <c r="TUW6" s="1152" t="s">
        <v>129</v>
      </c>
      <c r="TUX6" s="1152" t="s">
        <v>129</v>
      </c>
      <c r="TUY6" s="1152" t="s">
        <v>129</v>
      </c>
      <c r="TUZ6" s="1152" t="s">
        <v>129</v>
      </c>
      <c r="TVA6" s="1152" t="s">
        <v>129</v>
      </c>
      <c r="TVB6" s="1152" t="s">
        <v>129</v>
      </c>
      <c r="TVC6" s="1152" t="s">
        <v>129</v>
      </c>
      <c r="TVD6" s="1152" t="s">
        <v>129</v>
      </c>
      <c r="TVE6" s="1152" t="s">
        <v>129</v>
      </c>
      <c r="TVF6" s="1152" t="s">
        <v>129</v>
      </c>
      <c r="TVG6" s="1152" t="s">
        <v>129</v>
      </c>
      <c r="TVH6" s="1152" t="s">
        <v>129</v>
      </c>
      <c r="TVI6" s="1152" t="s">
        <v>129</v>
      </c>
      <c r="TVJ6" s="1152" t="s">
        <v>129</v>
      </c>
      <c r="TVK6" s="1152" t="s">
        <v>129</v>
      </c>
      <c r="TVL6" s="1152" t="s">
        <v>129</v>
      </c>
      <c r="TVM6" s="1152" t="s">
        <v>129</v>
      </c>
      <c r="TVN6" s="1152" t="s">
        <v>129</v>
      </c>
      <c r="TVO6" s="1152" t="s">
        <v>129</v>
      </c>
      <c r="TVP6" s="1152" t="s">
        <v>129</v>
      </c>
      <c r="TVQ6" s="1152" t="s">
        <v>129</v>
      </c>
      <c r="TVR6" s="1152" t="s">
        <v>129</v>
      </c>
      <c r="TVS6" s="1152" t="s">
        <v>129</v>
      </c>
      <c r="TVT6" s="1152" t="s">
        <v>129</v>
      </c>
      <c r="TVU6" s="1152" t="s">
        <v>129</v>
      </c>
      <c r="TVV6" s="1152" t="s">
        <v>129</v>
      </c>
      <c r="TVW6" s="1152" t="s">
        <v>129</v>
      </c>
      <c r="TVX6" s="1152" t="s">
        <v>129</v>
      </c>
      <c r="TVY6" s="1152" t="s">
        <v>129</v>
      </c>
      <c r="TVZ6" s="1152" t="s">
        <v>129</v>
      </c>
      <c r="TWA6" s="1152" t="s">
        <v>129</v>
      </c>
      <c r="TWB6" s="1152" t="s">
        <v>129</v>
      </c>
      <c r="TWC6" s="1152" t="s">
        <v>129</v>
      </c>
      <c r="TWD6" s="1152" t="s">
        <v>129</v>
      </c>
      <c r="TWE6" s="1152" t="s">
        <v>129</v>
      </c>
      <c r="TWF6" s="1152" t="s">
        <v>129</v>
      </c>
      <c r="TWG6" s="1152" t="s">
        <v>129</v>
      </c>
      <c r="TWH6" s="1152" t="s">
        <v>129</v>
      </c>
      <c r="TWI6" s="1152" t="s">
        <v>129</v>
      </c>
      <c r="TWJ6" s="1152" t="s">
        <v>129</v>
      </c>
      <c r="TWK6" s="1152" t="s">
        <v>129</v>
      </c>
      <c r="TWL6" s="1152" t="s">
        <v>129</v>
      </c>
      <c r="TWM6" s="1152" t="s">
        <v>129</v>
      </c>
      <c r="TWN6" s="1152" t="s">
        <v>129</v>
      </c>
      <c r="TWO6" s="1152" t="s">
        <v>129</v>
      </c>
      <c r="TWP6" s="1152" t="s">
        <v>129</v>
      </c>
      <c r="TWQ6" s="1152" t="s">
        <v>129</v>
      </c>
      <c r="TWR6" s="1152" t="s">
        <v>129</v>
      </c>
      <c r="TWS6" s="1152" t="s">
        <v>129</v>
      </c>
      <c r="TWT6" s="1152" t="s">
        <v>129</v>
      </c>
      <c r="TWU6" s="1152" t="s">
        <v>129</v>
      </c>
      <c r="TWV6" s="1152" t="s">
        <v>129</v>
      </c>
      <c r="TWW6" s="1152" t="s">
        <v>129</v>
      </c>
      <c r="TWX6" s="1152" t="s">
        <v>129</v>
      </c>
      <c r="TWY6" s="1152" t="s">
        <v>129</v>
      </c>
      <c r="TWZ6" s="1152" t="s">
        <v>129</v>
      </c>
      <c r="TXA6" s="1152" t="s">
        <v>129</v>
      </c>
      <c r="TXB6" s="1152" t="s">
        <v>129</v>
      </c>
      <c r="TXC6" s="1152" t="s">
        <v>129</v>
      </c>
      <c r="TXD6" s="1152" t="s">
        <v>129</v>
      </c>
      <c r="TXE6" s="1152" t="s">
        <v>129</v>
      </c>
      <c r="TXF6" s="1152" t="s">
        <v>129</v>
      </c>
      <c r="TXG6" s="1152" t="s">
        <v>129</v>
      </c>
      <c r="TXH6" s="1152" t="s">
        <v>129</v>
      </c>
      <c r="TXI6" s="1152" t="s">
        <v>129</v>
      </c>
      <c r="TXJ6" s="1152" t="s">
        <v>129</v>
      </c>
      <c r="TXK6" s="1152" t="s">
        <v>129</v>
      </c>
      <c r="TXL6" s="1152" t="s">
        <v>129</v>
      </c>
      <c r="TXM6" s="1152" t="s">
        <v>129</v>
      </c>
      <c r="TXN6" s="1152" t="s">
        <v>129</v>
      </c>
      <c r="TXO6" s="1152" t="s">
        <v>129</v>
      </c>
      <c r="TXP6" s="1152" t="s">
        <v>129</v>
      </c>
      <c r="TXQ6" s="1152" t="s">
        <v>129</v>
      </c>
      <c r="TXR6" s="1152" t="s">
        <v>129</v>
      </c>
      <c r="TXS6" s="1152" t="s">
        <v>129</v>
      </c>
      <c r="TXT6" s="1152" t="s">
        <v>129</v>
      </c>
      <c r="TXU6" s="1152" t="s">
        <v>129</v>
      </c>
      <c r="TXV6" s="1152" t="s">
        <v>129</v>
      </c>
      <c r="TXW6" s="1152" t="s">
        <v>129</v>
      </c>
      <c r="TXX6" s="1152" t="s">
        <v>129</v>
      </c>
      <c r="TXY6" s="1152" t="s">
        <v>129</v>
      </c>
      <c r="TXZ6" s="1152" t="s">
        <v>129</v>
      </c>
      <c r="TYA6" s="1152" t="s">
        <v>129</v>
      </c>
      <c r="TYB6" s="1152" t="s">
        <v>129</v>
      </c>
      <c r="TYC6" s="1152" t="s">
        <v>129</v>
      </c>
      <c r="TYD6" s="1152" t="s">
        <v>129</v>
      </c>
      <c r="TYE6" s="1152" t="s">
        <v>129</v>
      </c>
      <c r="TYF6" s="1152" t="s">
        <v>129</v>
      </c>
      <c r="TYG6" s="1152" t="s">
        <v>129</v>
      </c>
      <c r="TYH6" s="1152" t="s">
        <v>129</v>
      </c>
      <c r="TYI6" s="1152" t="s">
        <v>129</v>
      </c>
      <c r="TYJ6" s="1152" t="s">
        <v>129</v>
      </c>
      <c r="TYK6" s="1152" t="s">
        <v>129</v>
      </c>
      <c r="TYL6" s="1152" t="s">
        <v>129</v>
      </c>
      <c r="TYM6" s="1152" t="s">
        <v>129</v>
      </c>
      <c r="TYN6" s="1152" t="s">
        <v>129</v>
      </c>
      <c r="TYO6" s="1152" t="s">
        <v>129</v>
      </c>
      <c r="TYP6" s="1152" t="s">
        <v>129</v>
      </c>
      <c r="TYQ6" s="1152" t="s">
        <v>129</v>
      </c>
      <c r="TYR6" s="1152" t="s">
        <v>129</v>
      </c>
      <c r="TYS6" s="1152" t="s">
        <v>129</v>
      </c>
      <c r="TYT6" s="1152" t="s">
        <v>129</v>
      </c>
      <c r="TYU6" s="1152" t="s">
        <v>129</v>
      </c>
      <c r="TYV6" s="1152" t="s">
        <v>129</v>
      </c>
      <c r="TYW6" s="1152" t="s">
        <v>129</v>
      </c>
      <c r="TYX6" s="1152" t="s">
        <v>129</v>
      </c>
      <c r="TYY6" s="1152" t="s">
        <v>129</v>
      </c>
      <c r="TYZ6" s="1152" t="s">
        <v>129</v>
      </c>
      <c r="TZA6" s="1152" t="s">
        <v>129</v>
      </c>
      <c r="TZB6" s="1152" t="s">
        <v>129</v>
      </c>
      <c r="TZC6" s="1152" t="s">
        <v>129</v>
      </c>
      <c r="TZD6" s="1152" t="s">
        <v>129</v>
      </c>
      <c r="TZE6" s="1152" t="s">
        <v>129</v>
      </c>
      <c r="TZF6" s="1152" t="s">
        <v>129</v>
      </c>
      <c r="TZG6" s="1152" t="s">
        <v>129</v>
      </c>
      <c r="TZH6" s="1152" t="s">
        <v>129</v>
      </c>
      <c r="TZI6" s="1152" t="s">
        <v>129</v>
      </c>
      <c r="TZJ6" s="1152" t="s">
        <v>129</v>
      </c>
      <c r="TZK6" s="1152" t="s">
        <v>129</v>
      </c>
      <c r="TZL6" s="1152" t="s">
        <v>129</v>
      </c>
      <c r="TZM6" s="1152" t="s">
        <v>129</v>
      </c>
      <c r="TZN6" s="1152" t="s">
        <v>129</v>
      </c>
      <c r="TZO6" s="1152" t="s">
        <v>129</v>
      </c>
      <c r="TZP6" s="1152" t="s">
        <v>129</v>
      </c>
      <c r="TZQ6" s="1152" t="s">
        <v>129</v>
      </c>
      <c r="TZR6" s="1152" t="s">
        <v>129</v>
      </c>
      <c r="TZS6" s="1152" t="s">
        <v>129</v>
      </c>
      <c r="TZT6" s="1152" t="s">
        <v>129</v>
      </c>
      <c r="TZU6" s="1152" t="s">
        <v>129</v>
      </c>
      <c r="TZV6" s="1152" t="s">
        <v>129</v>
      </c>
      <c r="TZW6" s="1152" t="s">
        <v>129</v>
      </c>
      <c r="TZX6" s="1152" t="s">
        <v>129</v>
      </c>
      <c r="TZY6" s="1152" t="s">
        <v>129</v>
      </c>
      <c r="TZZ6" s="1152" t="s">
        <v>129</v>
      </c>
      <c r="UAA6" s="1152" t="s">
        <v>129</v>
      </c>
      <c r="UAB6" s="1152" t="s">
        <v>129</v>
      </c>
      <c r="UAC6" s="1152" t="s">
        <v>129</v>
      </c>
      <c r="UAD6" s="1152" t="s">
        <v>129</v>
      </c>
      <c r="UAE6" s="1152" t="s">
        <v>129</v>
      </c>
      <c r="UAF6" s="1152" t="s">
        <v>129</v>
      </c>
      <c r="UAG6" s="1152" t="s">
        <v>129</v>
      </c>
      <c r="UAH6" s="1152" t="s">
        <v>129</v>
      </c>
      <c r="UAI6" s="1152" t="s">
        <v>129</v>
      </c>
      <c r="UAJ6" s="1152" t="s">
        <v>129</v>
      </c>
      <c r="UAK6" s="1152" t="s">
        <v>129</v>
      </c>
      <c r="UAL6" s="1152" t="s">
        <v>129</v>
      </c>
      <c r="UAM6" s="1152" t="s">
        <v>129</v>
      </c>
      <c r="UAN6" s="1152" t="s">
        <v>129</v>
      </c>
      <c r="UAO6" s="1152" t="s">
        <v>129</v>
      </c>
      <c r="UAP6" s="1152" t="s">
        <v>129</v>
      </c>
      <c r="UAQ6" s="1152" t="s">
        <v>129</v>
      </c>
      <c r="UAR6" s="1152" t="s">
        <v>129</v>
      </c>
      <c r="UAS6" s="1152" t="s">
        <v>129</v>
      </c>
      <c r="UAT6" s="1152" t="s">
        <v>129</v>
      </c>
      <c r="UAU6" s="1152" t="s">
        <v>129</v>
      </c>
      <c r="UAV6" s="1152" t="s">
        <v>129</v>
      </c>
      <c r="UAW6" s="1152" t="s">
        <v>129</v>
      </c>
      <c r="UAX6" s="1152" t="s">
        <v>129</v>
      </c>
      <c r="UAY6" s="1152" t="s">
        <v>129</v>
      </c>
      <c r="UAZ6" s="1152" t="s">
        <v>129</v>
      </c>
      <c r="UBA6" s="1152" t="s">
        <v>129</v>
      </c>
      <c r="UBB6" s="1152" t="s">
        <v>129</v>
      </c>
      <c r="UBC6" s="1152" t="s">
        <v>129</v>
      </c>
      <c r="UBD6" s="1152" t="s">
        <v>129</v>
      </c>
      <c r="UBE6" s="1152" t="s">
        <v>129</v>
      </c>
      <c r="UBF6" s="1152" t="s">
        <v>129</v>
      </c>
      <c r="UBG6" s="1152" t="s">
        <v>129</v>
      </c>
      <c r="UBH6" s="1152" t="s">
        <v>129</v>
      </c>
      <c r="UBI6" s="1152" t="s">
        <v>129</v>
      </c>
      <c r="UBJ6" s="1152" t="s">
        <v>129</v>
      </c>
      <c r="UBK6" s="1152" t="s">
        <v>129</v>
      </c>
      <c r="UBL6" s="1152" t="s">
        <v>129</v>
      </c>
      <c r="UBM6" s="1152" t="s">
        <v>129</v>
      </c>
      <c r="UBN6" s="1152" t="s">
        <v>129</v>
      </c>
      <c r="UBO6" s="1152" t="s">
        <v>129</v>
      </c>
      <c r="UBP6" s="1152" t="s">
        <v>129</v>
      </c>
      <c r="UBQ6" s="1152" t="s">
        <v>129</v>
      </c>
      <c r="UBR6" s="1152" t="s">
        <v>129</v>
      </c>
      <c r="UBS6" s="1152" t="s">
        <v>129</v>
      </c>
      <c r="UBT6" s="1152" t="s">
        <v>129</v>
      </c>
      <c r="UBU6" s="1152" t="s">
        <v>129</v>
      </c>
      <c r="UBV6" s="1152" t="s">
        <v>129</v>
      </c>
      <c r="UBW6" s="1152" t="s">
        <v>129</v>
      </c>
      <c r="UBX6" s="1152" t="s">
        <v>129</v>
      </c>
      <c r="UBY6" s="1152" t="s">
        <v>129</v>
      </c>
      <c r="UBZ6" s="1152" t="s">
        <v>129</v>
      </c>
      <c r="UCA6" s="1152" t="s">
        <v>129</v>
      </c>
      <c r="UCB6" s="1152" t="s">
        <v>129</v>
      </c>
      <c r="UCC6" s="1152" t="s">
        <v>129</v>
      </c>
      <c r="UCD6" s="1152" t="s">
        <v>129</v>
      </c>
      <c r="UCE6" s="1152" t="s">
        <v>129</v>
      </c>
      <c r="UCF6" s="1152" t="s">
        <v>129</v>
      </c>
      <c r="UCG6" s="1152" t="s">
        <v>129</v>
      </c>
      <c r="UCH6" s="1152" t="s">
        <v>129</v>
      </c>
      <c r="UCI6" s="1152" t="s">
        <v>129</v>
      </c>
      <c r="UCJ6" s="1152" t="s">
        <v>129</v>
      </c>
      <c r="UCK6" s="1152" t="s">
        <v>129</v>
      </c>
      <c r="UCL6" s="1152" t="s">
        <v>129</v>
      </c>
      <c r="UCM6" s="1152" t="s">
        <v>129</v>
      </c>
      <c r="UCN6" s="1152" t="s">
        <v>129</v>
      </c>
      <c r="UCO6" s="1152" t="s">
        <v>129</v>
      </c>
      <c r="UCP6" s="1152" t="s">
        <v>129</v>
      </c>
      <c r="UCQ6" s="1152" t="s">
        <v>129</v>
      </c>
      <c r="UCR6" s="1152" t="s">
        <v>129</v>
      </c>
      <c r="UCS6" s="1152" t="s">
        <v>129</v>
      </c>
      <c r="UCT6" s="1152" t="s">
        <v>129</v>
      </c>
      <c r="UCU6" s="1152" t="s">
        <v>129</v>
      </c>
      <c r="UCV6" s="1152" t="s">
        <v>129</v>
      </c>
      <c r="UCW6" s="1152" t="s">
        <v>129</v>
      </c>
      <c r="UCX6" s="1152" t="s">
        <v>129</v>
      </c>
      <c r="UCY6" s="1152" t="s">
        <v>129</v>
      </c>
      <c r="UCZ6" s="1152" t="s">
        <v>129</v>
      </c>
      <c r="UDA6" s="1152" t="s">
        <v>129</v>
      </c>
      <c r="UDB6" s="1152" t="s">
        <v>129</v>
      </c>
      <c r="UDC6" s="1152" t="s">
        <v>129</v>
      </c>
      <c r="UDD6" s="1152" t="s">
        <v>129</v>
      </c>
      <c r="UDE6" s="1152" t="s">
        <v>129</v>
      </c>
      <c r="UDF6" s="1152" t="s">
        <v>129</v>
      </c>
      <c r="UDG6" s="1152" t="s">
        <v>129</v>
      </c>
      <c r="UDH6" s="1152" t="s">
        <v>129</v>
      </c>
      <c r="UDI6" s="1152" t="s">
        <v>129</v>
      </c>
      <c r="UDJ6" s="1152" t="s">
        <v>129</v>
      </c>
      <c r="UDK6" s="1152" t="s">
        <v>129</v>
      </c>
      <c r="UDL6" s="1152" t="s">
        <v>129</v>
      </c>
      <c r="UDM6" s="1152" t="s">
        <v>129</v>
      </c>
      <c r="UDN6" s="1152" t="s">
        <v>129</v>
      </c>
      <c r="UDO6" s="1152" t="s">
        <v>129</v>
      </c>
      <c r="UDP6" s="1152" t="s">
        <v>129</v>
      </c>
      <c r="UDQ6" s="1152" t="s">
        <v>129</v>
      </c>
      <c r="UDR6" s="1152" t="s">
        <v>129</v>
      </c>
      <c r="UDS6" s="1152" t="s">
        <v>129</v>
      </c>
      <c r="UDT6" s="1152" t="s">
        <v>129</v>
      </c>
      <c r="UDU6" s="1152" t="s">
        <v>129</v>
      </c>
      <c r="UDV6" s="1152" t="s">
        <v>129</v>
      </c>
      <c r="UDW6" s="1152" t="s">
        <v>129</v>
      </c>
      <c r="UDX6" s="1152" t="s">
        <v>129</v>
      </c>
      <c r="UDY6" s="1152" t="s">
        <v>129</v>
      </c>
      <c r="UDZ6" s="1152" t="s">
        <v>129</v>
      </c>
      <c r="UEA6" s="1152" t="s">
        <v>129</v>
      </c>
      <c r="UEB6" s="1152" t="s">
        <v>129</v>
      </c>
      <c r="UEC6" s="1152" t="s">
        <v>129</v>
      </c>
      <c r="UED6" s="1152" t="s">
        <v>129</v>
      </c>
      <c r="UEE6" s="1152" t="s">
        <v>129</v>
      </c>
      <c r="UEF6" s="1152" t="s">
        <v>129</v>
      </c>
      <c r="UEG6" s="1152" t="s">
        <v>129</v>
      </c>
      <c r="UEH6" s="1152" t="s">
        <v>129</v>
      </c>
      <c r="UEI6" s="1152" t="s">
        <v>129</v>
      </c>
      <c r="UEJ6" s="1152" t="s">
        <v>129</v>
      </c>
      <c r="UEK6" s="1152" t="s">
        <v>129</v>
      </c>
      <c r="UEL6" s="1152" t="s">
        <v>129</v>
      </c>
      <c r="UEM6" s="1152" t="s">
        <v>129</v>
      </c>
      <c r="UEN6" s="1152" t="s">
        <v>129</v>
      </c>
      <c r="UEO6" s="1152" t="s">
        <v>129</v>
      </c>
      <c r="UEP6" s="1152" t="s">
        <v>129</v>
      </c>
      <c r="UEQ6" s="1152" t="s">
        <v>129</v>
      </c>
      <c r="UER6" s="1152" t="s">
        <v>129</v>
      </c>
      <c r="UES6" s="1152" t="s">
        <v>129</v>
      </c>
      <c r="UET6" s="1152" t="s">
        <v>129</v>
      </c>
      <c r="UEU6" s="1152" t="s">
        <v>129</v>
      </c>
      <c r="UEV6" s="1152" t="s">
        <v>129</v>
      </c>
      <c r="UEW6" s="1152" t="s">
        <v>129</v>
      </c>
      <c r="UEX6" s="1152" t="s">
        <v>129</v>
      </c>
      <c r="UEY6" s="1152" t="s">
        <v>129</v>
      </c>
      <c r="UEZ6" s="1152" t="s">
        <v>129</v>
      </c>
      <c r="UFA6" s="1152" t="s">
        <v>129</v>
      </c>
      <c r="UFB6" s="1152" t="s">
        <v>129</v>
      </c>
      <c r="UFC6" s="1152" t="s">
        <v>129</v>
      </c>
      <c r="UFD6" s="1152" t="s">
        <v>129</v>
      </c>
      <c r="UFE6" s="1152" t="s">
        <v>129</v>
      </c>
      <c r="UFF6" s="1152" t="s">
        <v>129</v>
      </c>
      <c r="UFG6" s="1152" t="s">
        <v>129</v>
      </c>
      <c r="UFH6" s="1152" t="s">
        <v>129</v>
      </c>
      <c r="UFI6" s="1152" t="s">
        <v>129</v>
      </c>
      <c r="UFJ6" s="1152" t="s">
        <v>129</v>
      </c>
      <c r="UFK6" s="1152" t="s">
        <v>129</v>
      </c>
      <c r="UFL6" s="1152" t="s">
        <v>129</v>
      </c>
      <c r="UFM6" s="1152" t="s">
        <v>129</v>
      </c>
      <c r="UFN6" s="1152" t="s">
        <v>129</v>
      </c>
      <c r="UFO6" s="1152" t="s">
        <v>129</v>
      </c>
      <c r="UFP6" s="1152" t="s">
        <v>129</v>
      </c>
      <c r="UFQ6" s="1152" t="s">
        <v>129</v>
      </c>
      <c r="UFR6" s="1152" t="s">
        <v>129</v>
      </c>
      <c r="UFS6" s="1152" t="s">
        <v>129</v>
      </c>
      <c r="UFT6" s="1152" t="s">
        <v>129</v>
      </c>
      <c r="UFU6" s="1152" t="s">
        <v>129</v>
      </c>
      <c r="UFV6" s="1152" t="s">
        <v>129</v>
      </c>
      <c r="UFW6" s="1152" t="s">
        <v>129</v>
      </c>
      <c r="UFX6" s="1152" t="s">
        <v>129</v>
      </c>
      <c r="UFY6" s="1152" t="s">
        <v>129</v>
      </c>
      <c r="UFZ6" s="1152" t="s">
        <v>129</v>
      </c>
      <c r="UGA6" s="1152" t="s">
        <v>129</v>
      </c>
      <c r="UGB6" s="1152" t="s">
        <v>129</v>
      </c>
      <c r="UGC6" s="1152" t="s">
        <v>129</v>
      </c>
      <c r="UGD6" s="1152" t="s">
        <v>129</v>
      </c>
      <c r="UGE6" s="1152" t="s">
        <v>129</v>
      </c>
      <c r="UGF6" s="1152" t="s">
        <v>129</v>
      </c>
      <c r="UGG6" s="1152" t="s">
        <v>129</v>
      </c>
      <c r="UGH6" s="1152" t="s">
        <v>129</v>
      </c>
      <c r="UGI6" s="1152" t="s">
        <v>129</v>
      </c>
      <c r="UGJ6" s="1152" t="s">
        <v>129</v>
      </c>
      <c r="UGK6" s="1152" t="s">
        <v>129</v>
      </c>
      <c r="UGL6" s="1152" t="s">
        <v>129</v>
      </c>
      <c r="UGM6" s="1152" t="s">
        <v>129</v>
      </c>
      <c r="UGN6" s="1152" t="s">
        <v>129</v>
      </c>
      <c r="UGO6" s="1152" t="s">
        <v>129</v>
      </c>
      <c r="UGP6" s="1152" t="s">
        <v>129</v>
      </c>
      <c r="UGQ6" s="1152" t="s">
        <v>129</v>
      </c>
      <c r="UGR6" s="1152" t="s">
        <v>129</v>
      </c>
      <c r="UGS6" s="1152" t="s">
        <v>129</v>
      </c>
      <c r="UGT6" s="1152" t="s">
        <v>129</v>
      </c>
      <c r="UGU6" s="1152" t="s">
        <v>129</v>
      </c>
      <c r="UGV6" s="1152" t="s">
        <v>129</v>
      </c>
      <c r="UGW6" s="1152" t="s">
        <v>129</v>
      </c>
      <c r="UGX6" s="1152" t="s">
        <v>129</v>
      </c>
      <c r="UGY6" s="1152" t="s">
        <v>129</v>
      </c>
      <c r="UGZ6" s="1152" t="s">
        <v>129</v>
      </c>
      <c r="UHA6" s="1152" t="s">
        <v>129</v>
      </c>
      <c r="UHB6" s="1152" t="s">
        <v>129</v>
      </c>
      <c r="UHC6" s="1152" t="s">
        <v>129</v>
      </c>
      <c r="UHD6" s="1152" t="s">
        <v>129</v>
      </c>
      <c r="UHE6" s="1152" t="s">
        <v>129</v>
      </c>
      <c r="UHF6" s="1152" t="s">
        <v>129</v>
      </c>
      <c r="UHG6" s="1152" t="s">
        <v>129</v>
      </c>
      <c r="UHH6" s="1152" t="s">
        <v>129</v>
      </c>
      <c r="UHI6" s="1152" t="s">
        <v>129</v>
      </c>
      <c r="UHJ6" s="1152" t="s">
        <v>129</v>
      </c>
      <c r="UHK6" s="1152" t="s">
        <v>129</v>
      </c>
      <c r="UHL6" s="1152" t="s">
        <v>129</v>
      </c>
      <c r="UHM6" s="1152" t="s">
        <v>129</v>
      </c>
      <c r="UHN6" s="1152" t="s">
        <v>129</v>
      </c>
      <c r="UHO6" s="1152" t="s">
        <v>129</v>
      </c>
      <c r="UHP6" s="1152" t="s">
        <v>129</v>
      </c>
      <c r="UHQ6" s="1152" t="s">
        <v>129</v>
      </c>
      <c r="UHR6" s="1152" t="s">
        <v>129</v>
      </c>
      <c r="UHS6" s="1152" t="s">
        <v>129</v>
      </c>
      <c r="UHT6" s="1152" t="s">
        <v>129</v>
      </c>
      <c r="UHU6" s="1152" t="s">
        <v>129</v>
      </c>
      <c r="UHV6" s="1152" t="s">
        <v>129</v>
      </c>
      <c r="UHW6" s="1152" t="s">
        <v>129</v>
      </c>
      <c r="UHX6" s="1152" t="s">
        <v>129</v>
      </c>
      <c r="UHY6" s="1152" t="s">
        <v>129</v>
      </c>
      <c r="UHZ6" s="1152" t="s">
        <v>129</v>
      </c>
      <c r="UIA6" s="1152" t="s">
        <v>129</v>
      </c>
      <c r="UIB6" s="1152" t="s">
        <v>129</v>
      </c>
      <c r="UIC6" s="1152" t="s">
        <v>129</v>
      </c>
      <c r="UID6" s="1152" t="s">
        <v>129</v>
      </c>
      <c r="UIE6" s="1152" t="s">
        <v>129</v>
      </c>
      <c r="UIF6" s="1152" t="s">
        <v>129</v>
      </c>
      <c r="UIG6" s="1152" t="s">
        <v>129</v>
      </c>
      <c r="UIH6" s="1152" t="s">
        <v>129</v>
      </c>
      <c r="UII6" s="1152" t="s">
        <v>129</v>
      </c>
      <c r="UIJ6" s="1152" t="s">
        <v>129</v>
      </c>
      <c r="UIK6" s="1152" t="s">
        <v>129</v>
      </c>
      <c r="UIL6" s="1152" t="s">
        <v>129</v>
      </c>
      <c r="UIM6" s="1152" t="s">
        <v>129</v>
      </c>
      <c r="UIN6" s="1152" t="s">
        <v>129</v>
      </c>
      <c r="UIO6" s="1152" t="s">
        <v>129</v>
      </c>
      <c r="UIP6" s="1152" t="s">
        <v>129</v>
      </c>
      <c r="UIQ6" s="1152" t="s">
        <v>129</v>
      </c>
      <c r="UIR6" s="1152" t="s">
        <v>129</v>
      </c>
      <c r="UIS6" s="1152" t="s">
        <v>129</v>
      </c>
      <c r="UIT6" s="1152" t="s">
        <v>129</v>
      </c>
      <c r="UIU6" s="1152" t="s">
        <v>129</v>
      </c>
      <c r="UIV6" s="1152" t="s">
        <v>129</v>
      </c>
      <c r="UIW6" s="1152" t="s">
        <v>129</v>
      </c>
      <c r="UIX6" s="1152" t="s">
        <v>129</v>
      </c>
      <c r="UIY6" s="1152" t="s">
        <v>129</v>
      </c>
      <c r="UIZ6" s="1152" t="s">
        <v>129</v>
      </c>
      <c r="UJA6" s="1152" t="s">
        <v>129</v>
      </c>
      <c r="UJB6" s="1152" t="s">
        <v>129</v>
      </c>
      <c r="UJC6" s="1152" t="s">
        <v>129</v>
      </c>
      <c r="UJD6" s="1152" t="s">
        <v>129</v>
      </c>
      <c r="UJE6" s="1152" t="s">
        <v>129</v>
      </c>
      <c r="UJF6" s="1152" t="s">
        <v>129</v>
      </c>
      <c r="UJG6" s="1152" t="s">
        <v>129</v>
      </c>
      <c r="UJH6" s="1152" t="s">
        <v>129</v>
      </c>
      <c r="UJI6" s="1152" t="s">
        <v>129</v>
      </c>
      <c r="UJJ6" s="1152" t="s">
        <v>129</v>
      </c>
      <c r="UJK6" s="1152" t="s">
        <v>129</v>
      </c>
      <c r="UJL6" s="1152" t="s">
        <v>129</v>
      </c>
      <c r="UJM6" s="1152" t="s">
        <v>129</v>
      </c>
      <c r="UJN6" s="1152" t="s">
        <v>129</v>
      </c>
      <c r="UJO6" s="1152" t="s">
        <v>129</v>
      </c>
      <c r="UJP6" s="1152" t="s">
        <v>129</v>
      </c>
      <c r="UJQ6" s="1152" t="s">
        <v>129</v>
      </c>
      <c r="UJR6" s="1152" t="s">
        <v>129</v>
      </c>
      <c r="UJS6" s="1152" t="s">
        <v>129</v>
      </c>
      <c r="UJT6" s="1152" t="s">
        <v>129</v>
      </c>
      <c r="UJU6" s="1152" t="s">
        <v>129</v>
      </c>
      <c r="UJV6" s="1152" t="s">
        <v>129</v>
      </c>
      <c r="UJW6" s="1152" t="s">
        <v>129</v>
      </c>
      <c r="UJX6" s="1152" t="s">
        <v>129</v>
      </c>
      <c r="UJY6" s="1152" t="s">
        <v>129</v>
      </c>
      <c r="UJZ6" s="1152" t="s">
        <v>129</v>
      </c>
      <c r="UKA6" s="1152" t="s">
        <v>129</v>
      </c>
      <c r="UKB6" s="1152" t="s">
        <v>129</v>
      </c>
      <c r="UKC6" s="1152" t="s">
        <v>129</v>
      </c>
      <c r="UKD6" s="1152" t="s">
        <v>129</v>
      </c>
      <c r="UKE6" s="1152" t="s">
        <v>129</v>
      </c>
      <c r="UKF6" s="1152" t="s">
        <v>129</v>
      </c>
      <c r="UKG6" s="1152" t="s">
        <v>129</v>
      </c>
      <c r="UKH6" s="1152" t="s">
        <v>129</v>
      </c>
      <c r="UKI6" s="1152" t="s">
        <v>129</v>
      </c>
      <c r="UKJ6" s="1152" t="s">
        <v>129</v>
      </c>
      <c r="UKK6" s="1152" t="s">
        <v>129</v>
      </c>
      <c r="UKL6" s="1152" t="s">
        <v>129</v>
      </c>
      <c r="UKM6" s="1152" t="s">
        <v>129</v>
      </c>
      <c r="UKN6" s="1152" t="s">
        <v>129</v>
      </c>
      <c r="UKO6" s="1152" t="s">
        <v>129</v>
      </c>
      <c r="UKP6" s="1152" t="s">
        <v>129</v>
      </c>
      <c r="UKQ6" s="1152" t="s">
        <v>129</v>
      </c>
      <c r="UKR6" s="1152" t="s">
        <v>129</v>
      </c>
      <c r="UKS6" s="1152" t="s">
        <v>129</v>
      </c>
      <c r="UKT6" s="1152" t="s">
        <v>129</v>
      </c>
      <c r="UKU6" s="1152" t="s">
        <v>129</v>
      </c>
      <c r="UKV6" s="1152" t="s">
        <v>129</v>
      </c>
      <c r="UKW6" s="1152" t="s">
        <v>129</v>
      </c>
      <c r="UKX6" s="1152" t="s">
        <v>129</v>
      </c>
      <c r="UKY6" s="1152" t="s">
        <v>129</v>
      </c>
      <c r="UKZ6" s="1152" t="s">
        <v>129</v>
      </c>
      <c r="ULA6" s="1152" t="s">
        <v>129</v>
      </c>
      <c r="ULB6" s="1152" t="s">
        <v>129</v>
      </c>
      <c r="ULC6" s="1152" t="s">
        <v>129</v>
      </c>
      <c r="ULD6" s="1152" t="s">
        <v>129</v>
      </c>
      <c r="ULE6" s="1152" t="s">
        <v>129</v>
      </c>
      <c r="ULF6" s="1152" t="s">
        <v>129</v>
      </c>
      <c r="ULG6" s="1152" t="s">
        <v>129</v>
      </c>
      <c r="ULH6" s="1152" t="s">
        <v>129</v>
      </c>
      <c r="ULI6" s="1152" t="s">
        <v>129</v>
      </c>
      <c r="ULJ6" s="1152" t="s">
        <v>129</v>
      </c>
      <c r="ULK6" s="1152" t="s">
        <v>129</v>
      </c>
      <c r="ULL6" s="1152" t="s">
        <v>129</v>
      </c>
      <c r="ULM6" s="1152" t="s">
        <v>129</v>
      </c>
      <c r="ULN6" s="1152" t="s">
        <v>129</v>
      </c>
      <c r="ULO6" s="1152" t="s">
        <v>129</v>
      </c>
      <c r="ULP6" s="1152" t="s">
        <v>129</v>
      </c>
      <c r="ULQ6" s="1152" t="s">
        <v>129</v>
      </c>
      <c r="ULR6" s="1152" t="s">
        <v>129</v>
      </c>
      <c r="ULS6" s="1152" t="s">
        <v>129</v>
      </c>
      <c r="ULT6" s="1152" t="s">
        <v>129</v>
      </c>
      <c r="ULU6" s="1152" t="s">
        <v>129</v>
      </c>
      <c r="ULV6" s="1152" t="s">
        <v>129</v>
      </c>
      <c r="ULW6" s="1152" t="s">
        <v>129</v>
      </c>
      <c r="ULX6" s="1152" t="s">
        <v>129</v>
      </c>
      <c r="ULY6" s="1152" t="s">
        <v>129</v>
      </c>
      <c r="ULZ6" s="1152" t="s">
        <v>129</v>
      </c>
      <c r="UMA6" s="1152" t="s">
        <v>129</v>
      </c>
      <c r="UMB6" s="1152" t="s">
        <v>129</v>
      </c>
      <c r="UMC6" s="1152" t="s">
        <v>129</v>
      </c>
      <c r="UMD6" s="1152" t="s">
        <v>129</v>
      </c>
      <c r="UME6" s="1152" t="s">
        <v>129</v>
      </c>
      <c r="UMF6" s="1152" t="s">
        <v>129</v>
      </c>
      <c r="UMG6" s="1152" t="s">
        <v>129</v>
      </c>
      <c r="UMH6" s="1152" t="s">
        <v>129</v>
      </c>
      <c r="UMI6" s="1152" t="s">
        <v>129</v>
      </c>
      <c r="UMJ6" s="1152" t="s">
        <v>129</v>
      </c>
      <c r="UMK6" s="1152" t="s">
        <v>129</v>
      </c>
      <c r="UML6" s="1152" t="s">
        <v>129</v>
      </c>
      <c r="UMM6" s="1152" t="s">
        <v>129</v>
      </c>
      <c r="UMN6" s="1152" t="s">
        <v>129</v>
      </c>
      <c r="UMO6" s="1152" t="s">
        <v>129</v>
      </c>
      <c r="UMP6" s="1152" t="s">
        <v>129</v>
      </c>
      <c r="UMQ6" s="1152" t="s">
        <v>129</v>
      </c>
      <c r="UMR6" s="1152" t="s">
        <v>129</v>
      </c>
      <c r="UMS6" s="1152" t="s">
        <v>129</v>
      </c>
      <c r="UMT6" s="1152" t="s">
        <v>129</v>
      </c>
      <c r="UMU6" s="1152" t="s">
        <v>129</v>
      </c>
      <c r="UMV6" s="1152" t="s">
        <v>129</v>
      </c>
      <c r="UMW6" s="1152" t="s">
        <v>129</v>
      </c>
      <c r="UMX6" s="1152" t="s">
        <v>129</v>
      </c>
      <c r="UMY6" s="1152" t="s">
        <v>129</v>
      </c>
      <c r="UMZ6" s="1152" t="s">
        <v>129</v>
      </c>
      <c r="UNA6" s="1152" t="s">
        <v>129</v>
      </c>
      <c r="UNB6" s="1152" t="s">
        <v>129</v>
      </c>
      <c r="UNC6" s="1152" t="s">
        <v>129</v>
      </c>
      <c r="UND6" s="1152" t="s">
        <v>129</v>
      </c>
      <c r="UNE6" s="1152" t="s">
        <v>129</v>
      </c>
      <c r="UNF6" s="1152" t="s">
        <v>129</v>
      </c>
      <c r="UNG6" s="1152" t="s">
        <v>129</v>
      </c>
      <c r="UNH6" s="1152" t="s">
        <v>129</v>
      </c>
      <c r="UNI6" s="1152" t="s">
        <v>129</v>
      </c>
      <c r="UNJ6" s="1152" t="s">
        <v>129</v>
      </c>
      <c r="UNK6" s="1152" t="s">
        <v>129</v>
      </c>
      <c r="UNL6" s="1152" t="s">
        <v>129</v>
      </c>
      <c r="UNM6" s="1152" t="s">
        <v>129</v>
      </c>
      <c r="UNN6" s="1152" t="s">
        <v>129</v>
      </c>
      <c r="UNO6" s="1152" t="s">
        <v>129</v>
      </c>
      <c r="UNP6" s="1152" t="s">
        <v>129</v>
      </c>
      <c r="UNQ6" s="1152" t="s">
        <v>129</v>
      </c>
      <c r="UNR6" s="1152" t="s">
        <v>129</v>
      </c>
      <c r="UNS6" s="1152" t="s">
        <v>129</v>
      </c>
      <c r="UNT6" s="1152" t="s">
        <v>129</v>
      </c>
      <c r="UNU6" s="1152" t="s">
        <v>129</v>
      </c>
      <c r="UNV6" s="1152" t="s">
        <v>129</v>
      </c>
      <c r="UNW6" s="1152" t="s">
        <v>129</v>
      </c>
      <c r="UNX6" s="1152" t="s">
        <v>129</v>
      </c>
      <c r="UNY6" s="1152" t="s">
        <v>129</v>
      </c>
      <c r="UNZ6" s="1152" t="s">
        <v>129</v>
      </c>
      <c r="UOA6" s="1152" t="s">
        <v>129</v>
      </c>
      <c r="UOB6" s="1152" t="s">
        <v>129</v>
      </c>
      <c r="UOC6" s="1152" t="s">
        <v>129</v>
      </c>
      <c r="UOD6" s="1152" t="s">
        <v>129</v>
      </c>
      <c r="UOE6" s="1152" t="s">
        <v>129</v>
      </c>
      <c r="UOF6" s="1152" t="s">
        <v>129</v>
      </c>
      <c r="UOG6" s="1152" t="s">
        <v>129</v>
      </c>
      <c r="UOH6" s="1152" t="s">
        <v>129</v>
      </c>
      <c r="UOI6" s="1152" t="s">
        <v>129</v>
      </c>
      <c r="UOJ6" s="1152" t="s">
        <v>129</v>
      </c>
      <c r="UOK6" s="1152" t="s">
        <v>129</v>
      </c>
      <c r="UOL6" s="1152" t="s">
        <v>129</v>
      </c>
      <c r="UOM6" s="1152" t="s">
        <v>129</v>
      </c>
      <c r="UON6" s="1152" t="s">
        <v>129</v>
      </c>
      <c r="UOO6" s="1152" t="s">
        <v>129</v>
      </c>
      <c r="UOP6" s="1152" t="s">
        <v>129</v>
      </c>
      <c r="UOQ6" s="1152" t="s">
        <v>129</v>
      </c>
      <c r="UOR6" s="1152" t="s">
        <v>129</v>
      </c>
      <c r="UOS6" s="1152" t="s">
        <v>129</v>
      </c>
      <c r="UOT6" s="1152" t="s">
        <v>129</v>
      </c>
      <c r="UOU6" s="1152" t="s">
        <v>129</v>
      </c>
      <c r="UOV6" s="1152" t="s">
        <v>129</v>
      </c>
      <c r="UOW6" s="1152" t="s">
        <v>129</v>
      </c>
      <c r="UOX6" s="1152" t="s">
        <v>129</v>
      </c>
      <c r="UOY6" s="1152" t="s">
        <v>129</v>
      </c>
      <c r="UOZ6" s="1152" t="s">
        <v>129</v>
      </c>
      <c r="UPA6" s="1152" t="s">
        <v>129</v>
      </c>
      <c r="UPB6" s="1152" t="s">
        <v>129</v>
      </c>
      <c r="UPC6" s="1152" t="s">
        <v>129</v>
      </c>
      <c r="UPD6" s="1152" t="s">
        <v>129</v>
      </c>
      <c r="UPE6" s="1152" t="s">
        <v>129</v>
      </c>
      <c r="UPF6" s="1152" t="s">
        <v>129</v>
      </c>
      <c r="UPG6" s="1152" t="s">
        <v>129</v>
      </c>
      <c r="UPH6" s="1152" t="s">
        <v>129</v>
      </c>
      <c r="UPI6" s="1152" t="s">
        <v>129</v>
      </c>
      <c r="UPJ6" s="1152" t="s">
        <v>129</v>
      </c>
      <c r="UPK6" s="1152" t="s">
        <v>129</v>
      </c>
      <c r="UPL6" s="1152" t="s">
        <v>129</v>
      </c>
      <c r="UPM6" s="1152" t="s">
        <v>129</v>
      </c>
      <c r="UPN6" s="1152" t="s">
        <v>129</v>
      </c>
      <c r="UPO6" s="1152" t="s">
        <v>129</v>
      </c>
      <c r="UPP6" s="1152" t="s">
        <v>129</v>
      </c>
      <c r="UPQ6" s="1152" t="s">
        <v>129</v>
      </c>
      <c r="UPR6" s="1152" t="s">
        <v>129</v>
      </c>
      <c r="UPS6" s="1152" t="s">
        <v>129</v>
      </c>
      <c r="UPT6" s="1152" t="s">
        <v>129</v>
      </c>
      <c r="UPU6" s="1152" t="s">
        <v>129</v>
      </c>
      <c r="UPV6" s="1152" t="s">
        <v>129</v>
      </c>
      <c r="UPW6" s="1152" t="s">
        <v>129</v>
      </c>
      <c r="UPX6" s="1152" t="s">
        <v>129</v>
      </c>
      <c r="UPY6" s="1152" t="s">
        <v>129</v>
      </c>
      <c r="UPZ6" s="1152" t="s">
        <v>129</v>
      </c>
      <c r="UQA6" s="1152" t="s">
        <v>129</v>
      </c>
      <c r="UQB6" s="1152" t="s">
        <v>129</v>
      </c>
      <c r="UQC6" s="1152" t="s">
        <v>129</v>
      </c>
      <c r="UQD6" s="1152" t="s">
        <v>129</v>
      </c>
      <c r="UQE6" s="1152" t="s">
        <v>129</v>
      </c>
      <c r="UQF6" s="1152" t="s">
        <v>129</v>
      </c>
      <c r="UQG6" s="1152" t="s">
        <v>129</v>
      </c>
      <c r="UQH6" s="1152" t="s">
        <v>129</v>
      </c>
      <c r="UQI6" s="1152" t="s">
        <v>129</v>
      </c>
      <c r="UQJ6" s="1152" t="s">
        <v>129</v>
      </c>
      <c r="UQK6" s="1152" t="s">
        <v>129</v>
      </c>
      <c r="UQL6" s="1152" t="s">
        <v>129</v>
      </c>
      <c r="UQM6" s="1152" t="s">
        <v>129</v>
      </c>
      <c r="UQN6" s="1152" t="s">
        <v>129</v>
      </c>
      <c r="UQO6" s="1152" t="s">
        <v>129</v>
      </c>
      <c r="UQP6" s="1152" t="s">
        <v>129</v>
      </c>
      <c r="UQQ6" s="1152" t="s">
        <v>129</v>
      </c>
      <c r="UQR6" s="1152" t="s">
        <v>129</v>
      </c>
      <c r="UQS6" s="1152" t="s">
        <v>129</v>
      </c>
      <c r="UQT6" s="1152" t="s">
        <v>129</v>
      </c>
      <c r="UQU6" s="1152" t="s">
        <v>129</v>
      </c>
      <c r="UQV6" s="1152" t="s">
        <v>129</v>
      </c>
      <c r="UQW6" s="1152" t="s">
        <v>129</v>
      </c>
      <c r="UQX6" s="1152" t="s">
        <v>129</v>
      </c>
      <c r="UQY6" s="1152" t="s">
        <v>129</v>
      </c>
      <c r="UQZ6" s="1152" t="s">
        <v>129</v>
      </c>
      <c r="URA6" s="1152" t="s">
        <v>129</v>
      </c>
      <c r="URB6" s="1152" t="s">
        <v>129</v>
      </c>
      <c r="URC6" s="1152" t="s">
        <v>129</v>
      </c>
      <c r="URD6" s="1152" t="s">
        <v>129</v>
      </c>
      <c r="URE6" s="1152" t="s">
        <v>129</v>
      </c>
      <c r="URF6" s="1152" t="s">
        <v>129</v>
      </c>
      <c r="URG6" s="1152" t="s">
        <v>129</v>
      </c>
      <c r="URH6" s="1152" t="s">
        <v>129</v>
      </c>
      <c r="URI6" s="1152" t="s">
        <v>129</v>
      </c>
      <c r="URJ6" s="1152" t="s">
        <v>129</v>
      </c>
      <c r="URK6" s="1152" t="s">
        <v>129</v>
      </c>
      <c r="URL6" s="1152" t="s">
        <v>129</v>
      </c>
      <c r="URM6" s="1152" t="s">
        <v>129</v>
      </c>
      <c r="URN6" s="1152" t="s">
        <v>129</v>
      </c>
      <c r="URO6" s="1152" t="s">
        <v>129</v>
      </c>
      <c r="URP6" s="1152" t="s">
        <v>129</v>
      </c>
      <c r="URQ6" s="1152" t="s">
        <v>129</v>
      </c>
      <c r="URR6" s="1152" t="s">
        <v>129</v>
      </c>
      <c r="URS6" s="1152" t="s">
        <v>129</v>
      </c>
      <c r="URT6" s="1152" t="s">
        <v>129</v>
      </c>
      <c r="URU6" s="1152" t="s">
        <v>129</v>
      </c>
      <c r="URV6" s="1152" t="s">
        <v>129</v>
      </c>
      <c r="URW6" s="1152" t="s">
        <v>129</v>
      </c>
      <c r="URX6" s="1152" t="s">
        <v>129</v>
      </c>
      <c r="URY6" s="1152" t="s">
        <v>129</v>
      </c>
      <c r="URZ6" s="1152" t="s">
        <v>129</v>
      </c>
      <c r="USA6" s="1152" t="s">
        <v>129</v>
      </c>
      <c r="USB6" s="1152" t="s">
        <v>129</v>
      </c>
      <c r="USC6" s="1152" t="s">
        <v>129</v>
      </c>
      <c r="USD6" s="1152" t="s">
        <v>129</v>
      </c>
      <c r="USE6" s="1152" t="s">
        <v>129</v>
      </c>
      <c r="USF6" s="1152" t="s">
        <v>129</v>
      </c>
      <c r="USG6" s="1152" t="s">
        <v>129</v>
      </c>
      <c r="USH6" s="1152" t="s">
        <v>129</v>
      </c>
      <c r="USI6" s="1152" t="s">
        <v>129</v>
      </c>
      <c r="USJ6" s="1152" t="s">
        <v>129</v>
      </c>
      <c r="USK6" s="1152" t="s">
        <v>129</v>
      </c>
      <c r="USL6" s="1152" t="s">
        <v>129</v>
      </c>
      <c r="USM6" s="1152" t="s">
        <v>129</v>
      </c>
      <c r="USN6" s="1152" t="s">
        <v>129</v>
      </c>
      <c r="USO6" s="1152" t="s">
        <v>129</v>
      </c>
      <c r="USP6" s="1152" t="s">
        <v>129</v>
      </c>
      <c r="USQ6" s="1152" t="s">
        <v>129</v>
      </c>
      <c r="USR6" s="1152" t="s">
        <v>129</v>
      </c>
      <c r="USS6" s="1152" t="s">
        <v>129</v>
      </c>
      <c r="UST6" s="1152" t="s">
        <v>129</v>
      </c>
      <c r="USU6" s="1152" t="s">
        <v>129</v>
      </c>
      <c r="USV6" s="1152" t="s">
        <v>129</v>
      </c>
      <c r="USW6" s="1152" t="s">
        <v>129</v>
      </c>
      <c r="USX6" s="1152" t="s">
        <v>129</v>
      </c>
      <c r="USY6" s="1152" t="s">
        <v>129</v>
      </c>
      <c r="USZ6" s="1152" t="s">
        <v>129</v>
      </c>
      <c r="UTA6" s="1152" t="s">
        <v>129</v>
      </c>
      <c r="UTB6" s="1152" t="s">
        <v>129</v>
      </c>
      <c r="UTC6" s="1152" t="s">
        <v>129</v>
      </c>
      <c r="UTD6" s="1152" t="s">
        <v>129</v>
      </c>
      <c r="UTE6" s="1152" t="s">
        <v>129</v>
      </c>
      <c r="UTF6" s="1152" t="s">
        <v>129</v>
      </c>
      <c r="UTG6" s="1152" t="s">
        <v>129</v>
      </c>
      <c r="UTH6" s="1152" t="s">
        <v>129</v>
      </c>
      <c r="UTI6" s="1152" t="s">
        <v>129</v>
      </c>
      <c r="UTJ6" s="1152" t="s">
        <v>129</v>
      </c>
      <c r="UTK6" s="1152" t="s">
        <v>129</v>
      </c>
      <c r="UTL6" s="1152" t="s">
        <v>129</v>
      </c>
      <c r="UTM6" s="1152" t="s">
        <v>129</v>
      </c>
      <c r="UTN6" s="1152" t="s">
        <v>129</v>
      </c>
      <c r="UTO6" s="1152" t="s">
        <v>129</v>
      </c>
      <c r="UTP6" s="1152" t="s">
        <v>129</v>
      </c>
      <c r="UTQ6" s="1152" t="s">
        <v>129</v>
      </c>
      <c r="UTR6" s="1152" t="s">
        <v>129</v>
      </c>
      <c r="UTS6" s="1152" t="s">
        <v>129</v>
      </c>
      <c r="UTT6" s="1152" t="s">
        <v>129</v>
      </c>
      <c r="UTU6" s="1152" t="s">
        <v>129</v>
      </c>
      <c r="UTV6" s="1152" t="s">
        <v>129</v>
      </c>
      <c r="UTW6" s="1152" t="s">
        <v>129</v>
      </c>
      <c r="UTX6" s="1152" t="s">
        <v>129</v>
      </c>
      <c r="UTY6" s="1152" t="s">
        <v>129</v>
      </c>
      <c r="UTZ6" s="1152" t="s">
        <v>129</v>
      </c>
      <c r="UUA6" s="1152" t="s">
        <v>129</v>
      </c>
      <c r="UUB6" s="1152" t="s">
        <v>129</v>
      </c>
      <c r="UUC6" s="1152" t="s">
        <v>129</v>
      </c>
      <c r="UUD6" s="1152" t="s">
        <v>129</v>
      </c>
      <c r="UUE6" s="1152" t="s">
        <v>129</v>
      </c>
      <c r="UUF6" s="1152" t="s">
        <v>129</v>
      </c>
      <c r="UUG6" s="1152" t="s">
        <v>129</v>
      </c>
      <c r="UUH6" s="1152" t="s">
        <v>129</v>
      </c>
      <c r="UUI6" s="1152" t="s">
        <v>129</v>
      </c>
      <c r="UUJ6" s="1152" t="s">
        <v>129</v>
      </c>
      <c r="UUK6" s="1152" t="s">
        <v>129</v>
      </c>
      <c r="UUL6" s="1152" t="s">
        <v>129</v>
      </c>
      <c r="UUM6" s="1152" t="s">
        <v>129</v>
      </c>
      <c r="UUN6" s="1152" t="s">
        <v>129</v>
      </c>
      <c r="UUO6" s="1152" t="s">
        <v>129</v>
      </c>
      <c r="UUP6" s="1152" t="s">
        <v>129</v>
      </c>
      <c r="UUQ6" s="1152" t="s">
        <v>129</v>
      </c>
      <c r="UUR6" s="1152" t="s">
        <v>129</v>
      </c>
      <c r="UUS6" s="1152" t="s">
        <v>129</v>
      </c>
      <c r="UUT6" s="1152" t="s">
        <v>129</v>
      </c>
      <c r="UUU6" s="1152" t="s">
        <v>129</v>
      </c>
      <c r="UUV6" s="1152" t="s">
        <v>129</v>
      </c>
      <c r="UUW6" s="1152" t="s">
        <v>129</v>
      </c>
      <c r="UUX6" s="1152" t="s">
        <v>129</v>
      </c>
      <c r="UUY6" s="1152" t="s">
        <v>129</v>
      </c>
      <c r="UUZ6" s="1152" t="s">
        <v>129</v>
      </c>
      <c r="UVA6" s="1152" t="s">
        <v>129</v>
      </c>
      <c r="UVB6" s="1152" t="s">
        <v>129</v>
      </c>
      <c r="UVC6" s="1152" t="s">
        <v>129</v>
      </c>
      <c r="UVD6" s="1152" t="s">
        <v>129</v>
      </c>
      <c r="UVE6" s="1152" t="s">
        <v>129</v>
      </c>
      <c r="UVF6" s="1152" t="s">
        <v>129</v>
      </c>
      <c r="UVG6" s="1152" t="s">
        <v>129</v>
      </c>
      <c r="UVH6" s="1152" t="s">
        <v>129</v>
      </c>
      <c r="UVI6" s="1152" t="s">
        <v>129</v>
      </c>
      <c r="UVJ6" s="1152" t="s">
        <v>129</v>
      </c>
      <c r="UVK6" s="1152" t="s">
        <v>129</v>
      </c>
      <c r="UVL6" s="1152" t="s">
        <v>129</v>
      </c>
      <c r="UVM6" s="1152" t="s">
        <v>129</v>
      </c>
      <c r="UVN6" s="1152" t="s">
        <v>129</v>
      </c>
      <c r="UVO6" s="1152" t="s">
        <v>129</v>
      </c>
      <c r="UVP6" s="1152" t="s">
        <v>129</v>
      </c>
      <c r="UVQ6" s="1152" t="s">
        <v>129</v>
      </c>
      <c r="UVR6" s="1152" t="s">
        <v>129</v>
      </c>
      <c r="UVS6" s="1152" t="s">
        <v>129</v>
      </c>
      <c r="UVT6" s="1152" t="s">
        <v>129</v>
      </c>
      <c r="UVU6" s="1152" t="s">
        <v>129</v>
      </c>
      <c r="UVV6" s="1152" t="s">
        <v>129</v>
      </c>
      <c r="UVW6" s="1152" t="s">
        <v>129</v>
      </c>
      <c r="UVX6" s="1152" t="s">
        <v>129</v>
      </c>
      <c r="UVY6" s="1152" t="s">
        <v>129</v>
      </c>
      <c r="UVZ6" s="1152" t="s">
        <v>129</v>
      </c>
      <c r="UWA6" s="1152" t="s">
        <v>129</v>
      </c>
      <c r="UWB6" s="1152" t="s">
        <v>129</v>
      </c>
      <c r="UWC6" s="1152" t="s">
        <v>129</v>
      </c>
      <c r="UWD6" s="1152" t="s">
        <v>129</v>
      </c>
      <c r="UWE6" s="1152" t="s">
        <v>129</v>
      </c>
      <c r="UWF6" s="1152" t="s">
        <v>129</v>
      </c>
      <c r="UWG6" s="1152" t="s">
        <v>129</v>
      </c>
      <c r="UWH6" s="1152" t="s">
        <v>129</v>
      </c>
      <c r="UWI6" s="1152" t="s">
        <v>129</v>
      </c>
      <c r="UWJ6" s="1152" t="s">
        <v>129</v>
      </c>
      <c r="UWK6" s="1152" t="s">
        <v>129</v>
      </c>
      <c r="UWL6" s="1152" t="s">
        <v>129</v>
      </c>
      <c r="UWM6" s="1152" t="s">
        <v>129</v>
      </c>
      <c r="UWN6" s="1152" t="s">
        <v>129</v>
      </c>
      <c r="UWO6" s="1152" t="s">
        <v>129</v>
      </c>
      <c r="UWP6" s="1152" t="s">
        <v>129</v>
      </c>
      <c r="UWQ6" s="1152" t="s">
        <v>129</v>
      </c>
      <c r="UWR6" s="1152" t="s">
        <v>129</v>
      </c>
      <c r="UWS6" s="1152" t="s">
        <v>129</v>
      </c>
      <c r="UWT6" s="1152" t="s">
        <v>129</v>
      </c>
      <c r="UWU6" s="1152" t="s">
        <v>129</v>
      </c>
      <c r="UWV6" s="1152" t="s">
        <v>129</v>
      </c>
      <c r="UWW6" s="1152" t="s">
        <v>129</v>
      </c>
      <c r="UWX6" s="1152" t="s">
        <v>129</v>
      </c>
      <c r="UWY6" s="1152" t="s">
        <v>129</v>
      </c>
      <c r="UWZ6" s="1152" t="s">
        <v>129</v>
      </c>
      <c r="UXA6" s="1152" t="s">
        <v>129</v>
      </c>
      <c r="UXB6" s="1152" t="s">
        <v>129</v>
      </c>
      <c r="UXC6" s="1152" t="s">
        <v>129</v>
      </c>
      <c r="UXD6" s="1152" t="s">
        <v>129</v>
      </c>
      <c r="UXE6" s="1152" t="s">
        <v>129</v>
      </c>
      <c r="UXF6" s="1152" t="s">
        <v>129</v>
      </c>
      <c r="UXG6" s="1152" t="s">
        <v>129</v>
      </c>
      <c r="UXH6" s="1152" t="s">
        <v>129</v>
      </c>
      <c r="UXI6" s="1152" t="s">
        <v>129</v>
      </c>
      <c r="UXJ6" s="1152" t="s">
        <v>129</v>
      </c>
      <c r="UXK6" s="1152" t="s">
        <v>129</v>
      </c>
      <c r="UXL6" s="1152" t="s">
        <v>129</v>
      </c>
      <c r="UXM6" s="1152" t="s">
        <v>129</v>
      </c>
      <c r="UXN6" s="1152" t="s">
        <v>129</v>
      </c>
      <c r="UXO6" s="1152" t="s">
        <v>129</v>
      </c>
      <c r="UXP6" s="1152" t="s">
        <v>129</v>
      </c>
      <c r="UXQ6" s="1152" t="s">
        <v>129</v>
      </c>
      <c r="UXR6" s="1152" t="s">
        <v>129</v>
      </c>
      <c r="UXS6" s="1152" t="s">
        <v>129</v>
      </c>
      <c r="UXT6" s="1152" t="s">
        <v>129</v>
      </c>
      <c r="UXU6" s="1152" t="s">
        <v>129</v>
      </c>
      <c r="UXV6" s="1152" t="s">
        <v>129</v>
      </c>
      <c r="UXW6" s="1152" t="s">
        <v>129</v>
      </c>
      <c r="UXX6" s="1152" t="s">
        <v>129</v>
      </c>
      <c r="UXY6" s="1152" t="s">
        <v>129</v>
      </c>
      <c r="UXZ6" s="1152" t="s">
        <v>129</v>
      </c>
      <c r="UYA6" s="1152" t="s">
        <v>129</v>
      </c>
      <c r="UYB6" s="1152" t="s">
        <v>129</v>
      </c>
      <c r="UYC6" s="1152" t="s">
        <v>129</v>
      </c>
      <c r="UYD6" s="1152" t="s">
        <v>129</v>
      </c>
      <c r="UYE6" s="1152" t="s">
        <v>129</v>
      </c>
      <c r="UYF6" s="1152" t="s">
        <v>129</v>
      </c>
      <c r="UYG6" s="1152" t="s">
        <v>129</v>
      </c>
      <c r="UYH6" s="1152" t="s">
        <v>129</v>
      </c>
      <c r="UYI6" s="1152" t="s">
        <v>129</v>
      </c>
      <c r="UYJ6" s="1152" t="s">
        <v>129</v>
      </c>
      <c r="UYK6" s="1152" t="s">
        <v>129</v>
      </c>
      <c r="UYL6" s="1152" t="s">
        <v>129</v>
      </c>
      <c r="UYM6" s="1152" t="s">
        <v>129</v>
      </c>
      <c r="UYN6" s="1152" t="s">
        <v>129</v>
      </c>
      <c r="UYO6" s="1152" t="s">
        <v>129</v>
      </c>
      <c r="UYP6" s="1152" t="s">
        <v>129</v>
      </c>
      <c r="UYQ6" s="1152" t="s">
        <v>129</v>
      </c>
      <c r="UYR6" s="1152" t="s">
        <v>129</v>
      </c>
      <c r="UYS6" s="1152" t="s">
        <v>129</v>
      </c>
      <c r="UYT6" s="1152" t="s">
        <v>129</v>
      </c>
      <c r="UYU6" s="1152" t="s">
        <v>129</v>
      </c>
      <c r="UYV6" s="1152" t="s">
        <v>129</v>
      </c>
      <c r="UYW6" s="1152" t="s">
        <v>129</v>
      </c>
      <c r="UYX6" s="1152" t="s">
        <v>129</v>
      </c>
      <c r="UYY6" s="1152" t="s">
        <v>129</v>
      </c>
      <c r="UYZ6" s="1152" t="s">
        <v>129</v>
      </c>
      <c r="UZA6" s="1152" t="s">
        <v>129</v>
      </c>
      <c r="UZB6" s="1152" t="s">
        <v>129</v>
      </c>
      <c r="UZC6" s="1152" t="s">
        <v>129</v>
      </c>
      <c r="UZD6" s="1152" t="s">
        <v>129</v>
      </c>
      <c r="UZE6" s="1152" t="s">
        <v>129</v>
      </c>
      <c r="UZF6" s="1152" t="s">
        <v>129</v>
      </c>
      <c r="UZG6" s="1152" t="s">
        <v>129</v>
      </c>
      <c r="UZH6" s="1152" t="s">
        <v>129</v>
      </c>
      <c r="UZI6" s="1152" t="s">
        <v>129</v>
      </c>
      <c r="UZJ6" s="1152" t="s">
        <v>129</v>
      </c>
      <c r="UZK6" s="1152" t="s">
        <v>129</v>
      </c>
      <c r="UZL6" s="1152" t="s">
        <v>129</v>
      </c>
      <c r="UZM6" s="1152" t="s">
        <v>129</v>
      </c>
      <c r="UZN6" s="1152" t="s">
        <v>129</v>
      </c>
      <c r="UZO6" s="1152" t="s">
        <v>129</v>
      </c>
      <c r="UZP6" s="1152" t="s">
        <v>129</v>
      </c>
      <c r="UZQ6" s="1152" t="s">
        <v>129</v>
      </c>
      <c r="UZR6" s="1152" t="s">
        <v>129</v>
      </c>
      <c r="UZS6" s="1152" t="s">
        <v>129</v>
      </c>
      <c r="UZT6" s="1152" t="s">
        <v>129</v>
      </c>
      <c r="UZU6" s="1152" t="s">
        <v>129</v>
      </c>
      <c r="UZV6" s="1152" t="s">
        <v>129</v>
      </c>
      <c r="UZW6" s="1152" t="s">
        <v>129</v>
      </c>
      <c r="UZX6" s="1152" t="s">
        <v>129</v>
      </c>
      <c r="UZY6" s="1152" t="s">
        <v>129</v>
      </c>
      <c r="UZZ6" s="1152" t="s">
        <v>129</v>
      </c>
      <c r="VAA6" s="1152" t="s">
        <v>129</v>
      </c>
      <c r="VAB6" s="1152" t="s">
        <v>129</v>
      </c>
      <c r="VAC6" s="1152" t="s">
        <v>129</v>
      </c>
      <c r="VAD6" s="1152" t="s">
        <v>129</v>
      </c>
      <c r="VAE6" s="1152" t="s">
        <v>129</v>
      </c>
      <c r="VAF6" s="1152" t="s">
        <v>129</v>
      </c>
      <c r="VAG6" s="1152" t="s">
        <v>129</v>
      </c>
      <c r="VAH6" s="1152" t="s">
        <v>129</v>
      </c>
      <c r="VAI6" s="1152" t="s">
        <v>129</v>
      </c>
      <c r="VAJ6" s="1152" t="s">
        <v>129</v>
      </c>
      <c r="VAK6" s="1152" t="s">
        <v>129</v>
      </c>
      <c r="VAL6" s="1152" t="s">
        <v>129</v>
      </c>
      <c r="VAM6" s="1152" t="s">
        <v>129</v>
      </c>
      <c r="VAN6" s="1152" t="s">
        <v>129</v>
      </c>
      <c r="VAO6" s="1152" t="s">
        <v>129</v>
      </c>
      <c r="VAP6" s="1152" t="s">
        <v>129</v>
      </c>
      <c r="VAQ6" s="1152" t="s">
        <v>129</v>
      </c>
      <c r="VAR6" s="1152" t="s">
        <v>129</v>
      </c>
      <c r="VAS6" s="1152" t="s">
        <v>129</v>
      </c>
      <c r="VAT6" s="1152" t="s">
        <v>129</v>
      </c>
      <c r="VAU6" s="1152" t="s">
        <v>129</v>
      </c>
      <c r="VAV6" s="1152" t="s">
        <v>129</v>
      </c>
      <c r="VAW6" s="1152" t="s">
        <v>129</v>
      </c>
      <c r="VAX6" s="1152" t="s">
        <v>129</v>
      </c>
      <c r="VAY6" s="1152" t="s">
        <v>129</v>
      </c>
      <c r="VAZ6" s="1152" t="s">
        <v>129</v>
      </c>
      <c r="VBA6" s="1152" t="s">
        <v>129</v>
      </c>
      <c r="VBB6" s="1152" t="s">
        <v>129</v>
      </c>
      <c r="VBC6" s="1152" t="s">
        <v>129</v>
      </c>
      <c r="VBD6" s="1152" t="s">
        <v>129</v>
      </c>
      <c r="VBE6" s="1152" t="s">
        <v>129</v>
      </c>
      <c r="VBF6" s="1152" t="s">
        <v>129</v>
      </c>
      <c r="VBG6" s="1152" t="s">
        <v>129</v>
      </c>
      <c r="VBH6" s="1152" t="s">
        <v>129</v>
      </c>
      <c r="VBI6" s="1152" t="s">
        <v>129</v>
      </c>
      <c r="VBJ6" s="1152" t="s">
        <v>129</v>
      </c>
      <c r="VBK6" s="1152" t="s">
        <v>129</v>
      </c>
      <c r="VBL6" s="1152" t="s">
        <v>129</v>
      </c>
      <c r="VBM6" s="1152" t="s">
        <v>129</v>
      </c>
      <c r="VBN6" s="1152" t="s">
        <v>129</v>
      </c>
      <c r="VBO6" s="1152" t="s">
        <v>129</v>
      </c>
      <c r="VBP6" s="1152" t="s">
        <v>129</v>
      </c>
      <c r="VBQ6" s="1152" t="s">
        <v>129</v>
      </c>
      <c r="VBR6" s="1152" t="s">
        <v>129</v>
      </c>
      <c r="VBS6" s="1152" t="s">
        <v>129</v>
      </c>
      <c r="VBT6" s="1152" t="s">
        <v>129</v>
      </c>
      <c r="VBU6" s="1152" t="s">
        <v>129</v>
      </c>
      <c r="VBV6" s="1152" t="s">
        <v>129</v>
      </c>
      <c r="VBW6" s="1152" t="s">
        <v>129</v>
      </c>
      <c r="VBX6" s="1152" t="s">
        <v>129</v>
      </c>
      <c r="VBY6" s="1152" t="s">
        <v>129</v>
      </c>
      <c r="VBZ6" s="1152" t="s">
        <v>129</v>
      </c>
      <c r="VCA6" s="1152" t="s">
        <v>129</v>
      </c>
      <c r="VCB6" s="1152" t="s">
        <v>129</v>
      </c>
      <c r="VCC6" s="1152" t="s">
        <v>129</v>
      </c>
      <c r="VCD6" s="1152" t="s">
        <v>129</v>
      </c>
      <c r="VCE6" s="1152" t="s">
        <v>129</v>
      </c>
      <c r="VCF6" s="1152" t="s">
        <v>129</v>
      </c>
      <c r="VCG6" s="1152" t="s">
        <v>129</v>
      </c>
      <c r="VCH6" s="1152" t="s">
        <v>129</v>
      </c>
      <c r="VCI6" s="1152" t="s">
        <v>129</v>
      </c>
      <c r="VCJ6" s="1152" t="s">
        <v>129</v>
      </c>
      <c r="VCK6" s="1152" t="s">
        <v>129</v>
      </c>
      <c r="VCL6" s="1152" t="s">
        <v>129</v>
      </c>
      <c r="VCM6" s="1152" t="s">
        <v>129</v>
      </c>
      <c r="VCN6" s="1152" t="s">
        <v>129</v>
      </c>
      <c r="VCO6" s="1152" t="s">
        <v>129</v>
      </c>
      <c r="VCP6" s="1152" t="s">
        <v>129</v>
      </c>
      <c r="VCQ6" s="1152" t="s">
        <v>129</v>
      </c>
      <c r="VCR6" s="1152" t="s">
        <v>129</v>
      </c>
      <c r="VCS6" s="1152" t="s">
        <v>129</v>
      </c>
      <c r="VCT6" s="1152" t="s">
        <v>129</v>
      </c>
      <c r="VCU6" s="1152" t="s">
        <v>129</v>
      </c>
      <c r="VCV6" s="1152" t="s">
        <v>129</v>
      </c>
      <c r="VCW6" s="1152" t="s">
        <v>129</v>
      </c>
      <c r="VCX6" s="1152" t="s">
        <v>129</v>
      </c>
      <c r="VCY6" s="1152" t="s">
        <v>129</v>
      </c>
      <c r="VCZ6" s="1152" t="s">
        <v>129</v>
      </c>
      <c r="VDA6" s="1152" t="s">
        <v>129</v>
      </c>
      <c r="VDB6" s="1152" t="s">
        <v>129</v>
      </c>
      <c r="VDC6" s="1152" t="s">
        <v>129</v>
      </c>
      <c r="VDD6" s="1152" t="s">
        <v>129</v>
      </c>
      <c r="VDE6" s="1152" t="s">
        <v>129</v>
      </c>
      <c r="VDF6" s="1152" t="s">
        <v>129</v>
      </c>
      <c r="VDG6" s="1152" t="s">
        <v>129</v>
      </c>
      <c r="VDH6" s="1152" t="s">
        <v>129</v>
      </c>
      <c r="VDI6" s="1152" t="s">
        <v>129</v>
      </c>
      <c r="VDJ6" s="1152" t="s">
        <v>129</v>
      </c>
      <c r="VDK6" s="1152" t="s">
        <v>129</v>
      </c>
      <c r="VDL6" s="1152" t="s">
        <v>129</v>
      </c>
      <c r="VDM6" s="1152" t="s">
        <v>129</v>
      </c>
      <c r="VDN6" s="1152" t="s">
        <v>129</v>
      </c>
      <c r="VDO6" s="1152" t="s">
        <v>129</v>
      </c>
      <c r="VDP6" s="1152" t="s">
        <v>129</v>
      </c>
      <c r="VDQ6" s="1152" t="s">
        <v>129</v>
      </c>
      <c r="VDR6" s="1152" t="s">
        <v>129</v>
      </c>
      <c r="VDS6" s="1152" t="s">
        <v>129</v>
      </c>
      <c r="VDT6" s="1152" t="s">
        <v>129</v>
      </c>
      <c r="VDU6" s="1152" t="s">
        <v>129</v>
      </c>
      <c r="VDV6" s="1152" t="s">
        <v>129</v>
      </c>
      <c r="VDW6" s="1152" t="s">
        <v>129</v>
      </c>
      <c r="VDX6" s="1152" t="s">
        <v>129</v>
      </c>
      <c r="VDY6" s="1152" t="s">
        <v>129</v>
      </c>
      <c r="VDZ6" s="1152" t="s">
        <v>129</v>
      </c>
      <c r="VEA6" s="1152" t="s">
        <v>129</v>
      </c>
      <c r="VEB6" s="1152" t="s">
        <v>129</v>
      </c>
      <c r="VEC6" s="1152" t="s">
        <v>129</v>
      </c>
      <c r="VED6" s="1152" t="s">
        <v>129</v>
      </c>
      <c r="VEE6" s="1152" t="s">
        <v>129</v>
      </c>
      <c r="VEF6" s="1152" t="s">
        <v>129</v>
      </c>
      <c r="VEG6" s="1152" t="s">
        <v>129</v>
      </c>
      <c r="VEH6" s="1152" t="s">
        <v>129</v>
      </c>
      <c r="VEI6" s="1152" t="s">
        <v>129</v>
      </c>
      <c r="VEJ6" s="1152" t="s">
        <v>129</v>
      </c>
      <c r="VEK6" s="1152" t="s">
        <v>129</v>
      </c>
      <c r="VEL6" s="1152" t="s">
        <v>129</v>
      </c>
      <c r="VEM6" s="1152" t="s">
        <v>129</v>
      </c>
      <c r="VEN6" s="1152" t="s">
        <v>129</v>
      </c>
      <c r="VEO6" s="1152" t="s">
        <v>129</v>
      </c>
      <c r="VEP6" s="1152" t="s">
        <v>129</v>
      </c>
      <c r="VEQ6" s="1152" t="s">
        <v>129</v>
      </c>
      <c r="VER6" s="1152" t="s">
        <v>129</v>
      </c>
      <c r="VES6" s="1152" t="s">
        <v>129</v>
      </c>
      <c r="VET6" s="1152" t="s">
        <v>129</v>
      </c>
      <c r="VEU6" s="1152" t="s">
        <v>129</v>
      </c>
      <c r="VEV6" s="1152" t="s">
        <v>129</v>
      </c>
      <c r="VEW6" s="1152" t="s">
        <v>129</v>
      </c>
      <c r="VEX6" s="1152" t="s">
        <v>129</v>
      </c>
      <c r="VEY6" s="1152" t="s">
        <v>129</v>
      </c>
      <c r="VEZ6" s="1152" t="s">
        <v>129</v>
      </c>
      <c r="VFA6" s="1152" t="s">
        <v>129</v>
      </c>
      <c r="VFB6" s="1152" t="s">
        <v>129</v>
      </c>
      <c r="VFC6" s="1152" t="s">
        <v>129</v>
      </c>
      <c r="VFD6" s="1152" t="s">
        <v>129</v>
      </c>
      <c r="VFE6" s="1152" t="s">
        <v>129</v>
      </c>
      <c r="VFF6" s="1152" t="s">
        <v>129</v>
      </c>
      <c r="VFG6" s="1152" t="s">
        <v>129</v>
      </c>
      <c r="VFH6" s="1152" t="s">
        <v>129</v>
      </c>
      <c r="VFI6" s="1152" t="s">
        <v>129</v>
      </c>
      <c r="VFJ6" s="1152" t="s">
        <v>129</v>
      </c>
      <c r="VFK6" s="1152" t="s">
        <v>129</v>
      </c>
      <c r="VFL6" s="1152" t="s">
        <v>129</v>
      </c>
      <c r="VFM6" s="1152" t="s">
        <v>129</v>
      </c>
      <c r="VFN6" s="1152" t="s">
        <v>129</v>
      </c>
      <c r="VFO6" s="1152" t="s">
        <v>129</v>
      </c>
      <c r="VFP6" s="1152" t="s">
        <v>129</v>
      </c>
      <c r="VFQ6" s="1152" t="s">
        <v>129</v>
      </c>
      <c r="VFR6" s="1152" t="s">
        <v>129</v>
      </c>
      <c r="VFS6" s="1152" t="s">
        <v>129</v>
      </c>
      <c r="VFT6" s="1152" t="s">
        <v>129</v>
      </c>
      <c r="VFU6" s="1152" t="s">
        <v>129</v>
      </c>
      <c r="VFV6" s="1152" t="s">
        <v>129</v>
      </c>
      <c r="VFW6" s="1152" t="s">
        <v>129</v>
      </c>
      <c r="VFX6" s="1152" t="s">
        <v>129</v>
      </c>
      <c r="VFY6" s="1152" t="s">
        <v>129</v>
      </c>
      <c r="VFZ6" s="1152" t="s">
        <v>129</v>
      </c>
      <c r="VGA6" s="1152" t="s">
        <v>129</v>
      </c>
      <c r="VGB6" s="1152" t="s">
        <v>129</v>
      </c>
      <c r="VGC6" s="1152" t="s">
        <v>129</v>
      </c>
      <c r="VGD6" s="1152" t="s">
        <v>129</v>
      </c>
      <c r="VGE6" s="1152" t="s">
        <v>129</v>
      </c>
      <c r="VGF6" s="1152" t="s">
        <v>129</v>
      </c>
      <c r="VGG6" s="1152" t="s">
        <v>129</v>
      </c>
      <c r="VGH6" s="1152" t="s">
        <v>129</v>
      </c>
      <c r="VGI6" s="1152" t="s">
        <v>129</v>
      </c>
      <c r="VGJ6" s="1152" t="s">
        <v>129</v>
      </c>
      <c r="VGK6" s="1152" t="s">
        <v>129</v>
      </c>
      <c r="VGL6" s="1152" t="s">
        <v>129</v>
      </c>
      <c r="VGM6" s="1152" t="s">
        <v>129</v>
      </c>
      <c r="VGN6" s="1152" t="s">
        <v>129</v>
      </c>
      <c r="VGO6" s="1152" t="s">
        <v>129</v>
      </c>
      <c r="VGP6" s="1152" t="s">
        <v>129</v>
      </c>
      <c r="VGQ6" s="1152" t="s">
        <v>129</v>
      </c>
      <c r="VGR6" s="1152" t="s">
        <v>129</v>
      </c>
      <c r="VGS6" s="1152" t="s">
        <v>129</v>
      </c>
      <c r="VGT6" s="1152" t="s">
        <v>129</v>
      </c>
      <c r="VGU6" s="1152" t="s">
        <v>129</v>
      </c>
      <c r="VGV6" s="1152" t="s">
        <v>129</v>
      </c>
      <c r="VGW6" s="1152" t="s">
        <v>129</v>
      </c>
      <c r="VGX6" s="1152" t="s">
        <v>129</v>
      </c>
      <c r="VGY6" s="1152" t="s">
        <v>129</v>
      </c>
      <c r="VGZ6" s="1152" t="s">
        <v>129</v>
      </c>
      <c r="VHA6" s="1152" t="s">
        <v>129</v>
      </c>
      <c r="VHB6" s="1152" t="s">
        <v>129</v>
      </c>
      <c r="VHC6" s="1152" t="s">
        <v>129</v>
      </c>
      <c r="VHD6" s="1152" t="s">
        <v>129</v>
      </c>
      <c r="VHE6" s="1152" t="s">
        <v>129</v>
      </c>
      <c r="VHF6" s="1152" t="s">
        <v>129</v>
      </c>
      <c r="VHG6" s="1152" t="s">
        <v>129</v>
      </c>
      <c r="VHH6" s="1152" t="s">
        <v>129</v>
      </c>
      <c r="VHI6" s="1152" t="s">
        <v>129</v>
      </c>
      <c r="VHJ6" s="1152" t="s">
        <v>129</v>
      </c>
      <c r="VHK6" s="1152" t="s">
        <v>129</v>
      </c>
      <c r="VHL6" s="1152" t="s">
        <v>129</v>
      </c>
      <c r="VHM6" s="1152" t="s">
        <v>129</v>
      </c>
      <c r="VHN6" s="1152" t="s">
        <v>129</v>
      </c>
      <c r="VHO6" s="1152" t="s">
        <v>129</v>
      </c>
      <c r="VHP6" s="1152" t="s">
        <v>129</v>
      </c>
      <c r="VHQ6" s="1152" t="s">
        <v>129</v>
      </c>
      <c r="VHR6" s="1152" t="s">
        <v>129</v>
      </c>
      <c r="VHS6" s="1152" t="s">
        <v>129</v>
      </c>
      <c r="VHT6" s="1152" t="s">
        <v>129</v>
      </c>
      <c r="VHU6" s="1152" t="s">
        <v>129</v>
      </c>
      <c r="VHV6" s="1152" t="s">
        <v>129</v>
      </c>
      <c r="VHW6" s="1152" t="s">
        <v>129</v>
      </c>
      <c r="VHX6" s="1152" t="s">
        <v>129</v>
      </c>
      <c r="VHY6" s="1152" t="s">
        <v>129</v>
      </c>
      <c r="VHZ6" s="1152" t="s">
        <v>129</v>
      </c>
      <c r="VIA6" s="1152" t="s">
        <v>129</v>
      </c>
      <c r="VIB6" s="1152" t="s">
        <v>129</v>
      </c>
      <c r="VIC6" s="1152" t="s">
        <v>129</v>
      </c>
      <c r="VID6" s="1152" t="s">
        <v>129</v>
      </c>
      <c r="VIE6" s="1152" t="s">
        <v>129</v>
      </c>
      <c r="VIF6" s="1152" t="s">
        <v>129</v>
      </c>
      <c r="VIG6" s="1152" t="s">
        <v>129</v>
      </c>
      <c r="VIH6" s="1152" t="s">
        <v>129</v>
      </c>
      <c r="VII6" s="1152" t="s">
        <v>129</v>
      </c>
      <c r="VIJ6" s="1152" t="s">
        <v>129</v>
      </c>
      <c r="VIK6" s="1152" t="s">
        <v>129</v>
      </c>
      <c r="VIL6" s="1152" t="s">
        <v>129</v>
      </c>
      <c r="VIM6" s="1152" t="s">
        <v>129</v>
      </c>
      <c r="VIN6" s="1152" t="s">
        <v>129</v>
      </c>
      <c r="VIO6" s="1152" t="s">
        <v>129</v>
      </c>
      <c r="VIP6" s="1152" t="s">
        <v>129</v>
      </c>
      <c r="VIQ6" s="1152" t="s">
        <v>129</v>
      </c>
      <c r="VIR6" s="1152" t="s">
        <v>129</v>
      </c>
      <c r="VIS6" s="1152" t="s">
        <v>129</v>
      </c>
      <c r="VIT6" s="1152" t="s">
        <v>129</v>
      </c>
      <c r="VIU6" s="1152" t="s">
        <v>129</v>
      </c>
      <c r="VIV6" s="1152" t="s">
        <v>129</v>
      </c>
      <c r="VIW6" s="1152" t="s">
        <v>129</v>
      </c>
      <c r="VIX6" s="1152" t="s">
        <v>129</v>
      </c>
      <c r="VIY6" s="1152" t="s">
        <v>129</v>
      </c>
      <c r="VIZ6" s="1152" t="s">
        <v>129</v>
      </c>
      <c r="VJA6" s="1152" t="s">
        <v>129</v>
      </c>
      <c r="VJB6" s="1152" t="s">
        <v>129</v>
      </c>
      <c r="VJC6" s="1152" t="s">
        <v>129</v>
      </c>
      <c r="VJD6" s="1152" t="s">
        <v>129</v>
      </c>
      <c r="VJE6" s="1152" t="s">
        <v>129</v>
      </c>
      <c r="VJF6" s="1152" t="s">
        <v>129</v>
      </c>
      <c r="VJG6" s="1152" t="s">
        <v>129</v>
      </c>
      <c r="VJH6" s="1152" t="s">
        <v>129</v>
      </c>
      <c r="VJI6" s="1152" t="s">
        <v>129</v>
      </c>
      <c r="VJJ6" s="1152" t="s">
        <v>129</v>
      </c>
      <c r="VJK6" s="1152" t="s">
        <v>129</v>
      </c>
      <c r="VJL6" s="1152" t="s">
        <v>129</v>
      </c>
      <c r="VJM6" s="1152" t="s">
        <v>129</v>
      </c>
      <c r="VJN6" s="1152" t="s">
        <v>129</v>
      </c>
      <c r="VJO6" s="1152" t="s">
        <v>129</v>
      </c>
      <c r="VJP6" s="1152" t="s">
        <v>129</v>
      </c>
      <c r="VJQ6" s="1152" t="s">
        <v>129</v>
      </c>
      <c r="VJR6" s="1152" t="s">
        <v>129</v>
      </c>
      <c r="VJS6" s="1152" t="s">
        <v>129</v>
      </c>
      <c r="VJT6" s="1152" t="s">
        <v>129</v>
      </c>
      <c r="VJU6" s="1152" t="s">
        <v>129</v>
      </c>
      <c r="VJV6" s="1152" t="s">
        <v>129</v>
      </c>
      <c r="VJW6" s="1152" t="s">
        <v>129</v>
      </c>
      <c r="VJX6" s="1152" t="s">
        <v>129</v>
      </c>
      <c r="VJY6" s="1152" t="s">
        <v>129</v>
      </c>
      <c r="VJZ6" s="1152" t="s">
        <v>129</v>
      </c>
      <c r="VKA6" s="1152" t="s">
        <v>129</v>
      </c>
      <c r="VKB6" s="1152" t="s">
        <v>129</v>
      </c>
      <c r="VKC6" s="1152" t="s">
        <v>129</v>
      </c>
      <c r="VKD6" s="1152" t="s">
        <v>129</v>
      </c>
      <c r="VKE6" s="1152" t="s">
        <v>129</v>
      </c>
      <c r="VKF6" s="1152" t="s">
        <v>129</v>
      </c>
      <c r="VKG6" s="1152" t="s">
        <v>129</v>
      </c>
      <c r="VKH6" s="1152" t="s">
        <v>129</v>
      </c>
      <c r="VKI6" s="1152" t="s">
        <v>129</v>
      </c>
      <c r="VKJ6" s="1152" t="s">
        <v>129</v>
      </c>
      <c r="VKK6" s="1152" t="s">
        <v>129</v>
      </c>
      <c r="VKL6" s="1152" t="s">
        <v>129</v>
      </c>
      <c r="VKM6" s="1152" t="s">
        <v>129</v>
      </c>
      <c r="VKN6" s="1152" t="s">
        <v>129</v>
      </c>
      <c r="VKO6" s="1152" t="s">
        <v>129</v>
      </c>
      <c r="VKP6" s="1152" t="s">
        <v>129</v>
      </c>
      <c r="VKQ6" s="1152" t="s">
        <v>129</v>
      </c>
      <c r="VKR6" s="1152" t="s">
        <v>129</v>
      </c>
      <c r="VKS6" s="1152" t="s">
        <v>129</v>
      </c>
      <c r="VKT6" s="1152" t="s">
        <v>129</v>
      </c>
      <c r="VKU6" s="1152" t="s">
        <v>129</v>
      </c>
      <c r="VKV6" s="1152" t="s">
        <v>129</v>
      </c>
      <c r="VKW6" s="1152" t="s">
        <v>129</v>
      </c>
      <c r="VKX6" s="1152" t="s">
        <v>129</v>
      </c>
      <c r="VKY6" s="1152" t="s">
        <v>129</v>
      </c>
      <c r="VKZ6" s="1152" t="s">
        <v>129</v>
      </c>
      <c r="VLA6" s="1152" t="s">
        <v>129</v>
      </c>
      <c r="VLB6" s="1152" t="s">
        <v>129</v>
      </c>
      <c r="VLC6" s="1152" t="s">
        <v>129</v>
      </c>
      <c r="VLD6" s="1152" t="s">
        <v>129</v>
      </c>
      <c r="VLE6" s="1152" t="s">
        <v>129</v>
      </c>
      <c r="VLF6" s="1152" t="s">
        <v>129</v>
      </c>
      <c r="VLG6" s="1152" t="s">
        <v>129</v>
      </c>
      <c r="VLH6" s="1152" t="s">
        <v>129</v>
      </c>
      <c r="VLI6" s="1152" t="s">
        <v>129</v>
      </c>
      <c r="VLJ6" s="1152" t="s">
        <v>129</v>
      </c>
      <c r="VLK6" s="1152" t="s">
        <v>129</v>
      </c>
      <c r="VLL6" s="1152" t="s">
        <v>129</v>
      </c>
      <c r="VLM6" s="1152" t="s">
        <v>129</v>
      </c>
      <c r="VLN6" s="1152" t="s">
        <v>129</v>
      </c>
      <c r="VLO6" s="1152" t="s">
        <v>129</v>
      </c>
      <c r="VLP6" s="1152" t="s">
        <v>129</v>
      </c>
      <c r="VLQ6" s="1152" t="s">
        <v>129</v>
      </c>
      <c r="VLR6" s="1152" t="s">
        <v>129</v>
      </c>
      <c r="VLS6" s="1152" t="s">
        <v>129</v>
      </c>
      <c r="VLT6" s="1152" t="s">
        <v>129</v>
      </c>
      <c r="VLU6" s="1152" t="s">
        <v>129</v>
      </c>
      <c r="VLV6" s="1152" t="s">
        <v>129</v>
      </c>
      <c r="VLW6" s="1152" t="s">
        <v>129</v>
      </c>
      <c r="VLX6" s="1152" t="s">
        <v>129</v>
      </c>
      <c r="VLY6" s="1152" t="s">
        <v>129</v>
      </c>
      <c r="VLZ6" s="1152" t="s">
        <v>129</v>
      </c>
      <c r="VMA6" s="1152" t="s">
        <v>129</v>
      </c>
      <c r="VMB6" s="1152" t="s">
        <v>129</v>
      </c>
      <c r="VMC6" s="1152" t="s">
        <v>129</v>
      </c>
      <c r="VMD6" s="1152" t="s">
        <v>129</v>
      </c>
      <c r="VME6" s="1152" t="s">
        <v>129</v>
      </c>
      <c r="VMF6" s="1152" t="s">
        <v>129</v>
      </c>
      <c r="VMG6" s="1152" t="s">
        <v>129</v>
      </c>
      <c r="VMH6" s="1152" t="s">
        <v>129</v>
      </c>
      <c r="VMI6" s="1152" t="s">
        <v>129</v>
      </c>
      <c r="VMJ6" s="1152" t="s">
        <v>129</v>
      </c>
      <c r="VMK6" s="1152" t="s">
        <v>129</v>
      </c>
      <c r="VML6" s="1152" t="s">
        <v>129</v>
      </c>
      <c r="VMM6" s="1152" t="s">
        <v>129</v>
      </c>
      <c r="VMN6" s="1152" t="s">
        <v>129</v>
      </c>
      <c r="VMO6" s="1152" t="s">
        <v>129</v>
      </c>
      <c r="VMP6" s="1152" t="s">
        <v>129</v>
      </c>
      <c r="VMQ6" s="1152" t="s">
        <v>129</v>
      </c>
      <c r="VMR6" s="1152" t="s">
        <v>129</v>
      </c>
      <c r="VMS6" s="1152" t="s">
        <v>129</v>
      </c>
      <c r="VMT6" s="1152" t="s">
        <v>129</v>
      </c>
      <c r="VMU6" s="1152" t="s">
        <v>129</v>
      </c>
      <c r="VMV6" s="1152" t="s">
        <v>129</v>
      </c>
      <c r="VMW6" s="1152" t="s">
        <v>129</v>
      </c>
      <c r="VMX6" s="1152" t="s">
        <v>129</v>
      </c>
      <c r="VMY6" s="1152" t="s">
        <v>129</v>
      </c>
      <c r="VMZ6" s="1152" t="s">
        <v>129</v>
      </c>
      <c r="VNA6" s="1152" t="s">
        <v>129</v>
      </c>
      <c r="VNB6" s="1152" t="s">
        <v>129</v>
      </c>
      <c r="VNC6" s="1152" t="s">
        <v>129</v>
      </c>
      <c r="VND6" s="1152" t="s">
        <v>129</v>
      </c>
      <c r="VNE6" s="1152" t="s">
        <v>129</v>
      </c>
      <c r="VNF6" s="1152" t="s">
        <v>129</v>
      </c>
      <c r="VNG6" s="1152" t="s">
        <v>129</v>
      </c>
      <c r="VNH6" s="1152" t="s">
        <v>129</v>
      </c>
      <c r="VNI6" s="1152" t="s">
        <v>129</v>
      </c>
      <c r="VNJ6" s="1152" t="s">
        <v>129</v>
      </c>
      <c r="VNK6" s="1152" t="s">
        <v>129</v>
      </c>
      <c r="VNL6" s="1152" t="s">
        <v>129</v>
      </c>
      <c r="VNM6" s="1152" t="s">
        <v>129</v>
      </c>
      <c r="VNN6" s="1152" t="s">
        <v>129</v>
      </c>
      <c r="VNO6" s="1152" t="s">
        <v>129</v>
      </c>
      <c r="VNP6" s="1152" t="s">
        <v>129</v>
      </c>
      <c r="VNQ6" s="1152" t="s">
        <v>129</v>
      </c>
      <c r="VNR6" s="1152" t="s">
        <v>129</v>
      </c>
      <c r="VNS6" s="1152" t="s">
        <v>129</v>
      </c>
      <c r="VNT6" s="1152" t="s">
        <v>129</v>
      </c>
      <c r="VNU6" s="1152" t="s">
        <v>129</v>
      </c>
      <c r="VNV6" s="1152" t="s">
        <v>129</v>
      </c>
      <c r="VNW6" s="1152" t="s">
        <v>129</v>
      </c>
      <c r="VNX6" s="1152" t="s">
        <v>129</v>
      </c>
      <c r="VNY6" s="1152" t="s">
        <v>129</v>
      </c>
      <c r="VNZ6" s="1152" t="s">
        <v>129</v>
      </c>
      <c r="VOA6" s="1152" t="s">
        <v>129</v>
      </c>
      <c r="VOB6" s="1152" t="s">
        <v>129</v>
      </c>
      <c r="VOC6" s="1152" t="s">
        <v>129</v>
      </c>
      <c r="VOD6" s="1152" t="s">
        <v>129</v>
      </c>
      <c r="VOE6" s="1152" t="s">
        <v>129</v>
      </c>
      <c r="VOF6" s="1152" t="s">
        <v>129</v>
      </c>
      <c r="VOG6" s="1152" t="s">
        <v>129</v>
      </c>
      <c r="VOH6" s="1152" t="s">
        <v>129</v>
      </c>
      <c r="VOI6" s="1152" t="s">
        <v>129</v>
      </c>
      <c r="VOJ6" s="1152" t="s">
        <v>129</v>
      </c>
      <c r="VOK6" s="1152" t="s">
        <v>129</v>
      </c>
      <c r="VOL6" s="1152" t="s">
        <v>129</v>
      </c>
      <c r="VOM6" s="1152" t="s">
        <v>129</v>
      </c>
      <c r="VON6" s="1152" t="s">
        <v>129</v>
      </c>
      <c r="VOO6" s="1152" t="s">
        <v>129</v>
      </c>
      <c r="VOP6" s="1152" t="s">
        <v>129</v>
      </c>
      <c r="VOQ6" s="1152" t="s">
        <v>129</v>
      </c>
      <c r="VOR6" s="1152" t="s">
        <v>129</v>
      </c>
      <c r="VOS6" s="1152" t="s">
        <v>129</v>
      </c>
      <c r="VOT6" s="1152" t="s">
        <v>129</v>
      </c>
      <c r="VOU6" s="1152" t="s">
        <v>129</v>
      </c>
      <c r="VOV6" s="1152" t="s">
        <v>129</v>
      </c>
      <c r="VOW6" s="1152" t="s">
        <v>129</v>
      </c>
      <c r="VOX6" s="1152" t="s">
        <v>129</v>
      </c>
      <c r="VOY6" s="1152" t="s">
        <v>129</v>
      </c>
      <c r="VOZ6" s="1152" t="s">
        <v>129</v>
      </c>
      <c r="VPA6" s="1152" t="s">
        <v>129</v>
      </c>
      <c r="VPB6" s="1152" t="s">
        <v>129</v>
      </c>
      <c r="VPC6" s="1152" t="s">
        <v>129</v>
      </c>
      <c r="VPD6" s="1152" t="s">
        <v>129</v>
      </c>
      <c r="VPE6" s="1152" t="s">
        <v>129</v>
      </c>
      <c r="VPF6" s="1152" t="s">
        <v>129</v>
      </c>
      <c r="VPG6" s="1152" t="s">
        <v>129</v>
      </c>
      <c r="VPH6" s="1152" t="s">
        <v>129</v>
      </c>
      <c r="VPI6" s="1152" t="s">
        <v>129</v>
      </c>
      <c r="VPJ6" s="1152" t="s">
        <v>129</v>
      </c>
      <c r="VPK6" s="1152" t="s">
        <v>129</v>
      </c>
      <c r="VPL6" s="1152" t="s">
        <v>129</v>
      </c>
      <c r="VPM6" s="1152" t="s">
        <v>129</v>
      </c>
      <c r="VPN6" s="1152" t="s">
        <v>129</v>
      </c>
      <c r="VPO6" s="1152" t="s">
        <v>129</v>
      </c>
      <c r="VPP6" s="1152" t="s">
        <v>129</v>
      </c>
      <c r="VPQ6" s="1152" t="s">
        <v>129</v>
      </c>
      <c r="VPR6" s="1152" t="s">
        <v>129</v>
      </c>
      <c r="VPS6" s="1152" t="s">
        <v>129</v>
      </c>
      <c r="VPT6" s="1152" t="s">
        <v>129</v>
      </c>
      <c r="VPU6" s="1152" t="s">
        <v>129</v>
      </c>
      <c r="VPV6" s="1152" t="s">
        <v>129</v>
      </c>
      <c r="VPW6" s="1152" t="s">
        <v>129</v>
      </c>
      <c r="VPX6" s="1152" t="s">
        <v>129</v>
      </c>
      <c r="VPY6" s="1152" t="s">
        <v>129</v>
      </c>
      <c r="VPZ6" s="1152" t="s">
        <v>129</v>
      </c>
      <c r="VQA6" s="1152" t="s">
        <v>129</v>
      </c>
      <c r="VQB6" s="1152" t="s">
        <v>129</v>
      </c>
      <c r="VQC6" s="1152" t="s">
        <v>129</v>
      </c>
      <c r="VQD6" s="1152" t="s">
        <v>129</v>
      </c>
      <c r="VQE6" s="1152" t="s">
        <v>129</v>
      </c>
      <c r="VQF6" s="1152" t="s">
        <v>129</v>
      </c>
      <c r="VQG6" s="1152" t="s">
        <v>129</v>
      </c>
      <c r="VQH6" s="1152" t="s">
        <v>129</v>
      </c>
      <c r="VQI6" s="1152" t="s">
        <v>129</v>
      </c>
      <c r="VQJ6" s="1152" t="s">
        <v>129</v>
      </c>
      <c r="VQK6" s="1152" t="s">
        <v>129</v>
      </c>
      <c r="VQL6" s="1152" t="s">
        <v>129</v>
      </c>
      <c r="VQM6" s="1152" t="s">
        <v>129</v>
      </c>
      <c r="VQN6" s="1152" t="s">
        <v>129</v>
      </c>
      <c r="VQO6" s="1152" t="s">
        <v>129</v>
      </c>
      <c r="VQP6" s="1152" t="s">
        <v>129</v>
      </c>
      <c r="VQQ6" s="1152" t="s">
        <v>129</v>
      </c>
      <c r="VQR6" s="1152" t="s">
        <v>129</v>
      </c>
      <c r="VQS6" s="1152" t="s">
        <v>129</v>
      </c>
      <c r="VQT6" s="1152" t="s">
        <v>129</v>
      </c>
      <c r="VQU6" s="1152" t="s">
        <v>129</v>
      </c>
      <c r="VQV6" s="1152" t="s">
        <v>129</v>
      </c>
      <c r="VQW6" s="1152" t="s">
        <v>129</v>
      </c>
      <c r="VQX6" s="1152" t="s">
        <v>129</v>
      </c>
      <c r="VQY6" s="1152" t="s">
        <v>129</v>
      </c>
      <c r="VQZ6" s="1152" t="s">
        <v>129</v>
      </c>
      <c r="VRA6" s="1152" t="s">
        <v>129</v>
      </c>
      <c r="VRB6" s="1152" t="s">
        <v>129</v>
      </c>
      <c r="VRC6" s="1152" t="s">
        <v>129</v>
      </c>
      <c r="VRD6" s="1152" t="s">
        <v>129</v>
      </c>
      <c r="VRE6" s="1152" t="s">
        <v>129</v>
      </c>
      <c r="VRF6" s="1152" t="s">
        <v>129</v>
      </c>
      <c r="VRG6" s="1152" t="s">
        <v>129</v>
      </c>
      <c r="VRH6" s="1152" t="s">
        <v>129</v>
      </c>
      <c r="VRI6" s="1152" t="s">
        <v>129</v>
      </c>
      <c r="VRJ6" s="1152" t="s">
        <v>129</v>
      </c>
      <c r="VRK6" s="1152" t="s">
        <v>129</v>
      </c>
      <c r="VRL6" s="1152" t="s">
        <v>129</v>
      </c>
      <c r="VRM6" s="1152" t="s">
        <v>129</v>
      </c>
      <c r="VRN6" s="1152" t="s">
        <v>129</v>
      </c>
      <c r="VRO6" s="1152" t="s">
        <v>129</v>
      </c>
      <c r="VRP6" s="1152" t="s">
        <v>129</v>
      </c>
      <c r="VRQ6" s="1152" t="s">
        <v>129</v>
      </c>
      <c r="VRR6" s="1152" t="s">
        <v>129</v>
      </c>
      <c r="VRS6" s="1152" t="s">
        <v>129</v>
      </c>
      <c r="VRT6" s="1152" t="s">
        <v>129</v>
      </c>
      <c r="VRU6" s="1152" t="s">
        <v>129</v>
      </c>
      <c r="VRV6" s="1152" t="s">
        <v>129</v>
      </c>
      <c r="VRW6" s="1152" t="s">
        <v>129</v>
      </c>
      <c r="VRX6" s="1152" t="s">
        <v>129</v>
      </c>
      <c r="VRY6" s="1152" t="s">
        <v>129</v>
      </c>
      <c r="VRZ6" s="1152" t="s">
        <v>129</v>
      </c>
      <c r="VSA6" s="1152" t="s">
        <v>129</v>
      </c>
      <c r="VSB6" s="1152" t="s">
        <v>129</v>
      </c>
      <c r="VSC6" s="1152" t="s">
        <v>129</v>
      </c>
      <c r="VSD6" s="1152" t="s">
        <v>129</v>
      </c>
      <c r="VSE6" s="1152" t="s">
        <v>129</v>
      </c>
      <c r="VSF6" s="1152" t="s">
        <v>129</v>
      </c>
      <c r="VSG6" s="1152" t="s">
        <v>129</v>
      </c>
      <c r="VSH6" s="1152" t="s">
        <v>129</v>
      </c>
      <c r="VSI6" s="1152" t="s">
        <v>129</v>
      </c>
      <c r="VSJ6" s="1152" t="s">
        <v>129</v>
      </c>
      <c r="VSK6" s="1152" t="s">
        <v>129</v>
      </c>
      <c r="VSL6" s="1152" t="s">
        <v>129</v>
      </c>
      <c r="VSM6" s="1152" t="s">
        <v>129</v>
      </c>
      <c r="VSN6" s="1152" t="s">
        <v>129</v>
      </c>
      <c r="VSO6" s="1152" t="s">
        <v>129</v>
      </c>
      <c r="VSP6" s="1152" t="s">
        <v>129</v>
      </c>
      <c r="VSQ6" s="1152" t="s">
        <v>129</v>
      </c>
      <c r="VSR6" s="1152" t="s">
        <v>129</v>
      </c>
      <c r="VSS6" s="1152" t="s">
        <v>129</v>
      </c>
      <c r="VST6" s="1152" t="s">
        <v>129</v>
      </c>
      <c r="VSU6" s="1152" t="s">
        <v>129</v>
      </c>
      <c r="VSV6" s="1152" t="s">
        <v>129</v>
      </c>
      <c r="VSW6" s="1152" t="s">
        <v>129</v>
      </c>
      <c r="VSX6" s="1152" t="s">
        <v>129</v>
      </c>
      <c r="VSY6" s="1152" t="s">
        <v>129</v>
      </c>
      <c r="VSZ6" s="1152" t="s">
        <v>129</v>
      </c>
      <c r="VTA6" s="1152" t="s">
        <v>129</v>
      </c>
      <c r="VTB6" s="1152" t="s">
        <v>129</v>
      </c>
      <c r="VTC6" s="1152" t="s">
        <v>129</v>
      </c>
      <c r="VTD6" s="1152" t="s">
        <v>129</v>
      </c>
      <c r="VTE6" s="1152" t="s">
        <v>129</v>
      </c>
      <c r="VTF6" s="1152" t="s">
        <v>129</v>
      </c>
      <c r="VTG6" s="1152" t="s">
        <v>129</v>
      </c>
      <c r="VTH6" s="1152" t="s">
        <v>129</v>
      </c>
      <c r="VTI6" s="1152" t="s">
        <v>129</v>
      </c>
      <c r="VTJ6" s="1152" t="s">
        <v>129</v>
      </c>
      <c r="VTK6" s="1152" t="s">
        <v>129</v>
      </c>
      <c r="VTL6" s="1152" t="s">
        <v>129</v>
      </c>
      <c r="VTM6" s="1152" t="s">
        <v>129</v>
      </c>
      <c r="VTN6" s="1152" t="s">
        <v>129</v>
      </c>
      <c r="VTO6" s="1152" t="s">
        <v>129</v>
      </c>
      <c r="VTP6" s="1152" t="s">
        <v>129</v>
      </c>
      <c r="VTQ6" s="1152" t="s">
        <v>129</v>
      </c>
      <c r="VTR6" s="1152" t="s">
        <v>129</v>
      </c>
      <c r="VTS6" s="1152" t="s">
        <v>129</v>
      </c>
      <c r="VTT6" s="1152" t="s">
        <v>129</v>
      </c>
      <c r="VTU6" s="1152" t="s">
        <v>129</v>
      </c>
      <c r="VTV6" s="1152" t="s">
        <v>129</v>
      </c>
      <c r="VTW6" s="1152" t="s">
        <v>129</v>
      </c>
      <c r="VTX6" s="1152" t="s">
        <v>129</v>
      </c>
      <c r="VTY6" s="1152" t="s">
        <v>129</v>
      </c>
      <c r="VTZ6" s="1152" t="s">
        <v>129</v>
      </c>
      <c r="VUA6" s="1152" t="s">
        <v>129</v>
      </c>
      <c r="VUB6" s="1152" t="s">
        <v>129</v>
      </c>
      <c r="VUC6" s="1152" t="s">
        <v>129</v>
      </c>
      <c r="VUD6" s="1152" t="s">
        <v>129</v>
      </c>
      <c r="VUE6" s="1152" t="s">
        <v>129</v>
      </c>
      <c r="VUF6" s="1152" t="s">
        <v>129</v>
      </c>
      <c r="VUG6" s="1152" t="s">
        <v>129</v>
      </c>
      <c r="VUH6" s="1152" t="s">
        <v>129</v>
      </c>
      <c r="VUI6" s="1152" t="s">
        <v>129</v>
      </c>
      <c r="VUJ6" s="1152" t="s">
        <v>129</v>
      </c>
      <c r="VUK6" s="1152" t="s">
        <v>129</v>
      </c>
      <c r="VUL6" s="1152" t="s">
        <v>129</v>
      </c>
      <c r="VUM6" s="1152" t="s">
        <v>129</v>
      </c>
      <c r="VUN6" s="1152" t="s">
        <v>129</v>
      </c>
      <c r="VUO6" s="1152" t="s">
        <v>129</v>
      </c>
      <c r="VUP6" s="1152" t="s">
        <v>129</v>
      </c>
      <c r="VUQ6" s="1152" t="s">
        <v>129</v>
      </c>
      <c r="VUR6" s="1152" t="s">
        <v>129</v>
      </c>
      <c r="VUS6" s="1152" t="s">
        <v>129</v>
      </c>
      <c r="VUT6" s="1152" t="s">
        <v>129</v>
      </c>
      <c r="VUU6" s="1152" t="s">
        <v>129</v>
      </c>
      <c r="VUV6" s="1152" t="s">
        <v>129</v>
      </c>
      <c r="VUW6" s="1152" t="s">
        <v>129</v>
      </c>
      <c r="VUX6" s="1152" t="s">
        <v>129</v>
      </c>
      <c r="VUY6" s="1152" t="s">
        <v>129</v>
      </c>
      <c r="VUZ6" s="1152" t="s">
        <v>129</v>
      </c>
      <c r="VVA6" s="1152" t="s">
        <v>129</v>
      </c>
      <c r="VVB6" s="1152" t="s">
        <v>129</v>
      </c>
      <c r="VVC6" s="1152" t="s">
        <v>129</v>
      </c>
      <c r="VVD6" s="1152" t="s">
        <v>129</v>
      </c>
      <c r="VVE6" s="1152" t="s">
        <v>129</v>
      </c>
      <c r="VVF6" s="1152" t="s">
        <v>129</v>
      </c>
      <c r="VVG6" s="1152" t="s">
        <v>129</v>
      </c>
      <c r="VVH6" s="1152" t="s">
        <v>129</v>
      </c>
      <c r="VVI6" s="1152" t="s">
        <v>129</v>
      </c>
      <c r="VVJ6" s="1152" t="s">
        <v>129</v>
      </c>
      <c r="VVK6" s="1152" t="s">
        <v>129</v>
      </c>
      <c r="VVL6" s="1152" t="s">
        <v>129</v>
      </c>
      <c r="VVM6" s="1152" t="s">
        <v>129</v>
      </c>
      <c r="VVN6" s="1152" t="s">
        <v>129</v>
      </c>
      <c r="VVO6" s="1152" t="s">
        <v>129</v>
      </c>
      <c r="VVP6" s="1152" t="s">
        <v>129</v>
      </c>
      <c r="VVQ6" s="1152" t="s">
        <v>129</v>
      </c>
      <c r="VVR6" s="1152" t="s">
        <v>129</v>
      </c>
      <c r="VVS6" s="1152" t="s">
        <v>129</v>
      </c>
      <c r="VVT6" s="1152" t="s">
        <v>129</v>
      </c>
      <c r="VVU6" s="1152" t="s">
        <v>129</v>
      </c>
      <c r="VVV6" s="1152" t="s">
        <v>129</v>
      </c>
      <c r="VVW6" s="1152" t="s">
        <v>129</v>
      </c>
      <c r="VVX6" s="1152" t="s">
        <v>129</v>
      </c>
      <c r="VVY6" s="1152" t="s">
        <v>129</v>
      </c>
      <c r="VVZ6" s="1152" t="s">
        <v>129</v>
      </c>
      <c r="VWA6" s="1152" t="s">
        <v>129</v>
      </c>
      <c r="VWB6" s="1152" t="s">
        <v>129</v>
      </c>
      <c r="VWC6" s="1152" t="s">
        <v>129</v>
      </c>
      <c r="VWD6" s="1152" t="s">
        <v>129</v>
      </c>
      <c r="VWE6" s="1152" t="s">
        <v>129</v>
      </c>
      <c r="VWF6" s="1152" t="s">
        <v>129</v>
      </c>
      <c r="VWG6" s="1152" t="s">
        <v>129</v>
      </c>
      <c r="VWH6" s="1152" t="s">
        <v>129</v>
      </c>
      <c r="VWI6" s="1152" t="s">
        <v>129</v>
      </c>
      <c r="VWJ6" s="1152" t="s">
        <v>129</v>
      </c>
      <c r="VWK6" s="1152" t="s">
        <v>129</v>
      </c>
      <c r="VWL6" s="1152" t="s">
        <v>129</v>
      </c>
      <c r="VWM6" s="1152" t="s">
        <v>129</v>
      </c>
      <c r="VWN6" s="1152" t="s">
        <v>129</v>
      </c>
      <c r="VWO6" s="1152" t="s">
        <v>129</v>
      </c>
      <c r="VWP6" s="1152" t="s">
        <v>129</v>
      </c>
      <c r="VWQ6" s="1152" t="s">
        <v>129</v>
      </c>
      <c r="VWR6" s="1152" t="s">
        <v>129</v>
      </c>
      <c r="VWS6" s="1152" t="s">
        <v>129</v>
      </c>
      <c r="VWT6" s="1152" t="s">
        <v>129</v>
      </c>
      <c r="VWU6" s="1152" t="s">
        <v>129</v>
      </c>
      <c r="VWV6" s="1152" t="s">
        <v>129</v>
      </c>
      <c r="VWW6" s="1152" t="s">
        <v>129</v>
      </c>
      <c r="VWX6" s="1152" t="s">
        <v>129</v>
      </c>
      <c r="VWY6" s="1152" t="s">
        <v>129</v>
      </c>
      <c r="VWZ6" s="1152" t="s">
        <v>129</v>
      </c>
      <c r="VXA6" s="1152" t="s">
        <v>129</v>
      </c>
      <c r="VXB6" s="1152" t="s">
        <v>129</v>
      </c>
      <c r="VXC6" s="1152" t="s">
        <v>129</v>
      </c>
      <c r="VXD6" s="1152" t="s">
        <v>129</v>
      </c>
      <c r="VXE6" s="1152" t="s">
        <v>129</v>
      </c>
      <c r="VXF6" s="1152" t="s">
        <v>129</v>
      </c>
      <c r="VXG6" s="1152" t="s">
        <v>129</v>
      </c>
      <c r="VXH6" s="1152" t="s">
        <v>129</v>
      </c>
      <c r="VXI6" s="1152" t="s">
        <v>129</v>
      </c>
      <c r="VXJ6" s="1152" t="s">
        <v>129</v>
      </c>
      <c r="VXK6" s="1152" t="s">
        <v>129</v>
      </c>
      <c r="VXL6" s="1152" t="s">
        <v>129</v>
      </c>
      <c r="VXM6" s="1152" t="s">
        <v>129</v>
      </c>
      <c r="VXN6" s="1152" t="s">
        <v>129</v>
      </c>
      <c r="VXO6" s="1152" t="s">
        <v>129</v>
      </c>
      <c r="VXP6" s="1152" t="s">
        <v>129</v>
      </c>
      <c r="VXQ6" s="1152" t="s">
        <v>129</v>
      </c>
      <c r="VXR6" s="1152" t="s">
        <v>129</v>
      </c>
      <c r="VXS6" s="1152" t="s">
        <v>129</v>
      </c>
      <c r="VXT6" s="1152" t="s">
        <v>129</v>
      </c>
      <c r="VXU6" s="1152" t="s">
        <v>129</v>
      </c>
      <c r="VXV6" s="1152" t="s">
        <v>129</v>
      </c>
      <c r="VXW6" s="1152" t="s">
        <v>129</v>
      </c>
      <c r="VXX6" s="1152" t="s">
        <v>129</v>
      </c>
      <c r="VXY6" s="1152" t="s">
        <v>129</v>
      </c>
      <c r="VXZ6" s="1152" t="s">
        <v>129</v>
      </c>
      <c r="VYA6" s="1152" t="s">
        <v>129</v>
      </c>
      <c r="VYB6" s="1152" t="s">
        <v>129</v>
      </c>
      <c r="VYC6" s="1152" t="s">
        <v>129</v>
      </c>
      <c r="VYD6" s="1152" t="s">
        <v>129</v>
      </c>
      <c r="VYE6" s="1152" t="s">
        <v>129</v>
      </c>
      <c r="VYF6" s="1152" t="s">
        <v>129</v>
      </c>
      <c r="VYG6" s="1152" t="s">
        <v>129</v>
      </c>
      <c r="VYH6" s="1152" t="s">
        <v>129</v>
      </c>
      <c r="VYI6" s="1152" t="s">
        <v>129</v>
      </c>
      <c r="VYJ6" s="1152" t="s">
        <v>129</v>
      </c>
      <c r="VYK6" s="1152" t="s">
        <v>129</v>
      </c>
      <c r="VYL6" s="1152" t="s">
        <v>129</v>
      </c>
      <c r="VYM6" s="1152" t="s">
        <v>129</v>
      </c>
      <c r="VYN6" s="1152" t="s">
        <v>129</v>
      </c>
      <c r="VYO6" s="1152" t="s">
        <v>129</v>
      </c>
      <c r="VYP6" s="1152" t="s">
        <v>129</v>
      </c>
      <c r="VYQ6" s="1152" t="s">
        <v>129</v>
      </c>
      <c r="VYR6" s="1152" t="s">
        <v>129</v>
      </c>
      <c r="VYS6" s="1152" t="s">
        <v>129</v>
      </c>
      <c r="VYT6" s="1152" t="s">
        <v>129</v>
      </c>
      <c r="VYU6" s="1152" t="s">
        <v>129</v>
      </c>
      <c r="VYV6" s="1152" t="s">
        <v>129</v>
      </c>
      <c r="VYW6" s="1152" t="s">
        <v>129</v>
      </c>
      <c r="VYX6" s="1152" t="s">
        <v>129</v>
      </c>
      <c r="VYY6" s="1152" t="s">
        <v>129</v>
      </c>
      <c r="VYZ6" s="1152" t="s">
        <v>129</v>
      </c>
      <c r="VZA6" s="1152" t="s">
        <v>129</v>
      </c>
      <c r="VZB6" s="1152" t="s">
        <v>129</v>
      </c>
      <c r="VZC6" s="1152" t="s">
        <v>129</v>
      </c>
      <c r="VZD6" s="1152" t="s">
        <v>129</v>
      </c>
      <c r="VZE6" s="1152" t="s">
        <v>129</v>
      </c>
      <c r="VZF6" s="1152" t="s">
        <v>129</v>
      </c>
      <c r="VZG6" s="1152" t="s">
        <v>129</v>
      </c>
      <c r="VZH6" s="1152" t="s">
        <v>129</v>
      </c>
      <c r="VZI6" s="1152" t="s">
        <v>129</v>
      </c>
      <c r="VZJ6" s="1152" t="s">
        <v>129</v>
      </c>
      <c r="VZK6" s="1152" t="s">
        <v>129</v>
      </c>
      <c r="VZL6" s="1152" t="s">
        <v>129</v>
      </c>
      <c r="VZM6" s="1152" t="s">
        <v>129</v>
      </c>
      <c r="VZN6" s="1152" t="s">
        <v>129</v>
      </c>
      <c r="VZO6" s="1152" t="s">
        <v>129</v>
      </c>
      <c r="VZP6" s="1152" t="s">
        <v>129</v>
      </c>
      <c r="VZQ6" s="1152" t="s">
        <v>129</v>
      </c>
      <c r="VZR6" s="1152" t="s">
        <v>129</v>
      </c>
      <c r="VZS6" s="1152" t="s">
        <v>129</v>
      </c>
      <c r="VZT6" s="1152" t="s">
        <v>129</v>
      </c>
      <c r="VZU6" s="1152" t="s">
        <v>129</v>
      </c>
      <c r="VZV6" s="1152" t="s">
        <v>129</v>
      </c>
      <c r="VZW6" s="1152" t="s">
        <v>129</v>
      </c>
      <c r="VZX6" s="1152" t="s">
        <v>129</v>
      </c>
      <c r="VZY6" s="1152" t="s">
        <v>129</v>
      </c>
      <c r="VZZ6" s="1152" t="s">
        <v>129</v>
      </c>
      <c r="WAA6" s="1152" t="s">
        <v>129</v>
      </c>
      <c r="WAB6" s="1152" t="s">
        <v>129</v>
      </c>
      <c r="WAC6" s="1152" t="s">
        <v>129</v>
      </c>
      <c r="WAD6" s="1152" t="s">
        <v>129</v>
      </c>
      <c r="WAE6" s="1152" t="s">
        <v>129</v>
      </c>
      <c r="WAF6" s="1152" t="s">
        <v>129</v>
      </c>
      <c r="WAG6" s="1152" t="s">
        <v>129</v>
      </c>
      <c r="WAH6" s="1152" t="s">
        <v>129</v>
      </c>
      <c r="WAI6" s="1152" t="s">
        <v>129</v>
      </c>
      <c r="WAJ6" s="1152" t="s">
        <v>129</v>
      </c>
      <c r="WAK6" s="1152" t="s">
        <v>129</v>
      </c>
      <c r="WAL6" s="1152" t="s">
        <v>129</v>
      </c>
      <c r="WAM6" s="1152" t="s">
        <v>129</v>
      </c>
      <c r="WAN6" s="1152" t="s">
        <v>129</v>
      </c>
      <c r="WAO6" s="1152" t="s">
        <v>129</v>
      </c>
      <c r="WAP6" s="1152" t="s">
        <v>129</v>
      </c>
      <c r="WAQ6" s="1152" t="s">
        <v>129</v>
      </c>
      <c r="WAR6" s="1152" t="s">
        <v>129</v>
      </c>
      <c r="WAS6" s="1152" t="s">
        <v>129</v>
      </c>
      <c r="WAT6" s="1152" t="s">
        <v>129</v>
      </c>
      <c r="WAU6" s="1152" t="s">
        <v>129</v>
      </c>
      <c r="WAV6" s="1152" t="s">
        <v>129</v>
      </c>
      <c r="WAW6" s="1152" t="s">
        <v>129</v>
      </c>
      <c r="WAX6" s="1152" t="s">
        <v>129</v>
      </c>
      <c r="WAY6" s="1152" t="s">
        <v>129</v>
      </c>
      <c r="WAZ6" s="1152" t="s">
        <v>129</v>
      </c>
      <c r="WBA6" s="1152" t="s">
        <v>129</v>
      </c>
      <c r="WBB6" s="1152" t="s">
        <v>129</v>
      </c>
      <c r="WBC6" s="1152" t="s">
        <v>129</v>
      </c>
      <c r="WBD6" s="1152" t="s">
        <v>129</v>
      </c>
      <c r="WBE6" s="1152" t="s">
        <v>129</v>
      </c>
      <c r="WBF6" s="1152" t="s">
        <v>129</v>
      </c>
      <c r="WBG6" s="1152" t="s">
        <v>129</v>
      </c>
      <c r="WBH6" s="1152" t="s">
        <v>129</v>
      </c>
      <c r="WBI6" s="1152" t="s">
        <v>129</v>
      </c>
      <c r="WBJ6" s="1152" t="s">
        <v>129</v>
      </c>
      <c r="WBK6" s="1152" t="s">
        <v>129</v>
      </c>
      <c r="WBL6" s="1152" t="s">
        <v>129</v>
      </c>
      <c r="WBM6" s="1152" t="s">
        <v>129</v>
      </c>
      <c r="WBN6" s="1152" t="s">
        <v>129</v>
      </c>
      <c r="WBO6" s="1152" t="s">
        <v>129</v>
      </c>
      <c r="WBP6" s="1152" t="s">
        <v>129</v>
      </c>
      <c r="WBQ6" s="1152" t="s">
        <v>129</v>
      </c>
      <c r="WBR6" s="1152" t="s">
        <v>129</v>
      </c>
      <c r="WBS6" s="1152" t="s">
        <v>129</v>
      </c>
      <c r="WBT6" s="1152" t="s">
        <v>129</v>
      </c>
      <c r="WBU6" s="1152" t="s">
        <v>129</v>
      </c>
      <c r="WBV6" s="1152" t="s">
        <v>129</v>
      </c>
      <c r="WBW6" s="1152" t="s">
        <v>129</v>
      </c>
      <c r="WBX6" s="1152" t="s">
        <v>129</v>
      </c>
      <c r="WBY6" s="1152" t="s">
        <v>129</v>
      </c>
      <c r="WBZ6" s="1152" t="s">
        <v>129</v>
      </c>
      <c r="WCA6" s="1152" t="s">
        <v>129</v>
      </c>
      <c r="WCB6" s="1152" t="s">
        <v>129</v>
      </c>
      <c r="WCC6" s="1152" t="s">
        <v>129</v>
      </c>
      <c r="WCD6" s="1152" t="s">
        <v>129</v>
      </c>
      <c r="WCE6" s="1152" t="s">
        <v>129</v>
      </c>
      <c r="WCF6" s="1152" t="s">
        <v>129</v>
      </c>
      <c r="WCG6" s="1152" t="s">
        <v>129</v>
      </c>
      <c r="WCH6" s="1152" t="s">
        <v>129</v>
      </c>
      <c r="WCI6" s="1152" t="s">
        <v>129</v>
      </c>
      <c r="WCJ6" s="1152" t="s">
        <v>129</v>
      </c>
      <c r="WCK6" s="1152" t="s">
        <v>129</v>
      </c>
      <c r="WCL6" s="1152" t="s">
        <v>129</v>
      </c>
      <c r="WCM6" s="1152" t="s">
        <v>129</v>
      </c>
      <c r="WCN6" s="1152" t="s">
        <v>129</v>
      </c>
      <c r="WCO6" s="1152" t="s">
        <v>129</v>
      </c>
      <c r="WCP6" s="1152" t="s">
        <v>129</v>
      </c>
      <c r="WCQ6" s="1152" t="s">
        <v>129</v>
      </c>
      <c r="WCR6" s="1152" t="s">
        <v>129</v>
      </c>
      <c r="WCS6" s="1152" t="s">
        <v>129</v>
      </c>
      <c r="WCT6" s="1152" t="s">
        <v>129</v>
      </c>
      <c r="WCU6" s="1152" t="s">
        <v>129</v>
      </c>
      <c r="WCV6" s="1152" t="s">
        <v>129</v>
      </c>
      <c r="WCW6" s="1152" t="s">
        <v>129</v>
      </c>
      <c r="WCX6" s="1152" t="s">
        <v>129</v>
      </c>
      <c r="WCY6" s="1152" t="s">
        <v>129</v>
      </c>
      <c r="WCZ6" s="1152" t="s">
        <v>129</v>
      </c>
      <c r="WDA6" s="1152" t="s">
        <v>129</v>
      </c>
      <c r="WDB6" s="1152" t="s">
        <v>129</v>
      </c>
      <c r="WDC6" s="1152" t="s">
        <v>129</v>
      </c>
      <c r="WDD6" s="1152" t="s">
        <v>129</v>
      </c>
      <c r="WDE6" s="1152" t="s">
        <v>129</v>
      </c>
      <c r="WDF6" s="1152" t="s">
        <v>129</v>
      </c>
      <c r="WDG6" s="1152" t="s">
        <v>129</v>
      </c>
      <c r="WDH6" s="1152" t="s">
        <v>129</v>
      </c>
      <c r="WDI6" s="1152" t="s">
        <v>129</v>
      </c>
      <c r="WDJ6" s="1152" t="s">
        <v>129</v>
      </c>
      <c r="WDK6" s="1152" t="s">
        <v>129</v>
      </c>
      <c r="WDL6" s="1152" t="s">
        <v>129</v>
      </c>
      <c r="WDM6" s="1152" t="s">
        <v>129</v>
      </c>
      <c r="WDN6" s="1152" t="s">
        <v>129</v>
      </c>
      <c r="WDO6" s="1152" t="s">
        <v>129</v>
      </c>
      <c r="WDP6" s="1152" t="s">
        <v>129</v>
      </c>
      <c r="WDQ6" s="1152" t="s">
        <v>129</v>
      </c>
      <c r="WDR6" s="1152" t="s">
        <v>129</v>
      </c>
      <c r="WDS6" s="1152" t="s">
        <v>129</v>
      </c>
      <c r="WDT6" s="1152" t="s">
        <v>129</v>
      </c>
      <c r="WDU6" s="1152" t="s">
        <v>129</v>
      </c>
      <c r="WDV6" s="1152" t="s">
        <v>129</v>
      </c>
      <c r="WDW6" s="1152" t="s">
        <v>129</v>
      </c>
      <c r="WDX6" s="1152" t="s">
        <v>129</v>
      </c>
      <c r="WDY6" s="1152" t="s">
        <v>129</v>
      </c>
      <c r="WDZ6" s="1152" t="s">
        <v>129</v>
      </c>
      <c r="WEA6" s="1152" t="s">
        <v>129</v>
      </c>
      <c r="WEB6" s="1152" t="s">
        <v>129</v>
      </c>
      <c r="WEC6" s="1152" t="s">
        <v>129</v>
      </c>
      <c r="WED6" s="1152" t="s">
        <v>129</v>
      </c>
      <c r="WEE6" s="1152" t="s">
        <v>129</v>
      </c>
      <c r="WEF6" s="1152" t="s">
        <v>129</v>
      </c>
      <c r="WEG6" s="1152" t="s">
        <v>129</v>
      </c>
      <c r="WEH6" s="1152" t="s">
        <v>129</v>
      </c>
      <c r="WEI6" s="1152" t="s">
        <v>129</v>
      </c>
      <c r="WEJ6" s="1152" t="s">
        <v>129</v>
      </c>
      <c r="WEK6" s="1152" t="s">
        <v>129</v>
      </c>
      <c r="WEL6" s="1152" t="s">
        <v>129</v>
      </c>
      <c r="WEM6" s="1152" t="s">
        <v>129</v>
      </c>
      <c r="WEN6" s="1152" t="s">
        <v>129</v>
      </c>
      <c r="WEO6" s="1152" t="s">
        <v>129</v>
      </c>
      <c r="WEP6" s="1152" t="s">
        <v>129</v>
      </c>
      <c r="WEQ6" s="1152" t="s">
        <v>129</v>
      </c>
      <c r="WER6" s="1152" t="s">
        <v>129</v>
      </c>
      <c r="WES6" s="1152" t="s">
        <v>129</v>
      </c>
      <c r="WET6" s="1152" t="s">
        <v>129</v>
      </c>
      <c r="WEU6" s="1152" t="s">
        <v>129</v>
      </c>
      <c r="WEV6" s="1152" t="s">
        <v>129</v>
      </c>
      <c r="WEW6" s="1152" t="s">
        <v>129</v>
      </c>
      <c r="WEX6" s="1152" t="s">
        <v>129</v>
      </c>
      <c r="WEY6" s="1152" t="s">
        <v>129</v>
      </c>
      <c r="WEZ6" s="1152" t="s">
        <v>129</v>
      </c>
      <c r="WFA6" s="1152" t="s">
        <v>129</v>
      </c>
      <c r="WFB6" s="1152" t="s">
        <v>129</v>
      </c>
      <c r="WFC6" s="1152" t="s">
        <v>129</v>
      </c>
      <c r="WFD6" s="1152" t="s">
        <v>129</v>
      </c>
      <c r="WFE6" s="1152" t="s">
        <v>129</v>
      </c>
      <c r="WFF6" s="1152" t="s">
        <v>129</v>
      </c>
      <c r="WFG6" s="1152" t="s">
        <v>129</v>
      </c>
      <c r="WFH6" s="1152" t="s">
        <v>129</v>
      </c>
      <c r="WFI6" s="1152" t="s">
        <v>129</v>
      </c>
      <c r="WFJ6" s="1152" t="s">
        <v>129</v>
      </c>
      <c r="WFK6" s="1152" t="s">
        <v>129</v>
      </c>
      <c r="WFL6" s="1152" t="s">
        <v>129</v>
      </c>
      <c r="WFM6" s="1152" t="s">
        <v>129</v>
      </c>
      <c r="WFN6" s="1152" t="s">
        <v>129</v>
      </c>
      <c r="WFO6" s="1152" t="s">
        <v>129</v>
      </c>
      <c r="WFP6" s="1152" t="s">
        <v>129</v>
      </c>
      <c r="WFQ6" s="1152" t="s">
        <v>129</v>
      </c>
      <c r="WFR6" s="1152" t="s">
        <v>129</v>
      </c>
      <c r="WFS6" s="1152" t="s">
        <v>129</v>
      </c>
      <c r="WFT6" s="1152" t="s">
        <v>129</v>
      </c>
      <c r="WFU6" s="1152" t="s">
        <v>129</v>
      </c>
      <c r="WFV6" s="1152" t="s">
        <v>129</v>
      </c>
      <c r="WFW6" s="1152" t="s">
        <v>129</v>
      </c>
      <c r="WFX6" s="1152" t="s">
        <v>129</v>
      </c>
      <c r="WFY6" s="1152" t="s">
        <v>129</v>
      </c>
      <c r="WFZ6" s="1152" t="s">
        <v>129</v>
      </c>
      <c r="WGA6" s="1152" t="s">
        <v>129</v>
      </c>
      <c r="WGB6" s="1152" t="s">
        <v>129</v>
      </c>
      <c r="WGC6" s="1152" t="s">
        <v>129</v>
      </c>
      <c r="WGD6" s="1152" t="s">
        <v>129</v>
      </c>
      <c r="WGE6" s="1152" t="s">
        <v>129</v>
      </c>
      <c r="WGF6" s="1152" t="s">
        <v>129</v>
      </c>
      <c r="WGG6" s="1152" t="s">
        <v>129</v>
      </c>
      <c r="WGH6" s="1152" t="s">
        <v>129</v>
      </c>
      <c r="WGI6" s="1152" t="s">
        <v>129</v>
      </c>
      <c r="WGJ6" s="1152" t="s">
        <v>129</v>
      </c>
      <c r="WGK6" s="1152" t="s">
        <v>129</v>
      </c>
      <c r="WGL6" s="1152" t="s">
        <v>129</v>
      </c>
      <c r="WGM6" s="1152" t="s">
        <v>129</v>
      </c>
      <c r="WGN6" s="1152" t="s">
        <v>129</v>
      </c>
      <c r="WGO6" s="1152" t="s">
        <v>129</v>
      </c>
      <c r="WGP6" s="1152" t="s">
        <v>129</v>
      </c>
      <c r="WGQ6" s="1152" t="s">
        <v>129</v>
      </c>
      <c r="WGR6" s="1152" t="s">
        <v>129</v>
      </c>
      <c r="WGS6" s="1152" t="s">
        <v>129</v>
      </c>
      <c r="WGT6" s="1152" t="s">
        <v>129</v>
      </c>
      <c r="WGU6" s="1152" t="s">
        <v>129</v>
      </c>
      <c r="WGV6" s="1152" t="s">
        <v>129</v>
      </c>
      <c r="WGW6" s="1152" t="s">
        <v>129</v>
      </c>
      <c r="WGX6" s="1152" t="s">
        <v>129</v>
      </c>
      <c r="WGY6" s="1152" t="s">
        <v>129</v>
      </c>
      <c r="WGZ6" s="1152" t="s">
        <v>129</v>
      </c>
      <c r="WHA6" s="1152" t="s">
        <v>129</v>
      </c>
      <c r="WHB6" s="1152" t="s">
        <v>129</v>
      </c>
      <c r="WHC6" s="1152" t="s">
        <v>129</v>
      </c>
      <c r="WHD6" s="1152" t="s">
        <v>129</v>
      </c>
      <c r="WHE6" s="1152" t="s">
        <v>129</v>
      </c>
      <c r="WHF6" s="1152" t="s">
        <v>129</v>
      </c>
      <c r="WHG6" s="1152" t="s">
        <v>129</v>
      </c>
      <c r="WHH6" s="1152" t="s">
        <v>129</v>
      </c>
      <c r="WHI6" s="1152" t="s">
        <v>129</v>
      </c>
      <c r="WHJ6" s="1152" t="s">
        <v>129</v>
      </c>
      <c r="WHK6" s="1152" t="s">
        <v>129</v>
      </c>
      <c r="WHL6" s="1152" t="s">
        <v>129</v>
      </c>
      <c r="WHM6" s="1152" t="s">
        <v>129</v>
      </c>
      <c r="WHN6" s="1152" t="s">
        <v>129</v>
      </c>
      <c r="WHO6" s="1152" t="s">
        <v>129</v>
      </c>
      <c r="WHP6" s="1152" t="s">
        <v>129</v>
      </c>
      <c r="WHQ6" s="1152" t="s">
        <v>129</v>
      </c>
      <c r="WHR6" s="1152" t="s">
        <v>129</v>
      </c>
      <c r="WHS6" s="1152" t="s">
        <v>129</v>
      </c>
      <c r="WHT6" s="1152" t="s">
        <v>129</v>
      </c>
      <c r="WHU6" s="1152" t="s">
        <v>129</v>
      </c>
      <c r="WHV6" s="1152" t="s">
        <v>129</v>
      </c>
      <c r="WHW6" s="1152" t="s">
        <v>129</v>
      </c>
      <c r="WHX6" s="1152" t="s">
        <v>129</v>
      </c>
      <c r="WHY6" s="1152" t="s">
        <v>129</v>
      </c>
      <c r="WHZ6" s="1152" t="s">
        <v>129</v>
      </c>
      <c r="WIA6" s="1152" t="s">
        <v>129</v>
      </c>
      <c r="WIB6" s="1152" t="s">
        <v>129</v>
      </c>
      <c r="WIC6" s="1152" t="s">
        <v>129</v>
      </c>
      <c r="WID6" s="1152" t="s">
        <v>129</v>
      </c>
      <c r="WIE6" s="1152" t="s">
        <v>129</v>
      </c>
      <c r="WIF6" s="1152" t="s">
        <v>129</v>
      </c>
      <c r="WIG6" s="1152" t="s">
        <v>129</v>
      </c>
      <c r="WIH6" s="1152" t="s">
        <v>129</v>
      </c>
      <c r="WII6" s="1152" t="s">
        <v>129</v>
      </c>
      <c r="WIJ6" s="1152" t="s">
        <v>129</v>
      </c>
      <c r="WIK6" s="1152" t="s">
        <v>129</v>
      </c>
      <c r="WIL6" s="1152" t="s">
        <v>129</v>
      </c>
      <c r="WIM6" s="1152" t="s">
        <v>129</v>
      </c>
      <c r="WIN6" s="1152" t="s">
        <v>129</v>
      </c>
      <c r="WIO6" s="1152" t="s">
        <v>129</v>
      </c>
      <c r="WIP6" s="1152" t="s">
        <v>129</v>
      </c>
      <c r="WIQ6" s="1152" t="s">
        <v>129</v>
      </c>
      <c r="WIR6" s="1152" t="s">
        <v>129</v>
      </c>
      <c r="WIS6" s="1152" t="s">
        <v>129</v>
      </c>
      <c r="WIT6" s="1152" t="s">
        <v>129</v>
      </c>
      <c r="WIU6" s="1152" t="s">
        <v>129</v>
      </c>
      <c r="WIV6" s="1152" t="s">
        <v>129</v>
      </c>
      <c r="WIW6" s="1152" t="s">
        <v>129</v>
      </c>
      <c r="WIX6" s="1152" t="s">
        <v>129</v>
      </c>
      <c r="WIY6" s="1152" t="s">
        <v>129</v>
      </c>
      <c r="WIZ6" s="1152" t="s">
        <v>129</v>
      </c>
      <c r="WJA6" s="1152" t="s">
        <v>129</v>
      </c>
      <c r="WJB6" s="1152" t="s">
        <v>129</v>
      </c>
      <c r="WJC6" s="1152" t="s">
        <v>129</v>
      </c>
      <c r="WJD6" s="1152" t="s">
        <v>129</v>
      </c>
      <c r="WJE6" s="1152" t="s">
        <v>129</v>
      </c>
      <c r="WJF6" s="1152" t="s">
        <v>129</v>
      </c>
      <c r="WJG6" s="1152" t="s">
        <v>129</v>
      </c>
      <c r="WJH6" s="1152" t="s">
        <v>129</v>
      </c>
      <c r="WJI6" s="1152" t="s">
        <v>129</v>
      </c>
      <c r="WJJ6" s="1152" t="s">
        <v>129</v>
      </c>
      <c r="WJK6" s="1152" t="s">
        <v>129</v>
      </c>
      <c r="WJL6" s="1152" t="s">
        <v>129</v>
      </c>
      <c r="WJM6" s="1152" t="s">
        <v>129</v>
      </c>
      <c r="WJN6" s="1152" t="s">
        <v>129</v>
      </c>
      <c r="WJO6" s="1152" t="s">
        <v>129</v>
      </c>
      <c r="WJP6" s="1152" t="s">
        <v>129</v>
      </c>
      <c r="WJQ6" s="1152" t="s">
        <v>129</v>
      </c>
      <c r="WJR6" s="1152" t="s">
        <v>129</v>
      </c>
      <c r="WJS6" s="1152" t="s">
        <v>129</v>
      </c>
      <c r="WJT6" s="1152" t="s">
        <v>129</v>
      </c>
      <c r="WJU6" s="1152" t="s">
        <v>129</v>
      </c>
      <c r="WJV6" s="1152" t="s">
        <v>129</v>
      </c>
      <c r="WJW6" s="1152" t="s">
        <v>129</v>
      </c>
      <c r="WJX6" s="1152" t="s">
        <v>129</v>
      </c>
      <c r="WJY6" s="1152" t="s">
        <v>129</v>
      </c>
      <c r="WJZ6" s="1152" t="s">
        <v>129</v>
      </c>
      <c r="WKA6" s="1152" t="s">
        <v>129</v>
      </c>
      <c r="WKB6" s="1152" t="s">
        <v>129</v>
      </c>
      <c r="WKC6" s="1152" t="s">
        <v>129</v>
      </c>
      <c r="WKD6" s="1152" t="s">
        <v>129</v>
      </c>
      <c r="WKE6" s="1152" t="s">
        <v>129</v>
      </c>
      <c r="WKF6" s="1152" t="s">
        <v>129</v>
      </c>
      <c r="WKG6" s="1152" t="s">
        <v>129</v>
      </c>
      <c r="WKH6" s="1152" t="s">
        <v>129</v>
      </c>
      <c r="WKI6" s="1152" t="s">
        <v>129</v>
      </c>
      <c r="WKJ6" s="1152" t="s">
        <v>129</v>
      </c>
      <c r="WKK6" s="1152" t="s">
        <v>129</v>
      </c>
      <c r="WKL6" s="1152" t="s">
        <v>129</v>
      </c>
      <c r="WKM6" s="1152" t="s">
        <v>129</v>
      </c>
      <c r="WKN6" s="1152" t="s">
        <v>129</v>
      </c>
      <c r="WKO6" s="1152" t="s">
        <v>129</v>
      </c>
      <c r="WKP6" s="1152" t="s">
        <v>129</v>
      </c>
      <c r="WKQ6" s="1152" t="s">
        <v>129</v>
      </c>
      <c r="WKR6" s="1152" t="s">
        <v>129</v>
      </c>
      <c r="WKS6" s="1152" t="s">
        <v>129</v>
      </c>
      <c r="WKT6" s="1152" t="s">
        <v>129</v>
      </c>
      <c r="WKU6" s="1152" t="s">
        <v>129</v>
      </c>
      <c r="WKV6" s="1152" t="s">
        <v>129</v>
      </c>
      <c r="WKW6" s="1152" t="s">
        <v>129</v>
      </c>
      <c r="WKX6" s="1152" t="s">
        <v>129</v>
      </c>
      <c r="WKY6" s="1152" t="s">
        <v>129</v>
      </c>
      <c r="WKZ6" s="1152" t="s">
        <v>129</v>
      </c>
      <c r="WLA6" s="1152" t="s">
        <v>129</v>
      </c>
      <c r="WLB6" s="1152" t="s">
        <v>129</v>
      </c>
      <c r="WLC6" s="1152" t="s">
        <v>129</v>
      </c>
      <c r="WLD6" s="1152" t="s">
        <v>129</v>
      </c>
      <c r="WLE6" s="1152" t="s">
        <v>129</v>
      </c>
      <c r="WLF6" s="1152" t="s">
        <v>129</v>
      </c>
      <c r="WLG6" s="1152" t="s">
        <v>129</v>
      </c>
      <c r="WLH6" s="1152" t="s">
        <v>129</v>
      </c>
      <c r="WLI6" s="1152" t="s">
        <v>129</v>
      </c>
      <c r="WLJ6" s="1152" t="s">
        <v>129</v>
      </c>
      <c r="WLK6" s="1152" t="s">
        <v>129</v>
      </c>
      <c r="WLL6" s="1152" t="s">
        <v>129</v>
      </c>
      <c r="WLM6" s="1152" t="s">
        <v>129</v>
      </c>
      <c r="WLN6" s="1152" t="s">
        <v>129</v>
      </c>
      <c r="WLO6" s="1152" t="s">
        <v>129</v>
      </c>
      <c r="WLP6" s="1152" t="s">
        <v>129</v>
      </c>
      <c r="WLQ6" s="1152" t="s">
        <v>129</v>
      </c>
      <c r="WLR6" s="1152" t="s">
        <v>129</v>
      </c>
      <c r="WLS6" s="1152" t="s">
        <v>129</v>
      </c>
      <c r="WLT6" s="1152" t="s">
        <v>129</v>
      </c>
      <c r="WLU6" s="1152" t="s">
        <v>129</v>
      </c>
      <c r="WLV6" s="1152" t="s">
        <v>129</v>
      </c>
      <c r="WLW6" s="1152" t="s">
        <v>129</v>
      </c>
      <c r="WLX6" s="1152" t="s">
        <v>129</v>
      </c>
      <c r="WLY6" s="1152" t="s">
        <v>129</v>
      </c>
      <c r="WLZ6" s="1152" t="s">
        <v>129</v>
      </c>
      <c r="WMA6" s="1152" t="s">
        <v>129</v>
      </c>
      <c r="WMB6" s="1152" t="s">
        <v>129</v>
      </c>
      <c r="WMC6" s="1152" t="s">
        <v>129</v>
      </c>
      <c r="WMD6" s="1152" t="s">
        <v>129</v>
      </c>
      <c r="WME6" s="1152" t="s">
        <v>129</v>
      </c>
      <c r="WMF6" s="1152" t="s">
        <v>129</v>
      </c>
      <c r="WMG6" s="1152" t="s">
        <v>129</v>
      </c>
      <c r="WMH6" s="1152" t="s">
        <v>129</v>
      </c>
      <c r="WMI6" s="1152" t="s">
        <v>129</v>
      </c>
      <c r="WMJ6" s="1152" t="s">
        <v>129</v>
      </c>
      <c r="WMK6" s="1152" t="s">
        <v>129</v>
      </c>
      <c r="WML6" s="1152" t="s">
        <v>129</v>
      </c>
      <c r="WMM6" s="1152" t="s">
        <v>129</v>
      </c>
      <c r="WMN6" s="1152" t="s">
        <v>129</v>
      </c>
      <c r="WMO6" s="1152" t="s">
        <v>129</v>
      </c>
      <c r="WMP6" s="1152" t="s">
        <v>129</v>
      </c>
      <c r="WMQ6" s="1152" t="s">
        <v>129</v>
      </c>
      <c r="WMR6" s="1152" t="s">
        <v>129</v>
      </c>
      <c r="WMS6" s="1152" t="s">
        <v>129</v>
      </c>
      <c r="WMT6" s="1152" t="s">
        <v>129</v>
      </c>
      <c r="WMU6" s="1152" t="s">
        <v>129</v>
      </c>
      <c r="WMV6" s="1152" t="s">
        <v>129</v>
      </c>
      <c r="WMW6" s="1152" t="s">
        <v>129</v>
      </c>
      <c r="WMX6" s="1152" t="s">
        <v>129</v>
      </c>
      <c r="WMY6" s="1152" t="s">
        <v>129</v>
      </c>
      <c r="WMZ6" s="1152" t="s">
        <v>129</v>
      </c>
      <c r="WNA6" s="1152" t="s">
        <v>129</v>
      </c>
      <c r="WNB6" s="1152" t="s">
        <v>129</v>
      </c>
      <c r="WNC6" s="1152" t="s">
        <v>129</v>
      </c>
      <c r="WND6" s="1152" t="s">
        <v>129</v>
      </c>
      <c r="WNE6" s="1152" t="s">
        <v>129</v>
      </c>
      <c r="WNF6" s="1152" t="s">
        <v>129</v>
      </c>
      <c r="WNG6" s="1152" t="s">
        <v>129</v>
      </c>
      <c r="WNH6" s="1152" t="s">
        <v>129</v>
      </c>
      <c r="WNI6" s="1152" t="s">
        <v>129</v>
      </c>
      <c r="WNJ6" s="1152" t="s">
        <v>129</v>
      </c>
      <c r="WNK6" s="1152" t="s">
        <v>129</v>
      </c>
      <c r="WNL6" s="1152" t="s">
        <v>129</v>
      </c>
      <c r="WNM6" s="1152" t="s">
        <v>129</v>
      </c>
      <c r="WNN6" s="1152" t="s">
        <v>129</v>
      </c>
      <c r="WNO6" s="1152" t="s">
        <v>129</v>
      </c>
      <c r="WNP6" s="1152" t="s">
        <v>129</v>
      </c>
      <c r="WNQ6" s="1152" t="s">
        <v>129</v>
      </c>
      <c r="WNR6" s="1152" t="s">
        <v>129</v>
      </c>
      <c r="WNS6" s="1152" t="s">
        <v>129</v>
      </c>
      <c r="WNT6" s="1152" t="s">
        <v>129</v>
      </c>
      <c r="WNU6" s="1152" t="s">
        <v>129</v>
      </c>
      <c r="WNV6" s="1152" t="s">
        <v>129</v>
      </c>
      <c r="WNW6" s="1152" t="s">
        <v>129</v>
      </c>
      <c r="WNX6" s="1152" t="s">
        <v>129</v>
      </c>
      <c r="WNY6" s="1152" t="s">
        <v>129</v>
      </c>
      <c r="WNZ6" s="1152" t="s">
        <v>129</v>
      </c>
      <c r="WOA6" s="1152" t="s">
        <v>129</v>
      </c>
      <c r="WOB6" s="1152" t="s">
        <v>129</v>
      </c>
      <c r="WOC6" s="1152" t="s">
        <v>129</v>
      </c>
      <c r="WOD6" s="1152" t="s">
        <v>129</v>
      </c>
      <c r="WOE6" s="1152" t="s">
        <v>129</v>
      </c>
      <c r="WOF6" s="1152" t="s">
        <v>129</v>
      </c>
      <c r="WOG6" s="1152" t="s">
        <v>129</v>
      </c>
      <c r="WOH6" s="1152" t="s">
        <v>129</v>
      </c>
      <c r="WOI6" s="1152" t="s">
        <v>129</v>
      </c>
      <c r="WOJ6" s="1152" t="s">
        <v>129</v>
      </c>
      <c r="WOK6" s="1152" t="s">
        <v>129</v>
      </c>
      <c r="WOL6" s="1152" t="s">
        <v>129</v>
      </c>
      <c r="WOM6" s="1152" t="s">
        <v>129</v>
      </c>
      <c r="WON6" s="1152" t="s">
        <v>129</v>
      </c>
      <c r="WOO6" s="1152" t="s">
        <v>129</v>
      </c>
      <c r="WOP6" s="1152" t="s">
        <v>129</v>
      </c>
      <c r="WOQ6" s="1152" t="s">
        <v>129</v>
      </c>
      <c r="WOR6" s="1152" t="s">
        <v>129</v>
      </c>
      <c r="WOS6" s="1152" t="s">
        <v>129</v>
      </c>
      <c r="WOT6" s="1152" t="s">
        <v>129</v>
      </c>
      <c r="WOU6" s="1152" t="s">
        <v>129</v>
      </c>
      <c r="WOV6" s="1152" t="s">
        <v>129</v>
      </c>
      <c r="WOW6" s="1152" t="s">
        <v>129</v>
      </c>
      <c r="WOX6" s="1152" t="s">
        <v>129</v>
      </c>
      <c r="WOY6" s="1152" t="s">
        <v>129</v>
      </c>
      <c r="WOZ6" s="1152" t="s">
        <v>129</v>
      </c>
      <c r="WPA6" s="1152" t="s">
        <v>129</v>
      </c>
      <c r="WPB6" s="1152" t="s">
        <v>129</v>
      </c>
      <c r="WPC6" s="1152" t="s">
        <v>129</v>
      </c>
      <c r="WPD6" s="1152" t="s">
        <v>129</v>
      </c>
      <c r="WPE6" s="1152" t="s">
        <v>129</v>
      </c>
      <c r="WPF6" s="1152" t="s">
        <v>129</v>
      </c>
      <c r="WPG6" s="1152" t="s">
        <v>129</v>
      </c>
      <c r="WPH6" s="1152" t="s">
        <v>129</v>
      </c>
      <c r="WPI6" s="1152" t="s">
        <v>129</v>
      </c>
      <c r="WPJ6" s="1152" t="s">
        <v>129</v>
      </c>
      <c r="WPK6" s="1152" t="s">
        <v>129</v>
      </c>
      <c r="WPL6" s="1152" t="s">
        <v>129</v>
      </c>
      <c r="WPM6" s="1152" t="s">
        <v>129</v>
      </c>
      <c r="WPN6" s="1152" t="s">
        <v>129</v>
      </c>
      <c r="WPO6" s="1152" t="s">
        <v>129</v>
      </c>
      <c r="WPP6" s="1152" t="s">
        <v>129</v>
      </c>
      <c r="WPQ6" s="1152" t="s">
        <v>129</v>
      </c>
      <c r="WPR6" s="1152" t="s">
        <v>129</v>
      </c>
      <c r="WPS6" s="1152" t="s">
        <v>129</v>
      </c>
      <c r="WPT6" s="1152" t="s">
        <v>129</v>
      </c>
      <c r="WPU6" s="1152" t="s">
        <v>129</v>
      </c>
      <c r="WPV6" s="1152" t="s">
        <v>129</v>
      </c>
      <c r="WPW6" s="1152" t="s">
        <v>129</v>
      </c>
      <c r="WPX6" s="1152" t="s">
        <v>129</v>
      </c>
      <c r="WPY6" s="1152" t="s">
        <v>129</v>
      </c>
      <c r="WPZ6" s="1152" t="s">
        <v>129</v>
      </c>
      <c r="WQA6" s="1152" t="s">
        <v>129</v>
      </c>
      <c r="WQB6" s="1152" t="s">
        <v>129</v>
      </c>
      <c r="WQC6" s="1152" t="s">
        <v>129</v>
      </c>
      <c r="WQD6" s="1152" t="s">
        <v>129</v>
      </c>
      <c r="WQE6" s="1152" t="s">
        <v>129</v>
      </c>
      <c r="WQF6" s="1152" t="s">
        <v>129</v>
      </c>
      <c r="WQG6" s="1152" t="s">
        <v>129</v>
      </c>
      <c r="WQH6" s="1152" t="s">
        <v>129</v>
      </c>
      <c r="WQI6" s="1152" t="s">
        <v>129</v>
      </c>
      <c r="WQJ6" s="1152" t="s">
        <v>129</v>
      </c>
      <c r="WQK6" s="1152" t="s">
        <v>129</v>
      </c>
      <c r="WQL6" s="1152" t="s">
        <v>129</v>
      </c>
      <c r="WQM6" s="1152" t="s">
        <v>129</v>
      </c>
      <c r="WQN6" s="1152" t="s">
        <v>129</v>
      </c>
      <c r="WQO6" s="1152" t="s">
        <v>129</v>
      </c>
      <c r="WQP6" s="1152" t="s">
        <v>129</v>
      </c>
      <c r="WQQ6" s="1152" t="s">
        <v>129</v>
      </c>
      <c r="WQR6" s="1152" t="s">
        <v>129</v>
      </c>
      <c r="WQS6" s="1152" t="s">
        <v>129</v>
      </c>
      <c r="WQT6" s="1152" t="s">
        <v>129</v>
      </c>
      <c r="WQU6" s="1152" t="s">
        <v>129</v>
      </c>
      <c r="WQV6" s="1152" t="s">
        <v>129</v>
      </c>
      <c r="WQW6" s="1152" t="s">
        <v>129</v>
      </c>
      <c r="WQX6" s="1152" t="s">
        <v>129</v>
      </c>
      <c r="WQY6" s="1152" t="s">
        <v>129</v>
      </c>
      <c r="WQZ6" s="1152" t="s">
        <v>129</v>
      </c>
      <c r="WRA6" s="1152" t="s">
        <v>129</v>
      </c>
      <c r="WRB6" s="1152" t="s">
        <v>129</v>
      </c>
      <c r="WRC6" s="1152" t="s">
        <v>129</v>
      </c>
      <c r="WRD6" s="1152" t="s">
        <v>129</v>
      </c>
      <c r="WRE6" s="1152" t="s">
        <v>129</v>
      </c>
      <c r="WRF6" s="1152" t="s">
        <v>129</v>
      </c>
      <c r="WRG6" s="1152" t="s">
        <v>129</v>
      </c>
      <c r="WRH6" s="1152" t="s">
        <v>129</v>
      </c>
      <c r="WRI6" s="1152" t="s">
        <v>129</v>
      </c>
      <c r="WRJ6" s="1152" t="s">
        <v>129</v>
      </c>
      <c r="WRK6" s="1152" t="s">
        <v>129</v>
      </c>
      <c r="WRL6" s="1152" t="s">
        <v>129</v>
      </c>
      <c r="WRM6" s="1152" t="s">
        <v>129</v>
      </c>
      <c r="WRN6" s="1152" t="s">
        <v>129</v>
      </c>
      <c r="WRO6" s="1152" t="s">
        <v>129</v>
      </c>
      <c r="WRP6" s="1152" t="s">
        <v>129</v>
      </c>
      <c r="WRQ6" s="1152" t="s">
        <v>129</v>
      </c>
      <c r="WRR6" s="1152" t="s">
        <v>129</v>
      </c>
      <c r="WRS6" s="1152" t="s">
        <v>129</v>
      </c>
      <c r="WRT6" s="1152" t="s">
        <v>129</v>
      </c>
      <c r="WRU6" s="1152" t="s">
        <v>129</v>
      </c>
      <c r="WRV6" s="1152" t="s">
        <v>129</v>
      </c>
      <c r="WRW6" s="1152" t="s">
        <v>129</v>
      </c>
      <c r="WRX6" s="1152" t="s">
        <v>129</v>
      </c>
      <c r="WRY6" s="1152" t="s">
        <v>129</v>
      </c>
      <c r="WRZ6" s="1152" t="s">
        <v>129</v>
      </c>
      <c r="WSA6" s="1152" t="s">
        <v>129</v>
      </c>
      <c r="WSB6" s="1152" t="s">
        <v>129</v>
      </c>
      <c r="WSC6" s="1152" t="s">
        <v>129</v>
      </c>
      <c r="WSD6" s="1152" t="s">
        <v>129</v>
      </c>
      <c r="WSE6" s="1152" t="s">
        <v>129</v>
      </c>
      <c r="WSF6" s="1152" t="s">
        <v>129</v>
      </c>
      <c r="WSG6" s="1152" t="s">
        <v>129</v>
      </c>
      <c r="WSH6" s="1152" t="s">
        <v>129</v>
      </c>
      <c r="WSI6" s="1152" t="s">
        <v>129</v>
      </c>
      <c r="WSJ6" s="1152" t="s">
        <v>129</v>
      </c>
      <c r="WSK6" s="1152" t="s">
        <v>129</v>
      </c>
      <c r="WSL6" s="1152" t="s">
        <v>129</v>
      </c>
      <c r="WSM6" s="1152" t="s">
        <v>129</v>
      </c>
      <c r="WSN6" s="1152" t="s">
        <v>129</v>
      </c>
      <c r="WSO6" s="1152" t="s">
        <v>129</v>
      </c>
      <c r="WSP6" s="1152" t="s">
        <v>129</v>
      </c>
      <c r="WSQ6" s="1152" t="s">
        <v>129</v>
      </c>
      <c r="WSR6" s="1152" t="s">
        <v>129</v>
      </c>
      <c r="WSS6" s="1152" t="s">
        <v>129</v>
      </c>
      <c r="WST6" s="1152" t="s">
        <v>129</v>
      </c>
      <c r="WSU6" s="1152" t="s">
        <v>129</v>
      </c>
      <c r="WSV6" s="1152" t="s">
        <v>129</v>
      </c>
      <c r="WSW6" s="1152" t="s">
        <v>129</v>
      </c>
      <c r="WSX6" s="1152" t="s">
        <v>129</v>
      </c>
      <c r="WSY6" s="1152" t="s">
        <v>129</v>
      </c>
      <c r="WSZ6" s="1152" t="s">
        <v>129</v>
      </c>
      <c r="WTA6" s="1152" t="s">
        <v>129</v>
      </c>
      <c r="WTB6" s="1152" t="s">
        <v>129</v>
      </c>
      <c r="WTC6" s="1152" t="s">
        <v>129</v>
      </c>
      <c r="WTD6" s="1152" t="s">
        <v>129</v>
      </c>
      <c r="WTE6" s="1152" t="s">
        <v>129</v>
      </c>
      <c r="WTF6" s="1152" t="s">
        <v>129</v>
      </c>
      <c r="WTG6" s="1152" t="s">
        <v>129</v>
      </c>
      <c r="WTH6" s="1152" t="s">
        <v>129</v>
      </c>
      <c r="WTI6" s="1152" t="s">
        <v>129</v>
      </c>
      <c r="WTJ6" s="1152" t="s">
        <v>129</v>
      </c>
      <c r="WTK6" s="1152" t="s">
        <v>129</v>
      </c>
      <c r="WTL6" s="1152" t="s">
        <v>129</v>
      </c>
      <c r="WTM6" s="1152" t="s">
        <v>129</v>
      </c>
      <c r="WTN6" s="1152" t="s">
        <v>129</v>
      </c>
      <c r="WTO6" s="1152" t="s">
        <v>129</v>
      </c>
      <c r="WTP6" s="1152" t="s">
        <v>129</v>
      </c>
      <c r="WTQ6" s="1152" t="s">
        <v>129</v>
      </c>
      <c r="WTR6" s="1152" t="s">
        <v>129</v>
      </c>
      <c r="WTS6" s="1152" t="s">
        <v>129</v>
      </c>
      <c r="WTT6" s="1152" t="s">
        <v>129</v>
      </c>
      <c r="WTU6" s="1152" t="s">
        <v>129</v>
      </c>
      <c r="WTV6" s="1152" t="s">
        <v>129</v>
      </c>
      <c r="WTW6" s="1152" t="s">
        <v>129</v>
      </c>
      <c r="WTX6" s="1152" t="s">
        <v>129</v>
      </c>
      <c r="WTY6" s="1152" t="s">
        <v>129</v>
      </c>
      <c r="WTZ6" s="1152" t="s">
        <v>129</v>
      </c>
      <c r="WUA6" s="1152" t="s">
        <v>129</v>
      </c>
      <c r="WUB6" s="1152" t="s">
        <v>129</v>
      </c>
      <c r="WUC6" s="1152" t="s">
        <v>129</v>
      </c>
      <c r="WUD6" s="1152" t="s">
        <v>129</v>
      </c>
      <c r="WUE6" s="1152" t="s">
        <v>129</v>
      </c>
      <c r="WUF6" s="1152" t="s">
        <v>129</v>
      </c>
      <c r="WUG6" s="1152" t="s">
        <v>129</v>
      </c>
      <c r="WUH6" s="1152" t="s">
        <v>129</v>
      </c>
      <c r="WUI6" s="1152" t="s">
        <v>129</v>
      </c>
      <c r="WUJ6" s="1152" t="s">
        <v>129</v>
      </c>
      <c r="WUK6" s="1152" t="s">
        <v>129</v>
      </c>
      <c r="WUL6" s="1152" t="s">
        <v>129</v>
      </c>
      <c r="WUM6" s="1152" t="s">
        <v>129</v>
      </c>
      <c r="WUN6" s="1152" t="s">
        <v>129</v>
      </c>
      <c r="WUO6" s="1152" t="s">
        <v>129</v>
      </c>
      <c r="WUP6" s="1152" t="s">
        <v>129</v>
      </c>
      <c r="WUQ6" s="1152" t="s">
        <v>129</v>
      </c>
      <c r="WUR6" s="1152" t="s">
        <v>129</v>
      </c>
      <c r="WUS6" s="1152" t="s">
        <v>129</v>
      </c>
      <c r="WUT6" s="1152" t="s">
        <v>129</v>
      </c>
      <c r="WUU6" s="1152" t="s">
        <v>129</v>
      </c>
      <c r="WUV6" s="1152" t="s">
        <v>129</v>
      </c>
      <c r="WUW6" s="1152" t="s">
        <v>129</v>
      </c>
      <c r="WUX6" s="1152" t="s">
        <v>129</v>
      </c>
      <c r="WUY6" s="1152" t="s">
        <v>129</v>
      </c>
      <c r="WUZ6" s="1152" t="s">
        <v>129</v>
      </c>
      <c r="WVA6" s="1152" t="s">
        <v>129</v>
      </c>
      <c r="WVB6" s="1152" t="s">
        <v>129</v>
      </c>
      <c r="WVC6" s="1152" t="s">
        <v>129</v>
      </c>
      <c r="WVD6" s="1152" t="s">
        <v>129</v>
      </c>
      <c r="WVE6" s="1152" t="s">
        <v>129</v>
      </c>
      <c r="WVF6" s="1152" t="s">
        <v>129</v>
      </c>
      <c r="WVG6" s="1152" t="s">
        <v>129</v>
      </c>
      <c r="WVH6" s="1152" t="s">
        <v>129</v>
      </c>
      <c r="WVI6" s="1152" t="s">
        <v>129</v>
      </c>
      <c r="WVJ6" s="1152" t="s">
        <v>129</v>
      </c>
      <c r="WVK6" s="1152" t="s">
        <v>129</v>
      </c>
      <c r="WVL6" s="1152" t="s">
        <v>129</v>
      </c>
      <c r="WVM6" s="1152" t="s">
        <v>129</v>
      </c>
      <c r="WVN6" s="1152" t="s">
        <v>129</v>
      </c>
      <c r="WVO6" s="1152" t="s">
        <v>129</v>
      </c>
      <c r="WVP6" s="1152" t="s">
        <v>129</v>
      </c>
      <c r="WVQ6" s="1152" t="s">
        <v>129</v>
      </c>
      <c r="WVR6" s="1152" t="s">
        <v>129</v>
      </c>
      <c r="WVS6" s="1152" t="s">
        <v>129</v>
      </c>
      <c r="WVT6" s="1152" t="s">
        <v>129</v>
      </c>
      <c r="WVU6" s="1152" t="s">
        <v>129</v>
      </c>
      <c r="WVV6" s="1152" t="s">
        <v>129</v>
      </c>
      <c r="WVW6" s="1152" t="s">
        <v>129</v>
      </c>
      <c r="WVX6" s="1152" t="s">
        <v>129</v>
      </c>
      <c r="WVY6" s="1152" t="s">
        <v>129</v>
      </c>
      <c r="WVZ6" s="1152" t="s">
        <v>129</v>
      </c>
      <c r="WWA6" s="1152" t="s">
        <v>129</v>
      </c>
      <c r="WWB6" s="1152" t="s">
        <v>129</v>
      </c>
      <c r="WWC6" s="1152" t="s">
        <v>129</v>
      </c>
      <c r="WWD6" s="1152" t="s">
        <v>129</v>
      </c>
      <c r="WWE6" s="1152" t="s">
        <v>129</v>
      </c>
      <c r="WWF6" s="1152" t="s">
        <v>129</v>
      </c>
      <c r="WWG6" s="1152" t="s">
        <v>129</v>
      </c>
      <c r="WWH6" s="1152" t="s">
        <v>129</v>
      </c>
      <c r="WWI6" s="1152" t="s">
        <v>129</v>
      </c>
      <c r="WWJ6" s="1152" t="s">
        <v>129</v>
      </c>
      <c r="WWK6" s="1152" t="s">
        <v>129</v>
      </c>
      <c r="WWL6" s="1152" t="s">
        <v>129</v>
      </c>
      <c r="WWM6" s="1152" t="s">
        <v>129</v>
      </c>
      <c r="WWN6" s="1152" t="s">
        <v>129</v>
      </c>
      <c r="WWO6" s="1152" t="s">
        <v>129</v>
      </c>
      <c r="WWP6" s="1152" t="s">
        <v>129</v>
      </c>
      <c r="WWQ6" s="1152" t="s">
        <v>129</v>
      </c>
      <c r="WWR6" s="1152" t="s">
        <v>129</v>
      </c>
      <c r="WWS6" s="1152" t="s">
        <v>129</v>
      </c>
      <c r="WWT6" s="1152" t="s">
        <v>129</v>
      </c>
      <c r="WWU6" s="1152" t="s">
        <v>129</v>
      </c>
      <c r="WWV6" s="1152" t="s">
        <v>129</v>
      </c>
      <c r="WWW6" s="1152" t="s">
        <v>129</v>
      </c>
      <c r="WWX6" s="1152" t="s">
        <v>129</v>
      </c>
      <c r="WWY6" s="1152" t="s">
        <v>129</v>
      </c>
      <c r="WWZ6" s="1152" t="s">
        <v>129</v>
      </c>
      <c r="WXA6" s="1152" t="s">
        <v>129</v>
      </c>
      <c r="WXB6" s="1152" t="s">
        <v>129</v>
      </c>
      <c r="WXC6" s="1152" t="s">
        <v>129</v>
      </c>
      <c r="WXD6" s="1152" t="s">
        <v>129</v>
      </c>
      <c r="WXE6" s="1152" t="s">
        <v>129</v>
      </c>
      <c r="WXF6" s="1152" t="s">
        <v>129</v>
      </c>
      <c r="WXG6" s="1152" t="s">
        <v>129</v>
      </c>
      <c r="WXH6" s="1152" t="s">
        <v>129</v>
      </c>
      <c r="WXI6" s="1152" t="s">
        <v>129</v>
      </c>
      <c r="WXJ6" s="1152" t="s">
        <v>129</v>
      </c>
      <c r="WXK6" s="1152" t="s">
        <v>129</v>
      </c>
      <c r="WXL6" s="1152" t="s">
        <v>129</v>
      </c>
      <c r="WXM6" s="1152" t="s">
        <v>129</v>
      </c>
      <c r="WXN6" s="1152" t="s">
        <v>129</v>
      </c>
      <c r="WXO6" s="1152" t="s">
        <v>129</v>
      </c>
      <c r="WXP6" s="1152" t="s">
        <v>129</v>
      </c>
      <c r="WXQ6" s="1152" t="s">
        <v>129</v>
      </c>
      <c r="WXR6" s="1152" t="s">
        <v>129</v>
      </c>
      <c r="WXS6" s="1152" t="s">
        <v>129</v>
      </c>
      <c r="WXT6" s="1152" t="s">
        <v>129</v>
      </c>
      <c r="WXU6" s="1152" t="s">
        <v>129</v>
      </c>
      <c r="WXV6" s="1152" t="s">
        <v>129</v>
      </c>
      <c r="WXW6" s="1152" t="s">
        <v>129</v>
      </c>
      <c r="WXX6" s="1152" t="s">
        <v>129</v>
      </c>
      <c r="WXY6" s="1152" t="s">
        <v>129</v>
      </c>
      <c r="WXZ6" s="1152" t="s">
        <v>129</v>
      </c>
      <c r="WYA6" s="1152" t="s">
        <v>129</v>
      </c>
      <c r="WYB6" s="1152" t="s">
        <v>129</v>
      </c>
      <c r="WYC6" s="1152" t="s">
        <v>129</v>
      </c>
      <c r="WYD6" s="1152" t="s">
        <v>129</v>
      </c>
      <c r="WYE6" s="1152" t="s">
        <v>129</v>
      </c>
      <c r="WYF6" s="1152" t="s">
        <v>129</v>
      </c>
      <c r="WYG6" s="1152" t="s">
        <v>129</v>
      </c>
      <c r="WYH6" s="1152" t="s">
        <v>129</v>
      </c>
      <c r="WYI6" s="1152" t="s">
        <v>129</v>
      </c>
      <c r="WYJ6" s="1152" t="s">
        <v>129</v>
      </c>
      <c r="WYK6" s="1152" t="s">
        <v>129</v>
      </c>
      <c r="WYL6" s="1152" t="s">
        <v>129</v>
      </c>
      <c r="WYM6" s="1152" t="s">
        <v>129</v>
      </c>
      <c r="WYN6" s="1152" t="s">
        <v>129</v>
      </c>
      <c r="WYO6" s="1152" t="s">
        <v>129</v>
      </c>
      <c r="WYP6" s="1152" t="s">
        <v>129</v>
      </c>
      <c r="WYQ6" s="1152" t="s">
        <v>129</v>
      </c>
      <c r="WYR6" s="1152" t="s">
        <v>129</v>
      </c>
      <c r="WYS6" s="1152" t="s">
        <v>129</v>
      </c>
      <c r="WYT6" s="1152" t="s">
        <v>129</v>
      </c>
      <c r="WYU6" s="1152" t="s">
        <v>129</v>
      </c>
      <c r="WYV6" s="1152" t="s">
        <v>129</v>
      </c>
      <c r="WYW6" s="1152" t="s">
        <v>129</v>
      </c>
      <c r="WYX6" s="1152" t="s">
        <v>129</v>
      </c>
      <c r="WYY6" s="1152" t="s">
        <v>129</v>
      </c>
      <c r="WYZ6" s="1152" t="s">
        <v>129</v>
      </c>
      <c r="WZA6" s="1152" t="s">
        <v>129</v>
      </c>
      <c r="WZB6" s="1152" t="s">
        <v>129</v>
      </c>
      <c r="WZC6" s="1152" t="s">
        <v>129</v>
      </c>
      <c r="WZD6" s="1152" t="s">
        <v>129</v>
      </c>
      <c r="WZE6" s="1152" t="s">
        <v>129</v>
      </c>
      <c r="WZF6" s="1152" t="s">
        <v>129</v>
      </c>
      <c r="WZG6" s="1152" t="s">
        <v>129</v>
      </c>
      <c r="WZH6" s="1152" t="s">
        <v>129</v>
      </c>
      <c r="WZI6" s="1152" t="s">
        <v>129</v>
      </c>
      <c r="WZJ6" s="1152" t="s">
        <v>129</v>
      </c>
      <c r="WZK6" s="1152" t="s">
        <v>129</v>
      </c>
      <c r="WZL6" s="1152" t="s">
        <v>129</v>
      </c>
      <c r="WZM6" s="1152" t="s">
        <v>129</v>
      </c>
      <c r="WZN6" s="1152" t="s">
        <v>129</v>
      </c>
      <c r="WZO6" s="1152" t="s">
        <v>129</v>
      </c>
      <c r="WZP6" s="1152" t="s">
        <v>129</v>
      </c>
      <c r="WZQ6" s="1152" t="s">
        <v>129</v>
      </c>
      <c r="WZR6" s="1152" t="s">
        <v>129</v>
      </c>
      <c r="WZS6" s="1152" t="s">
        <v>129</v>
      </c>
      <c r="WZT6" s="1152" t="s">
        <v>129</v>
      </c>
      <c r="WZU6" s="1152" t="s">
        <v>129</v>
      </c>
      <c r="WZV6" s="1152" t="s">
        <v>129</v>
      </c>
      <c r="WZW6" s="1152" t="s">
        <v>129</v>
      </c>
      <c r="WZX6" s="1152" t="s">
        <v>129</v>
      </c>
      <c r="WZY6" s="1152" t="s">
        <v>129</v>
      </c>
      <c r="WZZ6" s="1152" t="s">
        <v>129</v>
      </c>
      <c r="XAA6" s="1152" t="s">
        <v>129</v>
      </c>
      <c r="XAB6" s="1152" t="s">
        <v>129</v>
      </c>
      <c r="XAC6" s="1152" t="s">
        <v>129</v>
      </c>
      <c r="XAD6" s="1152" t="s">
        <v>129</v>
      </c>
      <c r="XAE6" s="1152" t="s">
        <v>129</v>
      </c>
      <c r="XAF6" s="1152" t="s">
        <v>129</v>
      </c>
      <c r="XAG6" s="1152" t="s">
        <v>129</v>
      </c>
      <c r="XAH6" s="1152" t="s">
        <v>129</v>
      </c>
      <c r="XAI6" s="1152" t="s">
        <v>129</v>
      </c>
      <c r="XAJ6" s="1152" t="s">
        <v>129</v>
      </c>
      <c r="XAK6" s="1152" t="s">
        <v>129</v>
      </c>
      <c r="XAL6" s="1152" t="s">
        <v>129</v>
      </c>
      <c r="XAM6" s="1152" t="s">
        <v>129</v>
      </c>
      <c r="XAN6" s="1152" t="s">
        <v>129</v>
      </c>
      <c r="XAO6" s="1152" t="s">
        <v>129</v>
      </c>
      <c r="XAP6" s="1152" t="s">
        <v>129</v>
      </c>
      <c r="XAQ6" s="1152" t="s">
        <v>129</v>
      </c>
      <c r="XAR6" s="1152" t="s">
        <v>129</v>
      </c>
      <c r="XAS6" s="1152" t="s">
        <v>129</v>
      </c>
      <c r="XAT6" s="1152" t="s">
        <v>129</v>
      </c>
      <c r="XAU6" s="1152" t="s">
        <v>129</v>
      </c>
      <c r="XAV6" s="1152" t="s">
        <v>129</v>
      </c>
      <c r="XAW6" s="1152" t="s">
        <v>129</v>
      </c>
      <c r="XAX6" s="1152" t="s">
        <v>129</v>
      </c>
      <c r="XAY6" s="1152" t="s">
        <v>129</v>
      </c>
      <c r="XAZ6" s="1152" t="s">
        <v>129</v>
      </c>
      <c r="XBA6" s="1152" t="s">
        <v>129</v>
      </c>
      <c r="XBB6" s="1152" t="s">
        <v>129</v>
      </c>
      <c r="XBC6" s="1152" t="s">
        <v>129</v>
      </c>
      <c r="XBD6" s="1152" t="s">
        <v>129</v>
      </c>
      <c r="XBE6" s="1152" t="s">
        <v>129</v>
      </c>
      <c r="XBF6" s="1152" t="s">
        <v>129</v>
      </c>
      <c r="XBG6" s="1152" t="s">
        <v>129</v>
      </c>
      <c r="XBH6" s="1152" t="s">
        <v>129</v>
      </c>
      <c r="XBI6" s="1152" t="s">
        <v>129</v>
      </c>
      <c r="XBJ6" s="1152" t="s">
        <v>129</v>
      </c>
      <c r="XBK6" s="1152" t="s">
        <v>129</v>
      </c>
      <c r="XBL6" s="1152" t="s">
        <v>129</v>
      </c>
      <c r="XBM6" s="1152" t="s">
        <v>129</v>
      </c>
      <c r="XBN6" s="1152" t="s">
        <v>129</v>
      </c>
      <c r="XBO6" s="1152" t="s">
        <v>129</v>
      </c>
      <c r="XBP6" s="1152" t="s">
        <v>129</v>
      </c>
      <c r="XBQ6" s="1152" t="s">
        <v>129</v>
      </c>
      <c r="XBR6" s="1152" t="s">
        <v>129</v>
      </c>
      <c r="XBS6" s="1152" t="s">
        <v>129</v>
      </c>
      <c r="XBT6" s="1152" t="s">
        <v>129</v>
      </c>
      <c r="XBU6" s="1152" t="s">
        <v>129</v>
      </c>
      <c r="XBV6" s="1152" t="s">
        <v>129</v>
      </c>
      <c r="XBW6" s="1152" t="s">
        <v>129</v>
      </c>
      <c r="XBX6" s="1152" t="s">
        <v>129</v>
      </c>
      <c r="XBY6" s="1152" t="s">
        <v>129</v>
      </c>
      <c r="XBZ6" s="1152" t="s">
        <v>129</v>
      </c>
      <c r="XCA6" s="1152" t="s">
        <v>129</v>
      </c>
      <c r="XCB6" s="1152" t="s">
        <v>129</v>
      </c>
      <c r="XCC6" s="1152" t="s">
        <v>129</v>
      </c>
      <c r="XCD6" s="1152" t="s">
        <v>129</v>
      </c>
      <c r="XCE6" s="1152" t="s">
        <v>129</v>
      </c>
      <c r="XCF6" s="1152" t="s">
        <v>129</v>
      </c>
      <c r="XCG6" s="1152" t="s">
        <v>129</v>
      </c>
      <c r="XCH6" s="1152" t="s">
        <v>129</v>
      </c>
      <c r="XCI6" s="1152" t="s">
        <v>129</v>
      </c>
      <c r="XCJ6" s="1152" t="s">
        <v>129</v>
      </c>
      <c r="XCK6" s="1152" t="s">
        <v>129</v>
      </c>
      <c r="XCL6" s="1152" t="s">
        <v>129</v>
      </c>
      <c r="XCM6" s="1152" t="s">
        <v>129</v>
      </c>
      <c r="XCN6" s="1152" t="s">
        <v>129</v>
      </c>
      <c r="XCO6" s="1152" t="s">
        <v>129</v>
      </c>
      <c r="XCP6" s="1152" t="s">
        <v>129</v>
      </c>
      <c r="XCQ6" s="1152" t="s">
        <v>129</v>
      </c>
      <c r="XCR6" s="1152" t="s">
        <v>129</v>
      </c>
      <c r="XCS6" s="1152" t="s">
        <v>129</v>
      </c>
      <c r="XCT6" s="1152" t="s">
        <v>129</v>
      </c>
      <c r="XCU6" s="1152" t="s">
        <v>129</v>
      </c>
      <c r="XCV6" s="1152" t="s">
        <v>129</v>
      </c>
      <c r="XCW6" s="1152" t="s">
        <v>129</v>
      </c>
      <c r="XCX6" s="1152" t="s">
        <v>129</v>
      </c>
      <c r="XCY6" s="1152" t="s">
        <v>129</v>
      </c>
      <c r="XCZ6" s="1152" t="s">
        <v>129</v>
      </c>
      <c r="XDA6" s="1152" t="s">
        <v>129</v>
      </c>
      <c r="XDB6" s="1152" t="s">
        <v>129</v>
      </c>
      <c r="XDC6" s="1152" t="s">
        <v>129</v>
      </c>
      <c r="XDD6" s="1152" t="s">
        <v>129</v>
      </c>
      <c r="XDE6" s="1152" t="s">
        <v>129</v>
      </c>
      <c r="XDF6" s="1152" t="s">
        <v>129</v>
      </c>
      <c r="XDG6" s="1152" t="s">
        <v>129</v>
      </c>
      <c r="XDH6" s="1152" t="s">
        <v>129</v>
      </c>
      <c r="XDI6" s="1152" t="s">
        <v>129</v>
      </c>
      <c r="XDJ6" s="1152" t="s">
        <v>129</v>
      </c>
      <c r="XDK6" s="1152" t="s">
        <v>129</v>
      </c>
      <c r="XDL6" s="1152" t="s">
        <v>129</v>
      </c>
      <c r="XDM6" s="1152" t="s">
        <v>129</v>
      </c>
      <c r="XDN6" s="1152" t="s">
        <v>129</v>
      </c>
      <c r="XDO6" s="1152" t="s">
        <v>129</v>
      </c>
      <c r="XDP6" s="1152" t="s">
        <v>129</v>
      </c>
      <c r="XDQ6" s="1152" t="s">
        <v>129</v>
      </c>
      <c r="XDR6" s="1152" t="s">
        <v>129</v>
      </c>
      <c r="XDS6" s="1152" t="s">
        <v>129</v>
      </c>
      <c r="XDT6" s="1152" t="s">
        <v>129</v>
      </c>
      <c r="XDU6" s="1152" t="s">
        <v>129</v>
      </c>
      <c r="XDV6" s="1152" t="s">
        <v>129</v>
      </c>
      <c r="XDW6" s="1152" t="s">
        <v>129</v>
      </c>
      <c r="XDX6" s="1152" t="s">
        <v>129</v>
      </c>
      <c r="XDY6" s="1152" t="s">
        <v>129</v>
      </c>
      <c r="XDZ6" s="1152" t="s">
        <v>129</v>
      </c>
      <c r="XEA6" s="1152" t="s">
        <v>129</v>
      </c>
      <c r="XEB6" s="1152" t="s">
        <v>129</v>
      </c>
      <c r="XEC6" s="1152" t="s">
        <v>129</v>
      </c>
      <c r="XED6" s="1152" t="s">
        <v>129</v>
      </c>
      <c r="XEE6" s="1152" t="s">
        <v>129</v>
      </c>
      <c r="XEF6" s="1152" t="s">
        <v>129</v>
      </c>
      <c r="XEG6" s="1152" t="s">
        <v>129</v>
      </c>
      <c r="XEH6" s="1152" t="s">
        <v>129</v>
      </c>
      <c r="XEI6" s="1152" t="s">
        <v>129</v>
      </c>
    </row>
    <row r="7" spans="1:16363" s="1962" customFormat="1" ht="30.75" customHeight="1" x14ac:dyDescent="0.25">
      <c r="A7" s="3944" t="s">
        <v>10</v>
      </c>
      <c r="B7" s="3944"/>
      <c r="C7" s="3944" t="s">
        <v>11</v>
      </c>
      <c r="D7" s="3944"/>
      <c r="E7" s="3944" t="s">
        <v>12</v>
      </c>
      <c r="F7" s="3944"/>
      <c r="G7" s="3954" t="s">
        <v>13</v>
      </c>
      <c r="H7" s="3955"/>
      <c r="I7" s="3955"/>
      <c r="J7" s="3956"/>
      <c r="K7" s="3954" t="s">
        <v>3290</v>
      </c>
      <c r="L7" s="3955"/>
      <c r="M7" s="3955"/>
      <c r="N7" s="3956"/>
      <c r="O7" s="3171" t="s">
        <v>15</v>
      </c>
      <c r="P7" s="3171"/>
      <c r="Q7" s="3171"/>
      <c r="R7" s="3171"/>
      <c r="S7" s="3171"/>
      <c r="T7" s="3171"/>
      <c r="U7" s="3171"/>
      <c r="V7" s="3171"/>
      <c r="W7" s="3171"/>
      <c r="X7" s="3944" t="s">
        <v>16</v>
      </c>
      <c r="Y7" s="3944"/>
      <c r="Z7" s="3944"/>
      <c r="AA7" s="3945" t="s">
        <v>17</v>
      </c>
      <c r="AB7" s="3945"/>
      <c r="AC7" s="3946" t="s">
        <v>18</v>
      </c>
      <c r="AD7" s="3947"/>
      <c r="AE7" s="3947"/>
      <c r="AF7" s="3948"/>
      <c r="AG7" s="3949" t="s">
        <v>19</v>
      </c>
      <c r="AH7" s="3950"/>
      <c r="AI7" s="3950"/>
      <c r="AJ7" s="3950"/>
      <c r="AK7" s="3950"/>
      <c r="AL7" s="3951"/>
      <c r="AM7" s="3952" t="s">
        <v>20</v>
      </c>
      <c r="AN7" s="3952"/>
      <c r="AO7" s="3952"/>
      <c r="AP7" s="1964" t="s">
        <v>21</v>
      </c>
      <c r="AQ7" s="1965" t="s">
        <v>22</v>
      </c>
      <c r="AR7" s="3953" t="s">
        <v>23</v>
      </c>
      <c r="AS7" s="3938" t="s">
        <v>24</v>
      </c>
      <c r="AT7" s="2"/>
      <c r="AU7" s="1152" t="s">
        <v>129</v>
      </c>
      <c r="AV7" s="1152" t="s">
        <v>129</v>
      </c>
      <c r="AW7" s="1152" t="s">
        <v>129</v>
      </c>
      <c r="AX7" s="1152" t="s">
        <v>129</v>
      </c>
      <c r="AY7" s="1152" t="s">
        <v>129</v>
      </c>
      <c r="AZ7" s="1152" t="s">
        <v>129</v>
      </c>
      <c r="BA7" s="1152" t="s">
        <v>129</v>
      </c>
      <c r="BB7" s="1152" t="s">
        <v>129</v>
      </c>
      <c r="BC7" s="1152" t="s">
        <v>129</v>
      </c>
      <c r="BD7" s="1152" t="s">
        <v>129</v>
      </c>
      <c r="BE7" s="1152" t="s">
        <v>129</v>
      </c>
      <c r="BF7" s="1152" t="s">
        <v>129</v>
      </c>
      <c r="BG7" s="1152" t="s">
        <v>129</v>
      </c>
      <c r="BH7" s="1152" t="s">
        <v>129</v>
      </c>
      <c r="BI7" s="1152" t="s">
        <v>129</v>
      </c>
    </row>
    <row r="8" spans="1:16363" s="1962" customFormat="1" ht="109.5" customHeight="1" x14ac:dyDescent="0.25">
      <c r="A8" s="1966" t="s">
        <v>25</v>
      </c>
      <c r="B8" s="314" t="s">
        <v>26</v>
      </c>
      <c r="C8" s="1966" t="s">
        <v>25</v>
      </c>
      <c r="D8" s="314" t="s">
        <v>26</v>
      </c>
      <c r="E8" s="314" t="s">
        <v>25</v>
      </c>
      <c r="F8" s="314" t="s">
        <v>26</v>
      </c>
      <c r="G8" s="314" t="s">
        <v>3291</v>
      </c>
      <c r="H8" s="314" t="s">
        <v>3292</v>
      </c>
      <c r="I8" s="314" t="s">
        <v>3293</v>
      </c>
      <c r="J8" s="314" t="s">
        <v>3294</v>
      </c>
      <c r="K8" s="314" t="s">
        <v>3291</v>
      </c>
      <c r="L8" s="314" t="s">
        <v>3292</v>
      </c>
      <c r="M8" s="314" t="s">
        <v>3295</v>
      </c>
      <c r="N8" s="314" t="s">
        <v>3296</v>
      </c>
      <c r="O8" s="314" t="s">
        <v>238</v>
      </c>
      <c r="P8" s="314" t="s">
        <v>35</v>
      </c>
      <c r="Q8" s="314" t="s">
        <v>36</v>
      </c>
      <c r="R8" s="315" t="s">
        <v>37</v>
      </c>
      <c r="S8" s="316" t="s">
        <v>38</v>
      </c>
      <c r="T8" s="314" t="s">
        <v>39</v>
      </c>
      <c r="U8" s="314" t="s">
        <v>40</v>
      </c>
      <c r="V8" s="314" t="s">
        <v>41</v>
      </c>
      <c r="W8" s="316" t="s">
        <v>38</v>
      </c>
      <c r="X8" s="314" t="s">
        <v>43</v>
      </c>
      <c r="Y8" s="1966" t="s">
        <v>44</v>
      </c>
      <c r="Z8" s="314" t="s">
        <v>26</v>
      </c>
      <c r="AA8" s="1967" t="s">
        <v>45</v>
      </c>
      <c r="AB8" s="1968" t="s">
        <v>46</v>
      </c>
      <c r="AC8" s="1967" t="s">
        <v>47</v>
      </c>
      <c r="AD8" s="1967" t="s">
        <v>48</v>
      </c>
      <c r="AE8" s="1967" t="s">
        <v>239</v>
      </c>
      <c r="AF8" s="1967" t="s">
        <v>50</v>
      </c>
      <c r="AG8" s="1967" t="s">
        <v>51</v>
      </c>
      <c r="AH8" s="1967" t="s">
        <v>52</v>
      </c>
      <c r="AI8" s="1967" t="s">
        <v>53</v>
      </c>
      <c r="AJ8" s="1967" t="s">
        <v>240</v>
      </c>
      <c r="AK8" s="1967" t="s">
        <v>55</v>
      </c>
      <c r="AL8" s="1967" t="s">
        <v>56</v>
      </c>
      <c r="AM8" s="1967" t="s">
        <v>57</v>
      </c>
      <c r="AN8" s="1967" t="s">
        <v>58</v>
      </c>
      <c r="AO8" s="1967" t="s">
        <v>59</v>
      </c>
      <c r="AP8" s="1964"/>
      <c r="AQ8" s="1965"/>
      <c r="AR8" s="3953"/>
      <c r="AS8" s="3938"/>
      <c r="AT8" s="2"/>
      <c r="AU8" s="1152"/>
      <c r="AV8" s="1152"/>
      <c r="AW8" s="1152"/>
      <c r="AX8" s="1152"/>
      <c r="AY8" s="1152"/>
      <c r="AZ8" s="1152"/>
      <c r="BA8" s="1152"/>
      <c r="BB8" s="1152"/>
      <c r="BC8" s="1152"/>
      <c r="BD8" s="1152"/>
      <c r="BE8" s="1152"/>
      <c r="BF8" s="1152"/>
      <c r="BG8" s="1152"/>
      <c r="BH8" s="1152"/>
      <c r="BI8" s="1152"/>
    </row>
    <row r="9" spans="1:16363" s="1962" customFormat="1" ht="15" customHeight="1" x14ac:dyDescent="0.25">
      <c r="A9" s="1969"/>
      <c r="B9" s="1970"/>
      <c r="C9" s="1970"/>
      <c r="D9" s="1970"/>
      <c r="E9" s="1970"/>
      <c r="F9" s="1970"/>
      <c r="G9" s="1970"/>
      <c r="H9" s="1970"/>
      <c r="I9" s="1970"/>
      <c r="J9" s="1970"/>
      <c r="K9" s="1971"/>
      <c r="L9" s="1971"/>
      <c r="M9" s="1971"/>
      <c r="N9" s="1970"/>
      <c r="O9" s="1970"/>
      <c r="P9" s="1970"/>
      <c r="Q9" s="1970"/>
      <c r="R9" s="1972"/>
      <c r="S9" s="1973"/>
      <c r="T9" s="1970"/>
      <c r="U9" s="1970"/>
      <c r="V9" s="1970"/>
      <c r="W9" s="1973"/>
      <c r="X9" s="1973"/>
      <c r="Y9" s="1969"/>
      <c r="Z9" s="1970"/>
      <c r="AA9" s="1974"/>
      <c r="AB9" s="1975"/>
      <c r="AC9" s="1974"/>
      <c r="AD9" s="1974"/>
      <c r="AE9" s="1974"/>
      <c r="AF9" s="1974"/>
      <c r="AG9" s="1974"/>
      <c r="AH9" s="1974"/>
      <c r="AI9" s="1974"/>
      <c r="AJ9" s="1974"/>
      <c r="AK9" s="1974"/>
      <c r="AL9" s="1974"/>
      <c r="AM9" s="1974"/>
      <c r="AN9" s="1974"/>
      <c r="AO9" s="1974"/>
      <c r="AP9" s="1976"/>
      <c r="AQ9" s="1977"/>
      <c r="AR9" s="1977"/>
      <c r="AS9" s="1978"/>
      <c r="AT9" s="2"/>
      <c r="AU9" s="1152"/>
      <c r="AV9" s="1152"/>
      <c r="AW9" s="1152"/>
      <c r="AX9" s="1152"/>
      <c r="AY9" s="1152"/>
      <c r="AZ9" s="1152"/>
      <c r="BA9" s="1152"/>
      <c r="BB9" s="1152"/>
      <c r="BC9" s="1152"/>
      <c r="BD9" s="1152"/>
      <c r="BE9" s="1152"/>
      <c r="BF9" s="1152"/>
      <c r="BG9" s="1152"/>
      <c r="BH9" s="1152"/>
      <c r="BI9" s="1152"/>
    </row>
    <row r="10" spans="1:16363" s="1962" customFormat="1" ht="15" customHeight="1" x14ac:dyDescent="0.25">
      <c r="A10" s="1979">
        <v>1</v>
      </c>
      <c r="B10" s="3939" t="s">
        <v>374</v>
      </c>
      <c r="C10" s="3939"/>
      <c r="D10" s="3939"/>
      <c r="E10" s="3939"/>
      <c r="F10" s="3939"/>
      <c r="G10" s="3939"/>
      <c r="H10" s="3939"/>
      <c r="I10" s="3939"/>
      <c r="J10" s="1980"/>
      <c r="K10" s="1981" t="s">
        <v>129</v>
      </c>
      <c r="L10" s="1981"/>
      <c r="M10" s="1981" t="s">
        <v>129</v>
      </c>
      <c r="N10" s="1981"/>
      <c r="O10" s="1981" t="s">
        <v>129</v>
      </c>
      <c r="P10" s="1981" t="s">
        <v>129</v>
      </c>
      <c r="Q10" s="1981" t="s">
        <v>129</v>
      </c>
      <c r="R10" s="1981" t="s">
        <v>129</v>
      </c>
      <c r="S10" s="1981" t="s">
        <v>129</v>
      </c>
      <c r="T10" s="1981" t="s">
        <v>129</v>
      </c>
      <c r="U10" s="1981" t="s">
        <v>129</v>
      </c>
      <c r="V10" s="1981" t="s">
        <v>129</v>
      </c>
      <c r="W10" s="1981" t="s">
        <v>129</v>
      </c>
      <c r="X10" s="1981" t="s">
        <v>129</v>
      </c>
      <c r="Y10" s="1981" t="s">
        <v>129</v>
      </c>
      <c r="Z10" s="1981" t="s">
        <v>129</v>
      </c>
      <c r="AA10" s="1981" t="s">
        <v>129</v>
      </c>
      <c r="AB10" s="1981" t="s">
        <v>129</v>
      </c>
      <c r="AC10" s="1981" t="s">
        <v>129</v>
      </c>
      <c r="AD10" s="1981" t="s">
        <v>129</v>
      </c>
      <c r="AE10" s="1981" t="s">
        <v>129</v>
      </c>
      <c r="AF10" s="1981" t="s">
        <v>129</v>
      </c>
      <c r="AG10" s="1981" t="s">
        <v>129</v>
      </c>
      <c r="AH10" s="1981" t="s">
        <v>129</v>
      </c>
      <c r="AI10" s="1981" t="s">
        <v>129</v>
      </c>
      <c r="AJ10" s="1981" t="s">
        <v>129</v>
      </c>
      <c r="AK10" s="1981" t="s">
        <v>129</v>
      </c>
      <c r="AL10" s="1981" t="s">
        <v>129</v>
      </c>
      <c r="AM10" s="1981" t="s">
        <v>129</v>
      </c>
      <c r="AN10" s="1981" t="s">
        <v>129</v>
      </c>
      <c r="AO10" s="1981" t="s">
        <v>129</v>
      </c>
      <c r="AP10" s="1981" t="s">
        <v>129</v>
      </c>
      <c r="AQ10" s="1981" t="s">
        <v>129</v>
      </c>
      <c r="AR10" s="1981" t="s">
        <v>129</v>
      </c>
      <c r="AS10" s="1982" t="s">
        <v>129</v>
      </c>
      <c r="AT10" s="1152" t="s">
        <v>129</v>
      </c>
      <c r="AU10" s="1152" t="s">
        <v>129</v>
      </c>
      <c r="AV10" s="1152" t="s">
        <v>129</v>
      </c>
      <c r="AW10" s="1152" t="s">
        <v>129</v>
      </c>
      <c r="AX10" s="1152" t="s">
        <v>129</v>
      </c>
      <c r="AY10" s="1152" t="s">
        <v>129</v>
      </c>
      <c r="AZ10" s="1152" t="s">
        <v>129</v>
      </c>
      <c r="BA10" s="1152" t="s">
        <v>129</v>
      </c>
      <c r="BB10" s="1152" t="s">
        <v>129</v>
      </c>
      <c r="BC10" s="1152" t="s">
        <v>129</v>
      </c>
      <c r="BD10" s="1152" t="s">
        <v>129</v>
      </c>
      <c r="BE10" s="1152" t="s">
        <v>129</v>
      </c>
      <c r="BF10" s="1152" t="s">
        <v>129</v>
      </c>
      <c r="BG10" s="1152" t="s">
        <v>129</v>
      </c>
      <c r="BH10" s="1152" t="s">
        <v>129</v>
      </c>
      <c r="BI10" s="1152" t="s">
        <v>129</v>
      </c>
    </row>
    <row r="11" spans="1:16363" s="1962" customFormat="1" ht="15" customHeight="1" x14ac:dyDescent="0.25">
      <c r="A11" s="46"/>
      <c r="B11" s="47"/>
      <c r="C11" s="1983">
        <v>43</v>
      </c>
      <c r="D11" s="2741" t="s">
        <v>455</v>
      </c>
      <c r="E11" s="2203"/>
      <c r="F11" s="2821"/>
      <c r="G11" s="2821"/>
      <c r="H11" s="2821"/>
      <c r="I11" s="2821"/>
      <c r="J11" s="2821"/>
      <c r="K11" s="2821"/>
      <c r="L11" s="1944"/>
      <c r="M11" s="1984"/>
      <c r="N11" s="1984"/>
      <c r="O11" s="1984"/>
      <c r="P11" s="1984"/>
      <c r="Q11" s="1984"/>
      <c r="R11" s="1984"/>
      <c r="S11" s="1984"/>
      <c r="T11" s="1984"/>
      <c r="U11" s="1984"/>
      <c r="V11" s="1984"/>
      <c r="W11" s="1984"/>
      <c r="X11" s="1984"/>
      <c r="Y11" s="1985"/>
      <c r="Z11" s="1985"/>
      <c r="AA11" s="1985"/>
      <c r="AB11" s="1985"/>
      <c r="AC11" s="1985"/>
      <c r="AD11" s="1985"/>
      <c r="AE11" s="1985"/>
      <c r="AF11" s="1985"/>
      <c r="AG11" s="1985"/>
      <c r="AH11" s="1985"/>
      <c r="AI11" s="1985"/>
      <c r="AJ11" s="1985"/>
      <c r="AK11" s="1985"/>
      <c r="AL11" s="1985"/>
      <c r="AM11" s="1985"/>
      <c r="AN11" s="1985"/>
      <c r="AO11" s="1985"/>
      <c r="AP11" s="1985"/>
      <c r="AQ11" s="1985"/>
      <c r="AR11" s="1985"/>
      <c r="AS11" s="1986"/>
      <c r="AT11" s="1950"/>
      <c r="AU11" s="1152"/>
      <c r="AV11" s="1152"/>
      <c r="AW11" s="1152"/>
      <c r="AX11" s="1152"/>
      <c r="AY11" s="1152"/>
      <c r="AZ11" s="1152"/>
      <c r="BA11" s="1152"/>
      <c r="BB11" s="1152"/>
      <c r="BC11" s="1152"/>
      <c r="BD11" s="1152"/>
      <c r="BE11" s="1152"/>
      <c r="BF11" s="1152"/>
      <c r="BG11" s="1152"/>
      <c r="BH11" s="1152"/>
      <c r="BI11" s="1152"/>
    </row>
    <row r="12" spans="1:16363" s="1962" customFormat="1" ht="15" customHeight="1" x14ac:dyDescent="0.25">
      <c r="A12" s="1936"/>
      <c r="B12" s="1987" t="s">
        <v>129</v>
      </c>
      <c r="C12" s="1988"/>
      <c r="D12" s="1987"/>
      <c r="E12" s="48">
        <v>4301</v>
      </c>
      <c r="F12" s="3940" t="s">
        <v>456</v>
      </c>
      <c r="G12" s="3941"/>
      <c r="H12" s="3941"/>
      <c r="I12" s="3941"/>
      <c r="J12" s="3941"/>
      <c r="K12" s="3941"/>
      <c r="L12" s="3941"/>
      <c r="M12" s="3941"/>
      <c r="N12" s="3941"/>
      <c r="O12" s="3941"/>
      <c r="P12" s="3941"/>
      <c r="Q12" s="3941"/>
      <c r="R12" s="3941"/>
      <c r="S12" s="3942"/>
      <c r="T12" s="3942"/>
      <c r="U12" s="3941"/>
      <c r="V12" s="3941"/>
      <c r="W12" s="3941"/>
      <c r="X12" s="3941"/>
      <c r="Y12" s="1989" t="s">
        <v>129</v>
      </c>
      <c r="Z12" s="1989" t="s">
        <v>129</v>
      </c>
      <c r="AA12" s="1990" t="s">
        <v>129</v>
      </c>
      <c r="AB12" s="1990" t="s">
        <v>129</v>
      </c>
      <c r="AC12" s="1990" t="s">
        <v>129</v>
      </c>
      <c r="AD12" s="1990" t="s">
        <v>129</v>
      </c>
      <c r="AE12" s="1990" t="s">
        <v>129</v>
      </c>
      <c r="AF12" s="1990" t="s">
        <v>129</v>
      </c>
      <c r="AG12" s="1990" t="s">
        <v>129</v>
      </c>
      <c r="AH12" s="1990" t="s">
        <v>129</v>
      </c>
      <c r="AI12" s="1990" t="s">
        <v>129</v>
      </c>
      <c r="AJ12" s="1990" t="s">
        <v>129</v>
      </c>
      <c r="AK12" s="1990" t="s">
        <v>129</v>
      </c>
      <c r="AL12" s="1990" t="s">
        <v>129</v>
      </c>
      <c r="AM12" s="1990" t="s">
        <v>129</v>
      </c>
      <c r="AN12" s="1990" t="s">
        <v>129</v>
      </c>
      <c r="AO12" s="1990" t="s">
        <v>129</v>
      </c>
      <c r="AP12" s="1990" t="s">
        <v>129</v>
      </c>
      <c r="AQ12" s="1990" t="s">
        <v>129</v>
      </c>
      <c r="AR12" s="1990" t="s">
        <v>129</v>
      </c>
      <c r="AS12" s="1991" t="s">
        <v>129</v>
      </c>
      <c r="AT12" s="1152" t="s">
        <v>129</v>
      </c>
      <c r="AU12" s="1152" t="s">
        <v>129</v>
      </c>
      <c r="AV12" s="1152" t="s">
        <v>129</v>
      </c>
      <c r="AW12" s="1152" t="s">
        <v>129</v>
      </c>
      <c r="AX12" s="1152" t="s">
        <v>129</v>
      </c>
      <c r="AY12" s="1152" t="s">
        <v>129</v>
      </c>
      <c r="AZ12" s="1152" t="s">
        <v>129</v>
      </c>
      <c r="BA12" s="1152" t="s">
        <v>129</v>
      </c>
      <c r="BB12" s="1152" t="s">
        <v>129</v>
      </c>
      <c r="BC12" s="1152" t="s">
        <v>129</v>
      </c>
      <c r="BD12" s="1152" t="s">
        <v>129</v>
      </c>
      <c r="BE12" s="1152" t="s">
        <v>129</v>
      </c>
      <c r="BF12" s="1152" t="s">
        <v>129</v>
      </c>
      <c r="BG12" s="1152" t="s">
        <v>129</v>
      </c>
      <c r="BH12" s="1152" t="s">
        <v>129</v>
      </c>
      <c r="BI12" s="1152" t="s">
        <v>129</v>
      </c>
    </row>
    <row r="13" spans="1:16363" s="1962" customFormat="1" ht="23.25" customHeight="1" x14ac:dyDescent="0.25">
      <c r="A13" s="1992"/>
      <c r="B13" s="1987"/>
      <c r="C13" s="1993"/>
      <c r="D13" s="1994"/>
      <c r="E13" s="3943" t="s">
        <v>129</v>
      </c>
      <c r="F13" s="3943" t="s">
        <v>129</v>
      </c>
      <c r="G13" s="2377">
        <v>4301007</v>
      </c>
      <c r="H13" s="2372" t="s">
        <v>3227</v>
      </c>
      <c r="I13" s="2377">
        <v>4301007</v>
      </c>
      <c r="J13" s="2372" t="s">
        <v>3227</v>
      </c>
      <c r="K13" s="2377">
        <v>430100701</v>
      </c>
      <c r="L13" s="2372" t="s">
        <v>3228</v>
      </c>
      <c r="M13" s="2377">
        <v>430100701</v>
      </c>
      <c r="N13" s="2372" t="s">
        <v>3228</v>
      </c>
      <c r="O13" s="3911">
        <v>12</v>
      </c>
      <c r="P13" s="3912">
        <v>2020003630009</v>
      </c>
      <c r="Q13" s="3913" t="s">
        <v>3226</v>
      </c>
      <c r="R13" s="3930">
        <f>SUM(W13:W23)/S13</f>
        <v>0.51417476501560311</v>
      </c>
      <c r="S13" s="3933">
        <f>SUM(W13:W52)</f>
        <v>2847287098.9800005</v>
      </c>
      <c r="T13" s="3913" t="s">
        <v>3297</v>
      </c>
      <c r="U13" s="3920" t="s">
        <v>3298</v>
      </c>
      <c r="V13" s="3910" t="s">
        <v>3299</v>
      </c>
      <c r="W13" s="1995">
        <v>745120983.30999994</v>
      </c>
      <c r="X13" s="1947" t="s">
        <v>3230</v>
      </c>
      <c r="Y13" s="1947">
        <v>5</v>
      </c>
      <c r="Z13" s="1947" t="s">
        <v>3229</v>
      </c>
      <c r="AA13" s="3923">
        <v>6.9909999999999997</v>
      </c>
      <c r="AB13" s="2391">
        <v>6.4530000000000003</v>
      </c>
      <c r="AC13" s="2391">
        <v>3.52</v>
      </c>
      <c r="AD13" s="2391">
        <v>4.3780000000000001</v>
      </c>
      <c r="AE13" s="2391">
        <v>4.202</v>
      </c>
      <c r="AF13" s="2391">
        <v>1.3440000000000001</v>
      </c>
      <c r="AG13" s="2391" t="s">
        <v>129</v>
      </c>
      <c r="AH13" s="2391" t="s">
        <v>129</v>
      </c>
      <c r="AI13" s="2391" t="s">
        <v>129</v>
      </c>
      <c r="AJ13" s="2391" t="s">
        <v>129</v>
      </c>
      <c r="AK13" s="2391" t="s">
        <v>129</v>
      </c>
      <c r="AL13" s="2391" t="s">
        <v>129</v>
      </c>
      <c r="AM13" s="2391" t="s">
        <v>129</v>
      </c>
      <c r="AN13" s="2391" t="s">
        <v>129</v>
      </c>
      <c r="AO13" s="2391" t="s">
        <v>129</v>
      </c>
      <c r="AP13" s="2391">
        <v>13.444000000000001</v>
      </c>
      <c r="AQ13" s="3931">
        <v>44200</v>
      </c>
      <c r="AR13" s="3931">
        <v>44560</v>
      </c>
      <c r="AS13" s="2391" t="s">
        <v>3300</v>
      </c>
      <c r="AT13" s="1152" t="s">
        <v>129</v>
      </c>
      <c r="AU13" s="1152" t="s">
        <v>129</v>
      </c>
      <c r="AV13" s="1152" t="s">
        <v>129</v>
      </c>
      <c r="AW13" s="1152" t="s">
        <v>129</v>
      </c>
      <c r="AX13" s="1152" t="s">
        <v>129</v>
      </c>
      <c r="AY13" s="1152" t="s">
        <v>129</v>
      </c>
      <c r="AZ13" s="1152" t="s">
        <v>129</v>
      </c>
      <c r="BA13" s="1152" t="s">
        <v>129</v>
      </c>
      <c r="BB13" s="1152" t="s">
        <v>129</v>
      </c>
      <c r="BC13" s="1152" t="s">
        <v>129</v>
      </c>
      <c r="BD13" s="1152" t="s">
        <v>129</v>
      </c>
      <c r="BE13" s="1152" t="s">
        <v>129</v>
      </c>
      <c r="BF13" s="1152" t="s">
        <v>129</v>
      </c>
      <c r="BG13" s="1152" t="s">
        <v>129</v>
      </c>
      <c r="BH13" s="1152" t="s">
        <v>129</v>
      </c>
      <c r="BI13" s="1152" t="s">
        <v>129</v>
      </c>
    </row>
    <row r="14" spans="1:16363" s="1962" customFormat="1" ht="23.25" customHeight="1" x14ac:dyDescent="0.25">
      <c r="A14" s="1992"/>
      <c r="B14" s="1987"/>
      <c r="C14" s="1993"/>
      <c r="D14" s="1994"/>
      <c r="E14" s="3943"/>
      <c r="F14" s="3943"/>
      <c r="G14" s="2377"/>
      <c r="H14" s="2372"/>
      <c r="I14" s="2377"/>
      <c r="J14" s="2372"/>
      <c r="K14" s="2377"/>
      <c r="L14" s="2372"/>
      <c r="M14" s="2377"/>
      <c r="N14" s="2372"/>
      <c r="O14" s="3911"/>
      <c r="P14" s="3912"/>
      <c r="Q14" s="3913"/>
      <c r="R14" s="3930"/>
      <c r="S14" s="3933"/>
      <c r="T14" s="3913"/>
      <c r="U14" s="3920"/>
      <c r="V14" s="3909"/>
      <c r="W14" s="1995">
        <v>460056673.81</v>
      </c>
      <c r="X14" s="1929" t="s">
        <v>3232</v>
      </c>
      <c r="Y14" s="1947">
        <v>25</v>
      </c>
      <c r="Z14" s="1947" t="s">
        <v>3231</v>
      </c>
      <c r="AA14" s="3923"/>
      <c r="AB14" s="2391"/>
      <c r="AC14" s="2391"/>
      <c r="AD14" s="2391"/>
      <c r="AE14" s="2391"/>
      <c r="AF14" s="2391"/>
      <c r="AG14" s="2391"/>
      <c r="AH14" s="2391"/>
      <c r="AI14" s="2391"/>
      <c r="AJ14" s="2391"/>
      <c r="AK14" s="2391"/>
      <c r="AL14" s="2391"/>
      <c r="AM14" s="2391"/>
      <c r="AN14" s="2391"/>
      <c r="AO14" s="2391"/>
      <c r="AP14" s="2391"/>
      <c r="AQ14" s="3931"/>
      <c r="AR14" s="3931"/>
      <c r="AS14" s="2391"/>
      <c r="AT14" s="1152"/>
      <c r="AU14" s="1152"/>
      <c r="AV14" s="1152"/>
      <c r="AW14" s="1152"/>
      <c r="AX14" s="1152"/>
      <c r="AY14" s="1152"/>
      <c r="AZ14" s="1152"/>
      <c r="BA14" s="1152"/>
      <c r="BB14" s="1152"/>
      <c r="BC14" s="1152"/>
      <c r="BD14" s="1152"/>
      <c r="BE14" s="1152"/>
      <c r="BF14" s="1152"/>
      <c r="BG14" s="1152"/>
      <c r="BH14" s="1152"/>
      <c r="BI14" s="1152"/>
    </row>
    <row r="15" spans="1:16363" s="1962" customFormat="1" ht="47.25" customHeight="1" x14ac:dyDescent="0.25">
      <c r="A15" s="1992"/>
      <c r="B15" s="1987"/>
      <c r="C15" s="1993"/>
      <c r="D15" s="1994"/>
      <c r="E15" s="3943"/>
      <c r="F15" s="3943"/>
      <c r="G15" s="2377"/>
      <c r="H15" s="2372"/>
      <c r="I15" s="2377"/>
      <c r="J15" s="2372"/>
      <c r="K15" s="2377"/>
      <c r="L15" s="2372"/>
      <c r="M15" s="2377"/>
      <c r="N15" s="2372"/>
      <c r="O15" s="3911"/>
      <c r="P15" s="3912"/>
      <c r="Q15" s="3913"/>
      <c r="R15" s="3930"/>
      <c r="S15" s="3933"/>
      <c r="T15" s="3913"/>
      <c r="U15" s="3920"/>
      <c r="V15" s="1996" t="s">
        <v>3301</v>
      </c>
      <c r="W15" s="1995">
        <f>232703853+70000000-302703853</f>
        <v>0</v>
      </c>
      <c r="X15" s="1946" t="s">
        <v>3302</v>
      </c>
      <c r="Y15" s="1997">
        <v>28</v>
      </c>
      <c r="Z15" s="1997" t="s">
        <v>3303</v>
      </c>
      <c r="AA15" s="3923"/>
      <c r="AB15" s="2391"/>
      <c r="AC15" s="2391"/>
      <c r="AD15" s="2391"/>
      <c r="AE15" s="2391"/>
      <c r="AF15" s="2391"/>
      <c r="AG15" s="2391"/>
      <c r="AH15" s="2391"/>
      <c r="AI15" s="2391"/>
      <c r="AJ15" s="2391"/>
      <c r="AK15" s="2391"/>
      <c r="AL15" s="2391"/>
      <c r="AM15" s="2391"/>
      <c r="AN15" s="2391"/>
      <c r="AO15" s="2391"/>
      <c r="AP15" s="2391"/>
      <c r="AQ15" s="3931"/>
      <c r="AR15" s="3931"/>
      <c r="AS15" s="2391"/>
      <c r="AT15" s="1152"/>
      <c r="AU15" s="1152"/>
      <c r="AV15" s="1152"/>
      <c r="AW15" s="1152"/>
      <c r="AX15" s="1152"/>
      <c r="AY15" s="1152"/>
      <c r="AZ15" s="1152"/>
      <c r="BA15" s="1152"/>
      <c r="BB15" s="1152"/>
      <c r="BC15" s="1152"/>
      <c r="BD15" s="1152"/>
      <c r="BE15" s="1152"/>
      <c r="BF15" s="1152"/>
      <c r="BG15" s="1152"/>
      <c r="BH15" s="1152"/>
      <c r="BI15" s="1152"/>
    </row>
    <row r="16" spans="1:16363" s="1962" customFormat="1" ht="40.5" customHeight="1" x14ac:dyDescent="0.25">
      <c r="A16" s="1992"/>
      <c r="B16" s="1987"/>
      <c r="C16" s="1993"/>
      <c r="D16" s="1994"/>
      <c r="E16" s="3943"/>
      <c r="F16" s="3943"/>
      <c r="G16" s="2377"/>
      <c r="H16" s="2372"/>
      <c r="I16" s="2377"/>
      <c r="J16" s="2372"/>
      <c r="K16" s="2377"/>
      <c r="L16" s="2372"/>
      <c r="M16" s="2377"/>
      <c r="N16" s="2372"/>
      <c r="O16" s="3911"/>
      <c r="P16" s="3912"/>
      <c r="Q16" s="3913"/>
      <c r="R16" s="3930"/>
      <c r="S16" s="3934"/>
      <c r="T16" s="3913"/>
      <c r="U16" s="3920"/>
      <c r="V16" s="3913" t="s">
        <v>3304</v>
      </c>
      <c r="W16" s="1995">
        <f>100000000+45384615-27184615</f>
        <v>118200000</v>
      </c>
      <c r="X16" s="1946" t="s">
        <v>3234</v>
      </c>
      <c r="Y16" s="1997">
        <v>7</v>
      </c>
      <c r="Z16" s="1997" t="s">
        <v>3233</v>
      </c>
      <c r="AA16" s="3923"/>
      <c r="AB16" s="2391"/>
      <c r="AC16" s="2391"/>
      <c r="AD16" s="2391"/>
      <c r="AE16" s="2391"/>
      <c r="AF16" s="2391"/>
      <c r="AG16" s="2391"/>
      <c r="AH16" s="2391"/>
      <c r="AI16" s="2391"/>
      <c r="AJ16" s="2391"/>
      <c r="AK16" s="2391"/>
      <c r="AL16" s="2391"/>
      <c r="AM16" s="2391"/>
      <c r="AN16" s="2391"/>
      <c r="AO16" s="2391"/>
      <c r="AP16" s="2391"/>
      <c r="AQ16" s="2391"/>
      <c r="AR16" s="2391"/>
      <c r="AS16" s="2391"/>
      <c r="AT16" s="1152" t="s">
        <v>129</v>
      </c>
      <c r="AU16" s="1152" t="s">
        <v>129</v>
      </c>
      <c r="AV16" s="1152" t="s">
        <v>129</v>
      </c>
      <c r="AW16" s="1152" t="s">
        <v>129</v>
      </c>
      <c r="AX16" s="1152" t="s">
        <v>129</v>
      </c>
      <c r="AY16" s="1152" t="s">
        <v>129</v>
      </c>
      <c r="AZ16" s="1152" t="s">
        <v>129</v>
      </c>
      <c r="BA16" s="1152" t="s">
        <v>129</v>
      </c>
      <c r="BB16" s="1152" t="s">
        <v>129</v>
      </c>
      <c r="BC16" s="1152" t="s">
        <v>129</v>
      </c>
      <c r="BD16" s="1152" t="s">
        <v>129</v>
      </c>
      <c r="BE16" s="1152" t="s">
        <v>129</v>
      </c>
      <c r="BF16" s="1152" t="s">
        <v>129</v>
      </c>
      <c r="BG16" s="1152" t="s">
        <v>129</v>
      </c>
      <c r="BH16" s="1152" t="s">
        <v>129</v>
      </c>
      <c r="BI16" s="1152" t="s">
        <v>129</v>
      </c>
    </row>
    <row r="17" spans="1:46" s="1962" customFormat="1" ht="40.5" customHeight="1" x14ac:dyDescent="0.25">
      <c r="A17" s="1992"/>
      <c r="B17" s="1987"/>
      <c r="C17" s="1993"/>
      <c r="D17" s="1994"/>
      <c r="E17" s="3943"/>
      <c r="F17" s="3943"/>
      <c r="G17" s="2377"/>
      <c r="H17" s="2372"/>
      <c r="I17" s="2377"/>
      <c r="J17" s="2372"/>
      <c r="K17" s="2377"/>
      <c r="L17" s="2372"/>
      <c r="M17" s="2377"/>
      <c r="N17" s="2372"/>
      <c r="O17" s="3911"/>
      <c r="P17" s="3912"/>
      <c r="Q17" s="3913"/>
      <c r="R17" s="3930"/>
      <c r="S17" s="3934"/>
      <c r="T17" s="3913"/>
      <c r="U17" s="3920"/>
      <c r="V17" s="3913"/>
      <c r="W17" s="1995">
        <f>229425464-187425464</f>
        <v>42000000</v>
      </c>
      <c r="X17" s="1946" t="s">
        <v>3235</v>
      </c>
      <c r="Y17" s="1997">
        <v>28</v>
      </c>
      <c r="Z17" s="1997" t="s">
        <v>3303</v>
      </c>
      <c r="AA17" s="3923"/>
      <c r="AB17" s="2391"/>
      <c r="AC17" s="2391"/>
      <c r="AD17" s="2391"/>
      <c r="AE17" s="2391"/>
      <c r="AF17" s="2391"/>
      <c r="AG17" s="2391"/>
      <c r="AH17" s="2391"/>
      <c r="AI17" s="2391"/>
      <c r="AJ17" s="2391"/>
      <c r="AK17" s="2391"/>
      <c r="AL17" s="2391"/>
      <c r="AM17" s="2391"/>
      <c r="AN17" s="2391"/>
      <c r="AO17" s="2391"/>
      <c r="AP17" s="2391"/>
      <c r="AQ17" s="2391"/>
      <c r="AR17" s="2391"/>
      <c r="AS17" s="2391"/>
      <c r="AT17" s="1152"/>
    </row>
    <row r="18" spans="1:46" s="1962" customFormat="1" ht="40.5" customHeight="1" x14ac:dyDescent="0.25">
      <c r="A18" s="1992"/>
      <c r="B18" s="1987" t="s">
        <v>129</v>
      </c>
      <c r="C18" s="1993"/>
      <c r="D18" s="1994"/>
      <c r="E18" s="3943"/>
      <c r="F18" s="3943"/>
      <c r="G18" s="2377"/>
      <c r="H18" s="2372"/>
      <c r="I18" s="2377"/>
      <c r="J18" s="2372"/>
      <c r="K18" s="2377"/>
      <c r="L18" s="2372"/>
      <c r="M18" s="2377"/>
      <c r="N18" s="2372"/>
      <c r="O18" s="3911"/>
      <c r="P18" s="3912"/>
      <c r="Q18" s="3913"/>
      <c r="R18" s="3930"/>
      <c r="S18" s="3934"/>
      <c r="T18" s="3913"/>
      <c r="U18" s="3920"/>
      <c r="V18" s="3913"/>
      <c r="W18" s="1995">
        <v>60000000</v>
      </c>
      <c r="X18" s="1946" t="s">
        <v>3236</v>
      </c>
      <c r="Y18" s="1997">
        <v>12</v>
      </c>
      <c r="Z18" s="1997" t="s">
        <v>3188</v>
      </c>
      <c r="AA18" s="3923"/>
      <c r="AB18" s="2391"/>
      <c r="AC18" s="2391"/>
      <c r="AD18" s="2391"/>
      <c r="AE18" s="2391"/>
      <c r="AF18" s="2391"/>
      <c r="AG18" s="2391"/>
      <c r="AH18" s="2391"/>
      <c r="AI18" s="2391"/>
      <c r="AJ18" s="2391"/>
      <c r="AK18" s="2391"/>
      <c r="AL18" s="2391"/>
      <c r="AM18" s="2391"/>
      <c r="AN18" s="2391"/>
      <c r="AO18" s="2391"/>
      <c r="AP18" s="2391"/>
      <c r="AQ18" s="2391"/>
      <c r="AR18" s="2391"/>
      <c r="AS18" s="2391"/>
      <c r="AT18" s="1152" t="s">
        <v>129</v>
      </c>
    </row>
    <row r="19" spans="1:46" s="1962" customFormat="1" ht="15" customHeight="1" x14ac:dyDescent="0.25">
      <c r="A19" s="1992"/>
      <c r="B19" s="1987"/>
      <c r="C19" s="1993"/>
      <c r="D19" s="1994"/>
      <c r="E19" s="3943"/>
      <c r="F19" s="3943"/>
      <c r="G19" s="2377"/>
      <c r="H19" s="2372"/>
      <c r="I19" s="2377"/>
      <c r="J19" s="2372"/>
      <c r="K19" s="2377"/>
      <c r="L19" s="2372"/>
      <c r="M19" s="2377"/>
      <c r="N19" s="2372"/>
      <c r="O19" s="3911"/>
      <c r="P19" s="3912"/>
      <c r="Q19" s="3913"/>
      <c r="R19" s="3930"/>
      <c r="S19" s="3934"/>
      <c r="T19" s="3913"/>
      <c r="U19" s="3920"/>
      <c r="V19" s="3913" t="s">
        <v>3305</v>
      </c>
      <c r="W19" s="1995">
        <v>38625517.93</v>
      </c>
      <c r="X19" s="1946" t="s">
        <v>3237</v>
      </c>
      <c r="Y19" s="1997">
        <v>12</v>
      </c>
      <c r="Z19" s="1997" t="s">
        <v>3188</v>
      </c>
      <c r="AA19" s="3923"/>
      <c r="AB19" s="2391"/>
      <c r="AC19" s="2391"/>
      <c r="AD19" s="2391"/>
      <c r="AE19" s="2391"/>
      <c r="AF19" s="2391"/>
      <c r="AG19" s="2391"/>
      <c r="AH19" s="2391"/>
      <c r="AI19" s="2391"/>
      <c r="AJ19" s="2391"/>
      <c r="AK19" s="2391"/>
      <c r="AL19" s="2391"/>
      <c r="AM19" s="2391"/>
      <c r="AN19" s="2391"/>
      <c r="AO19" s="2391"/>
      <c r="AP19" s="2391"/>
      <c r="AQ19" s="2391"/>
      <c r="AR19" s="2391"/>
      <c r="AS19" s="2391"/>
      <c r="AT19" s="1152" t="s">
        <v>129</v>
      </c>
    </row>
    <row r="20" spans="1:46" s="1962" customFormat="1" ht="15" customHeight="1" x14ac:dyDescent="0.25">
      <c r="A20" s="1992"/>
      <c r="B20" s="1987"/>
      <c r="C20" s="1993"/>
      <c r="D20" s="1994"/>
      <c r="E20" s="1998"/>
      <c r="F20" s="1998"/>
      <c r="G20" s="2377"/>
      <c r="H20" s="2372"/>
      <c r="I20" s="2377"/>
      <c r="J20" s="2372"/>
      <c r="K20" s="2377"/>
      <c r="L20" s="2372"/>
      <c r="M20" s="2377"/>
      <c r="N20" s="2372"/>
      <c r="O20" s="3911"/>
      <c r="P20" s="3912"/>
      <c r="Q20" s="3913"/>
      <c r="R20" s="3930"/>
      <c r="S20" s="3934"/>
      <c r="T20" s="3913"/>
      <c r="U20" s="3920"/>
      <c r="V20" s="3913"/>
      <c r="W20" s="1995">
        <f>285613152-285613152</f>
        <v>0</v>
      </c>
      <c r="X20" s="1946" t="s">
        <v>3306</v>
      </c>
      <c r="Y20" s="1997">
        <v>28</v>
      </c>
      <c r="Z20" s="1997" t="s">
        <v>3303</v>
      </c>
      <c r="AA20" s="3923"/>
      <c r="AB20" s="2391"/>
      <c r="AC20" s="2391"/>
      <c r="AD20" s="2391"/>
      <c r="AE20" s="2391"/>
      <c r="AF20" s="2391"/>
      <c r="AG20" s="2391"/>
      <c r="AH20" s="2391"/>
      <c r="AI20" s="2391"/>
      <c r="AJ20" s="2391"/>
      <c r="AK20" s="2391"/>
      <c r="AL20" s="2391"/>
      <c r="AM20" s="2391"/>
      <c r="AN20" s="2391"/>
      <c r="AO20" s="2391"/>
      <c r="AP20" s="2391"/>
      <c r="AQ20" s="2391"/>
      <c r="AR20" s="2391"/>
      <c r="AS20" s="2391"/>
      <c r="AT20" s="1152"/>
    </row>
    <row r="21" spans="1:46" s="1962" customFormat="1" ht="15" customHeight="1" x14ac:dyDescent="0.25">
      <c r="A21" s="1992"/>
      <c r="B21" s="1987"/>
      <c r="C21" s="1993"/>
      <c r="D21" s="1994"/>
      <c r="E21" s="1998"/>
      <c r="F21" s="1998"/>
      <c r="G21" s="2377"/>
      <c r="H21" s="2372"/>
      <c r="I21" s="2377"/>
      <c r="J21" s="2372"/>
      <c r="K21" s="2377"/>
      <c r="L21" s="2372"/>
      <c r="M21" s="2377"/>
      <c r="N21" s="2372"/>
      <c r="O21" s="3911"/>
      <c r="P21" s="3912"/>
      <c r="Q21" s="3913"/>
      <c r="R21" s="3930"/>
      <c r="S21" s="3934"/>
      <c r="T21" s="3913"/>
      <c r="U21" s="3920"/>
      <c r="V21" s="3913"/>
      <c r="W21" s="1995">
        <f>300000000-300000000</f>
        <v>0</v>
      </c>
      <c r="X21" s="1946" t="s">
        <v>3235</v>
      </c>
      <c r="Y21" s="1997">
        <v>28</v>
      </c>
      <c r="Z21" s="1997" t="s">
        <v>3303</v>
      </c>
      <c r="AA21" s="3923"/>
      <c r="AB21" s="2391"/>
      <c r="AC21" s="2391"/>
      <c r="AD21" s="2391"/>
      <c r="AE21" s="2391"/>
      <c r="AF21" s="2391"/>
      <c r="AG21" s="2391"/>
      <c r="AH21" s="2391"/>
      <c r="AI21" s="2391"/>
      <c r="AJ21" s="2391"/>
      <c r="AK21" s="2391"/>
      <c r="AL21" s="2391"/>
      <c r="AM21" s="2391"/>
      <c r="AN21" s="2391"/>
      <c r="AO21" s="2391"/>
      <c r="AP21" s="2391"/>
      <c r="AQ21" s="2391"/>
      <c r="AR21" s="2391"/>
      <c r="AS21" s="2391"/>
      <c r="AT21" s="1152"/>
    </row>
    <row r="22" spans="1:46" s="1962" customFormat="1" ht="15" customHeight="1" x14ac:dyDescent="0.25">
      <c r="A22" s="1992"/>
      <c r="B22" s="1987"/>
      <c r="C22" s="1993"/>
      <c r="D22" s="1994"/>
      <c r="E22" s="1950" t="s">
        <v>129</v>
      </c>
      <c r="F22" s="1950" t="s">
        <v>129</v>
      </c>
      <c r="G22" s="2377"/>
      <c r="H22" s="2372"/>
      <c r="I22" s="2377"/>
      <c r="J22" s="2372"/>
      <c r="K22" s="2377"/>
      <c r="L22" s="2372"/>
      <c r="M22" s="2377"/>
      <c r="N22" s="2372"/>
      <c r="O22" s="3911"/>
      <c r="P22" s="3912"/>
      <c r="Q22" s="3913"/>
      <c r="R22" s="3930"/>
      <c r="S22" s="3934"/>
      <c r="T22" s="3913"/>
      <c r="U22" s="3920"/>
      <c r="V22" s="3913"/>
      <c r="W22" s="1995">
        <f>70000000-70000000</f>
        <v>0</v>
      </c>
      <c r="X22" s="1946" t="s">
        <v>3307</v>
      </c>
      <c r="Y22" s="1997">
        <v>7</v>
      </c>
      <c r="Z22" s="1997" t="s">
        <v>3233</v>
      </c>
      <c r="AA22" s="3923"/>
      <c r="AB22" s="2391"/>
      <c r="AC22" s="2391"/>
      <c r="AD22" s="2391"/>
      <c r="AE22" s="2391"/>
      <c r="AF22" s="2391"/>
      <c r="AG22" s="2391"/>
      <c r="AH22" s="2391"/>
      <c r="AI22" s="2391"/>
      <c r="AJ22" s="2391"/>
      <c r="AK22" s="2391"/>
      <c r="AL22" s="2391"/>
      <c r="AM22" s="2391"/>
      <c r="AN22" s="2391"/>
      <c r="AO22" s="2391"/>
      <c r="AP22" s="2391"/>
      <c r="AQ22" s="2391"/>
      <c r="AR22" s="2391"/>
      <c r="AS22" s="2391"/>
      <c r="AT22" s="1152" t="s">
        <v>129</v>
      </c>
    </row>
    <row r="23" spans="1:46" s="1962" customFormat="1" ht="15" customHeight="1" x14ac:dyDescent="0.25">
      <c r="A23" s="1936"/>
      <c r="B23" s="1928"/>
      <c r="C23" s="1936"/>
      <c r="D23" s="1928"/>
      <c r="G23" s="2377"/>
      <c r="H23" s="2372"/>
      <c r="I23" s="2377"/>
      <c r="J23" s="2372"/>
      <c r="K23" s="2378"/>
      <c r="L23" s="2373"/>
      <c r="M23" s="2378"/>
      <c r="N23" s="2373"/>
      <c r="O23" s="3911"/>
      <c r="P23" s="3912"/>
      <c r="Q23" s="3913"/>
      <c r="R23" s="3930"/>
      <c r="S23" s="3934"/>
      <c r="T23" s="3913"/>
      <c r="U23" s="3920"/>
      <c r="V23" s="3913"/>
      <c r="W23" s="1995">
        <f>70000000-45384615-24615385</f>
        <v>0</v>
      </c>
      <c r="X23" s="1946" t="s">
        <v>3308</v>
      </c>
      <c r="Y23" s="1997">
        <v>7</v>
      </c>
      <c r="Z23" s="1997" t="s">
        <v>3233</v>
      </c>
      <c r="AA23" s="3923"/>
      <c r="AB23" s="2391"/>
      <c r="AC23" s="2391"/>
      <c r="AD23" s="2391"/>
      <c r="AE23" s="2391"/>
      <c r="AF23" s="2391"/>
      <c r="AG23" s="2391"/>
      <c r="AH23" s="2391"/>
      <c r="AI23" s="2391"/>
      <c r="AJ23" s="2391"/>
      <c r="AK23" s="2391"/>
      <c r="AL23" s="2391"/>
      <c r="AM23" s="2391"/>
      <c r="AN23" s="2391"/>
      <c r="AO23" s="2391"/>
      <c r="AP23" s="2391"/>
      <c r="AQ23" s="3932"/>
      <c r="AR23" s="3932"/>
      <c r="AS23" s="3932"/>
    </row>
    <row r="24" spans="1:46" s="1962" customFormat="1" ht="24.75" customHeight="1" x14ac:dyDescent="0.25">
      <c r="A24" s="1936"/>
      <c r="B24" s="1928"/>
      <c r="C24" s="1936"/>
      <c r="D24" s="1928"/>
      <c r="G24" s="2144">
        <v>4301037</v>
      </c>
      <c r="H24" s="2849" t="s">
        <v>3238</v>
      </c>
      <c r="I24" s="2144">
        <v>4301037</v>
      </c>
      <c r="J24" s="2849" t="s">
        <v>3238</v>
      </c>
      <c r="K24" s="3915">
        <v>430103701</v>
      </c>
      <c r="L24" s="2372" t="s">
        <v>3239</v>
      </c>
      <c r="M24" s="3915">
        <v>430103701</v>
      </c>
      <c r="N24" s="2372" t="s">
        <v>3239</v>
      </c>
      <c r="O24" s="3936">
        <v>12</v>
      </c>
      <c r="P24" s="3912"/>
      <c r="Q24" s="3913"/>
      <c r="R24" s="3930">
        <f>SUM(W24:W33)/S13</f>
        <v>0.15313719224036096</v>
      </c>
      <c r="S24" s="3934"/>
      <c r="T24" s="3913"/>
      <c r="U24" s="3920" t="s">
        <v>3309</v>
      </c>
      <c r="V24" s="3913" t="s">
        <v>3310</v>
      </c>
      <c r="W24" s="1995">
        <v>40820060</v>
      </c>
      <c r="X24" s="1997" t="s">
        <v>3240</v>
      </c>
      <c r="Y24" s="1997">
        <v>12</v>
      </c>
      <c r="Z24" s="1997" t="s">
        <v>3188</v>
      </c>
      <c r="AA24" s="3923"/>
      <c r="AB24" s="2391"/>
      <c r="AC24" s="2391"/>
      <c r="AD24" s="2391"/>
      <c r="AE24" s="2391"/>
      <c r="AF24" s="2391"/>
      <c r="AG24" s="2391"/>
      <c r="AH24" s="2391"/>
      <c r="AI24" s="2391"/>
      <c r="AJ24" s="2391"/>
      <c r="AK24" s="2391"/>
      <c r="AL24" s="2391"/>
      <c r="AM24" s="2391"/>
      <c r="AN24" s="2391"/>
      <c r="AO24" s="2391"/>
      <c r="AP24" s="2391"/>
      <c r="AQ24" s="3931">
        <v>44200</v>
      </c>
      <c r="AR24" s="3931">
        <v>44560</v>
      </c>
      <c r="AS24" s="2391" t="s">
        <v>3300</v>
      </c>
    </row>
    <row r="25" spans="1:46" s="1962" customFormat="1" ht="24.75" customHeight="1" x14ac:dyDescent="0.25">
      <c r="A25" s="1936"/>
      <c r="B25" s="1928"/>
      <c r="C25" s="1936"/>
      <c r="D25" s="1928"/>
      <c r="G25" s="2144"/>
      <c r="H25" s="2849"/>
      <c r="I25" s="2144"/>
      <c r="J25" s="2849"/>
      <c r="K25" s="3915"/>
      <c r="L25" s="2372"/>
      <c r="M25" s="3915"/>
      <c r="N25" s="2372"/>
      <c r="O25" s="3936"/>
      <c r="P25" s="3912"/>
      <c r="Q25" s="3913"/>
      <c r="R25" s="3930"/>
      <c r="S25" s="3934"/>
      <c r="T25" s="3913"/>
      <c r="U25" s="3920"/>
      <c r="V25" s="3913"/>
      <c r="W25" s="1995">
        <v>40000000</v>
      </c>
      <c r="X25" s="1997" t="s">
        <v>3242</v>
      </c>
      <c r="Y25" s="1997">
        <v>24</v>
      </c>
      <c r="Z25" s="1999" t="s">
        <v>3241</v>
      </c>
      <c r="AA25" s="3923"/>
      <c r="AB25" s="2391"/>
      <c r="AC25" s="2391"/>
      <c r="AD25" s="2391"/>
      <c r="AE25" s="2391"/>
      <c r="AF25" s="2391"/>
      <c r="AG25" s="2391"/>
      <c r="AH25" s="2391"/>
      <c r="AI25" s="2391"/>
      <c r="AJ25" s="2391"/>
      <c r="AK25" s="2391"/>
      <c r="AL25" s="2391"/>
      <c r="AM25" s="2391"/>
      <c r="AN25" s="2391"/>
      <c r="AO25" s="2391"/>
      <c r="AP25" s="2391"/>
      <c r="AQ25" s="3931"/>
      <c r="AR25" s="3931"/>
      <c r="AS25" s="2391"/>
    </row>
    <row r="26" spans="1:46" s="1962" customFormat="1" ht="24.75" customHeight="1" x14ac:dyDescent="0.25">
      <c r="A26" s="1936"/>
      <c r="B26" s="1928"/>
      <c r="C26" s="1936"/>
      <c r="D26" s="1928"/>
      <c r="G26" s="2144"/>
      <c r="H26" s="2849"/>
      <c r="I26" s="2144"/>
      <c r="J26" s="2849"/>
      <c r="K26" s="3915"/>
      <c r="L26" s="2372"/>
      <c r="M26" s="3915"/>
      <c r="N26" s="2372"/>
      <c r="O26" s="3936"/>
      <c r="P26" s="3912"/>
      <c r="Q26" s="3913"/>
      <c r="R26" s="3930"/>
      <c r="S26" s="3934"/>
      <c r="T26" s="3913"/>
      <c r="U26" s="3920"/>
      <c r="V26" s="3913"/>
      <c r="W26" s="1995">
        <v>75000000</v>
      </c>
      <c r="X26" s="1997" t="s">
        <v>3246</v>
      </c>
      <c r="Y26" s="1997">
        <v>7</v>
      </c>
      <c r="Z26" s="1997" t="s">
        <v>3233</v>
      </c>
      <c r="AA26" s="3923"/>
      <c r="AB26" s="2391"/>
      <c r="AC26" s="2391"/>
      <c r="AD26" s="2391"/>
      <c r="AE26" s="2391"/>
      <c r="AF26" s="2391"/>
      <c r="AG26" s="2391"/>
      <c r="AH26" s="2391"/>
      <c r="AI26" s="2391"/>
      <c r="AJ26" s="2391"/>
      <c r="AK26" s="2391"/>
      <c r="AL26" s="2391"/>
      <c r="AM26" s="2391"/>
      <c r="AN26" s="2391"/>
      <c r="AO26" s="2391"/>
      <c r="AP26" s="2391"/>
      <c r="AQ26" s="2391"/>
      <c r="AR26" s="2391"/>
      <c r="AS26" s="2391"/>
    </row>
    <row r="27" spans="1:46" s="1962" customFormat="1" ht="29.25" customHeight="1" x14ac:dyDescent="0.25">
      <c r="A27" s="1936"/>
      <c r="B27" s="1928"/>
      <c r="C27" s="1936"/>
      <c r="D27" s="1928"/>
      <c r="G27" s="2144"/>
      <c r="H27" s="2849"/>
      <c r="I27" s="2144"/>
      <c r="J27" s="2849"/>
      <c r="K27" s="3915"/>
      <c r="L27" s="2372"/>
      <c r="M27" s="3915"/>
      <c r="N27" s="2372"/>
      <c r="O27" s="3936"/>
      <c r="P27" s="3912"/>
      <c r="Q27" s="3913"/>
      <c r="R27" s="3930"/>
      <c r="S27" s="3934"/>
      <c r="T27" s="3913"/>
      <c r="U27" s="3920"/>
      <c r="V27" s="3913" t="s">
        <v>3311</v>
      </c>
      <c r="W27" s="1995">
        <f>20000000-20000000</f>
        <v>0</v>
      </c>
      <c r="X27" s="1997" t="s">
        <v>3312</v>
      </c>
      <c r="Y27" s="1997">
        <v>7</v>
      </c>
      <c r="Z27" s="1997" t="s">
        <v>3233</v>
      </c>
      <c r="AA27" s="3923"/>
      <c r="AB27" s="2391"/>
      <c r="AC27" s="2391"/>
      <c r="AD27" s="2391"/>
      <c r="AE27" s="2391"/>
      <c r="AF27" s="2391"/>
      <c r="AG27" s="2391"/>
      <c r="AH27" s="2391"/>
      <c r="AI27" s="2391"/>
      <c r="AJ27" s="2391"/>
      <c r="AK27" s="2391"/>
      <c r="AL27" s="2391"/>
      <c r="AM27" s="2391"/>
      <c r="AN27" s="2391"/>
      <c r="AO27" s="2391"/>
      <c r="AP27" s="2391"/>
      <c r="AQ27" s="2391"/>
      <c r="AR27" s="2391"/>
      <c r="AS27" s="2391"/>
    </row>
    <row r="28" spans="1:46" s="1962" customFormat="1" ht="29.25" customHeight="1" x14ac:dyDescent="0.25">
      <c r="A28" s="1936"/>
      <c r="B28" s="1928"/>
      <c r="C28" s="1936"/>
      <c r="D28" s="1928"/>
      <c r="G28" s="2144"/>
      <c r="H28" s="2849"/>
      <c r="I28" s="2144"/>
      <c r="J28" s="2849"/>
      <c r="K28" s="3915"/>
      <c r="L28" s="2372"/>
      <c r="M28" s="3915"/>
      <c r="N28" s="2372"/>
      <c r="O28" s="3936"/>
      <c r="P28" s="3912"/>
      <c r="Q28" s="3913"/>
      <c r="R28" s="3930"/>
      <c r="S28" s="3934"/>
      <c r="T28" s="3913"/>
      <c r="U28" s="3920"/>
      <c r="V28" s="3913"/>
      <c r="W28" s="2000">
        <v>25000000</v>
      </c>
      <c r="X28" s="1961" t="s">
        <v>3240</v>
      </c>
      <c r="Y28" s="1997">
        <v>12</v>
      </c>
      <c r="Z28" s="1997" t="s">
        <v>3188</v>
      </c>
      <c r="AA28" s="3923"/>
      <c r="AB28" s="2391"/>
      <c r="AC28" s="2391"/>
      <c r="AD28" s="2391"/>
      <c r="AE28" s="2391"/>
      <c r="AF28" s="2391"/>
      <c r="AG28" s="2391"/>
      <c r="AH28" s="2391"/>
      <c r="AI28" s="2391"/>
      <c r="AJ28" s="2391"/>
      <c r="AK28" s="2391"/>
      <c r="AL28" s="2391"/>
      <c r="AM28" s="2391"/>
      <c r="AN28" s="2391"/>
      <c r="AO28" s="2391"/>
      <c r="AP28" s="2391"/>
      <c r="AQ28" s="2391"/>
      <c r="AR28" s="2391"/>
      <c r="AS28" s="2391"/>
    </row>
    <row r="29" spans="1:46" s="1962" customFormat="1" ht="29.25" customHeight="1" x14ac:dyDescent="0.25">
      <c r="A29" s="1936"/>
      <c r="B29" s="1928"/>
      <c r="C29" s="1936"/>
      <c r="D29" s="1928"/>
      <c r="G29" s="2144"/>
      <c r="H29" s="2849"/>
      <c r="I29" s="2144"/>
      <c r="J29" s="2849"/>
      <c r="K29" s="3915"/>
      <c r="L29" s="2372"/>
      <c r="M29" s="3915"/>
      <c r="N29" s="2372"/>
      <c r="O29" s="3936"/>
      <c r="P29" s="3912"/>
      <c r="Q29" s="3913"/>
      <c r="R29" s="3930"/>
      <c r="S29" s="3934"/>
      <c r="T29" s="3913"/>
      <c r="U29" s="3920"/>
      <c r="V29" s="3913"/>
      <c r="W29" s="2000">
        <v>50000000</v>
      </c>
      <c r="X29" s="1961" t="s">
        <v>3246</v>
      </c>
      <c r="Y29" s="1997">
        <v>7</v>
      </c>
      <c r="Z29" s="1997" t="s">
        <v>3233</v>
      </c>
      <c r="AA29" s="3923"/>
      <c r="AB29" s="2391"/>
      <c r="AC29" s="2391"/>
      <c r="AD29" s="2391"/>
      <c r="AE29" s="2391"/>
      <c r="AF29" s="2391"/>
      <c r="AG29" s="2391"/>
      <c r="AH29" s="2391"/>
      <c r="AI29" s="2391"/>
      <c r="AJ29" s="2391"/>
      <c r="AK29" s="2391"/>
      <c r="AL29" s="2391"/>
      <c r="AM29" s="2391"/>
      <c r="AN29" s="2391"/>
      <c r="AO29" s="2391"/>
      <c r="AP29" s="2391"/>
      <c r="AQ29" s="2391"/>
      <c r="AR29" s="2391"/>
      <c r="AS29" s="2391"/>
    </row>
    <row r="30" spans="1:46" s="1962" customFormat="1" ht="15" customHeight="1" x14ac:dyDescent="0.25">
      <c r="A30" s="1936"/>
      <c r="B30" s="1928"/>
      <c r="C30" s="1936"/>
      <c r="D30" s="1928"/>
      <c r="G30" s="2144"/>
      <c r="H30" s="2849"/>
      <c r="I30" s="2144"/>
      <c r="J30" s="2849"/>
      <c r="K30" s="3915"/>
      <c r="L30" s="2372"/>
      <c r="M30" s="3915"/>
      <c r="N30" s="2372"/>
      <c r="O30" s="3936"/>
      <c r="P30" s="3912"/>
      <c r="Q30" s="3913"/>
      <c r="R30" s="3930"/>
      <c r="S30" s="3934"/>
      <c r="T30" s="3913"/>
      <c r="U30" s="3920"/>
      <c r="V30" s="3913" t="s">
        <v>3313</v>
      </c>
      <c r="W30" s="2000">
        <v>111000000</v>
      </c>
      <c r="X30" s="1961" t="s">
        <v>3243</v>
      </c>
      <c r="Y30" s="1997">
        <v>12</v>
      </c>
      <c r="Z30" s="1997" t="s">
        <v>3188</v>
      </c>
      <c r="AA30" s="3923"/>
      <c r="AB30" s="2391"/>
      <c r="AC30" s="2391"/>
      <c r="AD30" s="2391"/>
      <c r="AE30" s="2391"/>
      <c r="AF30" s="2391"/>
      <c r="AG30" s="2391"/>
      <c r="AH30" s="2391"/>
      <c r="AI30" s="2391"/>
      <c r="AJ30" s="2391"/>
      <c r="AK30" s="2391"/>
      <c r="AL30" s="2391"/>
      <c r="AM30" s="2391"/>
      <c r="AN30" s="2391"/>
      <c r="AO30" s="2391"/>
      <c r="AP30" s="2391"/>
      <c r="AQ30" s="2391"/>
      <c r="AR30" s="2391"/>
      <c r="AS30" s="2391"/>
    </row>
    <row r="31" spans="1:46" s="1962" customFormat="1" ht="15" customHeight="1" x14ac:dyDescent="0.25">
      <c r="A31" s="1936"/>
      <c r="B31" s="1928"/>
      <c r="C31" s="1936"/>
      <c r="D31" s="1928"/>
      <c r="G31" s="2144"/>
      <c r="H31" s="2849"/>
      <c r="I31" s="2144"/>
      <c r="J31" s="2849"/>
      <c r="K31" s="3915"/>
      <c r="L31" s="2372"/>
      <c r="M31" s="3915"/>
      <c r="N31" s="2372"/>
      <c r="O31" s="3936"/>
      <c r="P31" s="3912"/>
      <c r="Q31" s="3913"/>
      <c r="R31" s="3930"/>
      <c r="S31" s="3934"/>
      <c r="T31" s="3913"/>
      <c r="U31" s="3920"/>
      <c r="V31" s="3913"/>
      <c r="W31" s="2000">
        <v>68338279.909999996</v>
      </c>
      <c r="X31" s="1961" t="s">
        <v>3244</v>
      </c>
      <c r="Y31" s="1997">
        <v>21</v>
      </c>
      <c r="Z31" s="1997" t="s">
        <v>3253</v>
      </c>
      <c r="AA31" s="3923"/>
      <c r="AB31" s="2391"/>
      <c r="AC31" s="2391"/>
      <c r="AD31" s="2391"/>
      <c r="AE31" s="2391"/>
      <c r="AF31" s="2391"/>
      <c r="AG31" s="2391"/>
      <c r="AH31" s="2391"/>
      <c r="AI31" s="2391"/>
      <c r="AJ31" s="2391"/>
      <c r="AK31" s="2391"/>
      <c r="AL31" s="2391"/>
      <c r="AM31" s="2391"/>
      <c r="AN31" s="2391"/>
      <c r="AO31" s="2391"/>
      <c r="AP31" s="2391"/>
      <c r="AQ31" s="2391"/>
      <c r="AR31" s="2391"/>
      <c r="AS31" s="2391"/>
    </row>
    <row r="32" spans="1:46" s="1962" customFormat="1" ht="15" customHeight="1" x14ac:dyDescent="0.25">
      <c r="A32" s="1936"/>
      <c r="B32" s="1928"/>
      <c r="C32" s="1936"/>
      <c r="D32" s="1928"/>
      <c r="G32" s="2144"/>
      <c r="H32" s="2849"/>
      <c r="I32" s="2144"/>
      <c r="J32" s="2849"/>
      <c r="K32" s="3915"/>
      <c r="L32" s="2372"/>
      <c r="M32" s="3915"/>
      <c r="N32" s="2372"/>
      <c r="O32" s="3936"/>
      <c r="P32" s="3912"/>
      <c r="Q32" s="3913"/>
      <c r="R32" s="3930"/>
      <c r="S32" s="3934"/>
      <c r="T32" s="3913"/>
      <c r="U32" s="3920"/>
      <c r="V32" s="3913"/>
      <c r="W32" s="2000">
        <v>25867211.93</v>
      </c>
      <c r="X32" s="1961" t="s">
        <v>3245</v>
      </c>
      <c r="Y32" s="1997">
        <v>22</v>
      </c>
      <c r="Z32" s="1997" t="s">
        <v>3188</v>
      </c>
      <c r="AA32" s="3923"/>
      <c r="AB32" s="2391"/>
      <c r="AC32" s="2391"/>
      <c r="AD32" s="2391"/>
      <c r="AE32" s="2391"/>
      <c r="AF32" s="2391"/>
      <c r="AG32" s="2391"/>
      <c r="AH32" s="2391"/>
      <c r="AI32" s="2391"/>
      <c r="AJ32" s="2391"/>
      <c r="AK32" s="2391"/>
      <c r="AL32" s="2391"/>
      <c r="AM32" s="2391"/>
      <c r="AN32" s="2391"/>
      <c r="AO32" s="2391"/>
      <c r="AP32" s="2391"/>
      <c r="AQ32" s="2391"/>
      <c r="AR32" s="2391"/>
      <c r="AS32" s="2391"/>
    </row>
    <row r="33" spans="1:16363" s="1962" customFormat="1" ht="15" customHeight="1" x14ac:dyDescent="0.25">
      <c r="A33" s="1936"/>
      <c r="B33" s="1928"/>
      <c r="C33" s="1936"/>
      <c r="D33" s="1928"/>
      <c r="G33" s="2144"/>
      <c r="H33" s="2849"/>
      <c r="I33" s="2144"/>
      <c r="J33" s="2849"/>
      <c r="K33" s="3915"/>
      <c r="L33" s="2372"/>
      <c r="M33" s="3915"/>
      <c r="N33" s="2372"/>
      <c r="O33" s="3937"/>
      <c r="P33" s="3912"/>
      <c r="Q33" s="3913"/>
      <c r="R33" s="3930"/>
      <c r="S33" s="3934"/>
      <c r="T33" s="3913"/>
      <c r="U33" s="3920"/>
      <c r="V33" s="3913"/>
      <c r="W33" s="2000">
        <f>20000000-20000000</f>
        <v>0</v>
      </c>
      <c r="X33" s="1961" t="s">
        <v>3314</v>
      </c>
      <c r="Y33" s="1997">
        <v>7</v>
      </c>
      <c r="Z33" s="1997" t="s">
        <v>3233</v>
      </c>
      <c r="AA33" s="3923"/>
      <c r="AB33" s="2391"/>
      <c r="AC33" s="2391"/>
      <c r="AD33" s="2391"/>
      <c r="AE33" s="2391"/>
      <c r="AF33" s="2391"/>
      <c r="AG33" s="2391"/>
      <c r="AH33" s="2391"/>
      <c r="AI33" s="2391"/>
      <c r="AJ33" s="2391"/>
      <c r="AK33" s="2391"/>
      <c r="AL33" s="2391"/>
      <c r="AM33" s="2391"/>
      <c r="AN33" s="2391"/>
      <c r="AO33" s="2391"/>
      <c r="AP33" s="2391"/>
      <c r="AQ33" s="3932"/>
      <c r="AR33" s="3932"/>
      <c r="AS33" s="3932"/>
    </row>
    <row r="34" spans="1:16363" s="1962" customFormat="1" ht="15" customHeight="1" x14ac:dyDescent="0.25">
      <c r="A34" s="1936"/>
      <c r="B34" s="1928"/>
      <c r="C34" s="1936"/>
      <c r="D34" s="1928"/>
      <c r="G34" s="2144"/>
      <c r="H34" s="2849"/>
      <c r="I34" s="2144"/>
      <c r="J34" s="2849"/>
      <c r="K34" s="2376">
        <v>430103704</v>
      </c>
      <c r="L34" s="2371" t="s">
        <v>3247</v>
      </c>
      <c r="M34" s="2376">
        <v>430103704</v>
      </c>
      <c r="N34" s="2371" t="s">
        <v>3247</v>
      </c>
      <c r="O34" s="3911">
        <v>12</v>
      </c>
      <c r="P34" s="3935"/>
      <c r="Q34" s="3913"/>
      <c r="R34" s="3930">
        <f>SUM(W34:W49)/S13</f>
        <v>0.30593340777684552</v>
      </c>
      <c r="S34" s="3934"/>
      <c r="T34" s="3913"/>
      <c r="U34" s="3920" t="s">
        <v>3315</v>
      </c>
      <c r="V34" s="3913" t="s">
        <v>3316</v>
      </c>
      <c r="W34" s="2000">
        <v>136127636</v>
      </c>
      <c r="X34" s="1961" t="s">
        <v>3249</v>
      </c>
      <c r="Y34" s="1997">
        <v>4</v>
      </c>
      <c r="Z34" s="1997" t="s">
        <v>3248</v>
      </c>
      <c r="AA34" s="3923"/>
      <c r="AB34" s="2391"/>
      <c r="AC34" s="2391"/>
      <c r="AD34" s="2391"/>
      <c r="AE34" s="2391"/>
      <c r="AF34" s="2391"/>
      <c r="AG34" s="2391"/>
      <c r="AH34" s="2391"/>
      <c r="AI34" s="2391"/>
      <c r="AJ34" s="2391"/>
      <c r="AK34" s="2391"/>
      <c r="AL34" s="2391"/>
      <c r="AM34" s="2391"/>
      <c r="AN34" s="2391"/>
      <c r="AO34" s="2391"/>
      <c r="AP34" s="2391"/>
      <c r="AQ34" s="3931">
        <v>44200</v>
      </c>
      <c r="AR34" s="3931">
        <v>44560</v>
      </c>
      <c r="AS34" s="2391" t="s">
        <v>3300</v>
      </c>
    </row>
    <row r="35" spans="1:16363" s="1962" customFormat="1" ht="15" customHeight="1" x14ac:dyDescent="0.25">
      <c r="A35" s="1936"/>
      <c r="B35" s="1928"/>
      <c r="C35" s="1936"/>
      <c r="D35" s="1928"/>
      <c r="G35" s="2144"/>
      <c r="H35" s="2849"/>
      <c r="I35" s="2144"/>
      <c r="J35" s="2849"/>
      <c r="K35" s="2377"/>
      <c r="L35" s="2372"/>
      <c r="M35" s="2377"/>
      <c r="N35" s="2372"/>
      <c r="O35" s="3911"/>
      <c r="P35" s="3935"/>
      <c r="Q35" s="3913"/>
      <c r="R35" s="3930"/>
      <c r="S35" s="3934"/>
      <c r="T35" s="3913"/>
      <c r="U35" s="3920"/>
      <c r="V35" s="3913"/>
      <c r="W35" s="2000">
        <f>600000000-459200000</f>
        <v>140800000</v>
      </c>
      <c r="X35" s="1961" t="s">
        <v>3250</v>
      </c>
      <c r="Y35" s="1997">
        <v>28</v>
      </c>
      <c r="Z35" s="1997" t="s">
        <v>3303</v>
      </c>
      <c r="AA35" s="3923"/>
      <c r="AB35" s="2391"/>
      <c r="AC35" s="2391"/>
      <c r="AD35" s="2391"/>
      <c r="AE35" s="2391"/>
      <c r="AF35" s="2391"/>
      <c r="AG35" s="2391"/>
      <c r="AH35" s="2391"/>
      <c r="AI35" s="2391"/>
      <c r="AJ35" s="2391"/>
      <c r="AK35" s="2391"/>
      <c r="AL35" s="2391"/>
      <c r="AM35" s="2391"/>
      <c r="AN35" s="2391"/>
      <c r="AO35" s="2391"/>
      <c r="AP35" s="2391"/>
      <c r="AQ35" s="3931"/>
      <c r="AR35" s="3931"/>
      <c r="AS35" s="2391"/>
    </row>
    <row r="36" spans="1:16363" s="1962" customFormat="1" ht="15" customHeight="1" x14ac:dyDescent="0.25">
      <c r="A36" s="1936"/>
      <c r="B36" s="1928"/>
      <c r="C36" s="1936"/>
      <c r="D36" s="1928"/>
      <c r="G36" s="2144"/>
      <c r="H36" s="2849"/>
      <c r="I36" s="2144"/>
      <c r="J36" s="2849"/>
      <c r="K36" s="2377"/>
      <c r="L36" s="2372"/>
      <c r="M36" s="2377"/>
      <c r="N36" s="2372"/>
      <c r="O36" s="3911"/>
      <c r="P36" s="3935"/>
      <c r="Q36" s="3913"/>
      <c r="R36" s="3930"/>
      <c r="S36" s="3934"/>
      <c r="T36" s="3913"/>
      <c r="U36" s="3920"/>
      <c r="V36" s="3913"/>
      <c r="W36" s="2000">
        <v>70000000</v>
      </c>
      <c r="X36" s="1961" t="s">
        <v>3242</v>
      </c>
      <c r="Y36" s="1997">
        <v>24</v>
      </c>
      <c r="Z36" s="1999" t="s">
        <v>3241</v>
      </c>
      <c r="AA36" s="3923"/>
      <c r="AB36" s="2391"/>
      <c r="AC36" s="2391"/>
      <c r="AD36" s="2391"/>
      <c r="AE36" s="2391"/>
      <c r="AF36" s="2391"/>
      <c r="AG36" s="2391"/>
      <c r="AH36" s="2391"/>
      <c r="AI36" s="2391"/>
      <c r="AJ36" s="2391"/>
      <c r="AK36" s="2391"/>
      <c r="AL36" s="2391"/>
      <c r="AM36" s="2391"/>
      <c r="AN36" s="2391"/>
      <c r="AO36" s="2391"/>
      <c r="AP36" s="2391"/>
      <c r="AQ36" s="3931"/>
      <c r="AR36" s="3931"/>
      <c r="AS36" s="2391"/>
    </row>
    <row r="37" spans="1:16363" s="1962" customFormat="1" ht="15" customHeight="1" x14ac:dyDescent="0.25">
      <c r="A37" s="1936"/>
      <c r="B37" s="1928"/>
      <c r="C37" s="1936"/>
      <c r="D37" s="1928"/>
      <c r="G37" s="2144"/>
      <c r="H37" s="2849"/>
      <c r="I37" s="2144"/>
      <c r="J37" s="2849"/>
      <c r="K37" s="2377"/>
      <c r="L37" s="2372"/>
      <c r="M37" s="2377"/>
      <c r="N37" s="2372"/>
      <c r="O37" s="3911"/>
      <c r="P37" s="3935"/>
      <c r="Q37" s="3913"/>
      <c r="R37" s="3930"/>
      <c r="S37" s="3934"/>
      <c r="T37" s="3913"/>
      <c r="U37" s="3920"/>
      <c r="V37" s="3913"/>
      <c r="W37" s="2000">
        <v>58617531.109999999</v>
      </c>
      <c r="X37" s="1961" t="s">
        <v>3252</v>
      </c>
      <c r="Y37" s="1997">
        <v>21</v>
      </c>
      <c r="Z37" s="1997" t="s">
        <v>3251</v>
      </c>
      <c r="AA37" s="3923"/>
      <c r="AB37" s="2391"/>
      <c r="AC37" s="2391"/>
      <c r="AD37" s="2391"/>
      <c r="AE37" s="2391"/>
      <c r="AF37" s="2391"/>
      <c r="AG37" s="2391"/>
      <c r="AH37" s="2391"/>
      <c r="AI37" s="2391"/>
      <c r="AJ37" s="2391"/>
      <c r="AK37" s="2391"/>
      <c r="AL37" s="2391"/>
      <c r="AM37" s="2391"/>
      <c r="AN37" s="2391"/>
      <c r="AO37" s="2391"/>
      <c r="AP37" s="2391"/>
      <c r="AQ37" s="3931"/>
      <c r="AR37" s="3931"/>
      <c r="AS37" s="2391"/>
    </row>
    <row r="38" spans="1:16363" s="1962" customFormat="1" ht="15" customHeight="1" x14ac:dyDescent="0.25">
      <c r="A38" s="1936"/>
      <c r="B38" s="1928"/>
      <c r="C38" s="1936"/>
      <c r="D38" s="1928"/>
      <c r="G38" s="2144"/>
      <c r="H38" s="2849"/>
      <c r="I38" s="2144"/>
      <c r="J38" s="2849"/>
      <c r="K38" s="2377"/>
      <c r="L38" s="2372"/>
      <c r="M38" s="2377"/>
      <c r="N38" s="2372"/>
      <c r="O38" s="3911"/>
      <c r="P38" s="3935"/>
      <c r="Q38" s="3913"/>
      <c r="R38" s="3930"/>
      <c r="S38" s="3934"/>
      <c r="T38" s="3913"/>
      <c r="U38" s="3920"/>
      <c r="V38" s="3913"/>
      <c r="W38" s="2000">
        <v>66355890</v>
      </c>
      <c r="X38" s="1961" t="s">
        <v>3254</v>
      </c>
      <c r="Y38" s="1997">
        <v>3</v>
      </c>
      <c r="Z38" s="1997" t="s">
        <v>3253</v>
      </c>
      <c r="AA38" s="3923"/>
      <c r="AB38" s="2391"/>
      <c r="AC38" s="2391"/>
      <c r="AD38" s="2391"/>
      <c r="AE38" s="2391"/>
      <c r="AF38" s="2391"/>
      <c r="AG38" s="2391"/>
      <c r="AH38" s="2391"/>
      <c r="AI38" s="2391"/>
      <c r="AJ38" s="2391"/>
      <c r="AK38" s="2391"/>
      <c r="AL38" s="2391"/>
      <c r="AM38" s="2391"/>
      <c r="AN38" s="2391"/>
      <c r="AO38" s="2391"/>
      <c r="AP38" s="2391"/>
      <c r="AQ38" s="2391"/>
      <c r="AR38" s="2391"/>
      <c r="AS38" s="2391"/>
    </row>
    <row r="39" spans="1:16363" s="1962" customFormat="1" ht="15" customHeight="1" x14ac:dyDescent="0.25">
      <c r="A39" s="1936"/>
      <c r="B39" s="1928"/>
      <c r="C39" s="1936"/>
      <c r="D39" s="1928"/>
      <c r="G39" s="2144"/>
      <c r="H39" s="2849"/>
      <c r="I39" s="2144"/>
      <c r="J39" s="2849"/>
      <c r="K39" s="2377"/>
      <c r="L39" s="2372"/>
      <c r="M39" s="2377"/>
      <c r="N39" s="2372"/>
      <c r="O39" s="3911"/>
      <c r="P39" s="3935"/>
      <c r="Q39" s="3913"/>
      <c r="R39" s="3930"/>
      <c r="S39" s="3934"/>
      <c r="T39" s="3913"/>
      <c r="U39" s="3920"/>
      <c r="V39" s="3913"/>
      <c r="W39" s="2000">
        <f>420000000-227842116</f>
        <v>192157884</v>
      </c>
      <c r="X39" s="1961" t="s">
        <v>3246</v>
      </c>
      <c r="Y39" s="1997">
        <v>7</v>
      </c>
      <c r="Z39" s="1997" t="s">
        <v>3233</v>
      </c>
      <c r="AA39" s="3923"/>
      <c r="AB39" s="2391"/>
      <c r="AC39" s="2391"/>
      <c r="AD39" s="2391"/>
      <c r="AE39" s="2391"/>
      <c r="AF39" s="2391"/>
      <c r="AG39" s="2391"/>
      <c r="AH39" s="2391"/>
      <c r="AI39" s="2391"/>
      <c r="AJ39" s="2391"/>
      <c r="AK39" s="2391"/>
      <c r="AL39" s="2391"/>
      <c r="AM39" s="2391"/>
      <c r="AN39" s="2391"/>
      <c r="AO39" s="2391"/>
      <c r="AP39" s="2391"/>
      <c r="AQ39" s="2391"/>
      <c r="AR39" s="2391"/>
      <c r="AS39" s="2391"/>
    </row>
    <row r="40" spans="1:16363" s="1962" customFormat="1" ht="15" customHeight="1" x14ac:dyDescent="0.25">
      <c r="A40" s="1936"/>
      <c r="B40" s="1928"/>
      <c r="C40" s="1936"/>
      <c r="D40" s="1928"/>
      <c r="G40" s="2144"/>
      <c r="H40" s="2849"/>
      <c r="I40" s="2144"/>
      <c r="J40" s="2849"/>
      <c r="K40" s="2377"/>
      <c r="L40" s="2372"/>
      <c r="M40" s="2377"/>
      <c r="N40" s="2372"/>
      <c r="O40" s="3911"/>
      <c r="P40" s="3935"/>
      <c r="Q40" s="3913"/>
      <c r="R40" s="3930"/>
      <c r="S40" s="3934"/>
      <c r="T40" s="3913"/>
      <c r="U40" s="3920"/>
      <c r="V40" s="3913" t="s">
        <v>3317</v>
      </c>
      <c r="W40" s="2000">
        <f>70000000-70000000</f>
        <v>0</v>
      </c>
      <c r="X40" s="1961" t="s">
        <v>3314</v>
      </c>
      <c r="Y40" s="1997">
        <v>7</v>
      </c>
      <c r="Z40" s="1997" t="s">
        <v>3233</v>
      </c>
      <c r="AA40" s="3923"/>
      <c r="AB40" s="2391"/>
      <c r="AC40" s="2391"/>
      <c r="AD40" s="2391"/>
      <c r="AE40" s="2391"/>
      <c r="AF40" s="2391"/>
      <c r="AG40" s="2391"/>
      <c r="AH40" s="2391"/>
      <c r="AI40" s="2391"/>
      <c r="AJ40" s="2391"/>
      <c r="AK40" s="2391"/>
      <c r="AL40" s="2391"/>
      <c r="AM40" s="2391"/>
      <c r="AN40" s="2391"/>
      <c r="AO40" s="2391"/>
      <c r="AP40" s="2391"/>
      <c r="AQ40" s="2391"/>
      <c r="AR40" s="2391"/>
      <c r="AS40" s="2391"/>
    </row>
    <row r="41" spans="1:16363" s="1962" customFormat="1" ht="15" customHeight="1" x14ac:dyDescent="0.25">
      <c r="A41" s="1936"/>
      <c r="B41" s="1928"/>
      <c r="C41" s="1936"/>
      <c r="D41" s="1928"/>
      <c r="G41" s="2144"/>
      <c r="H41" s="2849"/>
      <c r="I41" s="2144"/>
      <c r="J41" s="2849"/>
      <c r="K41" s="2377"/>
      <c r="L41" s="2372"/>
      <c r="M41" s="2377"/>
      <c r="N41" s="2372"/>
      <c r="O41" s="3911"/>
      <c r="P41" s="3935"/>
      <c r="Q41" s="3913"/>
      <c r="R41" s="3930"/>
      <c r="S41" s="3934"/>
      <c r="T41" s="3913"/>
      <c r="U41" s="3920"/>
      <c r="V41" s="3913"/>
      <c r="W41" s="2000">
        <f>150000000-150000000</f>
        <v>0</v>
      </c>
      <c r="X41" s="1961" t="s">
        <v>3318</v>
      </c>
      <c r="Y41" s="1997">
        <v>28</v>
      </c>
      <c r="Z41" s="1997" t="s">
        <v>3303</v>
      </c>
      <c r="AA41" s="3923"/>
      <c r="AB41" s="2391"/>
      <c r="AC41" s="2391"/>
      <c r="AD41" s="2391"/>
      <c r="AE41" s="2391"/>
      <c r="AF41" s="2391"/>
      <c r="AG41" s="2391"/>
      <c r="AH41" s="2391"/>
      <c r="AI41" s="2391"/>
      <c r="AJ41" s="2391"/>
      <c r="AK41" s="2391"/>
      <c r="AL41" s="2391"/>
      <c r="AM41" s="2391"/>
      <c r="AN41" s="2391"/>
      <c r="AO41" s="2391"/>
      <c r="AP41" s="2391"/>
      <c r="AQ41" s="2391"/>
      <c r="AR41" s="2391"/>
      <c r="AS41" s="2391"/>
    </row>
    <row r="42" spans="1:16363" s="1962" customFormat="1" ht="15" customHeight="1" x14ac:dyDescent="0.25">
      <c r="A42" s="1936"/>
      <c r="B42" s="1928"/>
      <c r="C42" s="1936"/>
      <c r="D42" s="1928"/>
      <c r="G42" s="2144"/>
      <c r="H42" s="2849"/>
      <c r="I42" s="2144"/>
      <c r="J42" s="2849"/>
      <c r="K42" s="2377"/>
      <c r="L42" s="2372"/>
      <c r="M42" s="2377"/>
      <c r="N42" s="2372"/>
      <c r="O42" s="3911"/>
      <c r="P42" s="3935"/>
      <c r="Q42" s="3913"/>
      <c r="R42" s="3930"/>
      <c r="S42" s="3934"/>
      <c r="T42" s="3913"/>
      <c r="U42" s="3920"/>
      <c r="V42" s="3913"/>
      <c r="W42" s="2000">
        <f>250000000-250000000</f>
        <v>0</v>
      </c>
      <c r="X42" s="1961" t="s">
        <v>3319</v>
      </c>
      <c r="Y42" s="1997">
        <v>28</v>
      </c>
      <c r="Z42" s="1997" t="s">
        <v>3303</v>
      </c>
      <c r="AA42" s="3923"/>
      <c r="AB42" s="2391"/>
      <c r="AC42" s="2391"/>
      <c r="AD42" s="2391"/>
      <c r="AE42" s="2391"/>
      <c r="AF42" s="2391"/>
      <c r="AG42" s="2391"/>
      <c r="AH42" s="2391"/>
      <c r="AI42" s="2391"/>
      <c r="AJ42" s="2391"/>
      <c r="AK42" s="2391"/>
      <c r="AL42" s="2391"/>
      <c r="AM42" s="2391"/>
      <c r="AN42" s="2391"/>
      <c r="AO42" s="2391"/>
      <c r="AP42" s="2391"/>
      <c r="AQ42" s="2391"/>
      <c r="AR42" s="2391"/>
      <c r="AS42" s="2391"/>
    </row>
    <row r="43" spans="1:16363" s="1962" customFormat="1" ht="15" customHeight="1" x14ac:dyDescent="0.25">
      <c r="A43" s="1936"/>
      <c r="B43" s="1928"/>
      <c r="C43" s="1936"/>
      <c r="D43" s="1928"/>
      <c r="G43" s="2144"/>
      <c r="H43" s="2849"/>
      <c r="I43" s="2144"/>
      <c r="J43" s="2849"/>
      <c r="K43" s="2377"/>
      <c r="L43" s="2372"/>
      <c r="M43" s="2377"/>
      <c r="N43" s="2372"/>
      <c r="O43" s="3911"/>
      <c r="P43" s="3935"/>
      <c r="Q43" s="3913"/>
      <c r="R43" s="3930"/>
      <c r="S43" s="3934"/>
      <c r="T43" s="3913"/>
      <c r="U43" s="3920"/>
      <c r="V43" s="3913"/>
      <c r="W43" s="2000">
        <f>55000000-55000000</f>
        <v>0</v>
      </c>
      <c r="X43" s="1961" t="s">
        <v>3312</v>
      </c>
      <c r="Y43" s="1997">
        <v>7</v>
      </c>
      <c r="Z43" s="1997" t="s">
        <v>3233</v>
      </c>
      <c r="AA43" s="3923"/>
      <c r="AB43" s="2391"/>
      <c r="AC43" s="2391"/>
      <c r="AD43" s="2391"/>
      <c r="AE43" s="2391"/>
      <c r="AF43" s="2391"/>
      <c r="AG43" s="2391"/>
      <c r="AH43" s="2391"/>
      <c r="AI43" s="2391"/>
      <c r="AJ43" s="2391"/>
      <c r="AK43" s="2391"/>
      <c r="AL43" s="2391"/>
      <c r="AM43" s="2391"/>
      <c r="AN43" s="2391"/>
      <c r="AO43" s="2391"/>
      <c r="AP43" s="2391"/>
      <c r="AQ43" s="2391"/>
      <c r="AR43" s="2391"/>
      <c r="AS43" s="2391"/>
    </row>
    <row r="44" spans="1:16363" s="1962" customFormat="1" ht="15" customHeight="1" x14ac:dyDescent="0.25">
      <c r="A44" s="1936"/>
      <c r="B44" s="1928"/>
      <c r="C44" s="1936"/>
      <c r="D44" s="1928"/>
      <c r="G44" s="2144"/>
      <c r="H44" s="2849"/>
      <c r="I44" s="2144"/>
      <c r="J44" s="2849"/>
      <c r="K44" s="2377"/>
      <c r="L44" s="2372"/>
      <c r="M44" s="2377"/>
      <c r="N44" s="2372"/>
      <c r="O44" s="3911"/>
      <c r="P44" s="3935"/>
      <c r="Q44" s="3913"/>
      <c r="R44" s="3930"/>
      <c r="S44" s="3934"/>
      <c r="T44" s="3913"/>
      <c r="U44" s="3920"/>
      <c r="V44" s="3913"/>
      <c r="W44" s="2000">
        <f>60000000-30219449</f>
        <v>29780551</v>
      </c>
      <c r="X44" s="1961" t="s">
        <v>3255</v>
      </c>
      <c r="Y44" s="1997">
        <v>12</v>
      </c>
      <c r="Z44" s="1997" t="s">
        <v>3188</v>
      </c>
      <c r="AA44" s="3923"/>
      <c r="AB44" s="2391"/>
      <c r="AC44" s="2391"/>
      <c r="AD44" s="2391"/>
      <c r="AE44" s="2391"/>
      <c r="AF44" s="2391"/>
      <c r="AG44" s="2391"/>
      <c r="AH44" s="2391"/>
      <c r="AI44" s="2391"/>
      <c r="AJ44" s="2391"/>
      <c r="AK44" s="2391"/>
      <c r="AL44" s="2391"/>
      <c r="AM44" s="2391"/>
      <c r="AN44" s="2391"/>
      <c r="AO44" s="2391"/>
      <c r="AP44" s="2391"/>
      <c r="AQ44" s="2391"/>
      <c r="AR44" s="2391"/>
      <c r="AS44" s="2391"/>
    </row>
    <row r="45" spans="1:16363" s="1962" customFormat="1" ht="15" customHeight="1" x14ac:dyDescent="0.25">
      <c r="A45" s="1936"/>
      <c r="B45" s="1928"/>
      <c r="C45" s="1936"/>
      <c r="D45" s="1928"/>
      <c r="G45" s="2144"/>
      <c r="H45" s="2849"/>
      <c r="I45" s="2144"/>
      <c r="J45" s="2849"/>
      <c r="K45" s="2377"/>
      <c r="L45" s="2372"/>
      <c r="M45" s="2377"/>
      <c r="N45" s="2372"/>
      <c r="O45" s="3911"/>
      <c r="P45" s="3935"/>
      <c r="Q45" s="3913"/>
      <c r="R45" s="3930"/>
      <c r="S45" s="3934"/>
      <c r="T45" s="3913"/>
      <c r="U45" s="3920"/>
      <c r="V45" s="3913"/>
      <c r="W45" s="2000">
        <f>57021304+30219449</f>
        <v>87240753</v>
      </c>
      <c r="X45" s="1961" t="s">
        <v>3243</v>
      </c>
      <c r="Y45" s="1997">
        <v>12</v>
      </c>
      <c r="Z45" s="1997" t="s">
        <v>3188</v>
      </c>
      <c r="AA45" s="3923"/>
      <c r="AB45" s="2391"/>
      <c r="AC45" s="2391"/>
      <c r="AD45" s="2391"/>
      <c r="AE45" s="2391"/>
      <c r="AF45" s="2391"/>
      <c r="AG45" s="2391"/>
      <c r="AH45" s="2391"/>
      <c r="AI45" s="2391"/>
      <c r="AJ45" s="2391"/>
      <c r="AK45" s="2391"/>
      <c r="AL45" s="2391"/>
      <c r="AM45" s="2391"/>
      <c r="AN45" s="2391"/>
      <c r="AO45" s="2391"/>
      <c r="AP45" s="2391"/>
      <c r="AQ45" s="2391"/>
      <c r="AR45" s="2391"/>
      <c r="AS45" s="2391"/>
    </row>
    <row r="46" spans="1:16363" s="1962" customFormat="1" ht="15" customHeight="1" x14ac:dyDescent="0.25">
      <c r="A46" s="1936"/>
      <c r="B46" s="1928"/>
      <c r="C46" s="1936"/>
      <c r="D46" s="1928"/>
      <c r="G46" s="2144"/>
      <c r="H46" s="2849"/>
      <c r="I46" s="2144"/>
      <c r="J46" s="2849"/>
      <c r="K46" s="2377"/>
      <c r="L46" s="2372"/>
      <c r="M46" s="2377"/>
      <c r="N46" s="2372"/>
      <c r="O46" s="3911"/>
      <c r="P46" s="3935"/>
      <c r="Q46" s="3913"/>
      <c r="R46" s="3930"/>
      <c r="S46" s="3934"/>
      <c r="T46" s="3913"/>
      <c r="U46" s="3920"/>
      <c r="V46" s="3913" t="s">
        <v>3320</v>
      </c>
      <c r="W46" s="2000">
        <v>20000000</v>
      </c>
      <c r="X46" s="1961" t="s">
        <v>3246</v>
      </c>
      <c r="Y46" s="1997">
        <v>7</v>
      </c>
      <c r="Z46" s="1997" t="s">
        <v>3233</v>
      </c>
      <c r="AA46" s="3923"/>
      <c r="AB46" s="2391"/>
      <c r="AC46" s="2391"/>
      <c r="AD46" s="2391"/>
      <c r="AE46" s="2391"/>
      <c r="AF46" s="2391"/>
      <c r="AG46" s="2391"/>
      <c r="AH46" s="2391"/>
      <c r="AI46" s="2391"/>
      <c r="AJ46" s="2391"/>
      <c r="AK46" s="2391"/>
      <c r="AL46" s="2391"/>
      <c r="AM46" s="2391"/>
      <c r="AN46" s="2391"/>
      <c r="AO46" s="2391"/>
      <c r="AP46" s="2391"/>
      <c r="AQ46" s="2391"/>
      <c r="AR46" s="2391"/>
      <c r="AS46" s="2391"/>
    </row>
    <row r="47" spans="1:16363" s="1962" customFormat="1" ht="15" customHeight="1" x14ac:dyDescent="0.25">
      <c r="A47" s="1936"/>
      <c r="B47" s="1928"/>
      <c r="C47" s="1936"/>
      <c r="D47" s="1928"/>
      <c r="G47" s="2144"/>
      <c r="H47" s="2849"/>
      <c r="I47" s="2144"/>
      <c r="J47" s="2849"/>
      <c r="K47" s="2377"/>
      <c r="L47" s="2372"/>
      <c r="M47" s="2377"/>
      <c r="N47" s="2372"/>
      <c r="O47" s="3911"/>
      <c r="P47" s="3935"/>
      <c r="Q47" s="3913"/>
      <c r="R47" s="3930"/>
      <c r="S47" s="3934"/>
      <c r="T47" s="3913"/>
      <c r="U47" s="3920"/>
      <c r="V47" s="3913"/>
      <c r="W47" s="2001">
        <f>30000000-30000000</f>
        <v>0</v>
      </c>
      <c r="X47" s="1997" t="s">
        <v>3312</v>
      </c>
      <c r="Y47" s="1997">
        <v>7</v>
      </c>
      <c r="Z47" s="1997" t="s">
        <v>3233</v>
      </c>
      <c r="AA47" s="3923"/>
      <c r="AB47" s="2391"/>
      <c r="AC47" s="2391"/>
      <c r="AD47" s="2391"/>
      <c r="AE47" s="2391"/>
      <c r="AF47" s="2391"/>
      <c r="AG47" s="2391"/>
      <c r="AH47" s="2391"/>
      <c r="AI47" s="2391"/>
      <c r="AJ47" s="2391"/>
      <c r="AK47" s="2391"/>
      <c r="AL47" s="2391"/>
      <c r="AM47" s="2391"/>
      <c r="AN47" s="2391"/>
      <c r="AO47" s="2391"/>
      <c r="AP47" s="2391"/>
      <c r="AQ47" s="2391"/>
      <c r="AR47" s="2391"/>
      <c r="AS47" s="2391"/>
      <c r="AU47" s="1152" t="s">
        <v>129</v>
      </c>
      <c r="AV47" s="1152" t="s">
        <v>129</v>
      </c>
      <c r="AW47" s="1152" t="s">
        <v>129</v>
      </c>
      <c r="AX47" s="1152" t="s">
        <v>129</v>
      </c>
      <c r="AY47" s="1152" t="s">
        <v>129</v>
      </c>
      <c r="AZ47" s="1152" t="s">
        <v>129</v>
      </c>
      <c r="BA47" s="1152" t="s">
        <v>129</v>
      </c>
      <c r="BB47" s="1152" t="s">
        <v>129</v>
      </c>
      <c r="BC47" s="1152" t="s">
        <v>129</v>
      </c>
      <c r="BD47" s="1152" t="s">
        <v>129</v>
      </c>
      <c r="BE47" s="1152" t="s">
        <v>129</v>
      </c>
      <c r="BF47" s="1152" t="s">
        <v>129</v>
      </c>
      <c r="BG47" s="1152" t="s">
        <v>129</v>
      </c>
      <c r="BH47" s="1152" t="s">
        <v>129</v>
      </c>
      <c r="BI47" s="1152" t="s">
        <v>129</v>
      </c>
      <c r="BJ47" s="1152" t="s">
        <v>129</v>
      </c>
      <c r="BK47" s="1152" t="s">
        <v>129</v>
      </c>
      <c r="BL47" s="1152" t="s">
        <v>129</v>
      </c>
      <c r="BM47" s="1152" t="s">
        <v>129</v>
      </c>
      <c r="BN47" s="1152" t="s">
        <v>129</v>
      </c>
      <c r="BO47" s="1152" t="s">
        <v>129</v>
      </c>
      <c r="BP47" s="1152" t="s">
        <v>129</v>
      </c>
      <c r="BQ47" s="1152" t="s">
        <v>129</v>
      </c>
      <c r="BR47" s="1152" t="s">
        <v>129</v>
      </c>
      <c r="BS47" s="1152" t="s">
        <v>129</v>
      </c>
      <c r="BT47" s="1152" t="s">
        <v>129</v>
      </c>
      <c r="BU47" s="1152" t="s">
        <v>129</v>
      </c>
      <c r="BV47" s="1152" t="s">
        <v>129</v>
      </c>
      <c r="BW47" s="1152" t="s">
        <v>129</v>
      </c>
      <c r="BX47" s="1152" t="s">
        <v>129</v>
      </c>
      <c r="BY47" s="1152" t="s">
        <v>129</v>
      </c>
      <c r="BZ47" s="1152" t="s">
        <v>129</v>
      </c>
      <c r="CA47" s="1152" t="s">
        <v>129</v>
      </c>
      <c r="CB47" s="1152" t="s">
        <v>129</v>
      </c>
      <c r="CC47" s="1152" t="s">
        <v>129</v>
      </c>
      <c r="CD47" s="1152" t="s">
        <v>129</v>
      </c>
      <c r="CE47" s="1152" t="s">
        <v>129</v>
      </c>
      <c r="CF47" s="1152" t="s">
        <v>129</v>
      </c>
      <c r="CG47" s="1152" t="s">
        <v>129</v>
      </c>
      <c r="CH47" s="1152" t="s">
        <v>129</v>
      </c>
      <c r="CI47" s="1152" t="s">
        <v>129</v>
      </c>
      <c r="CJ47" s="1152" t="s">
        <v>129</v>
      </c>
      <c r="CK47" s="1152" t="s">
        <v>129</v>
      </c>
      <c r="CL47" s="1152" t="s">
        <v>129</v>
      </c>
      <c r="CM47" s="1152" t="s">
        <v>129</v>
      </c>
      <c r="CN47" s="1152" t="s">
        <v>129</v>
      </c>
      <c r="CO47" s="1152" t="s">
        <v>129</v>
      </c>
      <c r="CP47" s="1152" t="s">
        <v>129</v>
      </c>
      <c r="CQ47" s="1152" t="s">
        <v>129</v>
      </c>
      <c r="CR47" s="1152" t="s">
        <v>129</v>
      </c>
      <c r="CS47" s="1152" t="s">
        <v>129</v>
      </c>
      <c r="CT47" s="1152" t="s">
        <v>129</v>
      </c>
      <c r="CU47" s="1152" t="s">
        <v>129</v>
      </c>
      <c r="CV47" s="1152" t="s">
        <v>129</v>
      </c>
      <c r="CW47" s="1152" t="s">
        <v>129</v>
      </c>
      <c r="CX47" s="1152" t="s">
        <v>129</v>
      </c>
      <c r="CY47" s="1152" t="s">
        <v>129</v>
      </c>
      <c r="CZ47" s="1152" t="s">
        <v>129</v>
      </c>
      <c r="DA47" s="1152" t="s">
        <v>129</v>
      </c>
      <c r="DB47" s="1152" t="s">
        <v>129</v>
      </c>
      <c r="DC47" s="1152" t="s">
        <v>129</v>
      </c>
      <c r="DD47" s="1152" t="s">
        <v>129</v>
      </c>
      <c r="DE47" s="1152" t="s">
        <v>129</v>
      </c>
      <c r="DF47" s="1152" t="s">
        <v>129</v>
      </c>
      <c r="DG47" s="1152" t="s">
        <v>129</v>
      </c>
      <c r="DH47" s="1152" t="s">
        <v>129</v>
      </c>
      <c r="DI47" s="1152" t="s">
        <v>129</v>
      </c>
      <c r="DJ47" s="1152" t="s">
        <v>129</v>
      </c>
      <c r="DK47" s="1152" t="s">
        <v>129</v>
      </c>
      <c r="DL47" s="1152" t="s">
        <v>129</v>
      </c>
      <c r="DM47" s="1152" t="s">
        <v>129</v>
      </c>
      <c r="DN47" s="1152" t="s">
        <v>129</v>
      </c>
      <c r="DO47" s="1152" t="s">
        <v>129</v>
      </c>
      <c r="DP47" s="1152" t="s">
        <v>129</v>
      </c>
      <c r="DQ47" s="1152" t="s">
        <v>129</v>
      </c>
      <c r="DR47" s="1152" t="s">
        <v>129</v>
      </c>
      <c r="DS47" s="1152" t="s">
        <v>129</v>
      </c>
      <c r="DT47" s="1152" t="s">
        <v>129</v>
      </c>
      <c r="DU47" s="1152" t="s">
        <v>129</v>
      </c>
      <c r="DV47" s="1152" t="s">
        <v>129</v>
      </c>
      <c r="DW47" s="1152" t="s">
        <v>129</v>
      </c>
      <c r="DX47" s="1152" t="s">
        <v>129</v>
      </c>
      <c r="DY47" s="1152" t="s">
        <v>129</v>
      </c>
      <c r="DZ47" s="1152" t="s">
        <v>129</v>
      </c>
      <c r="EA47" s="1152" t="s">
        <v>129</v>
      </c>
      <c r="EB47" s="1152" t="s">
        <v>129</v>
      </c>
      <c r="EC47" s="1152" t="s">
        <v>129</v>
      </c>
      <c r="ED47" s="1152" t="s">
        <v>129</v>
      </c>
      <c r="EE47" s="1152" t="s">
        <v>129</v>
      </c>
      <c r="EF47" s="1152" t="s">
        <v>129</v>
      </c>
      <c r="EG47" s="1152" t="s">
        <v>129</v>
      </c>
      <c r="EH47" s="1152" t="s">
        <v>129</v>
      </c>
      <c r="EI47" s="1152" t="s">
        <v>129</v>
      </c>
      <c r="EJ47" s="1152" t="s">
        <v>129</v>
      </c>
      <c r="EK47" s="1152" t="s">
        <v>129</v>
      </c>
      <c r="EL47" s="1152" t="s">
        <v>129</v>
      </c>
      <c r="EM47" s="1152" t="s">
        <v>129</v>
      </c>
      <c r="EN47" s="1152" t="s">
        <v>129</v>
      </c>
      <c r="EO47" s="1152" t="s">
        <v>129</v>
      </c>
      <c r="EP47" s="1152" t="s">
        <v>129</v>
      </c>
      <c r="EQ47" s="1152" t="s">
        <v>129</v>
      </c>
      <c r="ER47" s="1152" t="s">
        <v>129</v>
      </c>
      <c r="ES47" s="1152" t="s">
        <v>129</v>
      </c>
      <c r="ET47" s="1152" t="s">
        <v>129</v>
      </c>
      <c r="EU47" s="1152" t="s">
        <v>129</v>
      </c>
      <c r="EV47" s="1152" t="s">
        <v>129</v>
      </c>
      <c r="EW47" s="1152" t="s">
        <v>129</v>
      </c>
      <c r="EX47" s="1152" t="s">
        <v>129</v>
      </c>
      <c r="EY47" s="1152" t="s">
        <v>129</v>
      </c>
      <c r="EZ47" s="1152" t="s">
        <v>129</v>
      </c>
      <c r="FA47" s="1152" t="s">
        <v>129</v>
      </c>
      <c r="FB47" s="1152" t="s">
        <v>129</v>
      </c>
      <c r="FC47" s="1152" t="s">
        <v>129</v>
      </c>
      <c r="FD47" s="1152" t="s">
        <v>129</v>
      </c>
      <c r="FE47" s="1152" t="s">
        <v>129</v>
      </c>
      <c r="FF47" s="1152" t="s">
        <v>129</v>
      </c>
      <c r="FG47" s="1152" t="s">
        <v>129</v>
      </c>
      <c r="FH47" s="1152" t="s">
        <v>129</v>
      </c>
      <c r="FI47" s="1152" t="s">
        <v>129</v>
      </c>
      <c r="FJ47" s="1152" t="s">
        <v>129</v>
      </c>
      <c r="FK47" s="1152" t="s">
        <v>129</v>
      </c>
      <c r="FL47" s="1152" t="s">
        <v>129</v>
      </c>
      <c r="FM47" s="1152" t="s">
        <v>129</v>
      </c>
      <c r="FN47" s="1152" t="s">
        <v>129</v>
      </c>
      <c r="FO47" s="1152" t="s">
        <v>129</v>
      </c>
      <c r="FP47" s="1152" t="s">
        <v>129</v>
      </c>
      <c r="FQ47" s="1152" t="s">
        <v>129</v>
      </c>
      <c r="FR47" s="1152" t="s">
        <v>129</v>
      </c>
      <c r="FS47" s="1152" t="s">
        <v>129</v>
      </c>
      <c r="FT47" s="1152" t="s">
        <v>129</v>
      </c>
      <c r="FU47" s="1152" t="s">
        <v>129</v>
      </c>
      <c r="FV47" s="1152" t="s">
        <v>129</v>
      </c>
      <c r="FW47" s="1152" t="s">
        <v>129</v>
      </c>
      <c r="FX47" s="1152" t="s">
        <v>129</v>
      </c>
      <c r="FY47" s="1152" t="s">
        <v>129</v>
      </c>
      <c r="FZ47" s="1152" t="s">
        <v>129</v>
      </c>
      <c r="GA47" s="1152" t="s">
        <v>129</v>
      </c>
      <c r="GB47" s="1152" t="s">
        <v>129</v>
      </c>
      <c r="GC47" s="1152" t="s">
        <v>129</v>
      </c>
      <c r="GD47" s="1152" t="s">
        <v>129</v>
      </c>
      <c r="GE47" s="1152" t="s">
        <v>129</v>
      </c>
      <c r="GF47" s="1152" t="s">
        <v>129</v>
      </c>
      <c r="GG47" s="1152" t="s">
        <v>129</v>
      </c>
      <c r="GH47" s="1152" t="s">
        <v>129</v>
      </c>
      <c r="GI47" s="1152" t="s">
        <v>129</v>
      </c>
      <c r="GJ47" s="1152" t="s">
        <v>129</v>
      </c>
      <c r="GK47" s="1152" t="s">
        <v>129</v>
      </c>
      <c r="GL47" s="1152" t="s">
        <v>129</v>
      </c>
      <c r="GM47" s="1152" t="s">
        <v>129</v>
      </c>
      <c r="GN47" s="1152" t="s">
        <v>129</v>
      </c>
      <c r="GO47" s="1152" t="s">
        <v>129</v>
      </c>
      <c r="GP47" s="1152" t="s">
        <v>129</v>
      </c>
      <c r="GQ47" s="1152" t="s">
        <v>129</v>
      </c>
      <c r="GR47" s="1152" t="s">
        <v>129</v>
      </c>
      <c r="GS47" s="1152" t="s">
        <v>129</v>
      </c>
      <c r="GT47" s="1152" t="s">
        <v>129</v>
      </c>
      <c r="GU47" s="1152" t="s">
        <v>129</v>
      </c>
      <c r="GV47" s="1152" t="s">
        <v>129</v>
      </c>
      <c r="GW47" s="1152" t="s">
        <v>129</v>
      </c>
      <c r="GX47" s="1152" t="s">
        <v>129</v>
      </c>
      <c r="GY47" s="1152" t="s">
        <v>129</v>
      </c>
      <c r="GZ47" s="1152" t="s">
        <v>129</v>
      </c>
      <c r="HA47" s="1152" t="s">
        <v>129</v>
      </c>
      <c r="HB47" s="1152" t="s">
        <v>129</v>
      </c>
      <c r="HC47" s="1152" t="s">
        <v>129</v>
      </c>
      <c r="HD47" s="1152" t="s">
        <v>129</v>
      </c>
      <c r="HE47" s="1152" t="s">
        <v>129</v>
      </c>
      <c r="HF47" s="1152" t="s">
        <v>129</v>
      </c>
      <c r="HG47" s="1152" t="s">
        <v>129</v>
      </c>
      <c r="HH47" s="1152" t="s">
        <v>129</v>
      </c>
      <c r="HI47" s="1152" t="s">
        <v>129</v>
      </c>
      <c r="HJ47" s="1152" t="s">
        <v>129</v>
      </c>
      <c r="HK47" s="1152" t="s">
        <v>129</v>
      </c>
      <c r="HL47" s="1152" t="s">
        <v>129</v>
      </c>
      <c r="HM47" s="1152" t="s">
        <v>129</v>
      </c>
      <c r="HN47" s="1152" t="s">
        <v>129</v>
      </c>
      <c r="HO47" s="1152" t="s">
        <v>129</v>
      </c>
      <c r="HP47" s="1152" t="s">
        <v>129</v>
      </c>
      <c r="HQ47" s="1152" t="s">
        <v>129</v>
      </c>
      <c r="HR47" s="1152" t="s">
        <v>129</v>
      </c>
      <c r="HS47" s="1152" t="s">
        <v>129</v>
      </c>
      <c r="HT47" s="1152" t="s">
        <v>129</v>
      </c>
      <c r="HU47" s="1152" t="s">
        <v>129</v>
      </c>
      <c r="HV47" s="1152" t="s">
        <v>129</v>
      </c>
      <c r="HW47" s="1152" t="s">
        <v>129</v>
      </c>
      <c r="HX47" s="1152" t="s">
        <v>129</v>
      </c>
      <c r="HY47" s="1152" t="s">
        <v>129</v>
      </c>
      <c r="HZ47" s="1152" t="s">
        <v>129</v>
      </c>
      <c r="IA47" s="1152" t="s">
        <v>129</v>
      </c>
      <c r="IB47" s="1152" t="s">
        <v>129</v>
      </c>
      <c r="IC47" s="1152" t="s">
        <v>129</v>
      </c>
      <c r="ID47" s="1152" t="s">
        <v>129</v>
      </c>
      <c r="IE47" s="1152" t="s">
        <v>129</v>
      </c>
      <c r="IF47" s="1152" t="s">
        <v>129</v>
      </c>
      <c r="IG47" s="1152" t="s">
        <v>129</v>
      </c>
      <c r="IH47" s="1152" t="s">
        <v>129</v>
      </c>
      <c r="II47" s="1152" t="s">
        <v>129</v>
      </c>
      <c r="IJ47" s="1152" t="s">
        <v>129</v>
      </c>
      <c r="IK47" s="1152" t="s">
        <v>129</v>
      </c>
      <c r="IL47" s="1152" t="s">
        <v>129</v>
      </c>
      <c r="IM47" s="1152" t="s">
        <v>129</v>
      </c>
      <c r="IN47" s="1152" t="s">
        <v>129</v>
      </c>
      <c r="IO47" s="1152" t="s">
        <v>129</v>
      </c>
      <c r="IP47" s="1152" t="s">
        <v>129</v>
      </c>
      <c r="IQ47" s="1152" t="s">
        <v>129</v>
      </c>
      <c r="IR47" s="1152" t="s">
        <v>129</v>
      </c>
      <c r="IS47" s="1152" t="s">
        <v>129</v>
      </c>
      <c r="IT47" s="1152" t="s">
        <v>129</v>
      </c>
      <c r="IU47" s="1152" t="s">
        <v>129</v>
      </c>
      <c r="IV47" s="1152" t="s">
        <v>129</v>
      </c>
      <c r="IW47" s="1152" t="s">
        <v>129</v>
      </c>
      <c r="IX47" s="1152" t="s">
        <v>129</v>
      </c>
      <c r="IY47" s="1152" t="s">
        <v>129</v>
      </c>
      <c r="IZ47" s="1152" t="s">
        <v>129</v>
      </c>
      <c r="JA47" s="1152" t="s">
        <v>129</v>
      </c>
      <c r="JB47" s="1152" t="s">
        <v>129</v>
      </c>
      <c r="JC47" s="1152" t="s">
        <v>129</v>
      </c>
      <c r="JD47" s="1152" t="s">
        <v>129</v>
      </c>
      <c r="JE47" s="1152" t="s">
        <v>129</v>
      </c>
      <c r="JF47" s="1152" t="s">
        <v>129</v>
      </c>
      <c r="JG47" s="1152" t="s">
        <v>129</v>
      </c>
      <c r="JH47" s="1152" t="s">
        <v>129</v>
      </c>
      <c r="JI47" s="1152" t="s">
        <v>129</v>
      </c>
      <c r="JJ47" s="1152" t="s">
        <v>129</v>
      </c>
      <c r="JK47" s="1152" t="s">
        <v>129</v>
      </c>
      <c r="JL47" s="1152" t="s">
        <v>129</v>
      </c>
      <c r="JM47" s="1152" t="s">
        <v>129</v>
      </c>
      <c r="JN47" s="1152" t="s">
        <v>129</v>
      </c>
      <c r="JO47" s="1152" t="s">
        <v>129</v>
      </c>
      <c r="JP47" s="1152" t="s">
        <v>129</v>
      </c>
      <c r="JQ47" s="1152" t="s">
        <v>129</v>
      </c>
      <c r="JR47" s="1152" t="s">
        <v>129</v>
      </c>
      <c r="JS47" s="1152" t="s">
        <v>129</v>
      </c>
      <c r="JT47" s="1152" t="s">
        <v>129</v>
      </c>
      <c r="JU47" s="1152" t="s">
        <v>129</v>
      </c>
      <c r="JV47" s="1152" t="s">
        <v>129</v>
      </c>
      <c r="JW47" s="1152" t="s">
        <v>129</v>
      </c>
      <c r="JX47" s="1152" t="s">
        <v>129</v>
      </c>
      <c r="JY47" s="1152" t="s">
        <v>129</v>
      </c>
      <c r="JZ47" s="1152" t="s">
        <v>129</v>
      </c>
      <c r="KA47" s="1152" t="s">
        <v>129</v>
      </c>
      <c r="KB47" s="1152" t="s">
        <v>129</v>
      </c>
      <c r="KC47" s="1152" t="s">
        <v>129</v>
      </c>
      <c r="KD47" s="1152" t="s">
        <v>129</v>
      </c>
      <c r="KE47" s="1152" t="s">
        <v>129</v>
      </c>
      <c r="KF47" s="1152" t="s">
        <v>129</v>
      </c>
      <c r="KG47" s="1152" t="s">
        <v>129</v>
      </c>
      <c r="KH47" s="1152" t="s">
        <v>129</v>
      </c>
      <c r="KI47" s="1152" t="s">
        <v>129</v>
      </c>
      <c r="KJ47" s="1152" t="s">
        <v>129</v>
      </c>
      <c r="KK47" s="1152" t="s">
        <v>129</v>
      </c>
      <c r="KL47" s="1152" t="s">
        <v>129</v>
      </c>
      <c r="KM47" s="1152" t="s">
        <v>129</v>
      </c>
      <c r="KN47" s="1152" t="s">
        <v>129</v>
      </c>
      <c r="KO47" s="1152" t="s">
        <v>129</v>
      </c>
      <c r="KP47" s="1152" t="s">
        <v>129</v>
      </c>
      <c r="KQ47" s="1152" t="s">
        <v>129</v>
      </c>
      <c r="KR47" s="1152" t="s">
        <v>129</v>
      </c>
      <c r="KS47" s="1152" t="s">
        <v>129</v>
      </c>
      <c r="KT47" s="1152" t="s">
        <v>129</v>
      </c>
      <c r="KU47" s="1152" t="s">
        <v>129</v>
      </c>
      <c r="KV47" s="1152" t="s">
        <v>129</v>
      </c>
      <c r="KW47" s="1152" t="s">
        <v>129</v>
      </c>
      <c r="KX47" s="1152" t="s">
        <v>129</v>
      </c>
      <c r="KY47" s="1152" t="s">
        <v>129</v>
      </c>
      <c r="KZ47" s="1152" t="s">
        <v>129</v>
      </c>
      <c r="LA47" s="1152" t="s">
        <v>129</v>
      </c>
      <c r="LB47" s="1152" t="s">
        <v>129</v>
      </c>
      <c r="LC47" s="1152" t="s">
        <v>129</v>
      </c>
      <c r="LD47" s="1152" t="s">
        <v>129</v>
      </c>
      <c r="LE47" s="1152" t="s">
        <v>129</v>
      </c>
      <c r="LF47" s="1152" t="s">
        <v>129</v>
      </c>
      <c r="LG47" s="1152" t="s">
        <v>129</v>
      </c>
      <c r="LH47" s="1152" t="s">
        <v>129</v>
      </c>
      <c r="LI47" s="1152" t="s">
        <v>129</v>
      </c>
      <c r="LJ47" s="1152" t="s">
        <v>129</v>
      </c>
      <c r="LK47" s="1152" t="s">
        <v>129</v>
      </c>
      <c r="LL47" s="1152" t="s">
        <v>129</v>
      </c>
      <c r="LM47" s="1152" t="s">
        <v>129</v>
      </c>
      <c r="LN47" s="1152" t="s">
        <v>129</v>
      </c>
      <c r="LO47" s="1152" t="s">
        <v>129</v>
      </c>
      <c r="LP47" s="1152" t="s">
        <v>129</v>
      </c>
      <c r="LQ47" s="1152" t="s">
        <v>129</v>
      </c>
      <c r="LR47" s="1152" t="s">
        <v>129</v>
      </c>
      <c r="LS47" s="1152" t="s">
        <v>129</v>
      </c>
      <c r="LT47" s="1152" t="s">
        <v>129</v>
      </c>
      <c r="LU47" s="1152" t="s">
        <v>129</v>
      </c>
      <c r="LV47" s="1152" t="s">
        <v>129</v>
      </c>
      <c r="LW47" s="1152" t="s">
        <v>129</v>
      </c>
      <c r="LX47" s="1152" t="s">
        <v>129</v>
      </c>
      <c r="LY47" s="1152" t="s">
        <v>129</v>
      </c>
      <c r="LZ47" s="1152" t="s">
        <v>129</v>
      </c>
      <c r="MA47" s="1152" t="s">
        <v>129</v>
      </c>
      <c r="MB47" s="1152" t="s">
        <v>129</v>
      </c>
      <c r="MC47" s="1152" t="s">
        <v>129</v>
      </c>
      <c r="MD47" s="1152" t="s">
        <v>129</v>
      </c>
      <c r="ME47" s="1152" t="s">
        <v>129</v>
      </c>
      <c r="MF47" s="1152" t="s">
        <v>129</v>
      </c>
      <c r="MG47" s="1152" t="s">
        <v>129</v>
      </c>
      <c r="MH47" s="1152" t="s">
        <v>129</v>
      </c>
      <c r="MI47" s="1152" t="s">
        <v>129</v>
      </c>
      <c r="MJ47" s="1152" t="s">
        <v>129</v>
      </c>
      <c r="MK47" s="1152" t="s">
        <v>129</v>
      </c>
      <c r="ML47" s="1152" t="s">
        <v>129</v>
      </c>
      <c r="MM47" s="1152" t="s">
        <v>129</v>
      </c>
      <c r="MN47" s="1152" t="s">
        <v>129</v>
      </c>
      <c r="MO47" s="1152" t="s">
        <v>129</v>
      </c>
      <c r="MP47" s="1152" t="s">
        <v>129</v>
      </c>
      <c r="MQ47" s="1152" t="s">
        <v>129</v>
      </c>
      <c r="MR47" s="1152" t="s">
        <v>129</v>
      </c>
      <c r="MS47" s="1152" t="s">
        <v>129</v>
      </c>
      <c r="MT47" s="1152" t="s">
        <v>129</v>
      </c>
      <c r="MU47" s="1152" t="s">
        <v>129</v>
      </c>
      <c r="MV47" s="1152" t="s">
        <v>129</v>
      </c>
      <c r="MW47" s="1152" t="s">
        <v>129</v>
      </c>
      <c r="MX47" s="1152" t="s">
        <v>129</v>
      </c>
      <c r="MY47" s="1152" t="s">
        <v>129</v>
      </c>
      <c r="MZ47" s="1152" t="s">
        <v>129</v>
      </c>
      <c r="NA47" s="1152" t="s">
        <v>129</v>
      </c>
      <c r="NB47" s="1152" t="s">
        <v>129</v>
      </c>
      <c r="NC47" s="1152" t="s">
        <v>129</v>
      </c>
      <c r="ND47" s="1152" t="s">
        <v>129</v>
      </c>
      <c r="NE47" s="1152" t="s">
        <v>129</v>
      </c>
      <c r="NF47" s="1152" t="s">
        <v>129</v>
      </c>
      <c r="NG47" s="1152" t="s">
        <v>129</v>
      </c>
      <c r="NH47" s="1152" t="s">
        <v>129</v>
      </c>
      <c r="NI47" s="1152" t="s">
        <v>129</v>
      </c>
      <c r="NJ47" s="1152" t="s">
        <v>129</v>
      </c>
      <c r="NK47" s="1152" t="s">
        <v>129</v>
      </c>
      <c r="NL47" s="1152" t="s">
        <v>129</v>
      </c>
      <c r="NM47" s="1152" t="s">
        <v>129</v>
      </c>
      <c r="NN47" s="1152" t="s">
        <v>129</v>
      </c>
      <c r="NO47" s="1152" t="s">
        <v>129</v>
      </c>
      <c r="NP47" s="1152" t="s">
        <v>129</v>
      </c>
      <c r="NQ47" s="1152" t="s">
        <v>129</v>
      </c>
      <c r="NR47" s="1152" t="s">
        <v>129</v>
      </c>
      <c r="NS47" s="1152" t="s">
        <v>129</v>
      </c>
      <c r="NT47" s="1152" t="s">
        <v>129</v>
      </c>
      <c r="NU47" s="1152" t="s">
        <v>129</v>
      </c>
      <c r="NV47" s="1152" t="s">
        <v>129</v>
      </c>
      <c r="NW47" s="1152" t="s">
        <v>129</v>
      </c>
      <c r="NX47" s="1152" t="s">
        <v>129</v>
      </c>
      <c r="NY47" s="1152" t="s">
        <v>129</v>
      </c>
      <c r="NZ47" s="1152" t="s">
        <v>129</v>
      </c>
      <c r="OA47" s="1152" t="s">
        <v>129</v>
      </c>
      <c r="OB47" s="1152" t="s">
        <v>129</v>
      </c>
      <c r="OC47" s="1152" t="s">
        <v>129</v>
      </c>
      <c r="OD47" s="1152" t="s">
        <v>129</v>
      </c>
      <c r="OE47" s="1152" t="s">
        <v>129</v>
      </c>
      <c r="OF47" s="1152" t="s">
        <v>129</v>
      </c>
      <c r="OG47" s="1152" t="s">
        <v>129</v>
      </c>
      <c r="OH47" s="1152" t="s">
        <v>129</v>
      </c>
      <c r="OI47" s="1152" t="s">
        <v>129</v>
      </c>
      <c r="OJ47" s="1152" t="s">
        <v>129</v>
      </c>
      <c r="OK47" s="1152" t="s">
        <v>129</v>
      </c>
      <c r="OL47" s="1152" t="s">
        <v>129</v>
      </c>
      <c r="OM47" s="1152" t="s">
        <v>129</v>
      </c>
      <c r="ON47" s="1152" t="s">
        <v>129</v>
      </c>
      <c r="OO47" s="1152" t="s">
        <v>129</v>
      </c>
      <c r="OP47" s="1152" t="s">
        <v>129</v>
      </c>
      <c r="OQ47" s="1152" t="s">
        <v>129</v>
      </c>
      <c r="OR47" s="1152" t="s">
        <v>129</v>
      </c>
      <c r="OS47" s="1152" t="s">
        <v>129</v>
      </c>
      <c r="OT47" s="1152" t="s">
        <v>129</v>
      </c>
      <c r="OU47" s="1152" t="s">
        <v>129</v>
      </c>
      <c r="OV47" s="1152" t="s">
        <v>129</v>
      </c>
      <c r="OW47" s="1152" t="s">
        <v>129</v>
      </c>
      <c r="OX47" s="1152" t="s">
        <v>129</v>
      </c>
      <c r="OY47" s="1152" t="s">
        <v>129</v>
      </c>
      <c r="OZ47" s="1152" t="s">
        <v>129</v>
      </c>
      <c r="PA47" s="1152" t="s">
        <v>129</v>
      </c>
      <c r="PB47" s="1152" t="s">
        <v>129</v>
      </c>
      <c r="PC47" s="1152" t="s">
        <v>129</v>
      </c>
      <c r="PD47" s="1152" t="s">
        <v>129</v>
      </c>
      <c r="PE47" s="1152" t="s">
        <v>129</v>
      </c>
      <c r="PF47" s="1152" t="s">
        <v>129</v>
      </c>
      <c r="PG47" s="1152" t="s">
        <v>129</v>
      </c>
      <c r="PH47" s="1152" t="s">
        <v>129</v>
      </c>
      <c r="PI47" s="1152" t="s">
        <v>129</v>
      </c>
      <c r="PJ47" s="1152" t="s">
        <v>129</v>
      </c>
      <c r="PK47" s="1152" t="s">
        <v>129</v>
      </c>
      <c r="PL47" s="1152" t="s">
        <v>129</v>
      </c>
      <c r="PM47" s="1152" t="s">
        <v>129</v>
      </c>
      <c r="PN47" s="1152" t="s">
        <v>129</v>
      </c>
      <c r="PO47" s="1152" t="s">
        <v>129</v>
      </c>
      <c r="PP47" s="1152" t="s">
        <v>129</v>
      </c>
      <c r="PQ47" s="1152" t="s">
        <v>129</v>
      </c>
      <c r="PR47" s="1152" t="s">
        <v>129</v>
      </c>
      <c r="PS47" s="1152" t="s">
        <v>129</v>
      </c>
      <c r="PT47" s="1152" t="s">
        <v>129</v>
      </c>
      <c r="PU47" s="1152" t="s">
        <v>129</v>
      </c>
      <c r="PV47" s="1152" t="s">
        <v>129</v>
      </c>
      <c r="PW47" s="1152" t="s">
        <v>129</v>
      </c>
      <c r="PX47" s="1152" t="s">
        <v>129</v>
      </c>
      <c r="PY47" s="1152" t="s">
        <v>129</v>
      </c>
      <c r="PZ47" s="1152" t="s">
        <v>129</v>
      </c>
      <c r="QA47" s="1152" t="s">
        <v>129</v>
      </c>
      <c r="QB47" s="1152" t="s">
        <v>129</v>
      </c>
      <c r="QC47" s="1152" t="s">
        <v>129</v>
      </c>
      <c r="QD47" s="1152" t="s">
        <v>129</v>
      </c>
      <c r="QE47" s="1152" t="s">
        <v>129</v>
      </c>
      <c r="QF47" s="1152" t="s">
        <v>129</v>
      </c>
      <c r="QG47" s="1152" t="s">
        <v>129</v>
      </c>
      <c r="QH47" s="1152" t="s">
        <v>129</v>
      </c>
      <c r="QI47" s="1152" t="s">
        <v>129</v>
      </c>
      <c r="QJ47" s="1152" t="s">
        <v>129</v>
      </c>
      <c r="QK47" s="1152" t="s">
        <v>129</v>
      </c>
      <c r="QL47" s="1152" t="s">
        <v>129</v>
      </c>
      <c r="QM47" s="1152" t="s">
        <v>129</v>
      </c>
      <c r="QN47" s="1152" t="s">
        <v>129</v>
      </c>
      <c r="QO47" s="1152" t="s">
        <v>129</v>
      </c>
      <c r="QP47" s="1152" t="s">
        <v>129</v>
      </c>
      <c r="QQ47" s="1152" t="s">
        <v>129</v>
      </c>
      <c r="QR47" s="1152" t="s">
        <v>129</v>
      </c>
      <c r="QS47" s="1152" t="s">
        <v>129</v>
      </c>
      <c r="QT47" s="1152" t="s">
        <v>129</v>
      </c>
      <c r="QU47" s="1152" t="s">
        <v>129</v>
      </c>
      <c r="QV47" s="1152" t="s">
        <v>129</v>
      </c>
      <c r="QW47" s="1152" t="s">
        <v>129</v>
      </c>
      <c r="QX47" s="1152" t="s">
        <v>129</v>
      </c>
      <c r="QY47" s="1152" t="s">
        <v>129</v>
      </c>
      <c r="QZ47" s="1152" t="s">
        <v>129</v>
      </c>
      <c r="RA47" s="1152" t="s">
        <v>129</v>
      </c>
      <c r="RB47" s="1152" t="s">
        <v>129</v>
      </c>
      <c r="RC47" s="1152" t="s">
        <v>129</v>
      </c>
      <c r="RD47" s="1152" t="s">
        <v>129</v>
      </c>
      <c r="RE47" s="1152" t="s">
        <v>129</v>
      </c>
      <c r="RF47" s="1152" t="s">
        <v>129</v>
      </c>
      <c r="RG47" s="1152" t="s">
        <v>129</v>
      </c>
      <c r="RH47" s="1152" t="s">
        <v>129</v>
      </c>
      <c r="RI47" s="1152" t="s">
        <v>129</v>
      </c>
      <c r="RJ47" s="1152" t="s">
        <v>129</v>
      </c>
      <c r="RK47" s="1152" t="s">
        <v>129</v>
      </c>
      <c r="RL47" s="1152" t="s">
        <v>129</v>
      </c>
      <c r="RM47" s="1152" t="s">
        <v>129</v>
      </c>
      <c r="RN47" s="1152" t="s">
        <v>129</v>
      </c>
      <c r="RO47" s="1152" t="s">
        <v>129</v>
      </c>
      <c r="RP47" s="1152" t="s">
        <v>129</v>
      </c>
      <c r="RQ47" s="1152" t="s">
        <v>129</v>
      </c>
      <c r="RR47" s="1152" t="s">
        <v>129</v>
      </c>
      <c r="RS47" s="1152" t="s">
        <v>129</v>
      </c>
      <c r="RT47" s="1152" t="s">
        <v>129</v>
      </c>
      <c r="RU47" s="1152" t="s">
        <v>129</v>
      </c>
      <c r="RV47" s="1152" t="s">
        <v>129</v>
      </c>
      <c r="RW47" s="1152" t="s">
        <v>129</v>
      </c>
      <c r="RX47" s="1152" t="s">
        <v>129</v>
      </c>
      <c r="RY47" s="1152" t="s">
        <v>129</v>
      </c>
      <c r="RZ47" s="1152" t="s">
        <v>129</v>
      </c>
      <c r="SA47" s="1152" t="s">
        <v>129</v>
      </c>
      <c r="SB47" s="1152" t="s">
        <v>129</v>
      </c>
      <c r="SC47" s="1152" t="s">
        <v>129</v>
      </c>
      <c r="SD47" s="1152" t="s">
        <v>129</v>
      </c>
      <c r="SE47" s="1152" t="s">
        <v>129</v>
      </c>
      <c r="SF47" s="1152" t="s">
        <v>129</v>
      </c>
      <c r="SG47" s="1152" t="s">
        <v>129</v>
      </c>
      <c r="SH47" s="1152" t="s">
        <v>129</v>
      </c>
      <c r="SI47" s="1152" t="s">
        <v>129</v>
      </c>
      <c r="SJ47" s="1152" t="s">
        <v>129</v>
      </c>
      <c r="SK47" s="1152" t="s">
        <v>129</v>
      </c>
      <c r="SL47" s="1152" t="s">
        <v>129</v>
      </c>
      <c r="SM47" s="1152" t="s">
        <v>129</v>
      </c>
      <c r="SN47" s="1152" t="s">
        <v>129</v>
      </c>
      <c r="SO47" s="1152" t="s">
        <v>129</v>
      </c>
      <c r="SP47" s="1152" t="s">
        <v>129</v>
      </c>
      <c r="SQ47" s="1152" t="s">
        <v>129</v>
      </c>
      <c r="SR47" s="1152" t="s">
        <v>129</v>
      </c>
      <c r="SS47" s="1152" t="s">
        <v>129</v>
      </c>
      <c r="ST47" s="1152" t="s">
        <v>129</v>
      </c>
      <c r="SU47" s="1152" t="s">
        <v>129</v>
      </c>
      <c r="SV47" s="1152" t="s">
        <v>129</v>
      </c>
      <c r="SW47" s="1152" t="s">
        <v>129</v>
      </c>
      <c r="SX47" s="1152" t="s">
        <v>129</v>
      </c>
      <c r="SY47" s="1152" t="s">
        <v>129</v>
      </c>
      <c r="SZ47" s="1152" t="s">
        <v>129</v>
      </c>
      <c r="TA47" s="1152" t="s">
        <v>129</v>
      </c>
      <c r="TB47" s="1152" t="s">
        <v>129</v>
      </c>
      <c r="TC47" s="1152" t="s">
        <v>129</v>
      </c>
      <c r="TD47" s="1152" t="s">
        <v>129</v>
      </c>
      <c r="TE47" s="1152" t="s">
        <v>129</v>
      </c>
      <c r="TF47" s="1152" t="s">
        <v>129</v>
      </c>
      <c r="TG47" s="1152" t="s">
        <v>129</v>
      </c>
      <c r="TH47" s="1152" t="s">
        <v>129</v>
      </c>
      <c r="TI47" s="1152" t="s">
        <v>129</v>
      </c>
      <c r="TJ47" s="1152" t="s">
        <v>129</v>
      </c>
      <c r="TK47" s="1152" t="s">
        <v>129</v>
      </c>
      <c r="TL47" s="1152" t="s">
        <v>129</v>
      </c>
      <c r="TM47" s="1152" t="s">
        <v>129</v>
      </c>
      <c r="TN47" s="1152" t="s">
        <v>129</v>
      </c>
      <c r="TO47" s="1152" t="s">
        <v>129</v>
      </c>
      <c r="TP47" s="1152" t="s">
        <v>129</v>
      </c>
      <c r="TQ47" s="1152" t="s">
        <v>129</v>
      </c>
      <c r="TR47" s="1152" t="s">
        <v>129</v>
      </c>
      <c r="TS47" s="1152" t="s">
        <v>129</v>
      </c>
      <c r="TT47" s="1152" t="s">
        <v>129</v>
      </c>
      <c r="TU47" s="1152" t="s">
        <v>129</v>
      </c>
      <c r="TV47" s="1152" t="s">
        <v>129</v>
      </c>
      <c r="TW47" s="1152" t="s">
        <v>129</v>
      </c>
      <c r="TX47" s="1152" t="s">
        <v>129</v>
      </c>
      <c r="TY47" s="1152" t="s">
        <v>129</v>
      </c>
      <c r="TZ47" s="1152" t="s">
        <v>129</v>
      </c>
      <c r="UA47" s="1152" t="s">
        <v>129</v>
      </c>
      <c r="UB47" s="1152" t="s">
        <v>129</v>
      </c>
      <c r="UC47" s="1152" t="s">
        <v>129</v>
      </c>
      <c r="UD47" s="1152" t="s">
        <v>129</v>
      </c>
      <c r="UE47" s="1152" t="s">
        <v>129</v>
      </c>
      <c r="UF47" s="1152" t="s">
        <v>129</v>
      </c>
      <c r="UG47" s="1152" t="s">
        <v>129</v>
      </c>
      <c r="UH47" s="1152" t="s">
        <v>129</v>
      </c>
      <c r="UI47" s="1152" t="s">
        <v>129</v>
      </c>
      <c r="UJ47" s="1152" t="s">
        <v>129</v>
      </c>
      <c r="UK47" s="1152" t="s">
        <v>129</v>
      </c>
      <c r="UL47" s="1152" t="s">
        <v>129</v>
      </c>
      <c r="UM47" s="1152" t="s">
        <v>129</v>
      </c>
      <c r="UN47" s="1152" t="s">
        <v>129</v>
      </c>
      <c r="UO47" s="1152" t="s">
        <v>129</v>
      </c>
      <c r="UP47" s="1152" t="s">
        <v>129</v>
      </c>
      <c r="UQ47" s="1152" t="s">
        <v>129</v>
      </c>
      <c r="UR47" s="1152" t="s">
        <v>129</v>
      </c>
      <c r="US47" s="1152" t="s">
        <v>129</v>
      </c>
      <c r="UT47" s="1152" t="s">
        <v>129</v>
      </c>
      <c r="UU47" s="1152" t="s">
        <v>129</v>
      </c>
      <c r="UV47" s="1152" t="s">
        <v>129</v>
      </c>
      <c r="UW47" s="1152" t="s">
        <v>129</v>
      </c>
      <c r="UX47" s="1152" t="s">
        <v>129</v>
      </c>
      <c r="UY47" s="1152" t="s">
        <v>129</v>
      </c>
      <c r="UZ47" s="1152" t="s">
        <v>129</v>
      </c>
      <c r="VA47" s="1152" t="s">
        <v>129</v>
      </c>
      <c r="VB47" s="1152" t="s">
        <v>129</v>
      </c>
      <c r="VC47" s="1152" t="s">
        <v>129</v>
      </c>
      <c r="VD47" s="1152" t="s">
        <v>129</v>
      </c>
      <c r="VE47" s="1152" t="s">
        <v>129</v>
      </c>
      <c r="VF47" s="1152" t="s">
        <v>129</v>
      </c>
      <c r="VG47" s="1152" t="s">
        <v>129</v>
      </c>
      <c r="VH47" s="1152" t="s">
        <v>129</v>
      </c>
      <c r="VI47" s="1152" t="s">
        <v>129</v>
      </c>
      <c r="VJ47" s="1152" t="s">
        <v>129</v>
      </c>
      <c r="VK47" s="1152" t="s">
        <v>129</v>
      </c>
      <c r="VL47" s="1152" t="s">
        <v>129</v>
      </c>
      <c r="VM47" s="1152" t="s">
        <v>129</v>
      </c>
      <c r="VN47" s="1152" t="s">
        <v>129</v>
      </c>
      <c r="VO47" s="1152" t="s">
        <v>129</v>
      </c>
      <c r="VP47" s="1152" t="s">
        <v>129</v>
      </c>
      <c r="VQ47" s="1152" t="s">
        <v>129</v>
      </c>
      <c r="VR47" s="1152" t="s">
        <v>129</v>
      </c>
      <c r="VS47" s="1152" t="s">
        <v>129</v>
      </c>
      <c r="VT47" s="1152" t="s">
        <v>129</v>
      </c>
      <c r="VU47" s="1152" t="s">
        <v>129</v>
      </c>
      <c r="VV47" s="1152" t="s">
        <v>129</v>
      </c>
      <c r="VW47" s="1152" t="s">
        <v>129</v>
      </c>
      <c r="VX47" s="1152" t="s">
        <v>129</v>
      </c>
      <c r="VY47" s="1152" t="s">
        <v>129</v>
      </c>
      <c r="VZ47" s="1152" t="s">
        <v>129</v>
      </c>
      <c r="WA47" s="1152" t="s">
        <v>129</v>
      </c>
      <c r="WB47" s="1152" t="s">
        <v>129</v>
      </c>
      <c r="WC47" s="1152" t="s">
        <v>129</v>
      </c>
      <c r="WD47" s="1152" t="s">
        <v>129</v>
      </c>
      <c r="WE47" s="1152" t="s">
        <v>129</v>
      </c>
      <c r="WF47" s="1152" t="s">
        <v>129</v>
      </c>
      <c r="WG47" s="1152" t="s">
        <v>129</v>
      </c>
      <c r="WH47" s="1152" t="s">
        <v>129</v>
      </c>
      <c r="WI47" s="1152" t="s">
        <v>129</v>
      </c>
      <c r="WJ47" s="1152" t="s">
        <v>129</v>
      </c>
      <c r="WK47" s="1152" t="s">
        <v>129</v>
      </c>
      <c r="WL47" s="1152" t="s">
        <v>129</v>
      </c>
      <c r="WM47" s="1152" t="s">
        <v>129</v>
      </c>
      <c r="WN47" s="1152" t="s">
        <v>129</v>
      </c>
      <c r="WO47" s="1152" t="s">
        <v>129</v>
      </c>
      <c r="WP47" s="1152" t="s">
        <v>129</v>
      </c>
      <c r="WQ47" s="1152" t="s">
        <v>129</v>
      </c>
      <c r="WR47" s="1152" t="s">
        <v>129</v>
      </c>
      <c r="WS47" s="1152" t="s">
        <v>129</v>
      </c>
      <c r="WT47" s="1152" t="s">
        <v>129</v>
      </c>
      <c r="WU47" s="1152" t="s">
        <v>129</v>
      </c>
      <c r="WV47" s="1152" t="s">
        <v>129</v>
      </c>
      <c r="WW47" s="1152" t="s">
        <v>129</v>
      </c>
      <c r="WX47" s="1152" t="s">
        <v>129</v>
      </c>
      <c r="WY47" s="1152" t="s">
        <v>129</v>
      </c>
      <c r="WZ47" s="1152" t="s">
        <v>129</v>
      </c>
      <c r="XA47" s="1152" t="s">
        <v>129</v>
      </c>
      <c r="XB47" s="1152" t="s">
        <v>129</v>
      </c>
      <c r="XC47" s="1152" t="s">
        <v>129</v>
      </c>
      <c r="XD47" s="1152" t="s">
        <v>129</v>
      </c>
      <c r="XE47" s="1152" t="s">
        <v>129</v>
      </c>
      <c r="XF47" s="1152" t="s">
        <v>129</v>
      </c>
      <c r="XG47" s="1152" t="s">
        <v>129</v>
      </c>
      <c r="XH47" s="1152" t="s">
        <v>129</v>
      </c>
      <c r="XI47" s="1152" t="s">
        <v>129</v>
      </c>
      <c r="XJ47" s="1152" t="s">
        <v>129</v>
      </c>
      <c r="XK47" s="1152" t="s">
        <v>129</v>
      </c>
      <c r="XL47" s="1152" t="s">
        <v>129</v>
      </c>
      <c r="XM47" s="1152" t="s">
        <v>129</v>
      </c>
      <c r="XN47" s="1152" t="s">
        <v>129</v>
      </c>
      <c r="XO47" s="1152" t="s">
        <v>129</v>
      </c>
      <c r="XP47" s="1152" t="s">
        <v>129</v>
      </c>
      <c r="XQ47" s="1152" t="s">
        <v>129</v>
      </c>
      <c r="XR47" s="1152" t="s">
        <v>129</v>
      </c>
      <c r="XS47" s="1152" t="s">
        <v>129</v>
      </c>
      <c r="XT47" s="1152" t="s">
        <v>129</v>
      </c>
      <c r="XU47" s="1152" t="s">
        <v>129</v>
      </c>
      <c r="XV47" s="1152" t="s">
        <v>129</v>
      </c>
      <c r="XW47" s="1152" t="s">
        <v>129</v>
      </c>
      <c r="XX47" s="1152" t="s">
        <v>129</v>
      </c>
      <c r="XY47" s="1152" t="s">
        <v>129</v>
      </c>
      <c r="XZ47" s="1152" t="s">
        <v>129</v>
      </c>
      <c r="YA47" s="1152" t="s">
        <v>129</v>
      </c>
      <c r="YB47" s="1152" t="s">
        <v>129</v>
      </c>
      <c r="YC47" s="1152" t="s">
        <v>129</v>
      </c>
      <c r="YD47" s="1152" t="s">
        <v>129</v>
      </c>
      <c r="YE47" s="1152" t="s">
        <v>129</v>
      </c>
      <c r="YF47" s="1152" t="s">
        <v>129</v>
      </c>
      <c r="YG47" s="1152" t="s">
        <v>129</v>
      </c>
      <c r="YH47" s="1152" t="s">
        <v>129</v>
      </c>
      <c r="YI47" s="1152" t="s">
        <v>129</v>
      </c>
      <c r="YJ47" s="1152" t="s">
        <v>129</v>
      </c>
      <c r="YK47" s="1152" t="s">
        <v>129</v>
      </c>
      <c r="YL47" s="1152" t="s">
        <v>129</v>
      </c>
      <c r="YM47" s="1152" t="s">
        <v>129</v>
      </c>
      <c r="YN47" s="1152" t="s">
        <v>129</v>
      </c>
      <c r="YO47" s="1152" t="s">
        <v>129</v>
      </c>
      <c r="YP47" s="1152" t="s">
        <v>129</v>
      </c>
      <c r="YQ47" s="1152" t="s">
        <v>129</v>
      </c>
      <c r="YR47" s="1152" t="s">
        <v>129</v>
      </c>
      <c r="YS47" s="1152" t="s">
        <v>129</v>
      </c>
      <c r="YT47" s="1152" t="s">
        <v>129</v>
      </c>
      <c r="YU47" s="1152" t="s">
        <v>129</v>
      </c>
      <c r="YV47" s="1152" t="s">
        <v>129</v>
      </c>
      <c r="YW47" s="1152" t="s">
        <v>129</v>
      </c>
      <c r="YX47" s="1152" t="s">
        <v>129</v>
      </c>
      <c r="YY47" s="1152" t="s">
        <v>129</v>
      </c>
      <c r="YZ47" s="1152" t="s">
        <v>129</v>
      </c>
      <c r="ZA47" s="1152" t="s">
        <v>129</v>
      </c>
      <c r="ZB47" s="1152" t="s">
        <v>129</v>
      </c>
      <c r="ZC47" s="1152" t="s">
        <v>129</v>
      </c>
      <c r="ZD47" s="1152" t="s">
        <v>129</v>
      </c>
      <c r="ZE47" s="1152" t="s">
        <v>129</v>
      </c>
      <c r="ZF47" s="1152" t="s">
        <v>129</v>
      </c>
      <c r="ZG47" s="1152" t="s">
        <v>129</v>
      </c>
      <c r="ZH47" s="1152" t="s">
        <v>129</v>
      </c>
      <c r="ZI47" s="1152" t="s">
        <v>129</v>
      </c>
      <c r="ZJ47" s="1152" t="s">
        <v>129</v>
      </c>
      <c r="ZK47" s="1152" t="s">
        <v>129</v>
      </c>
      <c r="ZL47" s="1152" t="s">
        <v>129</v>
      </c>
      <c r="ZM47" s="1152" t="s">
        <v>129</v>
      </c>
      <c r="ZN47" s="1152" t="s">
        <v>129</v>
      </c>
      <c r="ZO47" s="1152" t="s">
        <v>129</v>
      </c>
      <c r="ZP47" s="1152" t="s">
        <v>129</v>
      </c>
      <c r="ZQ47" s="1152" t="s">
        <v>129</v>
      </c>
      <c r="ZR47" s="1152" t="s">
        <v>129</v>
      </c>
      <c r="ZS47" s="1152" t="s">
        <v>129</v>
      </c>
      <c r="ZT47" s="1152" t="s">
        <v>129</v>
      </c>
      <c r="ZU47" s="1152" t="s">
        <v>129</v>
      </c>
      <c r="ZV47" s="1152" t="s">
        <v>129</v>
      </c>
      <c r="ZW47" s="1152" t="s">
        <v>129</v>
      </c>
      <c r="ZX47" s="1152" t="s">
        <v>129</v>
      </c>
      <c r="ZY47" s="1152" t="s">
        <v>129</v>
      </c>
      <c r="ZZ47" s="1152" t="s">
        <v>129</v>
      </c>
      <c r="AAA47" s="1152" t="s">
        <v>129</v>
      </c>
      <c r="AAB47" s="1152" t="s">
        <v>129</v>
      </c>
      <c r="AAC47" s="1152" t="s">
        <v>129</v>
      </c>
      <c r="AAD47" s="1152" t="s">
        <v>129</v>
      </c>
      <c r="AAE47" s="1152" t="s">
        <v>129</v>
      </c>
      <c r="AAF47" s="1152" t="s">
        <v>129</v>
      </c>
      <c r="AAG47" s="1152" t="s">
        <v>129</v>
      </c>
      <c r="AAH47" s="1152" t="s">
        <v>129</v>
      </c>
      <c r="AAI47" s="1152" t="s">
        <v>129</v>
      </c>
      <c r="AAJ47" s="1152" t="s">
        <v>129</v>
      </c>
      <c r="AAK47" s="1152" t="s">
        <v>129</v>
      </c>
      <c r="AAL47" s="1152" t="s">
        <v>129</v>
      </c>
      <c r="AAM47" s="1152" t="s">
        <v>129</v>
      </c>
      <c r="AAN47" s="1152" t="s">
        <v>129</v>
      </c>
      <c r="AAO47" s="1152" t="s">
        <v>129</v>
      </c>
      <c r="AAP47" s="1152" t="s">
        <v>129</v>
      </c>
      <c r="AAQ47" s="1152" t="s">
        <v>129</v>
      </c>
      <c r="AAR47" s="1152" t="s">
        <v>129</v>
      </c>
      <c r="AAS47" s="1152" t="s">
        <v>129</v>
      </c>
      <c r="AAT47" s="1152" t="s">
        <v>129</v>
      </c>
      <c r="AAU47" s="1152" t="s">
        <v>129</v>
      </c>
      <c r="AAV47" s="1152" t="s">
        <v>129</v>
      </c>
      <c r="AAW47" s="1152" t="s">
        <v>129</v>
      </c>
      <c r="AAX47" s="1152" t="s">
        <v>129</v>
      </c>
      <c r="AAY47" s="1152" t="s">
        <v>129</v>
      </c>
      <c r="AAZ47" s="1152" t="s">
        <v>129</v>
      </c>
      <c r="ABA47" s="1152" t="s">
        <v>129</v>
      </c>
      <c r="ABB47" s="1152" t="s">
        <v>129</v>
      </c>
      <c r="ABC47" s="1152" t="s">
        <v>129</v>
      </c>
      <c r="ABD47" s="1152" t="s">
        <v>129</v>
      </c>
      <c r="ABE47" s="1152" t="s">
        <v>129</v>
      </c>
      <c r="ABF47" s="1152" t="s">
        <v>129</v>
      </c>
      <c r="ABG47" s="1152" t="s">
        <v>129</v>
      </c>
      <c r="ABH47" s="1152" t="s">
        <v>129</v>
      </c>
      <c r="ABI47" s="1152" t="s">
        <v>129</v>
      </c>
      <c r="ABJ47" s="1152" t="s">
        <v>129</v>
      </c>
      <c r="ABK47" s="1152" t="s">
        <v>129</v>
      </c>
      <c r="ABL47" s="1152" t="s">
        <v>129</v>
      </c>
      <c r="ABM47" s="1152" t="s">
        <v>129</v>
      </c>
      <c r="ABN47" s="1152" t="s">
        <v>129</v>
      </c>
      <c r="ABO47" s="1152" t="s">
        <v>129</v>
      </c>
      <c r="ABP47" s="1152" t="s">
        <v>129</v>
      </c>
      <c r="ABQ47" s="1152" t="s">
        <v>129</v>
      </c>
      <c r="ABR47" s="1152" t="s">
        <v>129</v>
      </c>
      <c r="ABS47" s="1152" t="s">
        <v>129</v>
      </c>
      <c r="ABT47" s="1152" t="s">
        <v>129</v>
      </c>
      <c r="ABU47" s="1152" t="s">
        <v>129</v>
      </c>
      <c r="ABV47" s="1152" t="s">
        <v>129</v>
      </c>
      <c r="ABW47" s="1152" t="s">
        <v>129</v>
      </c>
      <c r="ABX47" s="1152" t="s">
        <v>129</v>
      </c>
      <c r="ABY47" s="1152" t="s">
        <v>129</v>
      </c>
      <c r="ABZ47" s="1152" t="s">
        <v>129</v>
      </c>
      <c r="ACA47" s="1152" t="s">
        <v>129</v>
      </c>
      <c r="ACB47" s="1152" t="s">
        <v>129</v>
      </c>
      <c r="ACC47" s="1152" t="s">
        <v>129</v>
      </c>
      <c r="ACD47" s="1152" t="s">
        <v>129</v>
      </c>
      <c r="ACE47" s="1152" t="s">
        <v>129</v>
      </c>
      <c r="ACF47" s="1152" t="s">
        <v>129</v>
      </c>
      <c r="ACG47" s="1152" t="s">
        <v>129</v>
      </c>
      <c r="ACH47" s="1152" t="s">
        <v>129</v>
      </c>
      <c r="ACI47" s="1152" t="s">
        <v>129</v>
      </c>
      <c r="ACJ47" s="1152" t="s">
        <v>129</v>
      </c>
      <c r="ACK47" s="1152" t="s">
        <v>129</v>
      </c>
      <c r="ACL47" s="1152" t="s">
        <v>129</v>
      </c>
      <c r="ACM47" s="1152" t="s">
        <v>129</v>
      </c>
      <c r="ACN47" s="1152" t="s">
        <v>129</v>
      </c>
      <c r="ACO47" s="1152" t="s">
        <v>129</v>
      </c>
      <c r="ACP47" s="1152" t="s">
        <v>129</v>
      </c>
      <c r="ACQ47" s="1152" t="s">
        <v>129</v>
      </c>
      <c r="ACR47" s="1152" t="s">
        <v>129</v>
      </c>
      <c r="ACS47" s="1152" t="s">
        <v>129</v>
      </c>
      <c r="ACT47" s="1152" t="s">
        <v>129</v>
      </c>
      <c r="ACU47" s="1152" t="s">
        <v>129</v>
      </c>
      <c r="ACV47" s="1152" t="s">
        <v>129</v>
      </c>
      <c r="ACW47" s="1152" t="s">
        <v>129</v>
      </c>
      <c r="ACX47" s="1152" t="s">
        <v>129</v>
      </c>
      <c r="ACY47" s="1152" t="s">
        <v>129</v>
      </c>
      <c r="ACZ47" s="1152" t="s">
        <v>129</v>
      </c>
      <c r="ADA47" s="1152" t="s">
        <v>129</v>
      </c>
      <c r="ADB47" s="1152" t="s">
        <v>129</v>
      </c>
      <c r="ADC47" s="1152" t="s">
        <v>129</v>
      </c>
      <c r="ADD47" s="1152" t="s">
        <v>129</v>
      </c>
      <c r="ADE47" s="1152" t="s">
        <v>129</v>
      </c>
      <c r="ADF47" s="1152" t="s">
        <v>129</v>
      </c>
      <c r="ADG47" s="1152" t="s">
        <v>129</v>
      </c>
      <c r="ADH47" s="1152" t="s">
        <v>129</v>
      </c>
      <c r="ADI47" s="1152" t="s">
        <v>129</v>
      </c>
      <c r="ADJ47" s="1152" t="s">
        <v>129</v>
      </c>
      <c r="ADK47" s="1152" t="s">
        <v>129</v>
      </c>
      <c r="ADL47" s="1152" t="s">
        <v>129</v>
      </c>
      <c r="ADM47" s="1152" t="s">
        <v>129</v>
      </c>
      <c r="ADN47" s="1152" t="s">
        <v>129</v>
      </c>
      <c r="ADO47" s="1152" t="s">
        <v>129</v>
      </c>
      <c r="ADP47" s="1152" t="s">
        <v>129</v>
      </c>
      <c r="ADQ47" s="1152" t="s">
        <v>129</v>
      </c>
      <c r="ADR47" s="1152" t="s">
        <v>129</v>
      </c>
      <c r="ADS47" s="1152" t="s">
        <v>129</v>
      </c>
      <c r="ADT47" s="1152" t="s">
        <v>129</v>
      </c>
      <c r="ADU47" s="1152" t="s">
        <v>129</v>
      </c>
      <c r="ADV47" s="1152" t="s">
        <v>129</v>
      </c>
      <c r="ADW47" s="1152" t="s">
        <v>129</v>
      </c>
      <c r="ADX47" s="1152" t="s">
        <v>129</v>
      </c>
      <c r="ADY47" s="1152" t="s">
        <v>129</v>
      </c>
      <c r="ADZ47" s="1152" t="s">
        <v>129</v>
      </c>
      <c r="AEA47" s="1152" t="s">
        <v>129</v>
      </c>
      <c r="AEB47" s="1152" t="s">
        <v>129</v>
      </c>
      <c r="AEC47" s="1152" t="s">
        <v>129</v>
      </c>
      <c r="AED47" s="1152" t="s">
        <v>129</v>
      </c>
      <c r="AEE47" s="1152" t="s">
        <v>129</v>
      </c>
      <c r="AEF47" s="1152" t="s">
        <v>129</v>
      </c>
      <c r="AEG47" s="1152" t="s">
        <v>129</v>
      </c>
      <c r="AEH47" s="1152" t="s">
        <v>129</v>
      </c>
      <c r="AEI47" s="1152" t="s">
        <v>129</v>
      </c>
      <c r="AEJ47" s="1152" t="s">
        <v>129</v>
      </c>
      <c r="AEK47" s="1152" t="s">
        <v>129</v>
      </c>
      <c r="AEL47" s="1152" t="s">
        <v>129</v>
      </c>
      <c r="AEM47" s="1152" t="s">
        <v>129</v>
      </c>
      <c r="AEN47" s="1152" t="s">
        <v>129</v>
      </c>
      <c r="AEO47" s="1152" t="s">
        <v>129</v>
      </c>
      <c r="AEP47" s="1152" t="s">
        <v>129</v>
      </c>
      <c r="AEQ47" s="1152" t="s">
        <v>129</v>
      </c>
      <c r="AER47" s="1152" t="s">
        <v>129</v>
      </c>
      <c r="AES47" s="1152" t="s">
        <v>129</v>
      </c>
      <c r="AET47" s="1152" t="s">
        <v>129</v>
      </c>
      <c r="AEU47" s="1152" t="s">
        <v>129</v>
      </c>
      <c r="AEV47" s="1152" t="s">
        <v>129</v>
      </c>
      <c r="AEW47" s="1152" t="s">
        <v>129</v>
      </c>
      <c r="AEX47" s="1152" t="s">
        <v>129</v>
      </c>
      <c r="AEY47" s="1152" t="s">
        <v>129</v>
      </c>
      <c r="AEZ47" s="1152" t="s">
        <v>129</v>
      </c>
      <c r="AFA47" s="1152" t="s">
        <v>129</v>
      </c>
      <c r="AFB47" s="1152" t="s">
        <v>129</v>
      </c>
      <c r="AFC47" s="1152" t="s">
        <v>129</v>
      </c>
      <c r="AFD47" s="1152" t="s">
        <v>129</v>
      </c>
      <c r="AFE47" s="1152" t="s">
        <v>129</v>
      </c>
      <c r="AFF47" s="1152" t="s">
        <v>129</v>
      </c>
      <c r="AFG47" s="1152" t="s">
        <v>129</v>
      </c>
      <c r="AFH47" s="1152" t="s">
        <v>129</v>
      </c>
      <c r="AFI47" s="1152" t="s">
        <v>129</v>
      </c>
      <c r="AFJ47" s="1152" t="s">
        <v>129</v>
      </c>
      <c r="AFK47" s="1152" t="s">
        <v>129</v>
      </c>
      <c r="AFL47" s="1152" t="s">
        <v>129</v>
      </c>
      <c r="AFM47" s="1152" t="s">
        <v>129</v>
      </c>
      <c r="AFN47" s="1152" t="s">
        <v>129</v>
      </c>
      <c r="AFO47" s="1152" t="s">
        <v>129</v>
      </c>
      <c r="AFP47" s="1152" t="s">
        <v>129</v>
      </c>
      <c r="AFQ47" s="1152" t="s">
        <v>129</v>
      </c>
      <c r="AFR47" s="1152" t="s">
        <v>129</v>
      </c>
      <c r="AFS47" s="1152" t="s">
        <v>129</v>
      </c>
      <c r="AFT47" s="1152" t="s">
        <v>129</v>
      </c>
      <c r="AFU47" s="1152" t="s">
        <v>129</v>
      </c>
      <c r="AFV47" s="1152" t="s">
        <v>129</v>
      </c>
      <c r="AFW47" s="1152" t="s">
        <v>129</v>
      </c>
      <c r="AFX47" s="1152" t="s">
        <v>129</v>
      </c>
      <c r="AFY47" s="1152" t="s">
        <v>129</v>
      </c>
      <c r="AFZ47" s="1152" t="s">
        <v>129</v>
      </c>
      <c r="AGA47" s="1152" t="s">
        <v>129</v>
      </c>
      <c r="AGB47" s="1152" t="s">
        <v>129</v>
      </c>
      <c r="AGC47" s="1152" t="s">
        <v>129</v>
      </c>
      <c r="AGD47" s="1152" t="s">
        <v>129</v>
      </c>
      <c r="AGE47" s="1152" t="s">
        <v>129</v>
      </c>
      <c r="AGF47" s="1152" t="s">
        <v>129</v>
      </c>
      <c r="AGG47" s="1152" t="s">
        <v>129</v>
      </c>
      <c r="AGH47" s="1152" t="s">
        <v>129</v>
      </c>
      <c r="AGI47" s="1152" t="s">
        <v>129</v>
      </c>
      <c r="AGJ47" s="1152" t="s">
        <v>129</v>
      </c>
      <c r="AGK47" s="1152" t="s">
        <v>129</v>
      </c>
      <c r="AGL47" s="1152" t="s">
        <v>129</v>
      </c>
      <c r="AGM47" s="1152" t="s">
        <v>129</v>
      </c>
      <c r="AGN47" s="1152" t="s">
        <v>129</v>
      </c>
      <c r="AGO47" s="1152" t="s">
        <v>129</v>
      </c>
      <c r="AGP47" s="1152" t="s">
        <v>129</v>
      </c>
      <c r="AGQ47" s="1152" t="s">
        <v>129</v>
      </c>
      <c r="AGR47" s="1152" t="s">
        <v>129</v>
      </c>
      <c r="AGS47" s="1152" t="s">
        <v>129</v>
      </c>
      <c r="AGT47" s="1152" t="s">
        <v>129</v>
      </c>
      <c r="AGU47" s="1152" t="s">
        <v>129</v>
      </c>
      <c r="AGV47" s="1152" t="s">
        <v>129</v>
      </c>
      <c r="AGW47" s="1152" t="s">
        <v>129</v>
      </c>
      <c r="AGX47" s="1152" t="s">
        <v>129</v>
      </c>
      <c r="AGY47" s="1152" t="s">
        <v>129</v>
      </c>
      <c r="AGZ47" s="1152" t="s">
        <v>129</v>
      </c>
      <c r="AHA47" s="1152" t="s">
        <v>129</v>
      </c>
      <c r="AHB47" s="1152" t="s">
        <v>129</v>
      </c>
      <c r="AHC47" s="1152" t="s">
        <v>129</v>
      </c>
      <c r="AHD47" s="1152" t="s">
        <v>129</v>
      </c>
      <c r="AHE47" s="1152" t="s">
        <v>129</v>
      </c>
      <c r="AHF47" s="1152" t="s">
        <v>129</v>
      </c>
      <c r="AHG47" s="1152" t="s">
        <v>129</v>
      </c>
      <c r="AHH47" s="1152" t="s">
        <v>129</v>
      </c>
      <c r="AHI47" s="1152" t="s">
        <v>129</v>
      </c>
      <c r="AHJ47" s="1152" t="s">
        <v>129</v>
      </c>
      <c r="AHK47" s="1152" t="s">
        <v>129</v>
      </c>
      <c r="AHL47" s="1152" t="s">
        <v>129</v>
      </c>
      <c r="AHM47" s="1152" t="s">
        <v>129</v>
      </c>
      <c r="AHN47" s="1152" t="s">
        <v>129</v>
      </c>
      <c r="AHO47" s="1152" t="s">
        <v>129</v>
      </c>
      <c r="AHP47" s="1152" t="s">
        <v>129</v>
      </c>
      <c r="AHQ47" s="1152" t="s">
        <v>129</v>
      </c>
      <c r="AHR47" s="1152" t="s">
        <v>129</v>
      </c>
      <c r="AHS47" s="1152" t="s">
        <v>129</v>
      </c>
      <c r="AHT47" s="1152" t="s">
        <v>129</v>
      </c>
      <c r="AHU47" s="1152" t="s">
        <v>129</v>
      </c>
      <c r="AHV47" s="1152" t="s">
        <v>129</v>
      </c>
      <c r="AHW47" s="1152" t="s">
        <v>129</v>
      </c>
      <c r="AHX47" s="1152" t="s">
        <v>129</v>
      </c>
      <c r="AHY47" s="1152" t="s">
        <v>129</v>
      </c>
      <c r="AHZ47" s="1152" t="s">
        <v>129</v>
      </c>
      <c r="AIA47" s="1152" t="s">
        <v>129</v>
      </c>
      <c r="AIB47" s="1152" t="s">
        <v>129</v>
      </c>
      <c r="AIC47" s="1152" t="s">
        <v>129</v>
      </c>
      <c r="AID47" s="1152" t="s">
        <v>129</v>
      </c>
      <c r="AIE47" s="1152" t="s">
        <v>129</v>
      </c>
      <c r="AIF47" s="1152" t="s">
        <v>129</v>
      </c>
      <c r="AIG47" s="1152" t="s">
        <v>129</v>
      </c>
      <c r="AIH47" s="1152" t="s">
        <v>129</v>
      </c>
      <c r="AII47" s="1152" t="s">
        <v>129</v>
      </c>
      <c r="AIJ47" s="1152" t="s">
        <v>129</v>
      </c>
      <c r="AIK47" s="1152" t="s">
        <v>129</v>
      </c>
      <c r="AIL47" s="1152" t="s">
        <v>129</v>
      </c>
      <c r="AIM47" s="1152" t="s">
        <v>129</v>
      </c>
      <c r="AIN47" s="1152" t="s">
        <v>129</v>
      </c>
      <c r="AIO47" s="1152" t="s">
        <v>129</v>
      </c>
      <c r="AIP47" s="1152" t="s">
        <v>129</v>
      </c>
      <c r="AIQ47" s="1152" t="s">
        <v>129</v>
      </c>
      <c r="AIR47" s="1152" t="s">
        <v>129</v>
      </c>
      <c r="AIS47" s="1152" t="s">
        <v>129</v>
      </c>
      <c r="AIT47" s="1152" t="s">
        <v>129</v>
      </c>
      <c r="AIU47" s="1152" t="s">
        <v>129</v>
      </c>
      <c r="AIV47" s="1152" t="s">
        <v>129</v>
      </c>
      <c r="AIW47" s="1152" t="s">
        <v>129</v>
      </c>
      <c r="AIX47" s="1152" t="s">
        <v>129</v>
      </c>
      <c r="AIY47" s="1152" t="s">
        <v>129</v>
      </c>
      <c r="AIZ47" s="1152" t="s">
        <v>129</v>
      </c>
      <c r="AJA47" s="1152" t="s">
        <v>129</v>
      </c>
      <c r="AJB47" s="1152" t="s">
        <v>129</v>
      </c>
      <c r="AJC47" s="1152" t="s">
        <v>129</v>
      </c>
      <c r="AJD47" s="1152" t="s">
        <v>129</v>
      </c>
      <c r="AJE47" s="1152" t="s">
        <v>129</v>
      </c>
      <c r="AJF47" s="1152" t="s">
        <v>129</v>
      </c>
      <c r="AJG47" s="1152" t="s">
        <v>129</v>
      </c>
      <c r="AJH47" s="1152" t="s">
        <v>129</v>
      </c>
      <c r="AJI47" s="1152" t="s">
        <v>129</v>
      </c>
      <c r="AJJ47" s="1152" t="s">
        <v>129</v>
      </c>
      <c r="AJK47" s="1152" t="s">
        <v>129</v>
      </c>
      <c r="AJL47" s="1152" t="s">
        <v>129</v>
      </c>
      <c r="AJM47" s="1152" t="s">
        <v>129</v>
      </c>
      <c r="AJN47" s="1152" t="s">
        <v>129</v>
      </c>
      <c r="AJO47" s="1152" t="s">
        <v>129</v>
      </c>
      <c r="AJP47" s="1152" t="s">
        <v>129</v>
      </c>
      <c r="AJQ47" s="1152" t="s">
        <v>129</v>
      </c>
      <c r="AJR47" s="1152" t="s">
        <v>129</v>
      </c>
      <c r="AJS47" s="1152" t="s">
        <v>129</v>
      </c>
      <c r="AJT47" s="1152" t="s">
        <v>129</v>
      </c>
      <c r="AJU47" s="1152" t="s">
        <v>129</v>
      </c>
      <c r="AJV47" s="1152" t="s">
        <v>129</v>
      </c>
      <c r="AJW47" s="1152" t="s">
        <v>129</v>
      </c>
      <c r="AJX47" s="1152" t="s">
        <v>129</v>
      </c>
      <c r="AJY47" s="1152" t="s">
        <v>129</v>
      </c>
      <c r="AJZ47" s="1152" t="s">
        <v>129</v>
      </c>
      <c r="AKA47" s="1152" t="s">
        <v>129</v>
      </c>
      <c r="AKB47" s="1152" t="s">
        <v>129</v>
      </c>
      <c r="AKC47" s="1152" t="s">
        <v>129</v>
      </c>
      <c r="AKD47" s="1152" t="s">
        <v>129</v>
      </c>
      <c r="AKE47" s="1152" t="s">
        <v>129</v>
      </c>
      <c r="AKF47" s="1152" t="s">
        <v>129</v>
      </c>
      <c r="AKG47" s="1152" t="s">
        <v>129</v>
      </c>
      <c r="AKH47" s="1152" t="s">
        <v>129</v>
      </c>
      <c r="AKI47" s="1152" t="s">
        <v>129</v>
      </c>
      <c r="AKJ47" s="1152" t="s">
        <v>129</v>
      </c>
      <c r="AKK47" s="1152" t="s">
        <v>129</v>
      </c>
      <c r="AKL47" s="1152" t="s">
        <v>129</v>
      </c>
      <c r="AKM47" s="1152" t="s">
        <v>129</v>
      </c>
      <c r="AKN47" s="1152" t="s">
        <v>129</v>
      </c>
      <c r="AKO47" s="1152" t="s">
        <v>129</v>
      </c>
      <c r="AKP47" s="1152" t="s">
        <v>129</v>
      </c>
      <c r="AKQ47" s="1152" t="s">
        <v>129</v>
      </c>
      <c r="AKR47" s="1152" t="s">
        <v>129</v>
      </c>
      <c r="AKS47" s="1152" t="s">
        <v>129</v>
      </c>
      <c r="AKT47" s="1152" t="s">
        <v>129</v>
      </c>
      <c r="AKU47" s="1152" t="s">
        <v>129</v>
      </c>
      <c r="AKV47" s="1152" t="s">
        <v>129</v>
      </c>
      <c r="AKW47" s="1152" t="s">
        <v>129</v>
      </c>
      <c r="AKX47" s="1152" t="s">
        <v>129</v>
      </c>
      <c r="AKY47" s="1152" t="s">
        <v>129</v>
      </c>
      <c r="AKZ47" s="1152" t="s">
        <v>129</v>
      </c>
      <c r="ALA47" s="1152" t="s">
        <v>129</v>
      </c>
      <c r="ALB47" s="1152" t="s">
        <v>129</v>
      </c>
      <c r="ALC47" s="1152" t="s">
        <v>129</v>
      </c>
      <c r="ALD47" s="1152" t="s">
        <v>129</v>
      </c>
      <c r="ALE47" s="1152" t="s">
        <v>129</v>
      </c>
      <c r="ALF47" s="1152" t="s">
        <v>129</v>
      </c>
      <c r="ALG47" s="1152" t="s">
        <v>129</v>
      </c>
      <c r="ALH47" s="1152" t="s">
        <v>129</v>
      </c>
      <c r="ALI47" s="1152" t="s">
        <v>129</v>
      </c>
      <c r="ALJ47" s="1152" t="s">
        <v>129</v>
      </c>
      <c r="ALK47" s="1152" t="s">
        <v>129</v>
      </c>
      <c r="ALL47" s="1152" t="s">
        <v>129</v>
      </c>
      <c r="ALM47" s="1152" t="s">
        <v>129</v>
      </c>
      <c r="ALN47" s="1152" t="s">
        <v>129</v>
      </c>
      <c r="ALO47" s="1152" t="s">
        <v>129</v>
      </c>
      <c r="ALP47" s="1152" t="s">
        <v>129</v>
      </c>
      <c r="ALQ47" s="1152" t="s">
        <v>129</v>
      </c>
      <c r="ALR47" s="1152" t="s">
        <v>129</v>
      </c>
      <c r="ALS47" s="1152" t="s">
        <v>129</v>
      </c>
      <c r="ALT47" s="1152" t="s">
        <v>129</v>
      </c>
      <c r="ALU47" s="1152" t="s">
        <v>129</v>
      </c>
      <c r="ALV47" s="1152" t="s">
        <v>129</v>
      </c>
      <c r="ALW47" s="1152" t="s">
        <v>129</v>
      </c>
      <c r="ALX47" s="1152" t="s">
        <v>129</v>
      </c>
      <c r="ALY47" s="1152" t="s">
        <v>129</v>
      </c>
      <c r="ALZ47" s="1152" t="s">
        <v>129</v>
      </c>
      <c r="AMA47" s="1152" t="s">
        <v>129</v>
      </c>
      <c r="AMB47" s="1152" t="s">
        <v>129</v>
      </c>
      <c r="AMC47" s="1152" t="s">
        <v>129</v>
      </c>
      <c r="AMD47" s="1152" t="s">
        <v>129</v>
      </c>
      <c r="AME47" s="1152" t="s">
        <v>129</v>
      </c>
      <c r="AMF47" s="1152" t="s">
        <v>129</v>
      </c>
      <c r="AMG47" s="1152" t="s">
        <v>129</v>
      </c>
      <c r="AMH47" s="1152" t="s">
        <v>129</v>
      </c>
      <c r="AMI47" s="1152" t="s">
        <v>129</v>
      </c>
      <c r="AMJ47" s="1152" t="s">
        <v>129</v>
      </c>
      <c r="AMK47" s="1152" t="s">
        <v>129</v>
      </c>
      <c r="AML47" s="1152" t="s">
        <v>129</v>
      </c>
      <c r="AMM47" s="1152" t="s">
        <v>129</v>
      </c>
      <c r="AMN47" s="1152" t="s">
        <v>129</v>
      </c>
      <c r="AMO47" s="1152" t="s">
        <v>129</v>
      </c>
      <c r="AMP47" s="1152" t="s">
        <v>129</v>
      </c>
      <c r="AMQ47" s="1152" t="s">
        <v>129</v>
      </c>
      <c r="AMR47" s="1152" t="s">
        <v>129</v>
      </c>
      <c r="AMS47" s="1152" t="s">
        <v>129</v>
      </c>
      <c r="AMT47" s="1152" t="s">
        <v>129</v>
      </c>
      <c r="AMU47" s="1152" t="s">
        <v>129</v>
      </c>
      <c r="AMV47" s="1152" t="s">
        <v>129</v>
      </c>
      <c r="AMW47" s="1152" t="s">
        <v>129</v>
      </c>
      <c r="AMX47" s="1152" t="s">
        <v>129</v>
      </c>
      <c r="AMY47" s="1152" t="s">
        <v>129</v>
      </c>
      <c r="AMZ47" s="1152" t="s">
        <v>129</v>
      </c>
      <c r="ANA47" s="1152" t="s">
        <v>129</v>
      </c>
      <c r="ANB47" s="1152" t="s">
        <v>129</v>
      </c>
      <c r="ANC47" s="1152" t="s">
        <v>129</v>
      </c>
      <c r="AND47" s="1152" t="s">
        <v>129</v>
      </c>
      <c r="ANE47" s="1152" t="s">
        <v>129</v>
      </c>
      <c r="ANF47" s="1152" t="s">
        <v>129</v>
      </c>
      <c r="ANG47" s="1152" t="s">
        <v>129</v>
      </c>
      <c r="ANH47" s="1152" t="s">
        <v>129</v>
      </c>
      <c r="ANI47" s="1152" t="s">
        <v>129</v>
      </c>
      <c r="ANJ47" s="1152" t="s">
        <v>129</v>
      </c>
      <c r="ANK47" s="1152" t="s">
        <v>129</v>
      </c>
      <c r="ANL47" s="1152" t="s">
        <v>129</v>
      </c>
      <c r="ANM47" s="1152" t="s">
        <v>129</v>
      </c>
      <c r="ANN47" s="1152" t="s">
        <v>129</v>
      </c>
      <c r="ANO47" s="1152" t="s">
        <v>129</v>
      </c>
      <c r="ANP47" s="1152" t="s">
        <v>129</v>
      </c>
      <c r="ANQ47" s="1152" t="s">
        <v>129</v>
      </c>
      <c r="ANR47" s="1152" t="s">
        <v>129</v>
      </c>
      <c r="ANS47" s="1152" t="s">
        <v>129</v>
      </c>
      <c r="ANT47" s="1152" t="s">
        <v>129</v>
      </c>
      <c r="ANU47" s="1152" t="s">
        <v>129</v>
      </c>
      <c r="ANV47" s="1152" t="s">
        <v>129</v>
      </c>
      <c r="ANW47" s="1152" t="s">
        <v>129</v>
      </c>
      <c r="ANX47" s="1152" t="s">
        <v>129</v>
      </c>
      <c r="ANY47" s="1152" t="s">
        <v>129</v>
      </c>
      <c r="ANZ47" s="1152" t="s">
        <v>129</v>
      </c>
      <c r="AOA47" s="1152" t="s">
        <v>129</v>
      </c>
      <c r="AOB47" s="1152" t="s">
        <v>129</v>
      </c>
      <c r="AOC47" s="1152" t="s">
        <v>129</v>
      </c>
      <c r="AOD47" s="1152" t="s">
        <v>129</v>
      </c>
      <c r="AOE47" s="1152" t="s">
        <v>129</v>
      </c>
      <c r="AOF47" s="1152" t="s">
        <v>129</v>
      </c>
      <c r="AOG47" s="1152" t="s">
        <v>129</v>
      </c>
      <c r="AOH47" s="1152" t="s">
        <v>129</v>
      </c>
      <c r="AOI47" s="1152" t="s">
        <v>129</v>
      </c>
      <c r="AOJ47" s="1152" t="s">
        <v>129</v>
      </c>
      <c r="AOK47" s="1152" t="s">
        <v>129</v>
      </c>
      <c r="AOL47" s="1152" t="s">
        <v>129</v>
      </c>
      <c r="AOM47" s="1152" t="s">
        <v>129</v>
      </c>
      <c r="AON47" s="1152" t="s">
        <v>129</v>
      </c>
      <c r="AOO47" s="1152" t="s">
        <v>129</v>
      </c>
      <c r="AOP47" s="1152" t="s">
        <v>129</v>
      </c>
      <c r="AOQ47" s="1152" t="s">
        <v>129</v>
      </c>
      <c r="AOR47" s="1152" t="s">
        <v>129</v>
      </c>
      <c r="AOS47" s="1152" t="s">
        <v>129</v>
      </c>
      <c r="AOT47" s="1152" t="s">
        <v>129</v>
      </c>
      <c r="AOU47" s="1152" t="s">
        <v>129</v>
      </c>
      <c r="AOV47" s="1152" t="s">
        <v>129</v>
      </c>
      <c r="AOW47" s="1152" t="s">
        <v>129</v>
      </c>
      <c r="AOX47" s="1152" t="s">
        <v>129</v>
      </c>
      <c r="AOY47" s="1152" t="s">
        <v>129</v>
      </c>
      <c r="AOZ47" s="1152" t="s">
        <v>129</v>
      </c>
      <c r="APA47" s="1152" t="s">
        <v>129</v>
      </c>
      <c r="APB47" s="1152" t="s">
        <v>129</v>
      </c>
      <c r="APC47" s="1152" t="s">
        <v>129</v>
      </c>
      <c r="APD47" s="1152" t="s">
        <v>129</v>
      </c>
      <c r="APE47" s="1152" t="s">
        <v>129</v>
      </c>
      <c r="APF47" s="1152" t="s">
        <v>129</v>
      </c>
      <c r="APG47" s="1152" t="s">
        <v>129</v>
      </c>
      <c r="APH47" s="1152" t="s">
        <v>129</v>
      </c>
      <c r="API47" s="1152" t="s">
        <v>129</v>
      </c>
      <c r="APJ47" s="1152" t="s">
        <v>129</v>
      </c>
      <c r="APK47" s="1152" t="s">
        <v>129</v>
      </c>
      <c r="APL47" s="1152" t="s">
        <v>129</v>
      </c>
      <c r="APM47" s="1152" t="s">
        <v>129</v>
      </c>
      <c r="APN47" s="1152" t="s">
        <v>129</v>
      </c>
      <c r="APO47" s="1152" t="s">
        <v>129</v>
      </c>
      <c r="APP47" s="1152" t="s">
        <v>129</v>
      </c>
      <c r="APQ47" s="1152" t="s">
        <v>129</v>
      </c>
      <c r="APR47" s="1152" t="s">
        <v>129</v>
      </c>
      <c r="APS47" s="1152" t="s">
        <v>129</v>
      </c>
      <c r="APT47" s="1152" t="s">
        <v>129</v>
      </c>
      <c r="APU47" s="1152" t="s">
        <v>129</v>
      </c>
      <c r="APV47" s="1152" t="s">
        <v>129</v>
      </c>
      <c r="APW47" s="1152" t="s">
        <v>129</v>
      </c>
      <c r="APX47" s="1152" t="s">
        <v>129</v>
      </c>
      <c r="APY47" s="1152" t="s">
        <v>129</v>
      </c>
      <c r="APZ47" s="1152" t="s">
        <v>129</v>
      </c>
      <c r="AQA47" s="1152" t="s">
        <v>129</v>
      </c>
      <c r="AQB47" s="1152" t="s">
        <v>129</v>
      </c>
      <c r="AQC47" s="1152" t="s">
        <v>129</v>
      </c>
      <c r="AQD47" s="1152" t="s">
        <v>129</v>
      </c>
      <c r="AQE47" s="1152" t="s">
        <v>129</v>
      </c>
      <c r="AQF47" s="1152" t="s">
        <v>129</v>
      </c>
      <c r="AQG47" s="1152" t="s">
        <v>129</v>
      </c>
      <c r="AQH47" s="1152" t="s">
        <v>129</v>
      </c>
      <c r="AQI47" s="1152" t="s">
        <v>129</v>
      </c>
      <c r="AQJ47" s="1152" t="s">
        <v>129</v>
      </c>
      <c r="AQK47" s="1152" t="s">
        <v>129</v>
      </c>
      <c r="AQL47" s="1152" t="s">
        <v>129</v>
      </c>
      <c r="AQM47" s="1152" t="s">
        <v>129</v>
      </c>
      <c r="AQN47" s="1152" t="s">
        <v>129</v>
      </c>
      <c r="AQO47" s="1152" t="s">
        <v>129</v>
      </c>
      <c r="AQP47" s="1152" t="s">
        <v>129</v>
      </c>
      <c r="AQQ47" s="1152" t="s">
        <v>129</v>
      </c>
      <c r="AQR47" s="1152" t="s">
        <v>129</v>
      </c>
      <c r="AQS47" s="1152" t="s">
        <v>129</v>
      </c>
      <c r="AQT47" s="1152" t="s">
        <v>129</v>
      </c>
      <c r="AQU47" s="1152" t="s">
        <v>129</v>
      </c>
      <c r="AQV47" s="1152" t="s">
        <v>129</v>
      </c>
      <c r="AQW47" s="1152" t="s">
        <v>129</v>
      </c>
      <c r="AQX47" s="1152" t="s">
        <v>129</v>
      </c>
      <c r="AQY47" s="1152" t="s">
        <v>129</v>
      </c>
      <c r="AQZ47" s="1152" t="s">
        <v>129</v>
      </c>
      <c r="ARA47" s="1152" t="s">
        <v>129</v>
      </c>
      <c r="ARB47" s="1152" t="s">
        <v>129</v>
      </c>
      <c r="ARC47" s="1152" t="s">
        <v>129</v>
      </c>
      <c r="ARD47" s="1152" t="s">
        <v>129</v>
      </c>
      <c r="ARE47" s="1152" t="s">
        <v>129</v>
      </c>
      <c r="ARF47" s="1152" t="s">
        <v>129</v>
      </c>
      <c r="ARG47" s="1152" t="s">
        <v>129</v>
      </c>
      <c r="ARH47" s="1152" t="s">
        <v>129</v>
      </c>
      <c r="ARI47" s="1152" t="s">
        <v>129</v>
      </c>
      <c r="ARJ47" s="1152" t="s">
        <v>129</v>
      </c>
      <c r="ARK47" s="1152" t="s">
        <v>129</v>
      </c>
      <c r="ARL47" s="1152" t="s">
        <v>129</v>
      </c>
      <c r="ARM47" s="1152" t="s">
        <v>129</v>
      </c>
      <c r="ARN47" s="1152" t="s">
        <v>129</v>
      </c>
      <c r="ARO47" s="1152" t="s">
        <v>129</v>
      </c>
      <c r="ARP47" s="1152" t="s">
        <v>129</v>
      </c>
      <c r="ARQ47" s="1152" t="s">
        <v>129</v>
      </c>
      <c r="ARR47" s="1152" t="s">
        <v>129</v>
      </c>
      <c r="ARS47" s="1152" t="s">
        <v>129</v>
      </c>
      <c r="ART47" s="1152" t="s">
        <v>129</v>
      </c>
      <c r="ARU47" s="1152" t="s">
        <v>129</v>
      </c>
      <c r="ARV47" s="1152" t="s">
        <v>129</v>
      </c>
      <c r="ARW47" s="1152" t="s">
        <v>129</v>
      </c>
      <c r="ARX47" s="1152" t="s">
        <v>129</v>
      </c>
      <c r="ARY47" s="1152" t="s">
        <v>129</v>
      </c>
      <c r="ARZ47" s="1152" t="s">
        <v>129</v>
      </c>
      <c r="ASA47" s="1152" t="s">
        <v>129</v>
      </c>
      <c r="ASB47" s="1152" t="s">
        <v>129</v>
      </c>
      <c r="ASC47" s="1152" t="s">
        <v>129</v>
      </c>
      <c r="ASD47" s="1152" t="s">
        <v>129</v>
      </c>
      <c r="ASE47" s="1152" t="s">
        <v>129</v>
      </c>
      <c r="ASF47" s="1152" t="s">
        <v>129</v>
      </c>
      <c r="ASG47" s="1152" t="s">
        <v>129</v>
      </c>
      <c r="ASH47" s="1152" t="s">
        <v>129</v>
      </c>
      <c r="ASI47" s="1152" t="s">
        <v>129</v>
      </c>
      <c r="ASJ47" s="1152" t="s">
        <v>129</v>
      </c>
      <c r="ASK47" s="1152" t="s">
        <v>129</v>
      </c>
      <c r="ASL47" s="1152" t="s">
        <v>129</v>
      </c>
      <c r="ASM47" s="1152" t="s">
        <v>129</v>
      </c>
      <c r="ASN47" s="1152" t="s">
        <v>129</v>
      </c>
      <c r="ASO47" s="1152" t="s">
        <v>129</v>
      </c>
      <c r="ASP47" s="1152" t="s">
        <v>129</v>
      </c>
      <c r="ASQ47" s="1152" t="s">
        <v>129</v>
      </c>
      <c r="ASR47" s="1152" t="s">
        <v>129</v>
      </c>
      <c r="ASS47" s="1152" t="s">
        <v>129</v>
      </c>
      <c r="AST47" s="1152" t="s">
        <v>129</v>
      </c>
      <c r="ASU47" s="1152" t="s">
        <v>129</v>
      </c>
      <c r="ASV47" s="1152" t="s">
        <v>129</v>
      </c>
      <c r="ASW47" s="1152" t="s">
        <v>129</v>
      </c>
      <c r="ASX47" s="1152" t="s">
        <v>129</v>
      </c>
      <c r="ASY47" s="1152" t="s">
        <v>129</v>
      </c>
      <c r="ASZ47" s="1152" t="s">
        <v>129</v>
      </c>
      <c r="ATA47" s="1152" t="s">
        <v>129</v>
      </c>
      <c r="ATB47" s="1152" t="s">
        <v>129</v>
      </c>
      <c r="ATC47" s="1152" t="s">
        <v>129</v>
      </c>
      <c r="ATD47" s="1152" t="s">
        <v>129</v>
      </c>
      <c r="ATE47" s="1152" t="s">
        <v>129</v>
      </c>
      <c r="ATF47" s="1152" t="s">
        <v>129</v>
      </c>
      <c r="ATG47" s="1152" t="s">
        <v>129</v>
      </c>
      <c r="ATH47" s="1152" t="s">
        <v>129</v>
      </c>
      <c r="ATI47" s="1152" t="s">
        <v>129</v>
      </c>
      <c r="ATJ47" s="1152" t="s">
        <v>129</v>
      </c>
      <c r="ATK47" s="1152" t="s">
        <v>129</v>
      </c>
      <c r="ATL47" s="1152" t="s">
        <v>129</v>
      </c>
      <c r="ATM47" s="1152" t="s">
        <v>129</v>
      </c>
      <c r="ATN47" s="1152" t="s">
        <v>129</v>
      </c>
      <c r="ATO47" s="1152" t="s">
        <v>129</v>
      </c>
      <c r="ATP47" s="1152" t="s">
        <v>129</v>
      </c>
      <c r="ATQ47" s="1152" t="s">
        <v>129</v>
      </c>
      <c r="ATR47" s="1152" t="s">
        <v>129</v>
      </c>
      <c r="ATS47" s="1152" t="s">
        <v>129</v>
      </c>
      <c r="ATT47" s="1152" t="s">
        <v>129</v>
      </c>
      <c r="ATU47" s="1152" t="s">
        <v>129</v>
      </c>
      <c r="ATV47" s="1152" t="s">
        <v>129</v>
      </c>
      <c r="ATW47" s="1152" t="s">
        <v>129</v>
      </c>
      <c r="ATX47" s="1152" t="s">
        <v>129</v>
      </c>
      <c r="ATY47" s="1152" t="s">
        <v>129</v>
      </c>
      <c r="ATZ47" s="1152" t="s">
        <v>129</v>
      </c>
      <c r="AUA47" s="1152" t="s">
        <v>129</v>
      </c>
      <c r="AUB47" s="1152" t="s">
        <v>129</v>
      </c>
      <c r="AUC47" s="1152" t="s">
        <v>129</v>
      </c>
      <c r="AUD47" s="1152" t="s">
        <v>129</v>
      </c>
      <c r="AUE47" s="1152" t="s">
        <v>129</v>
      </c>
      <c r="AUF47" s="1152" t="s">
        <v>129</v>
      </c>
      <c r="AUG47" s="1152" t="s">
        <v>129</v>
      </c>
      <c r="AUH47" s="1152" t="s">
        <v>129</v>
      </c>
      <c r="AUI47" s="1152" t="s">
        <v>129</v>
      </c>
      <c r="AUJ47" s="1152" t="s">
        <v>129</v>
      </c>
      <c r="AUK47" s="1152" t="s">
        <v>129</v>
      </c>
      <c r="AUL47" s="1152" t="s">
        <v>129</v>
      </c>
      <c r="AUM47" s="1152" t="s">
        <v>129</v>
      </c>
      <c r="AUN47" s="1152" t="s">
        <v>129</v>
      </c>
      <c r="AUO47" s="1152" t="s">
        <v>129</v>
      </c>
      <c r="AUP47" s="1152" t="s">
        <v>129</v>
      </c>
      <c r="AUQ47" s="1152" t="s">
        <v>129</v>
      </c>
      <c r="AUR47" s="1152" t="s">
        <v>129</v>
      </c>
      <c r="AUS47" s="1152" t="s">
        <v>129</v>
      </c>
      <c r="AUT47" s="1152" t="s">
        <v>129</v>
      </c>
      <c r="AUU47" s="1152" t="s">
        <v>129</v>
      </c>
      <c r="AUV47" s="1152" t="s">
        <v>129</v>
      </c>
      <c r="AUW47" s="1152" t="s">
        <v>129</v>
      </c>
      <c r="AUX47" s="1152" t="s">
        <v>129</v>
      </c>
      <c r="AUY47" s="1152" t="s">
        <v>129</v>
      </c>
      <c r="AUZ47" s="1152" t="s">
        <v>129</v>
      </c>
      <c r="AVA47" s="1152" t="s">
        <v>129</v>
      </c>
      <c r="AVB47" s="1152" t="s">
        <v>129</v>
      </c>
      <c r="AVC47" s="1152" t="s">
        <v>129</v>
      </c>
      <c r="AVD47" s="1152" t="s">
        <v>129</v>
      </c>
      <c r="AVE47" s="1152" t="s">
        <v>129</v>
      </c>
      <c r="AVF47" s="1152" t="s">
        <v>129</v>
      </c>
      <c r="AVG47" s="1152" t="s">
        <v>129</v>
      </c>
      <c r="AVH47" s="1152" t="s">
        <v>129</v>
      </c>
      <c r="AVI47" s="1152" t="s">
        <v>129</v>
      </c>
      <c r="AVJ47" s="1152" t="s">
        <v>129</v>
      </c>
      <c r="AVK47" s="1152" t="s">
        <v>129</v>
      </c>
      <c r="AVL47" s="1152" t="s">
        <v>129</v>
      </c>
      <c r="AVM47" s="1152" t="s">
        <v>129</v>
      </c>
      <c r="AVN47" s="1152" t="s">
        <v>129</v>
      </c>
      <c r="AVO47" s="1152" t="s">
        <v>129</v>
      </c>
      <c r="AVP47" s="1152" t="s">
        <v>129</v>
      </c>
      <c r="AVQ47" s="1152" t="s">
        <v>129</v>
      </c>
      <c r="AVR47" s="1152" t="s">
        <v>129</v>
      </c>
      <c r="AVS47" s="1152" t="s">
        <v>129</v>
      </c>
      <c r="AVT47" s="1152" t="s">
        <v>129</v>
      </c>
      <c r="AVU47" s="1152" t="s">
        <v>129</v>
      </c>
      <c r="AVV47" s="1152" t="s">
        <v>129</v>
      </c>
      <c r="AVW47" s="1152" t="s">
        <v>129</v>
      </c>
      <c r="AVX47" s="1152" t="s">
        <v>129</v>
      </c>
      <c r="AVY47" s="1152" t="s">
        <v>129</v>
      </c>
      <c r="AVZ47" s="1152" t="s">
        <v>129</v>
      </c>
      <c r="AWA47" s="1152" t="s">
        <v>129</v>
      </c>
      <c r="AWB47" s="1152" t="s">
        <v>129</v>
      </c>
      <c r="AWC47" s="1152" t="s">
        <v>129</v>
      </c>
      <c r="AWD47" s="1152" t="s">
        <v>129</v>
      </c>
      <c r="AWE47" s="1152" t="s">
        <v>129</v>
      </c>
      <c r="AWF47" s="1152" t="s">
        <v>129</v>
      </c>
      <c r="AWG47" s="1152" t="s">
        <v>129</v>
      </c>
      <c r="AWH47" s="1152" t="s">
        <v>129</v>
      </c>
      <c r="AWI47" s="1152" t="s">
        <v>129</v>
      </c>
      <c r="AWJ47" s="1152" t="s">
        <v>129</v>
      </c>
      <c r="AWK47" s="1152" t="s">
        <v>129</v>
      </c>
      <c r="AWL47" s="1152" t="s">
        <v>129</v>
      </c>
      <c r="AWM47" s="1152" t="s">
        <v>129</v>
      </c>
      <c r="AWN47" s="1152" t="s">
        <v>129</v>
      </c>
      <c r="AWO47" s="1152" t="s">
        <v>129</v>
      </c>
      <c r="AWP47" s="1152" t="s">
        <v>129</v>
      </c>
      <c r="AWQ47" s="1152" t="s">
        <v>129</v>
      </c>
      <c r="AWR47" s="1152" t="s">
        <v>129</v>
      </c>
      <c r="AWS47" s="1152" t="s">
        <v>129</v>
      </c>
      <c r="AWT47" s="1152" t="s">
        <v>129</v>
      </c>
      <c r="AWU47" s="1152" t="s">
        <v>129</v>
      </c>
      <c r="AWV47" s="1152" t="s">
        <v>129</v>
      </c>
      <c r="AWW47" s="1152" t="s">
        <v>129</v>
      </c>
      <c r="AWX47" s="1152" t="s">
        <v>129</v>
      </c>
      <c r="AWY47" s="1152" t="s">
        <v>129</v>
      </c>
      <c r="AWZ47" s="1152" t="s">
        <v>129</v>
      </c>
      <c r="AXA47" s="1152" t="s">
        <v>129</v>
      </c>
      <c r="AXB47" s="1152" t="s">
        <v>129</v>
      </c>
      <c r="AXC47" s="1152" t="s">
        <v>129</v>
      </c>
      <c r="AXD47" s="1152" t="s">
        <v>129</v>
      </c>
      <c r="AXE47" s="1152" t="s">
        <v>129</v>
      </c>
      <c r="AXF47" s="1152" t="s">
        <v>129</v>
      </c>
      <c r="AXG47" s="1152" t="s">
        <v>129</v>
      </c>
      <c r="AXH47" s="1152" t="s">
        <v>129</v>
      </c>
      <c r="AXI47" s="1152" t="s">
        <v>129</v>
      </c>
      <c r="AXJ47" s="1152" t="s">
        <v>129</v>
      </c>
      <c r="AXK47" s="1152" t="s">
        <v>129</v>
      </c>
      <c r="AXL47" s="1152" t="s">
        <v>129</v>
      </c>
      <c r="AXM47" s="1152" t="s">
        <v>129</v>
      </c>
      <c r="AXN47" s="1152" t="s">
        <v>129</v>
      </c>
      <c r="AXO47" s="1152" t="s">
        <v>129</v>
      </c>
      <c r="AXP47" s="1152" t="s">
        <v>129</v>
      </c>
      <c r="AXQ47" s="1152" t="s">
        <v>129</v>
      </c>
      <c r="AXR47" s="1152" t="s">
        <v>129</v>
      </c>
      <c r="AXS47" s="1152" t="s">
        <v>129</v>
      </c>
      <c r="AXT47" s="1152" t="s">
        <v>129</v>
      </c>
      <c r="AXU47" s="1152" t="s">
        <v>129</v>
      </c>
      <c r="AXV47" s="1152" t="s">
        <v>129</v>
      </c>
      <c r="AXW47" s="1152" t="s">
        <v>129</v>
      </c>
      <c r="AXX47" s="1152" t="s">
        <v>129</v>
      </c>
      <c r="AXY47" s="1152" t="s">
        <v>129</v>
      </c>
      <c r="AXZ47" s="1152" t="s">
        <v>129</v>
      </c>
      <c r="AYA47" s="1152" t="s">
        <v>129</v>
      </c>
      <c r="AYB47" s="1152" t="s">
        <v>129</v>
      </c>
      <c r="AYC47" s="1152" t="s">
        <v>129</v>
      </c>
      <c r="AYD47" s="1152" t="s">
        <v>129</v>
      </c>
      <c r="AYE47" s="1152" t="s">
        <v>129</v>
      </c>
      <c r="AYF47" s="1152" t="s">
        <v>129</v>
      </c>
      <c r="AYG47" s="1152" t="s">
        <v>129</v>
      </c>
      <c r="AYH47" s="1152" t="s">
        <v>129</v>
      </c>
      <c r="AYI47" s="1152" t="s">
        <v>129</v>
      </c>
      <c r="AYJ47" s="1152" t="s">
        <v>129</v>
      </c>
      <c r="AYK47" s="1152" t="s">
        <v>129</v>
      </c>
      <c r="AYL47" s="1152" t="s">
        <v>129</v>
      </c>
      <c r="AYM47" s="1152" t="s">
        <v>129</v>
      </c>
      <c r="AYN47" s="1152" t="s">
        <v>129</v>
      </c>
      <c r="AYO47" s="1152" t="s">
        <v>129</v>
      </c>
      <c r="AYP47" s="1152" t="s">
        <v>129</v>
      </c>
      <c r="AYQ47" s="1152" t="s">
        <v>129</v>
      </c>
      <c r="AYR47" s="1152" t="s">
        <v>129</v>
      </c>
      <c r="AYS47" s="1152" t="s">
        <v>129</v>
      </c>
      <c r="AYT47" s="1152" t="s">
        <v>129</v>
      </c>
      <c r="AYU47" s="1152" t="s">
        <v>129</v>
      </c>
      <c r="AYV47" s="1152" t="s">
        <v>129</v>
      </c>
      <c r="AYW47" s="1152" t="s">
        <v>129</v>
      </c>
      <c r="AYX47" s="1152" t="s">
        <v>129</v>
      </c>
      <c r="AYY47" s="1152" t="s">
        <v>129</v>
      </c>
      <c r="AYZ47" s="1152" t="s">
        <v>129</v>
      </c>
      <c r="AZA47" s="1152" t="s">
        <v>129</v>
      </c>
      <c r="AZB47" s="1152" t="s">
        <v>129</v>
      </c>
      <c r="AZC47" s="1152" t="s">
        <v>129</v>
      </c>
      <c r="AZD47" s="1152" t="s">
        <v>129</v>
      </c>
      <c r="AZE47" s="1152" t="s">
        <v>129</v>
      </c>
      <c r="AZF47" s="1152" t="s">
        <v>129</v>
      </c>
      <c r="AZG47" s="1152" t="s">
        <v>129</v>
      </c>
      <c r="AZH47" s="1152" t="s">
        <v>129</v>
      </c>
      <c r="AZI47" s="1152" t="s">
        <v>129</v>
      </c>
      <c r="AZJ47" s="1152" t="s">
        <v>129</v>
      </c>
      <c r="AZK47" s="1152" t="s">
        <v>129</v>
      </c>
      <c r="AZL47" s="1152" t="s">
        <v>129</v>
      </c>
      <c r="AZM47" s="1152" t="s">
        <v>129</v>
      </c>
      <c r="AZN47" s="1152" t="s">
        <v>129</v>
      </c>
      <c r="AZO47" s="1152" t="s">
        <v>129</v>
      </c>
      <c r="AZP47" s="1152" t="s">
        <v>129</v>
      </c>
      <c r="AZQ47" s="1152" t="s">
        <v>129</v>
      </c>
      <c r="AZR47" s="1152" t="s">
        <v>129</v>
      </c>
      <c r="AZS47" s="1152" t="s">
        <v>129</v>
      </c>
      <c r="AZT47" s="1152" t="s">
        <v>129</v>
      </c>
      <c r="AZU47" s="1152" t="s">
        <v>129</v>
      </c>
      <c r="AZV47" s="1152" t="s">
        <v>129</v>
      </c>
      <c r="AZW47" s="1152" t="s">
        <v>129</v>
      </c>
      <c r="AZX47" s="1152" t="s">
        <v>129</v>
      </c>
      <c r="AZY47" s="1152" t="s">
        <v>129</v>
      </c>
      <c r="AZZ47" s="1152" t="s">
        <v>129</v>
      </c>
      <c r="BAA47" s="1152" t="s">
        <v>129</v>
      </c>
      <c r="BAB47" s="1152" t="s">
        <v>129</v>
      </c>
      <c r="BAC47" s="1152" t="s">
        <v>129</v>
      </c>
      <c r="BAD47" s="1152" t="s">
        <v>129</v>
      </c>
      <c r="BAE47" s="1152" t="s">
        <v>129</v>
      </c>
      <c r="BAF47" s="1152" t="s">
        <v>129</v>
      </c>
      <c r="BAG47" s="1152" t="s">
        <v>129</v>
      </c>
      <c r="BAH47" s="1152" t="s">
        <v>129</v>
      </c>
      <c r="BAI47" s="1152" t="s">
        <v>129</v>
      </c>
      <c r="BAJ47" s="1152" t="s">
        <v>129</v>
      </c>
      <c r="BAK47" s="1152" t="s">
        <v>129</v>
      </c>
      <c r="BAL47" s="1152" t="s">
        <v>129</v>
      </c>
      <c r="BAM47" s="1152" t="s">
        <v>129</v>
      </c>
      <c r="BAN47" s="1152" t="s">
        <v>129</v>
      </c>
      <c r="BAO47" s="1152" t="s">
        <v>129</v>
      </c>
      <c r="BAP47" s="1152" t="s">
        <v>129</v>
      </c>
      <c r="BAQ47" s="1152" t="s">
        <v>129</v>
      </c>
      <c r="BAR47" s="1152" t="s">
        <v>129</v>
      </c>
      <c r="BAS47" s="1152" t="s">
        <v>129</v>
      </c>
      <c r="BAT47" s="1152" t="s">
        <v>129</v>
      </c>
      <c r="BAU47" s="1152" t="s">
        <v>129</v>
      </c>
      <c r="BAV47" s="1152" t="s">
        <v>129</v>
      </c>
      <c r="BAW47" s="1152" t="s">
        <v>129</v>
      </c>
      <c r="BAX47" s="1152" t="s">
        <v>129</v>
      </c>
      <c r="BAY47" s="1152" t="s">
        <v>129</v>
      </c>
      <c r="BAZ47" s="1152" t="s">
        <v>129</v>
      </c>
      <c r="BBA47" s="1152" t="s">
        <v>129</v>
      </c>
      <c r="BBB47" s="1152" t="s">
        <v>129</v>
      </c>
      <c r="BBC47" s="1152" t="s">
        <v>129</v>
      </c>
      <c r="BBD47" s="1152" t="s">
        <v>129</v>
      </c>
      <c r="BBE47" s="1152" t="s">
        <v>129</v>
      </c>
      <c r="BBF47" s="1152" t="s">
        <v>129</v>
      </c>
      <c r="BBG47" s="1152" t="s">
        <v>129</v>
      </c>
      <c r="BBH47" s="1152" t="s">
        <v>129</v>
      </c>
      <c r="BBI47" s="1152" t="s">
        <v>129</v>
      </c>
      <c r="BBJ47" s="1152" t="s">
        <v>129</v>
      </c>
      <c r="BBK47" s="1152" t="s">
        <v>129</v>
      </c>
      <c r="BBL47" s="1152" t="s">
        <v>129</v>
      </c>
      <c r="BBM47" s="1152" t="s">
        <v>129</v>
      </c>
      <c r="BBN47" s="1152" t="s">
        <v>129</v>
      </c>
      <c r="BBO47" s="1152" t="s">
        <v>129</v>
      </c>
      <c r="BBP47" s="1152" t="s">
        <v>129</v>
      </c>
      <c r="BBQ47" s="1152" t="s">
        <v>129</v>
      </c>
      <c r="BBR47" s="1152" t="s">
        <v>129</v>
      </c>
      <c r="BBS47" s="1152" t="s">
        <v>129</v>
      </c>
      <c r="BBT47" s="1152" t="s">
        <v>129</v>
      </c>
      <c r="BBU47" s="1152" t="s">
        <v>129</v>
      </c>
      <c r="BBV47" s="1152" t="s">
        <v>129</v>
      </c>
      <c r="BBW47" s="1152" t="s">
        <v>129</v>
      </c>
      <c r="BBX47" s="1152" t="s">
        <v>129</v>
      </c>
      <c r="BBY47" s="1152" t="s">
        <v>129</v>
      </c>
      <c r="BBZ47" s="1152" t="s">
        <v>129</v>
      </c>
      <c r="BCA47" s="1152" t="s">
        <v>129</v>
      </c>
      <c r="BCB47" s="1152" t="s">
        <v>129</v>
      </c>
      <c r="BCC47" s="1152" t="s">
        <v>129</v>
      </c>
      <c r="BCD47" s="1152" t="s">
        <v>129</v>
      </c>
      <c r="BCE47" s="1152" t="s">
        <v>129</v>
      </c>
      <c r="BCF47" s="1152" t="s">
        <v>129</v>
      </c>
      <c r="BCG47" s="1152" t="s">
        <v>129</v>
      </c>
      <c r="BCH47" s="1152" t="s">
        <v>129</v>
      </c>
      <c r="BCI47" s="1152" t="s">
        <v>129</v>
      </c>
      <c r="BCJ47" s="1152" t="s">
        <v>129</v>
      </c>
      <c r="BCK47" s="1152" t="s">
        <v>129</v>
      </c>
      <c r="BCL47" s="1152" t="s">
        <v>129</v>
      </c>
      <c r="BCM47" s="1152" t="s">
        <v>129</v>
      </c>
      <c r="BCN47" s="1152" t="s">
        <v>129</v>
      </c>
      <c r="BCO47" s="1152" t="s">
        <v>129</v>
      </c>
      <c r="BCP47" s="1152" t="s">
        <v>129</v>
      </c>
      <c r="BCQ47" s="1152" t="s">
        <v>129</v>
      </c>
      <c r="BCR47" s="1152" t="s">
        <v>129</v>
      </c>
      <c r="BCS47" s="1152" t="s">
        <v>129</v>
      </c>
      <c r="BCT47" s="1152" t="s">
        <v>129</v>
      </c>
      <c r="BCU47" s="1152" t="s">
        <v>129</v>
      </c>
      <c r="BCV47" s="1152" t="s">
        <v>129</v>
      </c>
      <c r="BCW47" s="1152" t="s">
        <v>129</v>
      </c>
      <c r="BCX47" s="1152" t="s">
        <v>129</v>
      </c>
      <c r="BCY47" s="1152" t="s">
        <v>129</v>
      </c>
      <c r="BCZ47" s="1152" t="s">
        <v>129</v>
      </c>
      <c r="BDA47" s="1152" t="s">
        <v>129</v>
      </c>
      <c r="BDB47" s="1152" t="s">
        <v>129</v>
      </c>
      <c r="BDC47" s="1152" t="s">
        <v>129</v>
      </c>
      <c r="BDD47" s="1152" t="s">
        <v>129</v>
      </c>
      <c r="BDE47" s="1152" t="s">
        <v>129</v>
      </c>
      <c r="BDF47" s="1152" t="s">
        <v>129</v>
      </c>
      <c r="BDG47" s="1152" t="s">
        <v>129</v>
      </c>
      <c r="BDH47" s="1152" t="s">
        <v>129</v>
      </c>
      <c r="BDI47" s="1152" t="s">
        <v>129</v>
      </c>
      <c r="BDJ47" s="1152" t="s">
        <v>129</v>
      </c>
      <c r="BDK47" s="1152" t="s">
        <v>129</v>
      </c>
      <c r="BDL47" s="1152" t="s">
        <v>129</v>
      </c>
      <c r="BDM47" s="1152" t="s">
        <v>129</v>
      </c>
      <c r="BDN47" s="1152" t="s">
        <v>129</v>
      </c>
      <c r="BDO47" s="1152" t="s">
        <v>129</v>
      </c>
      <c r="BDP47" s="1152" t="s">
        <v>129</v>
      </c>
      <c r="BDQ47" s="1152" t="s">
        <v>129</v>
      </c>
      <c r="BDR47" s="1152" t="s">
        <v>129</v>
      </c>
      <c r="BDS47" s="1152" t="s">
        <v>129</v>
      </c>
      <c r="BDT47" s="1152" t="s">
        <v>129</v>
      </c>
      <c r="BDU47" s="1152" t="s">
        <v>129</v>
      </c>
      <c r="BDV47" s="1152" t="s">
        <v>129</v>
      </c>
      <c r="BDW47" s="1152" t="s">
        <v>129</v>
      </c>
      <c r="BDX47" s="1152" t="s">
        <v>129</v>
      </c>
      <c r="BDY47" s="1152" t="s">
        <v>129</v>
      </c>
      <c r="BDZ47" s="1152" t="s">
        <v>129</v>
      </c>
      <c r="BEA47" s="1152" t="s">
        <v>129</v>
      </c>
      <c r="BEB47" s="1152" t="s">
        <v>129</v>
      </c>
      <c r="BEC47" s="1152" t="s">
        <v>129</v>
      </c>
      <c r="BED47" s="1152" t="s">
        <v>129</v>
      </c>
      <c r="BEE47" s="1152" t="s">
        <v>129</v>
      </c>
      <c r="BEF47" s="1152" t="s">
        <v>129</v>
      </c>
      <c r="BEG47" s="1152" t="s">
        <v>129</v>
      </c>
      <c r="BEH47" s="1152" t="s">
        <v>129</v>
      </c>
      <c r="BEI47" s="1152" t="s">
        <v>129</v>
      </c>
      <c r="BEJ47" s="1152" t="s">
        <v>129</v>
      </c>
      <c r="BEK47" s="1152" t="s">
        <v>129</v>
      </c>
      <c r="BEL47" s="1152" t="s">
        <v>129</v>
      </c>
      <c r="BEM47" s="1152" t="s">
        <v>129</v>
      </c>
      <c r="BEN47" s="1152" t="s">
        <v>129</v>
      </c>
      <c r="BEO47" s="1152" t="s">
        <v>129</v>
      </c>
      <c r="BEP47" s="1152" t="s">
        <v>129</v>
      </c>
      <c r="BEQ47" s="1152" t="s">
        <v>129</v>
      </c>
      <c r="BER47" s="1152" t="s">
        <v>129</v>
      </c>
      <c r="BES47" s="1152" t="s">
        <v>129</v>
      </c>
      <c r="BET47" s="1152" t="s">
        <v>129</v>
      </c>
      <c r="BEU47" s="1152" t="s">
        <v>129</v>
      </c>
      <c r="BEV47" s="1152" t="s">
        <v>129</v>
      </c>
      <c r="BEW47" s="1152" t="s">
        <v>129</v>
      </c>
      <c r="BEX47" s="1152" t="s">
        <v>129</v>
      </c>
      <c r="BEY47" s="1152" t="s">
        <v>129</v>
      </c>
      <c r="BEZ47" s="1152" t="s">
        <v>129</v>
      </c>
      <c r="BFA47" s="1152" t="s">
        <v>129</v>
      </c>
      <c r="BFB47" s="1152" t="s">
        <v>129</v>
      </c>
      <c r="BFC47" s="1152" t="s">
        <v>129</v>
      </c>
      <c r="BFD47" s="1152" t="s">
        <v>129</v>
      </c>
      <c r="BFE47" s="1152" t="s">
        <v>129</v>
      </c>
      <c r="BFF47" s="1152" t="s">
        <v>129</v>
      </c>
      <c r="BFG47" s="1152" t="s">
        <v>129</v>
      </c>
      <c r="BFH47" s="1152" t="s">
        <v>129</v>
      </c>
      <c r="BFI47" s="1152" t="s">
        <v>129</v>
      </c>
      <c r="BFJ47" s="1152" t="s">
        <v>129</v>
      </c>
      <c r="BFK47" s="1152" t="s">
        <v>129</v>
      </c>
      <c r="BFL47" s="1152" t="s">
        <v>129</v>
      </c>
      <c r="BFM47" s="1152" t="s">
        <v>129</v>
      </c>
      <c r="BFN47" s="1152" t="s">
        <v>129</v>
      </c>
      <c r="BFO47" s="1152" t="s">
        <v>129</v>
      </c>
      <c r="BFP47" s="1152" t="s">
        <v>129</v>
      </c>
      <c r="BFQ47" s="1152" t="s">
        <v>129</v>
      </c>
      <c r="BFR47" s="1152" t="s">
        <v>129</v>
      </c>
      <c r="BFS47" s="1152" t="s">
        <v>129</v>
      </c>
      <c r="BFT47" s="1152" t="s">
        <v>129</v>
      </c>
      <c r="BFU47" s="1152" t="s">
        <v>129</v>
      </c>
      <c r="BFV47" s="1152" t="s">
        <v>129</v>
      </c>
      <c r="BFW47" s="1152" t="s">
        <v>129</v>
      </c>
      <c r="BFX47" s="1152" t="s">
        <v>129</v>
      </c>
      <c r="BFY47" s="1152" t="s">
        <v>129</v>
      </c>
      <c r="BFZ47" s="1152" t="s">
        <v>129</v>
      </c>
      <c r="BGA47" s="1152" t="s">
        <v>129</v>
      </c>
      <c r="BGB47" s="1152" t="s">
        <v>129</v>
      </c>
      <c r="BGC47" s="1152" t="s">
        <v>129</v>
      </c>
      <c r="BGD47" s="1152" t="s">
        <v>129</v>
      </c>
      <c r="BGE47" s="1152" t="s">
        <v>129</v>
      </c>
      <c r="BGF47" s="1152" t="s">
        <v>129</v>
      </c>
      <c r="BGG47" s="1152" t="s">
        <v>129</v>
      </c>
      <c r="BGH47" s="1152" t="s">
        <v>129</v>
      </c>
      <c r="BGI47" s="1152" t="s">
        <v>129</v>
      </c>
      <c r="BGJ47" s="1152" t="s">
        <v>129</v>
      </c>
      <c r="BGK47" s="1152" t="s">
        <v>129</v>
      </c>
      <c r="BGL47" s="1152" t="s">
        <v>129</v>
      </c>
      <c r="BGM47" s="1152" t="s">
        <v>129</v>
      </c>
      <c r="BGN47" s="1152" t="s">
        <v>129</v>
      </c>
      <c r="BGO47" s="1152" t="s">
        <v>129</v>
      </c>
      <c r="BGP47" s="1152" t="s">
        <v>129</v>
      </c>
      <c r="BGQ47" s="1152" t="s">
        <v>129</v>
      </c>
      <c r="BGR47" s="1152" t="s">
        <v>129</v>
      </c>
      <c r="BGS47" s="1152" t="s">
        <v>129</v>
      </c>
      <c r="BGT47" s="1152" t="s">
        <v>129</v>
      </c>
      <c r="BGU47" s="1152" t="s">
        <v>129</v>
      </c>
      <c r="BGV47" s="1152" t="s">
        <v>129</v>
      </c>
      <c r="BGW47" s="1152" t="s">
        <v>129</v>
      </c>
      <c r="BGX47" s="1152" t="s">
        <v>129</v>
      </c>
      <c r="BGY47" s="1152" t="s">
        <v>129</v>
      </c>
      <c r="BGZ47" s="1152" t="s">
        <v>129</v>
      </c>
      <c r="BHA47" s="1152" t="s">
        <v>129</v>
      </c>
      <c r="BHB47" s="1152" t="s">
        <v>129</v>
      </c>
      <c r="BHC47" s="1152" t="s">
        <v>129</v>
      </c>
      <c r="BHD47" s="1152" t="s">
        <v>129</v>
      </c>
      <c r="BHE47" s="1152" t="s">
        <v>129</v>
      </c>
      <c r="BHF47" s="1152" t="s">
        <v>129</v>
      </c>
      <c r="BHG47" s="1152" t="s">
        <v>129</v>
      </c>
      <c r="BHH47" s="1152" t="s">
        <v>129</v>
      </c>
      <c r="BHI47" s="1152" t="s">
        <v>129</v>
      </c>
      <c r="BHJ47" s="1152" t="s">
        <v>129</v>
      </c>
      <c r="BHK47" s="1152" t="s">
        <v>129</v>
      </c>
      <c r="BHL47" s="1152" t="s">
        <v>129</v>
      </c>
      <c r="BHM47" s="1152" t="s">
        <v>129</v>
      </c>
      <c r="BHN47" s="1152" t="s">
        <v>129</v>
      </c>
      <c r="BHO47" s="1152" t="s">
        <v>129</v>
      </c>
      <c r="BHP47" s="1152" t="s">
        <v>129</v>
      </c>
      <c r="BHQ47" s="1152" t="s">
        <v>129</v>
      </c>
      <c r="BHR47" s="1152" t="s">
        <v>129</v>
      </c>
      <c r="BHS47" s="1152" t="s">
        <v>129</v>
      </c>
      <c r="BHT47" s="1152" t="s">
        <v>129</v>
      </c>
      <c r="BHU47" s="1152" t="s">
        <v>129</v>
      </c>
      <c r="BHV47" s="1152" t="s">
        <v>129</v>
      </c>
      <c r="BHW47" s="1152" t="s">
        <v>129</v>
      </c>
      <c r="BHX47" s="1152" t="s">
        <v>129</v>
      </c>
      <c r="BHY47" s="1152" t="s">
        <v>129</v>
      </c>
      <c r="BHZ47" s="1152" t="s">
        <v>129</v>
      </c>
      <c r="BIA47" s="1152" t="s">
        <v>129</v>
      </c>
      <c r="BIB47" s="1152" t="s">
        <v>129</v>
      </c>
      <c r="BIC47" s="1152" t="s">
        <v>129</v>
      </c>
      <c r="BID47" s="1152" t="s">
        <v>129</v>
      </c>
      <c r="BIE47" s="1152" t="s">
        <v>129</v>
      </c>
      <c r="BIF47" s="1152" t="s">
        <v>129</v>
      </c>
      <c r="BIG47" s="1152" t="s">
        <v>129</v>
      </c>
      <c r="BIH47" s="1152" t="s">
        <v>129</v>
      </c>
      <c r="BII47" s="1152" t="s">
        <v>129</v>
      </c>
      <c r="BIJ47" s="1152" t="s">
        <v>129</v>
      </c>
      <c r="BIK47" s="1152" t="s">
        <v>129</v>
      </c>
      <c r="BIL47" s="1152" t="s">
        <v>129</v>
      </c>
      <c r="BIM47" s="1152" t="s">
        <v>129</v>
      </c>
      <c r="BIN47" s="1152" t="s">
        <v>129</v>
      </c>
      <c r="BIO47" s="1152" t="s">
        <v>129</v>
      </c>
      <c r="BIP47" s="1152" t="s">
        <v>129</v>
      </c>
      <c r="BIQ47" s="1152" t="s">
        <v>129</v>
      </c>
      <c r="BIR47" s="1152" t="s">
        <v>129</v>
      </c>
      <c r="BIS47" s="1152" t="s">
        <v>129</v>
      </c>
      <c r="BIT47" s="1152" t="s">
        <v>129</v>
      </c>
      <c r="BIU47" s="1152" t="s">
        <v>129</v>
      </c>
      <c r="BIV47" s="1152" t="s">
        <v>129</v>
      </c>
      <c r="BIW47" s="1152" t="s">
        <v>129</v>
      </c>
      <c r="BIX47" s="1152" t="s">
        <v>129</v>
      </c>
      <c r="BIY47" s="1152" t="s">
        <v>129</v>
      </c>
      <c r="BIZ47" s="1152" t="s">
        <v>129</v>
      </c>
      <c r="BJA47" s="1152" t="s">
        <v>129</v>
      </c>
      <c r="BJB47" s="1152" t="s">
        <v>129</v>
      </c>
      <c r="BJC47" s="1152" t="s">
        <v>129</v>
      </c>
      <c r="BJD47" s="1152" t="s">
        <v>129</v>
      </c>
      <c r="BJE47" s="1152" t="s">
        <v>129</v>
      </c>
      <c r="BJF47" s="1152" t="s">
        <v>129</v>
      </c>
      <c r="BJG47" s="1152" t="s">
        <v>129</v>
      </c>
      <c r="BJH47" s="1152" t="s">
        <v>129</v>
      </c>
      <c r="BJI47" s="1152" t="s">
        <v>129</v>
      </c>
      <c r="BJJ47" s="1152" t="s">
        <v>129</v>
      </c>
      <c r="BJK47" s="1152" t="s">
        <v>129</v>
      </c>
      <c r="BJL47" s="1152" t="s">
        <v>129</v>
      </c>
      <c r="BJM47" s="1152" t="s">
        <v>129</v>
      </c>
      <c r="BJN47" s="1152" t="s">
        <v>129</v>
      </c>
      <c r="BJO47" s="1152" t="s">
        <v>129</v>
      </c>
      <c r="BJP47" s="1152" t="s">
        <v>129</v>
      </c>
      <c r="BJQ47" s="1152" t="s">
        <v>129</v>
      </c>
      <c r="BJR47" s="1152" t="s">
        <v>129</v>
      </c>
      <c r="BJS47" s="1152" t="s">
        <v>129</v>
      </c>
      <c r="BJT47" s="1152" t="s">
        <v>129</v>
      </c>
      <c r="BJU47" s="1152" t="s">
        <v>129</v>
      </c>
      <c r="BJV47" s="1152" t="s">
        <v>129</v>
      </c>
      <c r="BJW47" s="1152" t="s">
        <v>129</v>
      </c>
      <c r="BJX47" s="1152" t="s">
        <v>129</v>
      </c>
      <c r="BJY47" s="1152" t="s">
        <v>129</v>
      </c>
      <c r="BJZ47" s="1152" t="s">
        <v>129</v>
      </c>
      <c r="BKA47" s="1152" t="s">
        <v>129</v>
      </c>
      <c r="BKB47" s="1152" t="s">
        <v>129</v>
      </c>
      <c r="BKC47" s="1152" t="s">
        <v>129</v>
      </c>
      <c r="BKD47" s="1152" t="s">
        <v>129</v>
      </c>
      <c r="BKE47" s="1152" t="s">
        <v>129</v>
      </c>
      <c r="BKF47" s="1152" t="s">
        <v>129</v>
      </c>
      <c r="BKG47" s="1152" t="s">
        <v>129</v>
      </c>
      <c r="BKH47" s="1152" t="s">
        <v>129</v>
      </c>
      <c r="BKI47" s="1152" t="s">
        <v>129</v>
      </c>
      <c r="BKJ47" s="1152" t="s">
        <v>129</v>
      </c>
      <c r="BKK47" s="1152" t="s">
        <v>129</v>
      </c>
      <c r="BKL47" s="1152" t="s">
        <v>129</v>
      </c>
      <c r="BKM47" s="1152" t="s">
        <v>129</v>
      </c>
      <c r="BKN47" s="1152" t="s">
        <v>129</v>
      </c>
      <c r="BKO47" s="1152" t="s">
        <v>129</v>
      </c>
      <c r="BKP47" s="1152" t="s">
        <v>129</v>
      </c>
      <c r="BKQ47" s="1152" t="s">
        <v>129</v>
      </c>
      <c r="BKR47" s="1152" t="s">
        <v>129</v>
      </c>
      <c r="BKS47" s="1152" t="s">
        <v>129</v>
      </c>
      <c r="BKT47" s="1152" t="s">
        <v>129</v>
      </c>
      <c r="BKU47" s="1152" t="s">
        <v>129</v>
      </c>
      <c r="BKV47" s="1152" t="s">
        <v>129</v>
      </c>
      <c r="BKW47" s="1152" t="s">
        <v>129</v>
      </c>
      <c r="BKX47" s="1152" t="s">
        <v>129</v>
      </c>
      <c r="BKY47" s="1152" t="s">
        <v>129</v>
      </c>
      <c r="BKZ47" s="1152" t="s">
        <v>129</v>
      </c>
      <c r="BLA47" s="1152" t="s">
        <v>129</v>
      </c>
      <c r="BLB47" s="1152" t="s">
        <v>129</v>
      </c>
      <c r="BLC47" s="1152" t="s">
        <v>129</v>
      </c>
      <c r="BLD47" s="1152" t="s">
        <v>129</v>
      </c>
      <c r="BLE47" s="1152" t="s">
        <v>129</v>
      </c>
      <c r="BLF47" s="1152" t="s">
        <v>129</v>
      </c>
      <c r="BLG47" s="1152" t="s">
        <v>129</v>
      </c>
      <c r="BLH47" s="1152" t="s">
        <v>129</v>
      </c>
      <c r="BLI47" s="1152" t="s">
        <v>129</v>
      </c>
      <c r="BLJ47" s="1152" t="s">
        <v>129</v>
      </c>
      <c r="BLK47" s="1152" t="s">
        <v>129</v>
      </c>
      <c r="BLL47" s="1152" t="s">
        <v>129</v>
      </c>
      <c r="BLM47" s="1152" t="s">
        <v>129</v>
      </c>
      <c r="BLN47" s="1152" t="s">
        <v>129</v>
      </c>
      <c r="BLO47" s="1152" t="s">
        <v>129</v>
      </c>
      <c r="BLP47" s="1152" t="s">
        <v>129</v>
      </c>
      <c r="BLQ47" s="1152" t="s">
        <v>129</v>
      </c>
      <c r="BLR47" s="1152" t="s">
        <v>129</v>
      </c>
      <c r="BLS47" s="1152" t="s">
        <v>129</v>
      </c>
      <c r="BLT47" s="1152" t="s">
        <v>129</v>
      </c>
      <c r="BLU47" s="1152" t="s">
        <v>129</v>
      </c>
      <c r="BLV47" s="1152" t="s">
        <v>129</v>
      </c>
      <c r="BLW47" s="1152" t="s">
        <v>129</v>
      </c>
      <c r="BLX47" s="1152" t="s">
        <v>129</v>
      </c>
      <c r="BLY47" s="1152" t="s">
        <v>129</v>
      </c>
      <c r="BLZ47" s="1152" t="s">
        <v>129</v>
      </c>
      <c r="BMA47" s="1152" t="s">
        <v>129</v>
      </c>
      <c r="BMB47" s="1152" t="s">
        <v>129</v>
      </c>
      <c r="BMC47" s="1152" t="s">
        <v>129</v>
      </c>
      <c r="BMD47" s="1152" t="s">
        <v>129</v>
      </c>
      <c r="BME47" s="1152" t="s">
        <v>129</v>
      </c>
      <c r="BMF47" s="1152" t="s">
        <v>129</v>
      </c>
      <c r="BMG47" s="1152" t="s">
        <v>129</v>
      </c>
      <c r="BMH47" s="1152" t="s">
        <v>129</v>
      </c>
      <c r="BMI47" s="1152" t="s">
        <v>129</v>
      </c>
      <c r="BMJ47" s="1152" t="s">
        <v>129</v>
      </c>
      <c r="BMK47" s="1152" t="s">
        <v>129</v>
      </c>
      <c r="BML47" s="1152" t="s">
        <v>129</v>
      </c>
      <c r="BMM47" s="1152" t="s">
        <v>129</v>
      </c>
      <c r="BMN47" s="1152" t="s">
        <v>129</v>
      </c>
      <c r="BMO47" s="1152" t="s">
        <v>129</v>
      </c>
      <c r="BMP47" s="1152" t="s">
        <v>129</v>
      </c>
      <c r="BMQ47" s="1152" t="s">
        <v>129</v>
      </c>
      <c r="BMR47" s="1152" t="s">
        <v>129</v>
      </c>
      <c r="BMS47" s="1152" t="s">
        <v>129</v>
      </c>
      <c r="BMT47" s="1152" t="s">
        <v>129</v>
      </c>
      <c r="BMU47" s="1152" t="s">
        <v>129</v>
      </c>
      <c r="BMV47" s="1152" t="s">
        <v>129</v>
      </c>
      <c r="BMW47" s="1152" t="s">
        <v>129</v>
      </c>
      <c r="BMX47" s="1152" t="s">
        <v>129</v>
      </c>
      <c r="BMY47" s="1152" t="s">
        <v>129</v>
      </c>
      <c r="BMZ47" s="1152" t="s">
        <v>129</v>
      </c>
      <c r="BNA47" s="1152" t="s">
        <v>129</v>
      </c>
      <c r="BNB47" s="1152" t="s">
        <v>129</v>
      </c>
      <c r="BNC47" s="1152" t="s">
        <v>129</v>
      </c>
      <c r="BND47" s="1152" t="s">
        <v>129</v>
      </c>
      <c r="BNE47" s="1152" t="s">
        <v>129</v>
      </c>
      <c r="BNF47" s="1152" t="s">
        <v>129</v>
      </c>
      <c r="BNG47" s="1152" t="s">
        <v>129</v>
      </c>
      <c r="BNH47" s="1152" t="s">
        <v>129</v>
      </c>
      <c r="BNI47" s="1152" t="s">
        <v>129</v>
      </c>
      <c r="BNJ47" s="1152" t="s">
        <v>129</v>
      </c>
      <c r="BNK47" s="1152" t="s">
        <v>129</v>
      </c>
      <c r="BNL47" s="1152" t="s">
        <v>129</v>
      </c>
      <c r="BNM47" s="1152" t="s">
        <v>129</v>
      </c>
      <c r="BNN47" s="1152" t="s">
        <v>129</v>
      </c>
      <c r="BNO47" s="1152" t="s">
        <v>129</v>
      </c>
      <c r="BNP47" s="1152" t="s">
        <v>129</v>
      </c>
      <c r="BNQ47" s="1152" t="s">
        <v>129</v>
      </c>
      <c r="BNR47" s="1152" t="s">
        <v>129</v>
      </c>
      <c r="BNS47" s="1152" t="s">
        <v>129</v>
      </c>
      <c r="BNT47" s="1152" t="s">
        <v>129</v>
      </c>
      <c r="BNU47" s="1152" t="s">
        <v>129</v>
      </c>
      <c r="BNV47" s="1152" t="s">
        <v>129</v>
      </c>
      <c r="BNW47" s="1152" t="s">
        <v>129</v>
      </c>
      <c r="BNX47" s="1152" t="s">
        <v>129</v>
      </c>
      <c r="BNY47" s="1152" t="s">
        <v>129</v>
      </c>
      <c r="BNZ47" s="1152" t="s">
        <v>129</v>
      </c>
      <c r="BOA47" s="1152" t="s">
        <v>129</v>
      </c>
      <c r="BOB47" s="1152" t="s">
        <v>129</v>
      </c>
      <c r="BOC47" s="1152" t="s">
        <v>129</v>
      </c>
      <c r="BOD47" s="1152" t="s">
        <v>129</v>
      </c>
      <c r="BOE47" s="1152" t="s">
        <v>129</v>
      </c>
      <c r="BOF47" s="1152" t="s">
        <v>129</v>
      </c>
      <c r="BOG47" s="1152" t="s">
        <v>129</v>
      </c>
      <c r="BOH47" s="1152" t="s">
        <v>129</v>
      </c>
      <c r="BOI47" s="1152" t="s">
        <v>129</v>
      </c>
      <c r="BOJ47" s="1152" t="s">
        <v>129</v>
      </c>
      <c r="BOK47" s="1152" t="s">
        <v>129</v>
      </c>
      <c r="BOL47" s="1152" t="s">
        <v>129</v>
      </c>
      <c r="BOM47" s="1152" t="s">
        <v>129</v>
      </c>
      <c r="BON47" s="1152" t="s">
        <v>129</v>
      </c>
      <c r="BOO47" s="1152" t="s">
        <v>129</v>
      </c>
      <c r="BOP47" s="1152" t="s">
        <v>129</v>
      </c>
      <c r="BOQ47" s="1152" t="s">
        <v>129</v>
      </c>
      <c r="BOR47" s="1152" t="s">
        <v>129</v>
      </c>
      <c r="BOS47" s="1152" t="s">
        <v>129</v>
      </c>
      <c r="BOT47" s="1152" t="s">
        <v>129</v>
      </c>
      <c r="BOU47" s="1152" t="s">
        <v>129</v>
      </c>
      <c r="BOV47" s="1152" t="s">
        <v>129</v>
      </c>
      <c r="BOW47" s="1152" t="s">
        <v>129</v>
      </c>
      <c r="BOX47" s="1152" t="s">
        <v>129</v>
      </c>
      <c r="BOY47" s="1152" t="s">
        <v>129</v>
      </c>
      <c r="BOZ47" s="1152" t="s">
        <v>129</v>
      </c>
      <c r="BPA47" s="1152" t="s">
        <v>129</v>
      </c>
      <c r="BPB47" s="1152" t="s">
        <v>129</v>
      </c>
      <c r="BPC47" s="1152" t="s">
        <v>129</v>
      </c>
      <c r="BPD47" s="1152" t="s">
        <v>129</v>
      </c>
      <c r="BPE47" s="1152" t="s">
        <v>129</v>
      </c>
      <c r="BPF47" s="1152" t="s">
        <v>129</v>
      </c>
      <c r="BPG47" s="1152" t="s">
        <v>129</v>
      </c>
      <c r="BPH47" s="1152" t="s">
        <v>129</v>
      </c>
      <c r="BPI47" s="1152" t="s">
        <v>129</v>
      </c>
      <c r="BPJ47" s="1152" t="s">
        <v>129</v>
      </c>
      <c r="BPK47" s="1152" t="s">
        <v>129</v>
      </c>
      <c r="BPL47" s="1152" t="s">
        <v>129</v>
      </c>
      <c r="BPM47" s="1152" t="s">
        <v>129</v>
      </c>
      <c r="BPN47" s="1152" t="s">
        <v>129</v>
      </c>
      <c r="BPO47" s="1152" t="s">
        <v>129</v>
      </c>
      <c r="BPP47" s="1152" t="s">
        <v>129</v>
      </c>
      <c r="BPQ47" s="1152" t="s">
        <v>129</v>
      </c>
      <c r="BPR47" s="1152" t="s">
        <v>129</v>
      </c>
      <c r="BPS47" s="1152" t="s">
        <v>129</v>
      </c>
      <c r="BPT47" s="1152" t="s">
        <v>129</v>
      </c>
      <c r="BPU47" s="1152" t="s">
        <v>129</v>
      </c>
      <c r="BPV47" s="1152" t="s">
        <v>129</v>
      </c>
      <c r="BPW47" s="1152" t="s">
        <v>129</v>
      </c>
      <c r="BPX47" s="1152" t="s">
        <v>129</v>
      </c>
      <c r="BPY47" s="1152" t="s">
        <v>129</v>
      </c>
      <c r="BPZ47" s="1152" t="s">
        <v>129</v>
      </c>
      <c r="BQA47" s="1152" t="s">
        <v>129</v>
      </c>
      <c r="BQB47" s="1152" t="s">
        <v>129</v>
      </c>
      <c r="BQC47" s="1152" t="s">
        <v>129</v>
      </c>
      <c r="BQD47" s="1152" t="s">
        <v>129</v>
      </c>
      <c r="BQE47" s="1152" t="s">
        <v>129</v>
      </c>
      <c r="BQF47" s="1152" t="s">
        <v>129</v>
      </c>
      <c r="BQG47" s="1152" t="s">
        <v>129</v>
      </c>
      <c r="BQH47" s="1152" t="s">
        <v>129</v>
      </c>
      <c r="BQI47" s="1152" t="s">
        <v>129</v>
      </c>
      <c r="BQJ47" s="1152" t="s">
        <v>129</v>
      </c>
      <c r="BQK47" s="1152" t="s">
        <v>129</v>
      </c>
      <c r="BQL47" s="1152" t="s">
        <v>129</v>
      </c>
      <c r="BQM47" s="1152" t="s">
        <v>129</v>
      </c>
      <c r="BQN47" s="1152" t="s">
        <v>129</v>
      </c>
      <c r="BQO47" s="1152" t="s">
        <v>129</v>
      </c>
      <c r="BQP47" s="1152" t="s">
        <v>129</v>
      </c>
      <c r="BQQ47" s="1152" t="s">
        <v>129</v>
      </c>
      <c r="BQR47" s="1152" t="s">
        <v>129</v>
      </c>
      <c r="BQS47" s="1152" t="s">
        <v>129</v>
      </c>
      <c r="BQT47" s="1152" t="s">
        <v>129</v>
      </c>
      <c r="BQU47" s="1152" t="s">
        <v>129</v>
      </c>
      <c r="BQV47" s="1152" t="s">
        <v>129</v>
      </c>
      <c r="BQW47" s="1152" t="s">
        <v>129</v>
      </c>
      <c r="BQX47" s="1152" t="s">
        <v>129</v>
      </c>
      <c r="BQY47" s="1152" t="s">
        <v>129</v>
      </c>
      <c r="BQZ47" s="1152" t="s">
        <v>129</v>
      </c>
      <c r="BRA47" s="1152" t="s">
        <v>129</v>
      </c>
      <c r="BRB47" s="1152" t="s">
        <v>129</v>
      </c>
      <c r="BRC47" s="1152" t="s">
        <v>129</v>
      </c>
      <c r="BRD47" s="1152" t="s">
        <v>129</v>
      </c>
      <c r="BRE47" s="1152" t="s">
        <v>129</v>
      </c>
      <c r="BRF47" s="1152" t="s">
        <v>129</v>
      </c>
      <c r="BRG47" s="1152" t="s">
        <v>129</v>
      </c>
      <c r="BRH47" s="1152" t="s">
        <v>129</v>
      </c>
      <c r="BRI47" s="1152" t="s">
        <v>129</v>
      </c>
      <c r="BRJ47" s="1152" t="s">
        <v>129</v>
      </c>
      <c r="BRK47" s="1152" t="s">
        <v>129</v>
      </c>
      <c r="BRL47" s="1152" t="s">
        <v>129</v>
      </c>
      <c r="BRM47" s="1152" t="s">
        <v>129</v>
      </c>
      <c r="BRN47" s="1152" t="s">
        <v>129</v>
      </c>
      <c r="BRO47" s="1152" t="s">
        <v>129</v>
      </c>
      <c r="BRP47" s="1152" t="s">
        <v>129</v>
      </c>
      <c r="BRQ47" s="1152" t="s">
        <v>129</v>
      </c>
      <c r="BRR47" s="1152" t="s">
        <v>129</v>
      </c>
      <c r="BRS47" s="1152" t="s">
        <v>129</v>
      </c>
      <c r="BRT47" s="1152" t="s">
        <v>129</v>
      </c>
      <c r="BRU47" s="1152" t="s">
        <v>129</v>
      </c>
      <c r="BRV47" s="1152" t="s">
        <v>129</v>
      </c>
      <c r="BRW47" s="1152" t="s">
        <v>129</v>
      </c>
      <c r="BRX47" s="1152" t="s">
        <v>129</v>
      </c>
      <c r="BRY47" s="1152" t="s">
        <v>129</v>
      </c>
      <c r="BRZ47" s="1152" t="s">
        <v>129</v>
      </c>
      <c r="BSA47" s="1152" t="s">
        <v>129</v>
      </c>
      <c r="BSB47" s="1152" t="s">
        <v>129</v>
      </c>
      <c r="BSC47" s="1152" t="s">
        <v>129</v>
      </c>
      <c r="BSD47" s="1152" t="s">
        <v>129</v>
      </c>
      <c r="BSE47" s="1152" t="s">
        <v>129</v>
      </c>
      <c r="BSF47" s="1152" t="s">
        <v>129</v>
      </c>
      <c r="BSG47" s="1152" t="s">
        <v>129</v>
      </c>
      <c r="BSH47" s="1152" t="s">
        <v>129</v>
      </c>
      <c r="BSI47" s="1152" t="s">
        <v>129</v>
      </c>
      <c r="BSJ47" s="1152" t="s">
        <v>129</v>
      </c>
      <c r="BSK47" s="1152" t="s">
        <v>129</v>
      </c>
      <c r="BSL47" s="1152" t="s">
        <v>129</v>
      </c>
      <c r="BSM47" s="1152" t="s">
        <v>129</v>
      </c>
      <c r="BSN47" s="1152" t="s">
        <v>129</v>
      </c>
      <c r="BSO47" s="1152" t="s">
        <v>129</v>
      </c>
      <c r="BSP47" s="1152" t="s">
        <v>129</v>
      </c>
      <c r="BSQ47" s="1152" t="s">
        <v>129</v>
      </c>
      <c r="BSR47" s="1152" t="s">
        <v>129</v>
      </c>
      <c r="BSS47" s="1152" t="s">
        <v>129</v>
      </c>
      <c r="BST47" s="1152" t="s">
        <v>129</v>
      </c>
      <c r="BSU47" s="1152" t="s">
        <v>129</v>
      </c>
      <c r="BSV47" s="1152" t="s">
        <v>129</v>
      </c>
      <c r="BSW47" s="1152" t="s">
        <v>129</v>
      </c>
      <c r="BSX47" s="1152" t="s">
        <v>129</v>
      </c>
      <c r="BSY47" s="1152" t="s">
        <v>129</v>
      </c>
      <c r="BSZ47" s="1152" t="s">
        <v>129</v>
      </c>
      <c r="BTA47" s="1152" t="s">
        <v>129</v>
      </c>
      <c r="BTB47" s="1152" t="s">
        <v>129</v>
      </c>
      <c r="BTC47" s="1152" t="s">
        <v>129</v>
      </c>
      <c r="BTD47" s="1152" t="s">
        <v>129</v>
      </c>
      <c r="BTE47" s="1152" t="s">
        <v>129</v>
      </c>
      <c r="BTF47" s="1152" t="s">
        <v>129</v>
      </c>
      <c r="BTG47" s="1152" t="s">
        <v>129</v>
      </c>
      <c r="BTH47" s="1152" t="s">
        <v>129</v>
      </c>
      <c r="BTI47" s="1152" t="s">
        <v>129</v>
      </c>
      <c r="BTJ47" s="1152" t="s">
        <v>129</v>
      </c>
      <c r="BTK47" s="1152" t="s">
        <v>129</v>
      </c>
      <c r="BTL47" s="1152" t="s">
        <v>129</v>
      </c>
      <c r="BTM47" s="1152" t="s">
        <v>129</v>
      </c>
      <c r="BTN47" s="1152" t="s">
        <v>129</v>
      </c>
      <c r="BTO47" s="1152" t="s">
        <v>129</v>
      </c>
      <c r="BTP47" s="1152" t="s">
        <v>129</v>
      </c>
      <c r="BTQ47" s="1152" t="s">
        <v>129</v>
      </c>
      <c r="BTR47" s="1152" t="s">
        <v>129</v>
      </c>
      <c r="BTS47" s="1152" t="s">
        <v>129</v>
      </c>
      <c r="BTT47" s="1152" t="s">
        <v>129</v>
      </c>
      <c r="BTU47" s="1152" t="s">
        <v>129</v>
      </c>
      <c r="BTV47" s="1152" t="s">
        <v>129</v>
      </c>
      <c r="BTW47" s="1152" t="s">
        <v>129</v>
      </c>
      <c r="BTX47" s="1152" t="s">
        <v>129</v>
      </c>
      <c r="BTY47" s="1152" t="s">
        <v>129</v>
      </c>
      <c r="BTZ47" s="1152" t="s">
        <v>129</v>
      </c>
      <c r="BUA47" s="1152" t="s">
        <v>129</v>
      </c>
      <c r="BUB47" s="1152" t="s">
        <v>129</v>
      </c>
      <c r="BUC47" s="1152" t="s">
        <v>129</v>
      </c>
      <c r="BUD47" s="1152" t="s">
        <v>129</v>
      </c>
      <c r="BUE47" s="1152" t="s">
        <v>129</v>
      </c>
      <c r="BUF47" s="1152" t="s">
        <v>129</v>
      </c>
      <c r="BUG47" s="1152" t="s">
        <v>129</v>
      </c>
      <c r="BUH47" s="1152" t="s">
        <v>129</v>
      </c>
      <c r="BUI47" s="1152" t="s">
        <v>129</v>
      </c>
      <c r="BUJ47" s="1152" t="s">
        <v>129</v>
      </c>
      <c r="BUK47" s="1152" t="s">
        <v>129</v>
      </c>
      <c r="BUL47" s="1152" t="s">
        <v>129</v>
      </c>
      <c r="BUM47" s="1152" t="s">
        <v>129</v>
      </c>
      <c r="BUN47" s="1152" t="s">
        <v>129</v>
      </c>
      <c r="BUO47" s="1152" t="s">
        <v>129</v>
      </c>
      <c r="BUP47" s="1152" t="s">
        <v>129</v>
      </c>
      <c r="BUQ47" s="1152" t="s">
        <v>129</v>
      </c>
      <c r="BUR47" s="1152" t="s">
        <v>129</v>
      </c>
      <c r="BUS47" s="1152" t="s">
        <v>129</v>
      </c>
      <c r="BUT47" s="1152" t="s">
        <v>129</v>
      </c>
      <c r="BUU47" s="1152" t="s">
        <v>129</v>
      </c>
      <c r="BUV47" s="1152" t="s">
        <v>129</v>
      </c>
      <c r="BUW47" s="1152" t="s">
        <v>129</v>
      </c>
      <c r="BUX47" s="1152" t="s">
        <v>129</v>
      </c>
      <c r="BUY47" s="1152" t="s">
        <v>129</v>
      </c>
      <c r="BUZ47" s="1152" t="s">
        <v>129</v>
      </c>
      <c r="BVA47" s="1152" t="s">
        <v>129</v>
      </c>
      <c r="BVB47" s="1152" t="s">
        <v>129</v>
      </c>
      <c r="BVC47" s="1152" t="s">
        <v>129</v>
      </c>
      <c r="BVD47" s="1152" t="s">
        <v>129</v>
      </c>
      <c r="BVE47" s="1152" t="s">
        <v>129</v>
      </c>
      <c r="BVF47" s="1152" t="s">
        <v>129</v>
      </c>
      <c r="BVG47" s="1152" t="s">
        <v>129</v>
      </c>
      <c r="BVH47" s="1152" t="s">
        <v>129</v>
      </c>
      <c r="BVI47" s="1152" t="s">
        <v>129</v>
      </c>
      <c r="BVJ47" s="1152" t="s">
        <v>129</v>
      </c>
      <c r="BVK47" s="1152" t="s">
        <v>129</v>
      </c>
      <c r="BVL47" s="1152" t="s">
        <v>129</v>
      </c>
      <c r="BVM47" s="1152" t="s">
        <v>129</v>
      </c>
      <c r="BVN47" s="1152" t="s">
        <v>129</v>
      </c>
      <c r="BVO47" s="1152" t="s">
        <v>129</v>
      </c>
      <c r="BVP47" s="1152" t="s">
        <v>129</v>
      </c>
      <c r="BVQ47" s="1152" t="s">
        <v>129</v>
      </c>
      <c r="BVR47" s="1152" t="s">
        <v>129</v>
      </c>
      <c r="BVS47" s="1152" t="s">
        <v>129</v>
      </c>
      <c r="BVT47" s="1152" t="s">
        <v>129</v>
      </c>
      <c r="BVU47" s="1152" t="s">
        <v>129</v>
      </c>
      <c r="BVV47" s="1152" t="s">
        <v>129</v>
      </c>
      <c r="BVW47" s="1152" t="s">
        <v>129</v>
      </c>
      <c r="BVX47" s="1152" t="s">
        <v>129</v>
      </c>
      <c r="BVY47" s="1152" t="s">
        <v>129</v>
      </c>
      <c r="BVZ47" s="1152" t="s">
        <v>129</v>
      </c>
      <c r="BWA47" s="1152" t="s">
        <v>129</v>
      </c>
      <c r="BWB47" s="1152" t="s">
        <v>129</v>
      </c>
      <c r="BWC47" s="1152" t="s">
        <v>129</v>
      </c>
      <c r="BWD47" s="1152" t="s">
        <v>129</v>
      </c>
      <c r="BWE47" s="1152" t="s">
        <v>129</v>
      </c>
      <c r="BWF47" s="1152" t="s">
        <v>129</v>
      </c>
      <c r="BWG47" s="1152" t="s">
        <v>129</v>
      </c>
      <c r="BWH47" s="1152" t="s">
        <v>129</v>
      </c>
      <c r="BWI47" s="1152" t="s">
        <v>129</v>
      </c>
      <c r="BWJ47" s="1152" t="s">
        <v>129</v>
      </c>
      <c r="BWK47" s="1152" t="s">
        <v>129</v>
      </c>
      <c r="BWL47" s="1152" t="s">
        <v>129</v>
      </c>
      <c r="BWM47" s="1152" t="s">
        <v>129</v>
      </c>
      <c r="BWN47" s="1152" t="s">
        <v>129</v>
      </c>
      <c r="BWO47" s="1152" t="s">
        <v>129</v>
      </c>
      <c r="BWP47" s="1152" t="s">
        <v>129</v>
      </c>
      <c r="BWQ47" s="1152" t="s">
        <v>129</v>
      </c>
      <c r="BWR47" s="1152" t="s">
        <v>129</v>
      </c>
      <c r="BWS47" s="1152" t="s">
        <v>129</v>
      </c>
      <c r="BWT47" s="1152" t="s">
        <v>129</v>
      </c>
      <c r="BWU47" s="1152" t="s">
        <v>129</v>
      </c>
      <c r="BWV47" s="1152" t="s">
        <v>129</v>
      </c>
      <c r="BWW47" s="1152" t="s">
        <v>129</v>
      </c>
      <c r="BWX47" s="1152" t="s">
        <v>129</v>
      </c>
      <c r="BWY47" s="1152" t="s">
        <v>129</v>
      </c>
      <c r="BWZ47" s="1152" t="s">
        <v>129</v>
      </c>
      <c r="BXA47" s="1152" t="s">
        <v>129</v>
      </c>
      <c r="BXB47" s="1152" t="s">
        <v>129</v>
      </c>
      <c r="BXC47" s="1152" t="s">
        <v>129</v>
      </c>
      <c r="BXD47" s="1152" t="s">
        <v>129</v>
      </c>
      <c r="BXE47" s="1152" t="s">
        <v>129</v>
      </c>
      <c r="BXF47" s="1152" t="s">
        <v>129</v>
      </c>
      <c r="BXG47" s="1152" t="s">
        <v>129</v>
      </c>
      <c r="BXH47" s="1152" t="s">
        <v>129</v>
      </c>
      <c r="BXI47" s="1152" t="s">
        <v>129</v>
      </c>
      <c r="BXJ47" s="1152" t="s">
        <v>129</v>
      </c>
      <c r="BXK47" s="1152" t="s">
        <v>129</v>
      </c>
      <c r="BXL47" s="1152" t="s">
        <v>129</v>
      </c>
      <c r="BXM47" s="1152" t="s">
        <v>129</v>
      </c>
      <c r="BXN47" s="1152" t="s">
        <v>129</v>
      </c>
      <c r="BXO47" s="1152" t="s">
        <v>129</v>
      </c>
      <c r="BXP47" s="1152" t="s">
        <v>129</v>
      </c>
      <c r="BXQ47" s="1152" t="s">
        <v>129</v>
      </c>
      <c r="BXR47" s="1152" t="s">
        <v>129</v>
      </c>
      <c r="BXS47" s="1152" t="s">
        <v>129</v>
      </c>
      <c r="BXT47" s="1152" t="s">
        <v>129</v>
      </c>
      <c r="BXU47" s="1152" t="s">
        <v>129</v>
      </c>
      <c r="BXV47" s="1152" t="s">
        <v>129</v>
      </c>
      <c r="BXW47" s="1152" t="s">
        <v>129</v>
      </c>
      <c r="BXX47" s="1152" t="s">
        <v>129</v>
      </c>
      <c r="BXY47" s="1152" t="s">
        <v>129</v>
      </c>
      <c r="BXZ47" s="1152" t="s">
        <v>129</v>
      </c>
      <c r="BYA47" s="1152" t="s">
        <v>129</v>
      </c>
      <c r="BYB47" s="1152" t="s">
        <v>129</v>
      </c>
      <c r="BYC47" s="1152" t="s">
        <v>129</v>
      </c>
      <c r="BYD47" s="1152" t="s">
        <v>129</v>
      </c>
      <c r="BYE47" s="1152" t="s">
        <v>129</v>
      </c>
      <c r="BYF47" s="1152" t="s">
        <v>129</v>
      </c>
      <c r="BYG47" s="1152" t="s">
        <v>129</v>
      </c>
      <c r="BYH47" s="1152" t="s">
        <v>129</v>
      </c>
      <c r="BYI47" s="1152" t="s">
        <v>129</v>
      </c>
      <c r="BYJ47" s="1152" t="s">
        <v>129</v>
      </c>
      <c r="BYK47" s="1152" t="s">
        <v>129</v>
      </c>
      <c r="BYL47" s="1152" t="s">
        <v>129</v>
      </c>
      <c r="BYM47" s="1152" t="s">
        <v>129</v>
      </c>
      <c r="BYN47" s="1152" t="s">
        <v>129</v>
      </c>
      <c r="BYO47" s="1152" t="s">
        <v>129</v>
      </c>
      <c r="BYP47" s="1152" t="s">
        <v>129</v>
      </c>
      <c r="BYQ47" s="1152" t="s">
        <v>129</v>
      </c>
      <c r="BYR47" s="1152" t="s">
        <v>129</v>
      </c>
      <c r="BYS47" s="1152" t="s">
        <v>129</v>
      </c>
      <c r="BYT47" s="1152" t="s">
        <v>129</v>
      </c>
      <c r="BYU47" s="1152" t="s">
        <v>129</v>
      </c>
      <c r="BYV47" s="1152" t="s">
        <v>129</v>
      </c>
      <c r="BYW47" s="1152" t="s">
        <v>129</v>
      </c>
      <c r="BYX47" s="1152" t="s">
        <v>129</v>
      </c>
      <c r="BYY47" s="1152" t="s">
        <v>129</v>
      </c>
      <c r="BYZ47" s="1152" t="s">
        <v>129</v>
      </c>
      <c r="BZA47" s="1152" t="s">
        <v>129</v>
      </c>
      <c r="BZB47" s="1152" t="s">
        <v>129</v>
      </c>
      <c r="BZC47" s="1152" t="s">
        <v>129</v>
      </c>
      <c r="BZD47" s="1152" t="s">
        <v>129</v>
      </c>
      <c r="BZE47" s="1152" t="s">
        <v>129</v>
      </c>
      <c r="BZF47" s="1152" t="s">
        <v>129</v>
      </c>
      <c r="BZG47" s="1152" t="s">
        <v>129</v>
      </c>
      <c r="BZH47" s="1152" t="s">
        <v>129</v>
      </c>
      <c r="BZI47" s="1152" t="s">
        <v>129</v>
      </c>
      <c r="BZJ47" s="1152" t="s">
        <v>129</v>
      </c>
      <c r="BZK47" s="1152" t="s">
        <v>129</v>
      </c>
      <c r="BZL47" s="1152" t="s">
        <v>129</v>
      </c>
      <c r="BZM47" s="1152" t="s">
        <v>129</v>
      </c>
      <c r="BZN47" s="1152" t="s">
        <v>129</v>
      </c>
      <c r="BZO47" s="1152" t="s">
        <v>129</v>
      </c>
      <c r="BZP47" s="1152" t="s">
        <v>129</v>
      </c>
      <c r="BZQ47" s="1152" t="s">
        <v>129</v>
      </c>
      <c r="BZR47" s="1152" t="s">
        <v>129</v>
      </c>
      <c r="BZS47" s="1152" t="s">
        <v>129</v>
      </c>
      <c r="BZT47" s="1152" t="s">
        <v>129</v>
      </c>
      <c r="BZU47" s="1152" t="s">
        <v>129</v>
      </c>
      <c r="BZV47" s="1152" t="s">
        <v>129</v>
      </c>
      <c r="BZW47" s="1152" t="s">
        <v>129</v>
      </c>
      <c r="BZX47" s="1152" t="s">
        <v>129</v>
      </c>
      <c r="BZY47" s="1152" t="s">
        <v>129</v>
      </c>
      <c r="BZZ47" s="1152" t="s">
        <v>129</v>
      </c>
      <c r="CAA47" s="1152" t="s">
        <v>129</v>
      </c>
      <c r="CAB47" s="1152" t="s">
        <v>129</v>
      </c>
      <c r="CAC47" s="1152" t="s">
        <v>129</v>
      </c>
      <c r="CAD47" s="1152" t="s">
        <v>129</v>
      </c>
      <c r="CAE47" s="1152" t="s">
        <v>129</v>
      </c>
      <c r="CAF47" s="1152" t="s">
        <v>129</v>
      </c>
      <c r="CAG47" s="1152" t="s">
        <v>129</v>
      </c>
      <c r="CAH47" s="1152" t="s">
        <v>129</v>
      </c>
      <c r="CAI47" s="1152" t="s">
        <v>129</v>
      </c>
      <c r="CAJ47" s="1152" t="s">
        <v>129</v>
      </c>
      <c r="CAK47" s="1152" t="s">
        <v>129</v>
      </c>
      <c r="CAL47" s="1152" t="s">
        <v>129</v>
      </c>
      <c r="CAM47" s="1152" t="s">
        <v>129</v>
      </c>
      <c r="CAN47" s="1152" t="s">
        <v>129</v>
      </c>
      <c r="CAO47" s="1152" t="s">
        <v>129</v>
      </c>
      <c r="CAP47" s="1152" t="s">
        <v>129</v>
      </c>
      <c r="CAQ47" s="1152" t="s">
        <v>129</v>
      </c>
      <c r="CAR47" s="1152" t="s">
        <v>129</v>
      </c>
      <c r="CAS47" s="1152" t="s">
        <v>129</v>
      </c>
      <c r="CAT47" s="1152" t="s">
        <v>129</v>
      </c>
      <c r="CAU47" s="1152" t="s">
        <v>129</v>
      </c>
      <c r="CAV47" s="1152" t="s">
        <v>129</v>
      </c>
      <c r="CAW47" s="1152" t="s">
        <v>129</v>
      </c>
      <c r="CAX47" s="1152" t="s">
        <v>129</v>
      </c>
      <c r="CAY47" s="1152" t="s">
        <v>129</v>
      </c>
      <c r="CAZ47" s="1152" t="s">
        <v>129</v>
      </c>
      <c r="CBA47" s="1152" t="s">
        <v>129</v>
      </c>
      <c r="CBB47" s="1152" t="s">
        <v>129</v>
      </c>
      <c r="CBC47" s="1152" t="s">
        <v>129</v>
      </c>
      <c r="CBD47" s="1152" t="s">
        <v>129</v>
      </c>
      <c r="CBE47" s="1152" t="s">
        <v>129</v>
      </c>
      <c r="CBF47" s="1152" t="s">
        <v>129</v>
      </c>
      <c r="CBG47" s="1152" t="s">
        <v>129</v>
      </c>
      <c r="CBH47" s="1152" t="s">
        <v>129</v>
      </c>
      <c r="CBI47" s="1152" t="s">
        <v>129</v>
      </c>
      <c r="CBJ47" s="1152" t="s">
        <v>129</v>
      </c>
      <c r="CBK47" s="1152" t="s">
        <v>129</v>
      </c>
      <c r="CBL47" s="1152" t="s">
        <v>129</v>
      </c>
      <c r="CBM47" s="1152" t="s">
        <v>129</v>
      </c>
      <c r="CBN47" s="1152" t="s">
        <v>129</v>
      </c>
      <c r="CBO47" s="1152" t="s">
        <v>129</v>
      </c>
      <c r="CBP47" s="1152" t="s">
        <v>129</v>
      </c>
      <c r="CBQ47" s="1152" t="s">
        <v>129</v>
      </c>
      <c r="CBR47" s="1152" t="s">
        <v>129</v>
      </c>
      <c r="CBS47" s="1152" t="s">
        <v>129</v>
      </c>
      <c r="CBT47" s="1152" t="s">
        <v>129</v>
      </c>
      <c r="CBU47" s="1152" t="s">
        <v>129</v>
      </c>
      <c r="CBV47" s="1152" t="s">
        <v>129</v>
      </c>
      <c r="CBW47" s="1152" t="s">
        <v>129</v>
      </c>
      <c r="CBX47" s="1152" t="s">
        <v>129</v>
      </c>
      <c r="CBY47" s="1152" t="s">
        <v>129</v>
      </c>
      <c r="CBZ47" s="1152" t="s">
        <v>129</v>
      </c>
      <c r="CCA47" s="1152" t="s">
        <v>129</v>
      </c>
      <c r="CCB47" s="1152" t="s">
        <v>129</v>
      </c>
      <c r="CCC47" s="1152" t="s">
        <v>129</v>
      </c>
      <c r="CCD47" s="1152" t="s">
        <v>129</v>
      </c>
      <c r="CCE47" s="1152" t="s">
        <v>129</v>
      </c>
      <c r="CCF47" s="1152" t="s">
        <v>129</v>
      </c>
      <c r="CCG47" s="1152" t="s">
        <v>129</v>
      </c>
      <c r="CCH47" s="1152" t="s">
        <v>129</v>
      </c>
      <c r="CCI47" s="1152" t="s">
        <v>129</v>
      </c>
      <c r="CCJ47" s="1152" t="s">
        <v>129</v>
      </c>
      <c r="CCK47" s="1152" t="s">
        <v>129</v>
      </c>
      <c r="CCL47" s="1152" t="s">
        <v>129</v>
      </c>
      <c r="CCM47" s="1152" t="s">
        <v>129</v>
      </c>
      <c r="CCN47" s="1152" t="s">
        <v>129</v>
      </c>
      <c r="CCO47" s="1152" t="s">
        <v>129</v>
      </c>
      <c r="CCP47" s="1152" t="s">
        <v>129</v>
      </c>
      <c r="CCQ47" s="1152" t="s">
        <v>129</v>
      </c>
      <c r="CCR47" s="1152" t="s">
        <v>129</v>
      </c>
      <c r="CCS47" s="1152" t="s">
        <v>129</v>
      </c>
      <c r="CCT47" s="1152" t="s">
        <v>129</v>
      </c>
      <c r="CCU47" s="1152" t="s">
        <v>129</v>
      </c>
      <c r="CCV47" s="1152" t="s">
        <v>129</v>
      </c>
      <c r="CCW47" s="1152" t="s">
        <v>129</v>
      </c>
      <c r="CCX47" s="1152" t="s">
        <v>129</v>
      </c>
      <c r="CCY47" s="1152" t="s">
        <v>129</v>
      </c>
      <c r="CCZ47" s="1152" t="s">
        <v>129</v>
      </c>
      <c r="CDA47" s="1152" t="s">
        <v>129</v>
      </c>
      <c r="CDB47" s="1152" t="s">
        <v>129</v>
      </c>
      <c r="CDC47" s="1152" t="s">
        <v>129</v>
      </c>
      <c r="CDD47" s="1152" t="s">
        <v>129</v>
      </c>
      <c r="CDE47" s="1152" t="s">
        <v>129</v>
      </c>
      <c r="CDF47" s="1152" t="s">
        <v>129</v>
      </c>
      <c r="CDG47" s="1152" t="s">
        <v>129</v>
      </c>
      <c r="CDH47" s="1152" t="s">
        <v>129</v>
      </c>
      <c r="CDI47" s="1152" t="s">
        <v>129</v>
      </c>
      <c r="CDJ47" s="1152" t="s">
        <v>129</v>
      </c>
      <c r="CDK47" s="1152" t="s">
        <v>129</v>
      </c>
      <c r="CDL47" s="1152" t="s">
        <v>129</v>
      </c>
      <c r="CDM47" s="1152" t="s">
        <v>129</v>
      </c>
      <c r="CDN47" s="1152" t="s">
        <v>129</v>
      </c>
      <c r="CDO47" s="1152" t="s">
        <v>129</v>
      </c>
      <c r="CDP47" s="1152" t="s">
        <v>129</v>
      </c>
      <c r="CDQ47" s="1152" t="s">
        <v>129</v>
      </c>
      <c r="CDR47" s="1152" t="s">
        <v>129</v>
      </c>
      <c r="CDS47" s="1152" t="s">
        <v>129</v>
      </c>
      <c r="CDT47" s="1152" t="s">
        <v>129</v>
      </c>
      <c r="CDU47" s="1152" t="s">
        <v>129</v>
      </c>
      <c r="CDV47" s="1152" t="s">
        <v>129</v>
      </c>
      <c r="CDW47" s="1152" t="s">
        <v>129</v>
      </c>
      <c r="CDX47" s="1152" t="s">
        <v>129</v>
      </c>
      <c r="CDY47" s="1152" t="s">
        <v>129</v>
      </c>
      <c r="CDZ47" s="1152" t="s">
        <v>129</v>
      </c>
      <c r="CEA47" s="1152" t="s">
        <v>129</v>
      </c>
      <c r="CEB47" s="1152" t="s">
        <v>129</v>
      </c>
      <c r="CEC47" s="1152" t="s">
        <v>129</v>
      </c>
      <c r="CED47" s="1152" t="s">
        <v>129</v>
      </c>
      <c r="CEE47" s="1152" t="s">
        <v>129</v>
      </c>
      <c r="CEF47" s="1152" t="s">
        <v>129</v>
      </c>
      <c r="CEG47" s="1152" t="s">
        <v>129</v>
      </c>
      <c r="CEH47" s="1152" t="s">
        <v>129</v>
      </c>
      <c r="CEI47" s="1152" t="s">
        <v>129</v>
      </c>
      <c r="CEJ47" s="1152" t="s">
        <v>129</v>
      </c>
      <c r="CEK47" s="1152" t="s">
        <v>129</v>
      </c>
      <c r="CEL47" s="1152" t="s">
        <v>129</v>
      </c>
      <c r="CEM47" s="1152" t="s">
        <v>129</v>
      </c>
      <c r="CEN47" s="1152" t="s">
        <v>129</v>
      </c>
      <c r="CEO47" s="1152" t="s">
        <v>129</v>
      </c>
      <c r="CEP47" s="1152" t="s">
        <v>129</v>
      </c>
      <c r="CEQ47" s="1152" t="s">
        <v>129</v>
      </c>
      <c r="CER47" s="1152" t="s">
        <v>129</v>
      </c>
      <c r="CES47" s="1152" t="s">
        <v>129</v>
      </c>
      <c r="CET47" s="1152" t="s">
        <v>129</v>
      </c>
      <c r="CEU47" s="1152" t="s">
        <v>129</v>
      </c>
      <c r="CEV47" s="1152" t="s">
        <v>129</v>
      </c>
      <c r="CEW47" s="1152" t="s">
        <v>129</v>
      </c>
      <c r="CEX47" s="1152" t="s">
        <v>129</v>
      </c>
      <c r="CEY47" s="1152" t="s">
        <v>129</v>
      </c>
      <c r="CEZ47" s="1152" t="s">
        <v>129</v>
      </c>
      <c r="CFA47" s="1152" t="s">
        <v>129</v>
      </c>
      <c r="CFB47" s="1152" t="s">
        <v>129</v>
      </c>
      <c r="CFC47" s="1152" t="s">
        <v>129</v>
      </c>
      <c r="CFD47" s="1152" t="s">
        <v>129</v>
      </c>
      <c r="CFE47" s="1152" t="s">
        <v>129</v>
      </c>
      <c r="CFF47" s="1152" t="s">
        <v>129</v>
      </c>
      <c r="CFG47" s="1152" t="s">
        <v>129</v>
      </c>
      <c r="CFH47" s="1152" t="s">
        <v>129</v>
      </c>
      <c r="CFI47" s="1152" t="s">
        <v>129</v>
      </c>
      <c r="CFJ47" s="1152" t="s">
        <v>129</v>
      </c>
      <c r="CFK47" s="1152" t="s">
        <v>129</v>
      </c>
      <c r="CFL47" s="1152" t="s">
        <v>129</v>
      </c>
      <c r="CFM47" s="1152" t="s">
        <v>129</v>
      </c>
      <c r="CFN47" s="1152" t="s">
        <v>129</v>
      </c>
      <c r="CFO47" s="1152" t="s">
        <v>129</v>
      </c>
      <c r="CFP47" s="1152" t="s">
        <v>129</v>
      </c>
      <c r="CFQ47" s="1152" t="s">
        <v>129</v>
      </c>
      <c r="CFR47" s="1152" t="s">
        <v>129</v>
      </c>
      <c r="CFS47" s="1152" t="s">
        <v>129</v>
      </c>
      <c r="CFT47" s="1152" t="s">
        <v>129</v>
      </c>
      <c r="CFU47" s="1152" t="s">
        <v>129</v>
      </c>
      <c r="CFV47" s="1152" t="s">
        <v>129</v>
      </c>
      <c r="CFW47" s="1152" t="s">
        <v>129</v>
      </c>
      <c r="CFX47" s="1152" t="s">
        <v>129</v>
      </c>
      <c r="CFY47" s="1152" t="s">
        <v>129</v>
      </c>
      <c r="CFZ47" s="1152" t="s">
        <v>129</v>
      </c>
      <c r="CGA47" s="1152" t="s">
        <v>129</v>
      </c>
      <c r="CGB47" s="1152" t="s">
        <v>129</v>
      </c>
      <c r="CGC47" s="1152" t="s">
        <v>129</v>
      </c>
      <c r="CGD47" s="1152" t="s">
        <v>129</v>
      </c>
      <c r="CGE47" s="1152" t="s">
        <v>129</v>
      </c>
      <c r="CGF47" s="1152" t="s">
        <v>129</v>
      </c>
      <c r="CGG47" s="1152" t="s">
        <v>129</v>
      </c>
      <c r="CGH47" s="1152" t="s">
        <v>129</v>
      </c>
      <c r="CGI47" s="1152" t="s">
        <v>129</v>
      </c>
      <c r="CGJ47" s="1152" t="s">
        <v>129</v>
      </c>
      <c r="CGK47" s="1152" t="s">
        <v>129</v>
      </c>
      <c r="CGL47" s="1152" t="s">
        <v>129</v>
      </c>
      <c r="CGM47" s="1152" t="s">
        <v>129</v>
      </c>
      <c r="CGN47" s="1152" t="s">
        <v>129</v>
      </c>
      <c r="CGO47" s="1152" t="s">
        <v>129</v>
      </c>
      <c r="CGP47" s="1152" t="s">
        <v>129</v>
      </c>
      <c r="CGQ47" s="1152" t="s">
        <v>129</v>
      </c>
      <c r="CGR47" s="1152" t="s">
        <v>129</v>
      </c>
      <c r="CGS47" s="1152" t="s">
        <v>129</v>
      </c>
      <c r="CGT47" s="1152" t="s">
        <v>129</v>
      </c>
      <c r="CGU47" s="1152" t="s">
        <v>129</v>
      </c>
      <c r="CGV47" s="1152" t="s">
        <v>129</v>
      </c>
      <c r="CGW47" s="1152" t="s">
        <v>129</v>
      </c>
      <c r="CGX47" s="1152" t="s">
        <v>129</v>
      </c>
      <c r="CGY47" s="1152" t="s">
        <v>129</v>
      </c>
      <c r="CGZ47" s="1152" t="s">
        <v>129</v>
      </c>
      <c r="CHA47" s="1152" t="s">
        <v>129</v>
      </c>
      <c r="CHB47" s="1152" t="s">
        <v>129</v>
      </c>
      <c r="CHC47" s="1152" t="s">
        <v>129</v>
      </c>
      <c r="CHD47" s="1152" t="s">
        <v>129</v>
      </c>
      <c r="CHE47" s="1152" t="s">
        <v>129</v>
      </c>
      <c r="CHF47" s="1152" t="s">
        <v>129</v>
      </c>
      <c r="CHG47" s="1152" t="s">
        <v>129</v>
      </c>
      <c r="CHH47" s="1152" t="s">
        <v>129</v>
      </c>
      <c r="CHI47" s="1152" t="s">
        <v>129</v>
      </c>
      <c r="CHJ47" s="1152" t="s">
        <v>129</v>
      </c>
      <c r="CHK47" s="1152" t="s">
        <v>129</v>
      </c>
      <c r="CHL47" s="1152" t="s">
        <v>129</v>
      </c>
      <c r="CHM47" s="1152" t="s">
        <v>129</v>
      </c>
      <c r="CHN47" s="1152" t="s">
        <v>129</v>
      </c>
      <c r="CHO47" s="1152" t="s">
        <v>129</v>
      </c>
      <c r="CHP47" s="1152" t="s">
        <v>129</v>
      </c>
      <c r="CHQ47" s="1152" t="s">
        <v>129</v>
      </c>
      <c r="CHR47" s="1152" t="s">
        <v>129</v>
      </c>
      <c r="CHS47" s="1152" t="s">
        <v>129</v>
      </c>
      <c r="CHT47" s="1152" t="s">
        <v>129</v>
      </c>
      <c r="CHU47" s="1152" t="s">
        <v>129</v>
      </c>
      <c r="CHV47" s="1152" t="s">
        <v>129</v>
      </c>
      <c r="CHW47" s="1152" t="s">
        <v>129</v>
      </c>
      <c r="CHX47" s="1152" t="s">
        <v>129</v>
      </c>
      <c r="CHY47" s="1152" t="s">
        <v>129</v>
      </c>
      <c r="CHZ47" s="1152" t="s">
        <v>129</v>
      </c>
      <c r="CIA47" s="1152" t="s">
        <v>129</v>
      </c>
      <c r="CIB47" s="1152" t="s">
        <v>129</v>
      </c>
      <c r="CIC47" s="1152" t="s">
        <v>129</v>
      </c>
      <c r="CID47" s="1152" t="s">
        <v>129</v>
      </c>
      <c r="CIE47" s="1152" t="s">
        <v>129</v>
      </c>
      <c r="CIF47" s="1152" t="s">
        <v>129</v>
      </c>
      <c r="CIG47" s="1152" t="s">
        <v>129</v>
      </c>
      <c r="CIH47" s="1152" t="s">
        <v>129</v>
      </c>
      <c r="CII47" s="1152" t="s">
        <v>129</v>
      </c>
      <c r="CIJ47" s="1152" t="s">
        <v>129</v>
      </c>
      <c r="CIK47" s="1152" t="s">
        <v>129</v>
      </c>
      <c r="CIL47" s="1152" t="s">
        <v>129</v>
      </c>
      <c r="CIM47" s="1152" t="s">
        <v>129</v>
      </c>
      <c r="CIN47" s="1152" t="s">
        <v>129</v>
      </c>
      <c r="CIO47" s="1152" t="s">
        <v>129</v>
      </c>
      <c r="CIP47" s="1152" t="s">
        <v>129</v>
      </c>
      <c r="CIQ47" s="1152" t="s">
        <v>129</v>
      </c>
      <c r="CIR47" s="1152" t="s">
        <v>129</v>
      </c>
      <c r="CIS47" s="1152" t="s">
        <v>129</v>
      </c>
      <c r="CIT47" s="1152" t="s">
        <v>129</v>
      </c>
      <c r="CIU47" s="1152" t="s">
        <v>129</v>
      </c>
      <c r="CIV47" s="1152" t="s">
        <v>129</v>
      </c>
      <c r="CIW47" s="1152" t="s">
        <v>129</v>
      </c>
      <c r="CIX47" s="1152" t="s">
        <v>129</v>
      </c>
      <c r="CIY47" s="1152" t="s">
        <v>129</v>
      </c>
      <c r="CIZ47" s="1152" t="s">
        <v>129</v>
      </c>
      <c r="CJA47" s="1152" t="s">
        <v>129</v>
      </c>
      <c r="CJB47" s="1152" t="s">
        <v>129</v>
      </c>
      <c r="CJC47" s="1152" t="s">
        <v>129</v>
      </c>
      <c r="CJD47" s="1152" t="s">
        <v>129</v>
      </c>
      <c r="CJE47" s="1152" t="s">
        <v>129</v>
      </c>
      <c r="CJF47" s="1152" t="s">
        <v>129</v>
      </c>
      <c r="CJG47" s="1152" t="s">
        <v>129</v>
      </c>
      <c r="CJH47" s="1152" t="s">
        <v>129</v>
      </c>
      <c r="CJI47" s="1152" t="s">
        <v>129</v>
      </c>
      <c r="CJJ47" s="1152" t="s">
        <v>129</v>
      </c>
      <c r="CJK47" s="1152" t="s">
        <v>129</v>
      </c>
      <c r="CJL47" s="1152" t="s">
        <v>129</v>
      </c>
      <c r="CJM47" s="1152" t="s">
        <v>129</v>
      </c>
      <c r="CJN47" s="1152" t="s">
        <v>129</v>
      </c>
      <c r="CJO47" s="1152" t="s">
        <v>129</v>
      </c>
      <c r="CJP47" s="1152" t="s">
        <v>129</v>
      </c>
      <c r="CJQ47" s="1152" t="s">
        <v>129</v>
      </c>
      <c r="CJR47" s="1152" t="s">
        <v>129</v>
      </c>
      <c r="CJS47" s="1152" t="s">
        <v>129</v>
      </c>
      <c r="CJT47" s="1152" t="s">
        <v>129</v>
      </c>
      <c r="CJU47" s="1152" t="s">
        <v>129</v>
      </c>
      <c r="CJV47" s="1152" t="s">
        <v>129</v>
      </c>
      <c r="CJW47" s="1152" t="s">
        <v>129</v>
      </c>
      <c r="CJX47" s="1152" t="s">
        <v>129</v>
      </c>
      <c r="CJY47" s="1152" t="s">
        <v>129</v>
      </c>
      <c r="CJZ47" s="1152" t="s">
        <v>129</v>
      </c>
      <c r="CKA47" s="1152" t="s">
        <v>129</v>
      </c>
      <c r="CKB47" s="1152" t="s">
        <v>129</v>
      </c>
      <c r="CKC47" s="1152" t="s">
        <v>129</v>
      </c>
      <c r="CKD47" s="1152" t="s">
        <v>129</v>
      </c>
      <c r="CKE47" s="1152" t="s">
        <v>129</v>
      </c>
      <c r="CKF47" s="1152" t="s">
        <v>129</v>
      </c>
      <c r="CKG47" s="1152" t="s">
        <v>129</v>
      </c>
      <c r="CKH47" s="1152" t="s">
        <v>129</v>
      </c>
      <c r="CKI47" s="1152" t="s">
        <v>129</v>
      </c>
      <c r="CKJ47" s="1152" t="s">
        <v>129</v>
      </c>
      <c r="CKK47" s="1152" t="s">
        <v>129</v>
      </c>
      <c r="CKL47" s="1152" t="s">
        <v>129</v>
      </c>
      <c r="CKM47" s="1152" t="s">
        <v>129</v>
      </c>
      <c r="CKN47" s="1152" t="s">
        <v>129</v>
      </c>
      <c r="CKO47" s="1152" t="s">
        <v>129</v>
      </c>
      <c r="CKP47" s="1152" t="s">
        <v>129</v>
      </c>
      <c r="CKQ47" s="1152" t="s">
        <v>129</v>
      </c>
      <c r="CKR47" s="1152" t="s">
        <v>129</v>
      </c>
      <c r="CKS47" s="1152" t="s">
        <v>129</v>
      </c>
      <c r="CKT47" s="1152" t="s">
        <v>129</v>
      </c>
      <c r="CKU47" s="1152" t="s">
        <v>129</v>
      </c>
      <c r="CKV47" s="1152" t="s">
        <v>129</v>
      </c>
      <c r="CKW47" s="1152" t="s">
        <v>129</v>
      </c>
      <c r="CKX47" s="1152" t="s">
        <v>129</v>
      </c>
      <c r="CKY47" s="1152" t="s">
        <v>129</v>
      </c>
      <c r="CKZ47" s="1152" t="s">
        <v>129</v>
      </c>
      <c r="CLA47" s="1152" t="s">
        <v>129</v>
      </c>
      <c r="CLB47" s="1152" t="s">
        <v>129</v>
      </c>
      <c r="CLC47" s="1152" t="s">
        <v>129</v>
      </c>
      <c r="CLD47" s="1152" t="s">
        <v>129</v>
      </c>
      <c r="CLE47" s="1152" t="s">
        <v>129</v>
      </c>
      <c r="CLF47" s="1152" t="s">
        <v>129</v>
      </c>
      <c r="CLG47" s="1152" t="s">
        <v>129</v>
      </c>
      <c r="CLH47" s="1152" t="s">
        <v>129</v>
      </c>
      <c r="CLI47" s="1152" t="s">
        <v>129</v>
      </c>
      <c r="CLJ47" s="1152" t="s">
        <v>129</v>
      </c>
      <c r="CLK47" s="1152" t="s">
        <v>129</v>
      </c>
      <c r="CLL47" s="1152" t="s">
        <v>129</v>
      </c>
      <c r="CLM47" s="1152" t="s">
        <v>129</v>
      </c>
      <c r="CLN47" s="1152" t="s">
        <v>129</v>
      </c>
      <c r="CLO47" s="1152" t="s">
        <v>129</v>
      </c>
      <c r="CLP47" s="1152" t="s">
        <v>129</v>
      </c>
      <c r="CLQ47" s="1152" t="s">
        <v>129</v>
      </c>
      <c r="CLR47" s="1152" t="s">
        <v>129</v>
      </c>
      <c r="CLS47" s="1152" t="s">
        <v>129</v>
      </c>
      <c r="CLT47" s="1152" t="s">
        <v>129</v>
      </c>
      <c r="CLU47" s="1152" t="s">
        <v>129</v>
      </c>
      <c r="CLV47" s="1152" t="s">
        <v>129</v>
      </c>
      <c r="CLW47" s="1152" t="s">
        <v>129</v>
      </c>
      <c r="CLX47" s="1152" t="s">
        <v>129</v>
      </c>
      <c r="CLY47" s="1152" t="s">
        <v>129</v>
      </c>
      <c r="CLZ47" s="1152" t="s">
        <v>129</v>
      </c>
      <c r="CMA47" s="1152" t="s">
        <v>129</v>
      </c>
      <c r="CMB47" s="1152" t="s">
        <v>129</v>
      </c>
      <c r="CMC47" s="1152" t="s">
        <v>129</v>
      </c>
      <c r="CMD47" s="1152" t="s">
        <v>129</v>
      </c>
      <c r="CME47" s="1152" t="s">
        <v>129</v>
      </c>
      <c r="CMF47" s="1152" t="s">
        <v>129</v>
      </c>
      <c r="CMG47" s="1152" t="s">
        <v>129</v>
      </c>
      <c r="CMH47" s="1152" t="s">
        <v>129</v>
      </c>
      <c r="CMI47" s="1152" t="s">
        <v>129</v>
      </c>
      <c r="CMJ47" s="1152" t="s">
        <v>129</v>
      </c>
      <c r="CMK47" s="1152" t="s">
        <v>129</v>
      </c>
      <c r="CML47" s="1152" t="s">
        <v>129</v>
      </c>
      <c r="CMM47" s="1152" t="s">
        <v>129</v>
      </c>
      <c r="CMN47" s="1152" t="s">
        <v>129</v>
      </c>
      <c r="CMO47" s="1152" t="s">
        <v>129</v>
      </c>
      <c r="CMP47" s="1152" t="s">
        <v>129</v>
      </c>
      <c r="CMQ47" s="1152" t="s">
        <v>129</v>
      </c>
      <c r="CMR47" s="1152" t="s">
        <v>129</v>
      </c>
      <c r="CMS47" s="1152" t="s">
        <v>129</v>
      </c>
      <c r="CMT47" s="1152" t="s">
        <v>129</v>
      </c>
      <c r="CMU47" s="1152" t="s">
        <v>129</v>
      </c>
      <c r="CMV47" s="1152" t="s">
        <v>129</v>
      </c>
      <c r="CMW47" s="1152" t="s">
        <v>129</v>
      </c>
      <c r="CMX47" s="1152" t="s">
        <v>129</v>
      </c>
      <c r="CMY47" s="1152" t="s">
        <v>129</v>
      </c>
      <c r="CMZ47" s="1152" t="s">
        <v>129</v>
      </c>
      <c r="CNA47" s="1152" t="s">
        <v>129</v>
      </c>
      <c r="CNB47" s="1152" t="s">
        <v>129</v>
      </c>
      <c r="CNC47" s="1152" t="s">
        <v>129</v>
      </c>
      <c r="CND47" s="1152" t="s">
        <v>129</v>
      </c>
      <c r="CNE47" s="1152" t="s">
        <v>129</v>
      </c>
      <c r="CNF47" s="1152" t="s">
        <v>129</v>
      </c>
      <c r="CNG47" s="1152" t="s">
        <v>129</v>
      </c>
      <c r="CNH47" s="1152" t="s">
        <v>129</v>
      </c>
      <c r="CNI47" s="1152" t="s">
        <v>129</v>
      </c>
      <c r="CNJ47" s="1152" t="s">
        <v>129</v>
      </c>
      <c r="CNK47" s="1152" t="s">
        <v>129</v>
      </c>
      <c r="CNL47" s="1152" t="s">
        <v>129</v>
      </c>
      <c r="CNM47" s="1152" t="s">
        <v>129</v>
      </c>
      <c r="CNN47" s="1152" t="s">
        <v>129</v>
      </c>
      <c r="CNO47" s="1152" t="s">
        <v>129</v>
      </c>
      <c r="CNP47" s="1152" t="s">
        <v>129</v>
      </c>
      <c r="CNQ47" s="1152" t="s">
        <v>129</v>
      </c>
      <c r="CNR47" s="1152" t="s">
        <v>129</v>
      </c>
      <c r="CNS47" s="1152" t="s">
        <v>129</v>
      </c>
      <c r="CNT47" s="1152" t="s">
        <v>129</v>
      </c>
      <c r="CNU47" s="1152" t="s">
        <v>129</v>
      </c>
      <c r="CNV47" s="1152" t="s">
        <v>129</v>
      </c>
      <c r="CNW47" s="1152" t="s">
        <v>129</v>
      </c>
      <c r="CNX47" s="1152" t="s">
        <v>129</v>
      </c>
      <c r="CNY47" s="1152" t="s">
        <v>129</v>
      </c>
      <c r="CNZ47" s="1152" t="s">
        <v>129</v>
      </c>
      <c r="COA47" s="1152" t="s">
        <v>129</v>
      </c>
      <c r="COB47" s="1152" t="s">
        <v>129</v>
      </c>
      <c r="COC47" s="1152" t="s">
        <v>129</v>
      </c>
      <c r="COD47" s="1152" t="s">
        <v>129</v>
      </c>
      <c r="COE47" s="1152" t="s">
        <v>129</v>
      </c>
      <c r="COF47" s="1152" t="s">
        <v>129</v>
      </c>
      <c r="COG47" s="1152" t="s">
        <v>129</v>
      </c>
      <c r="COH47" s="1152" t="s">
        <v>129</v>
      </c>
      <c r="COI47" s="1152" t="s">
        <v>129</v>
      </c>
      <c r="COJ47" s="1152" t="s">
        <v>129</v>
      </c>
      <c r="COK47" s="1152" t="s">
        <v>129</v>
      </c>
      <c r="COL47" s="1152" t="s">
        <v>129</v>
      </c>
      <c r="COM47" s="1152" t="s">
        <v>129</v>
      </c>
      <c r="CON47" s="1152" t="s">
        <v>129</v>
      </c>
      <c r="COO47" s="1152" t="s">
        <v>129</v>
      </c>
      <c r="COP47" s="1152" t="s">
        <v>129</v>
      </c>
      <c r="COQ47" s="1152" t="s">
        <v>129</v>
      </c>
      <c r="COR47" s="1152" t="s">
        <v>129</v>
      </c>
      <c r="COS47" s="1152" t="s">
        <v>129</v>
      </c>
      <c r="COT47" s="1152" t="s">
        <v>129</v>
      </c>
      <c r="COU47" s="1152" t="s">
        <v>129</v>
      </c>
      <c r="COV47" s="1152" t="s">
        <v>129</v>
      </c>
      <c r="COW47" s="1152" t="s">
        <v>129</v>
      </c>
      <c r="COX47" s="1152" t="s">
        <v>129</v>
      </c>
      <c r="COY47" s="1152" t="s">
        <v>129</v>
      </c>
      <c r="COZ47" s="1152" t="s">
        <v>129</v>
      </c>
      <c r="CPA47" s="1152" t="s">
        <v>129</v>
      </c>
      <c r="CPB47" s="1152" t="s">
        <v>129</v>
      </c>
      <c r="CPC47" s="1152" t="s">
        <v>129</v>
      </c>
      <c r="CPD47" s="1152" t="s">
        <v>129</v>
      </c>
      <c r="CPE47" s="1152" t="s">
        <v>129</v>
      </c>
      <c r="CPF47" s="1152" t="s">
        <v>129</v>
      </c>
      <c r="CPG47" s="1152" t="s">
        <v>129</v>
      </c>
      <c r="CPH47" s="1152" t="s">
        <v>129</v>
      </c>
      <c r="CPI47" s="1152" t="s">
        <v>129</v>
      </c>
      <c r="CPJ47" s="1152" t="s">
        <v>129</v>
      </c>
      <c r="CPK47" s="1152" t="s">
        <v>129</v>
      </c>
      <c r="CPL47" s="1152" t="s">
        <v>129</v>
      </c>
      <c r="CPM47" s="1152" t="s">
        <v>129</v>
      </c>
      <c r="CPN47" s="1152" t="s">
        <v>129</v>
      </c>
      <c r="CPO47" s="1152" t="s">
        <v>129</v>
      </c>
      <c r="CPP47" s="1152" t="s">
        <v>129</v>
      </c>
      <c r="CPQ47" s="1152" t="s">
        <v>129</v>
      </c>
      <c r="CPR47" s="1152" t="s">
        <v>129</v>
      </c>
      <c r="CPS47" s="1152" t="s">
        <v>129</v>
      </c>
      <c r="CPT47" s="1152" t="s">
        <v>129</v>
      </c>
      <c r="CPU47" s="1152" t="s">
        <v>129</v>
      </c>
      <c r="CPV47" s="1152" t="s">
        <v>129</v>
      </c>
      <c r="CPW47" s="1152" t="s">
        <v>129</v>
      </c>
      <c r="CPX47" s="1152" t="s">
        <v>129</v>
      </c>
      <c r="CPY47" s="1152" t="s">
        <v>129</v>
      </c>
      <c r="CPZ47" s="1152" t="s">
        <v>129</v>
      </c>
      <c r="CQA47" s="1152" t="s">
        <v>129</v>
      </c>
      <c r="CQB47" s="1152" t="s">
        <v>129</v>
      </c>
      <c r="CQC47" s="1152" t="s">
        <v>129</v>
      </c>
      <c r="CQD47" s="1152" t="s">
        <v>129</v>
      </c>
      <c r="CQE47" s="1152" t="s">
        <v>129</v>
      </c>
      <c r="CQF47" s="1152" t="s">
        <v>129</v>
      </c>
      <c r="CQG47" s="1152" t="s">
        <v>129</v>
      </c>
      <c r="CQH47" s="1152" t="s">
        <v>129</v>
      </c>
      <c r="CQI47" s="1152" t="s">
        <v>129</v>
      </c>
      <c r="CQJ47" s="1152" t="s">
        <v>129</v>
      </c>
      <c r="CQK47" s="1152" t="s">
        <v>129</v>
      </c>
      <c r="CQL47" s="1152" t="s">
        <v>129</v>
      </c>
      <c r="CQM47" s="1152" t="s">
        <v>129</v>
      </c>
      <c r="CQN47" s="1152" t="s">
        <v>129</v>
      </c>
      <c r="CQO47" s="1152" t="s">
        <v>129</v>
      </c>
      <c r="CQP47" s="1152" t="s">
        <v>129</v>
      </c>
      <c r="CQQ47" s="1152" t="s">
        <v>129</v>
      </c>
      <c r="CQR47" s="1152" t="s">
        <v>129</v>
      </c>
      <c r="CQS47" s="1152" t="s">
        <v>129</v>
      </c>
      <c r="CQT47" s="1152" t="s">
        <v>129</v>
      </c>
      <c r="CQU47" s="1152" t="s">
        <v>129</v>
      </c>
      <c r="CQV47" s="1152" t="s">
        <v>129</v>
      </c>
      <c r="CQW47" s="1152" t="s">
        <v>129</v>
      </c>
      <c r="CQX47" s="1152" t="s">
        <v>129</v>
      </c>
      <c r="CQY47" s="1152" t="s">
        <v>129</v>
      </c>
      <c r="CQZ47" s="1152" t="s">
        <v>129</v>
      </c>
      <c r="CRA47" s="1152" t="s">
        <v>129</v>
      </c>
      <c r="CRB47" s="1152" t="s">
        <v>129</v>
      </c>
      <c r="CRC47" s="1152" t="s">
        <v>129</v>
      </c>
      <c r="CRD47" s="1152" t="s">
        <v>129</v>
      </c>
      <c r="CRE47" s="1152" t="s">
        <v>129</v>
      </c>
      <c r="CRF47" s="1152" t="s">
        <v>129</v>
      </c>
      <c r="CRG47" s="1152" t="s">
        <v>129</v>
      </c>
      <c r="CRH47" s="1152" t="s">
        <v>129</v>
      </c>
      <c r="CRI47" s="1152" t="s">
        <v>129</v>
      </c>
      <c r="CRJ47" s="1152" t="s">
        <v>129</v>
      </c>
      <c r="CRK47" s="1152" t="s">
        <v>129</v>
      </c>
      <c r="CRL47" s="1152" t="s">
        <v>129</v>
      </c>
      <c r="CRM47" s="1152" t="s">
        <v>129</v>
      </c>
      <c r="CRN47" s="1152" t="s">
        <v>129</v>
      </c>
      <c r="CRO47" s="1152" t="s">
        <v>129</v>
      </c>
      <c r="CRP47" s="1152" t="s">
        <v>129</v>
      </c>
      <c r="CRQ47" s="1152" t="s">
        <v>129</v>
      </c>
      <c r="CRR47" s="1152" t="s">
        <v>129</v>
      </c>
      <c r="CRS47" s="1152" t="s">
        <v>129</v>
      </c>
      <c r="CRT47" s="1152" t="s">
        <v>129</v>
      </c>
      <c r="CRU47" s="1152" t="s">
        <v>129</v>
      </c>
      <c r="CRV47" s="1152" t="s">
        <v>129</v>
      </c>
      <c r="CRW47" s="1152" t="s">
        <v>129</v>
      </c>
      <c r="CRX47" s="1152" t="s">
        <v>129</v>
      </c>
      <c r="CRY47" s="1152" t="s">
        <v>129</v>
      </c>
      <c r="CRZ47" s="1152" t="s">
        <v>129</v>
      </c>
      <c r="CSA47" s="1152" t="s">
        <v>129</v>
      </c>
      <c r="CSB47" s="1152" t="s">
        <v>129</v>
      </c>
      <c r="CSC47" s="1152" t="s">
        <v>129</v>
      </c>
      <c r="CSD47" s="1152" t="s">
        <v>129</v>
      </c>
      <c r="CSE47" s="1152" t="s">
        <v>129</v>
      </c>
      <c r="CSF47" s="1152" t="s">
        <v>129</v>
      </c>
      <c r="CSG47" s="1152" t="s">
        <v>129</v>
      </c>
      <c r="CSH47" s="1152" t="s">
        <v>129</v>
      </c>
      <c r="CSI47" s="1152" t="s">
        <v>129</v>
      </c>
      <c r="CSJ47" s="1152" t="s">
        <v>129</v>
      </c>
      <c r="CSK47" s="1152" t="s">
        <v>129</v>
      </c>
      <c r="CSL47" s="1152" t="s">
        <v>129</v>
      </c>
      <c r="CSM47" s="1152" t="s">
        <v>129</v>
      </c>
      <c r="CSN47" s="1152" t="s">
        <v>129</v>
      </c>
      <c r="CSO47" s="1152" t="s">
        <v>129</v>
      </c>
      <c r="CSP47" s="1152" t="s">
        <v>129</v>
      </c>
      <c r="CSQ47" s="1152" t="s">
        <v>129</v>
      </c>
      <c r="CSR47" s="1152" t="s">
        <v>129</v>
      </c>
      <c r="CSS47" s="1152" t="s">
        <v>129</v>
      </c>
      <c r="CST47" s="1152" t="s">
        <v>129</v>
      </c>
      <c r="CSU47" s="1152" t="s">
        <v>129</v>
      </c>
      <c r="CSV47" s="1152" t="s">
        <v>129</v>
      </c>
      <c r="CSW47" s="1152" t="s">
        <v>129</v>
      </c>
      <c r="CSX47" s="1152" t="s">
        <v>129</v>
      </c>
      <c r="CSY47" s="1152" t="s">
        <v>129</v>
      </c>
      <c r="CSZ47" s="1152" t="s">
        <v>129</v>
      </c>
      <c r="CTA47" s="1152" t="s">
        <v>129</v>
      </c>
      <c r="CTB47" s="1152" t="s">
        <v>129</v>
      </c>
      <c r="CTC47" s="1152" t="s">
        <v>129</v>
      </c>
      <c r="CTD47" s="1152" t="s">
        <v>129</v>
      </c>
      <c r="CTE47" s="1152" t="s">
        <v>129</v>
      </c>
      <c r="CTF47" s="1152" t="s">
        <v>129</v>
      </c>
      <c r="CTG47" s="1152" t="s">
        <v>129</v>
      </c>
      <c r="CTH47" s="1152" t="s">
        <v>129</v>
      </c>
      <c r="CTI47" s="1152" t="s">
        <v>129</v>
      </c>
      <c r="CTJ47" s="1152" t="s">
        <v>129</v>
      </c>
      <c r="CTK47" s="1152" t="s">
        <v>129</v>
      </c>
      <c r="CTL47" s="1152" t="s">
        <v>129</v>
      </c>
      <c r="CTM47" s="1152" t="s">
        <v>129</v>
      </c>
      <c r="CTN47" s="1152" t="s">
        <v>129</v>
      </c>
      <c r="CTO47" s="1152" t="s">
        <v>129</v>
      </c>
      <c r="CTP47" s="1152" t="s">
        <v>129</v>
      </c>
      <c r="CTQ47" s="1152" t="s">
        <v>129</v>
      </c>
      <c r="CTR47" s="1152" t="s">
        <v>129</v>
      </c>
      <c r="CTS47" s="1152" t="s">
        <v>129</v>
      </c>
      <c r="CTT47" s="1152" t="s">
        <v>129</v>
      </c>
      <c r="CTU47" s="1152" t="s">
        <v>129</v>
      </c>
      <c r="CTV47" s="1152" t="s">
        <v>129</v>
      </c>
      <c r="CTW47" s="1152" t="s">
        <v>129</v>
      </c>
      <c r="CTX47" s="1152" t="s">
        <v>129</v>
      </c>
      <c r="CTY47" s="1152" t="s">
        <v>129</v>
      </c>
      <c r="CTZ47" s="1152" t="s">
        <v>129</v>
      </c>
      <c r="CUA47" s="1152" t="s">
        <v>129</v>
      </c>
      <c r="CUB47" s="1152" t="s">
        <v>129</v>
      </c>
      <c r="CUC47" s="1152" t="s">
        <v>129</v>
      </c>
      <c r="CUD47" s="1152" t="s">
        <v>129</v>
      </c>
      <c r="CUE47" s="1152" t="s">
        <v>129</v>
      </c>
      <c r="CUF47" s="1152" t="s">
        <v>129</v>
      </c>
      <c r="CUG47" s="1152" t="s">
        <v>129</v>
      </c>
      <c r="CUH47" s="1152" t="s">
        <v>129</v>
      </c>
      <c r="CUI47" s="1152" t="s">
        <v>129</v>
      </c>
      <c r="CUJ47" s="1152" t="s">
        <v>129</v>
      </c>
      <c r="CUK47" s="1152" t="s">
        <v>129</v>
      </c>
      <c r="CUL47" s="1152" t="s">
        <v>129</v>
      </c>
      <c r="CUM47" s="1152" t="s">
        <v>129</v>
      </c>
      <c r="CUN47" s="1152" t="s">
        <v>129</v>
      </c>
      <c r="CUO47" s="1152" t="s">
        <v>129</v>
      </c>
      <c r="CUP47" s="1152" t="s">
        <v>129</v>
      </c>
      <c r="CUQ47" s="1152" t="s">
        <v>129</v>
      </c>
      <c r="CUR47" s="1152" t="s">
        <v>129</v>
      </c>
      <c r="CUS47" s="1152" t="s">
        <v>129</v>
      </c>
      <c r="CUT47" s="1152" t="s">
        <v>129</v>
      </c>
      <c r="CUU47" s="1152" t="s">
        <v>129</v>
      </c>
      <c r="CUV47" s="1152" t="s">
        <v>129</v>
      </c>
      <c r="CUW47" s="1152" t="s">
        <v>129</v>
      </c>
      <c r="CUX47" s="1152" t="s">
        <v>129</v>
      </c>
      <c r="CUY47" s="1152" t="s">
        <v>129</v>
      </c>
      <c r="CUZ47" s="1152" t="s">
        <v>129</v>
      </c>
      <c r="CVA47" s="1152" t="s">
        <v>129</v>
      </c>
      <c r="CVB47" s="1152" t="s">
        <v>129</v>
      </c>
      <c r="CVC47" s="1152" t="s">
        <v>129</v>
      </c>
      <c r="CVD47" s="1152" t="s">
        <v>129</v>
      </c>
      <c r="CVE47" s="1152" t="s">
        <v>129</v>
      </c>
      <c r="CVF47" s="1152" t="s">
        <v>129</v>
      </c>
      <c r="CVG47" s="1152" t="s">
        <v>129</v>
      </c>
      <c r="CVH47" s="1152" t="s">
        <v>129</v>
      </c>
      <c r="CVI47" s="1152" t="s">
        <v>129</v>
      </c>
      <c r="CVJ47" s="1152" t="s">
        <v>129</v>
      </c>
      <c r="CVK47" s="1152" t="s">
        <v>129</v>
      </c>
      <c r="CVL47" s="1152" t="s">
        <v>129</v>
      </c>
      <c r="CVM47" s="1152" t="s">
        <v>129</v>
      </c>
      <c r="CVN47" s="1152" t="s">
        <v>129</v>
      </c>
      <c r="CVO47" s="1152" t="s">
        <v>129</v>
      </c>
      <c r="CVP47" s="1152" t="s">
        <v>129</v>
      </c>
      <c r="CVQ47" s="1152" t="s">
        <v>129</v>
      </c>
      <c r="CVR47" s="1152" t="s">
        <v>129</v>
      </c>
      <c r="CVS47" s="1152" t="s">
        <v>129</v>
      </c>
      <c r="CVT47" s="1152" t="s">
        <v>129</v>
      </c>
      <c r="CVU47" s="1152" t="s">
        <v>129</v>
      </c>
      <c r="CVV47" s="1152" t="s">
        <v>129</v>
      </c>
      <c r="CVW47" s="1152" t="s">
        <v>129</v>
      </c>
      <c r="CVX47" s="1152" t="s">
        <v>129</v>
      </c>
      <c r="CVY47" s="1152" t="s">
        <v>129</v>
      </c>
      <c r="CVZ47" s="1152" t="s">
        <v>129</v>
      </c>
      <c r="CWA47" s="1152" t="s">
        <v>129</v>
      </c>
      <c r="CWB47" s="1152" t="s">
        <v>129</v>
      </c>
      <c r="CWC47" s="1152" t="s">
        <v>129</v>
      </c>
      <c r="CWD47" s="1152" t="s">
        <v>129</v>
      </c>
      <c r="CWE47" s="1152" t="s">
        <v>129</v>
      </c>
      <c r="CWF47" s="1152" t="s">
        <v>129</v>
      </c>
      <c r="CWG47" s="1152" t="s">
        <v>129</v>
      </c>
      <c r="CWH47" s="1152" t="s">
        <v>129</v>
      </c>
      <c r="CWI47" s="1152" t="s">
        <v>129</v>
      </c>
      <c r="CWJ47" s="1152" t="s">
        <v>129</v>
      </c>
      <c r="CWK47" s="1152" t="s">
        <v>129</v>
      </c>
      <c r="CWL47" s="1152" t="s">
        <v>129</v>
      </c>
      <c r="CWM47" s="1152" t="s">
        <v>129</v>
      </c>
      <c r="CWN47" s="1152" t="s">
        <v>129</v>
      </c>
      <c r="CWO47" s="1152" t="s">
        <v>129</v>
      </c>
      <c r="CWP47" s="1152" t="s">
        <v>129</v>
      </c>
      <c r="CWQ47" s="1152" t="s">
        <v>129</v>
      </c>
      <c r="CWR47" s="1152" t="s">
        <v>129</v>
      </c>
      <c r="CWS47" s="1152" t="s">
        <v>129</v>
      </c>
      <c r="CWT47" s="1152" t="s">
        <v>129</v>
      </c>
      <c r="CWU47" s="1152" t="s">
        <v>129</v>
      </c>
      <c r="CWV47" s="1152" t="s">
        <v>129</v>
      </c>
      <c r="CWW47" s="1152" t="s">
        <v>129</v>
      </c>
      <c r="CWX47" s="1152" t="s">
        <v>129</v>
      </c>
      <c r="CWY47" s="1152" t="s">
        <v>129</v>
      </c>
      <c r="CWZ47" s="1152" t="s">
        <v>129</v>
      </c>
      <c r="CXA47" s="1152" t="s">
        <v>129</v>
      </c>
      <c r="CXB47" s="1152" t="s">
        <v>129</v>
      </c>
      <c r="CXC47" s="1152" t="s">
        <v>129</v>
      </c>
      <c r="CXD47" s="1152" t="s">
        <v>129</v>
      </c>
      <c r="CXE47" s="1152" t="s">
        <v>129</v>
      </c>
      <c r="CXF47" s="1152" t="s">
        <v>129</v>
      </c>
      <c r="CXG47" s="1152" t="s">
        <v>129</v>
      </c>
      <c r="CXH47" s="1152" t="s">
        <v>129</v>
      </c>
      <c r="CXI47" s="1152" t="s">
        <v>129</v>
      </c>
      <c r="CXJ47" s="1152" t="s">
        <v>129</v>
      </c>
      <c r="CXK47" s="1152" t="s">
        <v>129</v>
      </c>
      <c r="CXL47" s="1152" t="s">
        <v>129</v>
      </c>
      <c r="CXM47" s="1152" t="s">
        <v>129</v>
      </c>
      <c r="CXN47" s="1152" t="s">
        <v>129</v>
      </c>
      <c r="CXO47" s="1152" t="s">
        <v>129</v>
      </c>
      <c r="CXP47" s="1152" t="s">
        <v>129</v>
      </c>
      <c r="CXQ47" s="1152" t="s">
        <v>129</v>
      </c>
      <c r="CXR47" s="1152" t="s">
        <v>129</v>
      </c>
      <c r="CXS47" s="1152" t="s">
        <v>129</v>
      </c>
      <c r="CXT47" s="1152" t="s">
        <v>129</v>
      </c>
      <c r="CXU47" s="1152" t="s">
        <v>129</v>
      </c>
      <c r="CXV47" s="1152" t="s">
        <v>129</v>
      </c>
      <c r="CXW47" s="1152" t="s">
        <v>129</v>
      </c>
      <c r="CXX47" s="1152" t="s">
        <v>129</v>
      </c>
      <c r="CXY47" s="1152" t="s">
        <v>129</v>
      </c>
      <c r="CXZ47" s="1152" t="s">
        <v>129</v>
      </c>
      <c r="CYA47" s="1152" t="s">
        <v>129</v>
      </c>
      <c r="CYB47" s="1152" t="s">
        <v>129</v>
      </c>
      <c r="CYC47" s="1152" t="s">
        <v>129</v>
      </c>
      <c r="CYD47" s="1152" t="s">
        <v>129</v>
      </c>
      <c r="CYE47" s="1152" t="s">
        <v>129</v>
      </c>
      <c r="CYF47" s="1152" t="s">
        <v>129</v>
      </c>
      <c r="CYG47" s="1152" t="s">
        <v>129</v>
      </c>
      <c r="CYH47" s="1152" t="s">
        <v>129</v>
      </c>
      <c r="CYI47" s="1152" t="s">
        <v>129</v>
      </c>
      <c r="CYJ47" s="1152" t="s">
        <v>129</v>
      </c>
      <c r="CYK47" s="1152" t="s">
        <v>129</v>
      </c>
      <c r="CYL47" s="1152" t="s">
        <v>129</v>
      </c>
      <c r="CYM47" s="1152" t="s">
        <v>129</v>
      </c>
      <c r="CYN47" s="1152" t="s">
        <v>129</v>
      </c>
      <c r="CYO47" s="1152" t="s">
        <v>129</v>
      </c>
      <c r="CYP47" s="1152" t="s">
        <v>129</v>
      </c>
      <c r="CYQ47" s="1152" t="s">
        <v>129</v>
      </c>
      <c r="CYR47" s="1152" t="s">
        <v>129</v>
      </c>
      <c r="CYS47" s="1152" t="s">
        <v>129</v>
      </c>
      <c r="CYT47" s="1152" t="s">
        <v>129</v>
      </c>
      <c r="CYU47" s="1152" t="s">
        <v>129</v>
      </c>
      <c r="CYV47" s="1152" t="s">
        <v>129</v>
      </c>
      <c r="CYW47" s="1152" t="s">
        <v>129</v>
      </c>
      <c r="CYX47" s="1152" t="s">
        <v>129</v>
      </c>
      <c r="CYY47" s="1152" t="s">
        <v>129</v>
      </c>
      <c r="CYZ47" s="1152" t="s">
        <v>129</v>
      </c>
      <c r="CZA47" s="1152" t="s">
        <v>129</v>
      </c>
      <c r="CZB47" s="1152" t="s">
        <v>129</v>
      </c>
      <c r="CZC47" s="1152" t="s">
        <v>129</v>
      </c>
      <c r="CZD47" s="1152" t="s">
        <v>129</v>
      </c>
      <c r="CZE47" s="1152" t="s">
        <v>129</v>
      </c>
      <c r="CZF47" s="1152" t="s">
        <v>129</v>
      </c>
      <c r="CZG47" s="1152" t="s">
        <v>129</v>
      </c>
      <c r="CZH47" s="1152" t="s">
        <v>129</v>
      </c>
      <c r="CZI47" s="1152" t="s">
        <v>129</v>
      </c>
      <c r="CZJ47" s="1152" t="s">
        <v>129</v>
      </c>
      <c r="CZK47" s="1152" t="s">
        <v>129</v>
      </c>
      <c r="CZL47" s="1152" t="s">
        <v>129</v>
      </c>
      <c r="CZM47" s="1152" t="s">
        <v>129</v>
      </c>
      <c r="CZN47" s="1152" t="s">
        <v>129</v>
      </c>
      <c r="CZO47" s="1152" t="s">
        <v>129</v>
      </c>
      <c r="CZP47" s="1152" t="s">
        <v>129</v>
      </c>
      <c r="CZQ47" s="1152" t="s">
        <v>129</v>
      </c>
      <c r="CZR47" s="1152" t="s">
        <v>129</v>
      </c>
      <c r="CZS47" s="1152" t="s">
        <v>129</v>
      </c>
      <c r="CZT47" s="1152" t="s">
        <v>129</v>
      </c>
      <c r="CZU47" s="1152" t="s">
        <v>129</v>
      </c>
      <c r="CZV47" s="1152" t="s">
        <v>129</v>
      </c>
      <c r="CZW47" s="1152" t="s">
        <v>129</v>
      </c>
      <c r="CZX47" s="1152" t="s">
        <v>129</v>
      </c>
      <c r="CZY47" s="1152" t="s">
        <v>129</v>
      </c>
      <c r="CZZ47" s="1152" t="s">
        <v>129</v>
      </c>
      <c r="DAA47" s="1152" t="s">
        <v>129</v>
      </c>
      <c r="DAB47" s="1152" t="s">
        <v>129</v>
      </c>
      <c r="DAC47" s="1152" t="s">
        <v>129</v>
      </c>
      <c r="DAD47" s="1152" t="s">
        <v>129</v>
      </c>
      <c r="DAE47" s="1152" t="s">
        <v>129</v>
      </c>
      <c r="DAF47" s="1152" t="s">
        <v>129</v>
      </c>
      <c r="DAG47" s="1152" t="s">
        <v>129</v>
      </c>
      <c r="DAH47" s="1152" t="s">
        <v>129</v>
      </c>
      <c r="DAI47" s="1152" t="s">
        <v>129</v>
      </c>
      <c r="DAJ47" s="1152" t="s">
        <v>129</v>
      </c>
      <c r="DAK47" s="1152" t="s">
        <v>129</v>
      </c>
      <c r="DAL47" s="1152" t="s">
        <v>129</v>
      </c>
      <c r="DAM47" s="1152" t="s">
        <v>129</v>
      </c>
      <c r="DAN47" s="1152" t="s">
        <v>129</v>
      </c>
      <c r="DAO47" s="1152" t="s">
        <v>129</v>
      </c>
      <c r="DAP47" s="1152" t="s">
        <v>129</v>
      </c>
      <c r="DAQ47" s="1152" t="s">
        <v>129</v>
      </c>
      <c r="DAR47" s="1152" t="s">
        <v>129</v>
      </c>
      <c r="DAS47" s="1152" t="s">
        <v>129</v>
      </c>
      <c r="DAT47" s="1152" t="s">
        <v>129</v>
      </c>
      <c r="DAU47" s="1152" t="s">
        <v>129</v>
      </c>
      <c r="DAV47" s="1152" t="s">
        <v>129</v>
      </c>
      <c r="DAW47" s="1152" t="s">
        <v>129</v>
      </c>
      <c r="DAX47" s="1152" t="s">
        <v>129</v>
      </c>
      <c r="DAY47" s="1152" t="s">
        <v>129</v>
      </c>
      <c r="DAZ47" s="1152" t="s">
        <v>129</v>
      </c>
      <c r="DBA47" s="1152" t="s">
        <v>129</v>
      </c>
      <c r="DBB47" s="1152" t="s">
        <v>129</v>
      </c>
      <c r="DBC47" s="1152" t="s">
        <v>129</v>
      </c>
      <c r="DBD47" s="1152" t="s">
        <v>129</v>
      </c>
      <c r="DBE47" s="1152" t="s">
        <v>129</v>
      </c>
      <c r="DBF47" s="1152" t="s">
        <v>129</v>
      </c>
      <c r="DBG47" s="1152" t="s">
        <v>129</v>
      </c>
      <c r="DBH47" s="1152" t="s">
        <v>129</v>
      </c>
      <c r="DBI47" s="1152" t="s">
        <v>129</v>
      </c>
      <c r="DBJ47" s="1152" t="s">
        <v>129</v>
      </c>
      <c r="DBK47" s="1152" t="s">
        <v>129</v>
      </c>
      <c r="DBL47" s="1152" t="s">
        <v>129</v>
      </c>
      <c r="DBM47" s="1152" t="s">
        <v>129</v>
      </c>
      <c r="DBN47" s="1152" t="s">
        <v>129</v>
      </c>
      <c r="DBO47" s="1152" t="s">
        <v>129</v>
      </c>
      <c r="DBP47" s="1152" t="s">
        <v>129</v>
      </c>
      <c r="DBQ47" s="1152" t="s">
        <v>129</v>
      </c>
      <c r="DBR47" s="1152" t="s">
        <v>129</v>
      </c>
      <c r="DBS47" s="1152" t="s">
        <v>129</v>
      </c>
      <c r="DBT47" s="1152" t="s">
        <v>129</v>
      </c>
      <c r="DBU47" s="1152" t="s">
        <v>129</v>
      </c>
      <c r="DBV47" s="1152" t="s">
        <v>129</v>
      </c>
      <c r="DBW47" s="1152" t="s">
        <v>129</v>
      </c>
      <c r="DBX47" s="1152" t="s">
        <v>129</v>
      </c>
      <c r="DBY47" s="1152" t="s">
        <v>129</v>
      </c>
      <c r="DBZ47" s="1152" t="s">
        <v>129</v>
      </c>
      <c r="DCA47" s="1152" t="s">
        <v>129</v>
      </c>
      <c r="DCB47" s="1152" t="s">
        <v>129</v>
      </c>
      <c r="DCC47" s="1152" t="s">
        <v>129</v>
      </c>
      <c r="DCD47" s="1152" t="s">
        <v>129</v>
      </c>
      <c r="DCE47" s="1152" t="s">
        <v>129</v>
      </c>
      <c r="DCF47" s="1152" t="s">
        <v>129</v>
      </c>
      <c r="DCG47" s="1152" t="s">
        <v>129</v>
      </c>
      <c r="DCH47" s="1152" t="s">
        <v>129</v>
      </c>
      <c r="DCI47" s="1152" t="s">
        <v>129</v>
      </c>
      <c r="DCJ47" s="1152" t="s">
        <v>129</v>
      </c>
      <c r="DCK47" s="1152" t="s">
        <v>129</v>
      </c>
      <c r="DCL47" s="1152" t="s">
        <v>129</v>
      </c>
      <c r="DCM47" s="1152" t="s">
        <v>129</v>
      </c>
      <c r="DCN47" s="1152" t="s">
        <v>129</v>
      </c>
      <c r="DCO47" s="1152" t="s">
        <v>129</v>
      </c>
      <c r="DCP47" s="1152" t="s">
        <v>129</v>
      </c>
      <c r="DCQ47" s="1152" t="s">
        <v>129</v>
      </c>
      <c r="DCR47" s="1152" t="s">
        <v>129</v>
      </c>
      <c r="DCS47" s="1152" t="s">
        <v>129</v>
      </c>
      <c r="DCT47" s="1152" t="s">
        <v>129</v>
      </c>
      <c r="DCU47" s="1152" t="s">
        <v>129</v>
      </c>
      <c r="DCV47" s="1152" t="s">
        <v>129</v>
      </c>
      <c r="DCW47" s="1152" t="s">
        <v>129</v>
      </c>
      <c r="DCX47" s="1152" t="s">
        <v>129</v>
      </c>
      <c r="DCY47" s="1152" t="s">
        <v>129</v>
      </c>
      <c r="DCZ47" s="1152" t="s">
        <v>129</v>
      </c>
      <c r="DDA47" s="1152" t="s">
        <v>129</v>
      </c>
      <c r="DDB47" s="1152" t="s">
        <v>129</v>
      </c>
      <c r="DDC47" s="1152" t="s">
        <v>129</v>
      </c>
      <c r="DDD47" s="1152" t="s">
        <v>129</v>
      </c>
      <c r="DDE47" s="1152" t="s">
        <v>129</v>
      </c>
      <c r="DDF47" s="1152" t="s">
        <v>129</v>
      </c>
      <c r="DDG47" s="1152" t="s">
        <v>129</v>
      </c>
      <c r="DDH47" s="1152" t="s">
        <v>129</v>
      </c>
      <c r="DDI47" s="1152" t="s">
        <v>129</v>
      </c>
      <c r="DDJ47" s="1152" t="s">
        <v>129</v>
      </c>
      <c r="DDK47" s="1152" t="s">
        <v>129</v>
      </c>
      <c r="DDL47" s="1152" t="s">
        <v>129</v>
      </c>
      <c r="DDM47" s="1152" t="s">
        <v>129</v>
      </c>
      <c r="DDN47" s="1152" t="s">
        <v>129</v>
      </c>
      <c r="DDO47" s="1152" t="s">
        <v>129</v>
      </c>
      <c r="DDP47" s="1152" t="s">
        <v>129</v>
      </c>
      <c r="DDQ47" s="1152" t="s">
        <v>129</v>
      </c>
      <c r="DDR47" s="1152" t="s">
        <v>129</v>
      </c>
      <c r="DDS47" s="1152" t="s">
        <v>129</v>
      </c>
      <c r="DDT47" s="1152" t="s">
        <v>129</v>
      </c>
      <c r="DDU47" s="1152" t="s">
        <v>129</v>
      </c>
      <c r="DDV47" s="1152" t="s">
        <v>129</v>
      </c>
      <c r="DDW47" s="1152" t="s">
        <v>129</v>
      </c>
      <c r="DDX47" s="1152" t="s">
        <v>129</v>
      </c>
      <c r="DDY47" s="1152" t="s">
        <v>129</v>
      </c>
      <c r="DDZ47" s="1152" t="s">
        <v>129</v>
      </c>
      <c r="DEA47" s="1152" t="s">
        <v>129</v>
      </c>
      <c r="DEB47" s="1152" t="s">
        <v>129</v>
      </c>
      <c r="DEC47" s="1152" t="s">
        <v>129</v>
      </c>
      <c r="DED47" s="1152" t="s">
        <v>129</v>
      </c>
      <c r="DEE47" s="1152" t="s">
        <v>129</v>
      </c>
      <c r="DEF47" s="1152" t="s">
        <v>129</v>
      </c>
      <c r="DEG47" s="1152" t="s">
        <v>129</v>
      </c>
      <c r="DEH47" s="1152" t="s">
        <v>129</v>
      </c>
      <c r="DEI47" s="1152" t="s">
        <v>129</v>
      </c>
      <c r="DEJ47" s="1152" t="s">
        <v>129</v>
      </c>
      <c r="DEK47" s="1152" t="s">
        <v>129</v>
      </c>
      <c r="DEL47" s="1152" t="s">
        <v>129</v>
      </c>
      <c r="DEM47" s="1152" t="s">
        <v>129</v>
      </c>
      <c r="DEN47" s="1152" t="s">
        <v>129</v>
      </c>
      <c r="DEO47" s="1152" t="s">
        <v>129</v>
      </c>
      <c r="DEP47" s="1152" t="s">
        <v>129</v>
      </c>
      <c r="DEQ47" s="1152" t="s">
        <v>129</v>
      </c>
      <c r="DER47" s="1152" t="s">
        <v>129</v>
      </c>
      <c r="DES47" s="1152" t="s">
        <v>129</v>
      </c>
      <c r="DET47" s="1152" t="s">
        <v>129</v>
      </c>
      <c r="DEU47" s="1152" t="s">
        <v>129</v>
      </c>
      <c r="DEV47" s="1152" t="s">
        <v>129</v>
      </c>
      <c r="DEW47" s="1152" t="s">
        <v>129</v>
      </c>
      <c r="DEX47" s="1152" t="s">
        <v>129</v>
      </c>
      <c r="DEY47" s="1152" t="s">
        <v>129</v>
      </c>
      <c r="DEZ47" s="1152" t="s">
        <v>129</v>
      </c>
      <c r="DFA47" s="1152" t="s">
        <v>129</v>
      </c>
      <c r="DFB47" s="1152" t="s">
        <v>129</v>
      </c>
      <c r="DFC47" s="1152" t="s">
        <v>129</v>
      </c>
      <c r="DFD47" s="1152" t="s">
        <v>129</v>
      </c>
      <c r="DFE47" s="1152" t="s">
        <v>129</v>
      </c>
      <c r="DFF47" s="1152" t="s">
        <v>129</v>
      </c>
      <c r="DFG47" s="1152" t="s">
        <v>129</v>
      </c>
      <c r="DFH47" s="1152" t="s">
        <v>129</v>
      </c>
      <c r="DFI47" s="1152" t="s">
        <v>129</v>
      </c>
      <c r="DFJ47" s="1152" t="s">
        <v>129</v>
      </c>
      <c r="DFK47" s="1152" t="s">
        <v>129</v>
      </c>
      <c r="DFL47" s="1152" t="s">
        <v>129</v>
      </c>
      <c r="DFM47" s="1152" t="s">
        <v>129</v>
      </c>
      <c r="DFN47" s="1152" t="s">
        <v>129</v>
      </c>
      <c r="DFO47" s="1152" t="s">
        <v>129</v>
      </c>
      <c r="DFP47" s="1152" t="s">
        <v>129</v>
      </c>
      <c r="DFQ47" s="1152" t="s">
        <v>129</v>
      </c>
      <c r="DFR47" s="1152" t="s">
        <v>129</v>
      </c>
      <c r="DFS47" s="1152" t="s">
        <v>129</v>
      </c>
      <c r="DFT47" s="1152" t="s">
        <v>129</v>
      </c>
      <c r="DFU47" s="1152" t="s">
        <v>129</v>
      </c>
      <c r="DFV47" s="1152" t="s">
        <v>129</v>
      </c>
      <c r="DFW47" s="1152" t="s">
        <v>129</v>
      </c>
      <c r="DFX47" s="1152" t="s">
        <v>129</v>
      </c>
      <c r="DFY47" s="1152" t="s">
        <v>129</v>
      </c>
      <c r="DFZ47" s="1152" t="s">
        <v>129</v>
      </c>
      <c r="DGA47" s="1152" t="s">
        <v>129</v>
      </c>
      <c r="DGB47" s="1152" t="s">
        <v>129</v>
      </c>
      <c r="DGC47" s="1152" t="s">
        <v>129</v>
      </c>
      <c r="DGD47" s="1152" t="s">
        <v>129</v>
      </c>
      <c r="DGE47" s="1152" t="s">
        <v>129</v>
      </c>
      <c r="DGF47" s="1152" t="s">
        <v>129</v>
      </c>
      <c r="DGG47" s="1152" t="s">
        <v>129</v>
      </c>
      <c r="DGH47" s="1152" t="s">
        <v>129</v>
      </c>
      <c r="DGI47" s="1152" t="s">
        <v>129</v>
      </c>
      <c r="DGJ47" s="1152" t="s">
        <v>129</v>
      </c>
      <c r="DGK47" s="1152" t="s">
        <v>129</v>
      </c>
      <c r="DGL47" s="1152" t="s">
        <v>129</v>
      </c>
      <c r="DGM47" s="1152" t="s">
        <v>129</v>
      </c>
      <c r="DGN47" s="1152" t="s">
        <v>129</v>
      </c>
      <c r="DGO47" s="1152" t="s">
        <v>129</v>
      </c>
      <c r="DGP47" s="1152" t="s">
        <v>129</v>
      </c>
      <c r="DGQ47" s="1152" t="s">
        <v>129</v>
      </c>
      <c r="DGR47" s="1152" t="s">
        <v>129</v>
      </c>
      <c r="DGS47" s="1152" t="s">
        <v>129</v>
      </c>
      <c r="DGT47" s="1152" t="s">
        <v>129</v>
      </c>
      <c r="DGU47" s="1152" t="s">
        <v>129</v>
      </c>
      <c r="DGV47" s="1152" t="s">
        <v>129</v>
      </c>
      <c r="DGW47" s="1152" t="s">
        <v>129</v>
      </c>
      <c r="DGX47" s="1152" t="s">
        <v>129</v>
      </c>
      <c r="DGY47" s="1152" t="s">
        <v>129</v>
      </c>
      <c r="DGZ47" s="1152" t="s">
        <v>129</v>
      </c>
      <c r="DHA47" s="1152" t="s">
        <v>129</v>
      </c>
      <c r="DHB47" s="1152" t="s">
        <v>129</v>
      </c>
      <c r="DHC47" s="1152" t="s">
        <v>129</v>
      </c>
      <c r="DHD47" s="1152" t="s">
        <v>129</v>
      </c>
      <c r="DHE47" s="1152" t="s">
        <v>129</v>
      </c>
      <c r="DHF47" s="1152" t="s">
        <v>129</v>
      </c>
      <c r="DHG47" s="1152" t="s">
        <v>129</v>
      </c>
      <c r="DHH47" s="1152" t="s">
        <v>129</v>
      </c>
      <c r="DHI47" s="1152" t="s">
        <v>129</v>
      </c>
      <c r="DHJ47" s="1152" t="s">
        <v>129</v>
      </c>
      <c r="DHK47" s="1152" t="s">
        <v>129</v>
      </c>
      <c r="DHL47" s="1152" t="s">
        <v>129</v>
      </c>
      <c r="DHM47" s="1152" t="s">
        <v>129</v>
      </c>
      <c r="DHN47" s="1152" t="s">
        <v>129</v>
      </c>
      <c r="DHO47" s="1152" t="s">
        <v>129</v>
      </c>
      <c r="DHP47" s="1152" t="s">
        <v>129</v>
      </c>
      <c r="DHQ47" s="1152" t="s">
        <v>129</v>
      </c>
      <c r="DHR47" s="1152" t="s">
        <v>129</v>
      </c>
      <c r="DHS47" s="1152" t="s">
        <v>129</v>
      </c>
      <c r="DHT47" s="1152" t="s">
        <v>129</v>
      </c>
      <c r="DHU47" s="1152" t="s">
        <v>129</v>
      </c>
      <c r="DHV47" s="1152" t="s">
        <v>129</v>
      </c>
      <c r="DHW47" s="1152" t="s">
        <v>129</v>
      </c>
      <c r="DHX47" s="1152" t="s">
        <v>129</v>
      </c>
      <c r="DHY47" s="1152" t="s">
        <v>129</v>
      </c>
      <c r="DHZ47" s="1152" t="s">
        <v>129</v>
      </c>
      <c r="DIA47" s="1152" t="s">
        <v>129</v>
      </c>
      <c r="DIB47" s="1152" t="s">
        <v>129</v>
      </c>
      <c r="DIC47" s="1152" t="s">
        <v>129</v>
      </c>
      <c r="DID47" s="1152" t="s">
        <v>129</v>
      </c>
      <c r="DIE47" s="1152" t="s">
        <v>129</v>
      </c>
      <c r="DIF47" s="1152" t="s">
        <v>129</v>
      </c>
      <c r="DIG47" s="1152" t="s">
        <v>129</v>
      </c>
      <c r="DIH47" s="1152" t="s">
        <v>129</v>
      </c>
      <c r="DII47" s="1152" t="s">
        <v>129</v>
      </c>
      <c r="DIJ47" s="1152" t="s">
        <v>129</v>
      </c>
      <c r="DIK47" s="1152" t="s">
        <v>129</v>
      </c>
      <c r="DIL47" s="1152" t="s">
        <v>129</v>
      </c>
      <c r="DIM47" s="1152" t="s">
        <v>129</v>
      </c>
      <c r="DIN47" s="1152" t="s">
        <v>129</v>
      </c>
      <c r="DIO47" s="1152" t="s">
        <v>129</v>
      </c>
      <c r="DIP47" s="1152" t="s">
        <v>129</v>
      </c>
      <c r="DIQ47" s="1152" t="s">
        <v>129</v>
      </c>
      <c r="DIR47" s="1152" t="s">
        <v>129</v>
      </c>
      <c r="DIS47" s="1152" t="s">
        <v>129</v>
      </c>
      <c r="DIT47" s="1152" t="s">
        <v>129</v>
      </c>
      <c r="DIU47" s="1152" t="s">
        <v>129</v>
      </c>
      <c r="DIV47" s="1152" t="s">
        <v>129</v>
      </c>
      <c r="DIW47" s="1152" t="s">
        <v>129</v>
      </c>
      <c r="DIX47" s="1152" t="s">
        <v>129</v>
      </c>
      <c r="DIY47" s="1152" t="s">
        <v>129</v>
      </c>
      <c r="DIZ47" s="1152" t="s">
        <v>129</v>
      </c>
      <c r="DJA47" s="1152" t="s">
        <v>129</v>
      </c>
      <c r="DJB47" s="1152" t="s">
        <v>129</v>
      </c>
      <c r="DJC47" s="1152" t="s">
        <v>129</v>
      </c>
      <c r="DJD47" s="1152" t="s">
        <v>129</v>
      </c>
      <c r="DJE47" s="1152" t="s">
        <v>129</v>
      </c>
      <c r="DJF47" s="1152" t="s">
        <v>129</v>
      </c>
      <c r="DJG47" s="1152" t="s">
        <v>129</v>
      </c>
      <c r="DJH47" s="1152" t="s">
        <v>129</v>
      </c>
      <c r="DJI47" s="1152" t="s">
        <v>129</v>
      </c>
      <c r="DJJ47" s="1152" t="s">
        <v>129</v>
      </c>
      <c r="DJK47" s="1152" t="s">
        <v>129</v>
      </c>
      <c r="DJL47" s="1152" t="s">
        <v>129</v>
      </c>
      <c r="DJM47" s="1152" t="s">
        <v>129</v>
      </c>
      <c r="DJN47" s="1152" t="s">
        <v>129</v>
      </c>
      <c r="DJO47" s="1152" t="s">
        <v>129</v>
      </c>
      <c r="DJP47" s="1152" t="s">
        <v>129</v>
      </c>
      <c r="DJQ47" s="1152" t="s">
        <v>129</v>
      </c>
      <c r="DJR47" s="1152" t="s">
        <v>129</v>
      </c>
      <c r="DJS47" s="1152" t="s">
        <v>129</v>
      </c>
      <c r="DJT47" s="1152" t="s">
        <v>129</v>
      </c>
      <c r="DJU47" s="1152" t="s">
        <v>129</v>
      </c>
      <c r="DJV47" s="1152" t="s">
        <v>129</v>
      </c>
      <c r="DJW47" s="1152" t="s">
        <v>129</v>
      </c>
      <c r="DJX47" s="1152" t="s">
        <v>129</v>
      </c>
      <c r="DJY47" s="1152" t="s">
        <v>129</v>
      </c>
      <c r="DJZ47" s="1152" t="s">
        <v>129</v>
      </c>
      <c r="DKA47" s="1152" t="s">
        <v>129</v>
      </c>
      <c r="DKB47" s="1152" t="s">
        <v>129</v>
      </c>
      <c r="DKC47" s="1152" t="s">
        <v>129</v>
      </c>
      <c r="DKD47" s="1152" t="s">
        <v>129</v>
      </c>
      <c r="DKE47" s="1152" t="s">
        <v>129</v>
      </c>
      <c r="DKF47" s="1152" t="s">
        <v>129</v>
      </c>
      <c r="DKG47" s="1152" t="s">
        <v>129</v>
      </c>
      <c r="DKH47" s="1152" t="s">
        <v>129</v>
      </c>
      <c r="DKI47" s="1152" t="s">
        <v>129</v>
      </c>
      <c r="DKJ47" s="1152" t="s">
        <v>129</v>
      </c>
      <c r="DKK47" s="1152" t="s">
        <v>129</v>
      </c>
      <c r="DKL47" s="1152" t="s">
        <v>129</v>
      </c>
      <c r="DKM47" s="1152" t="s">
        <v>129</v>
      </c>
      <c r="DKN47" s="1152" t="s">
        <v>129</v>
      </c>
      <c r="DKO47" s="1152" t="s">
        <v>129</v>
      </c>
      <c r="DKP47" s="1152" t="s">
        <v>129</v>
      </c>
      <c r="DKQ47" s="1152" t="s">
        <v>129</v>
      </c>
      <c r="DKR47" s="1152" t="s">
        <v>129</v>
      </c>
      <c r="DKS47" s="1152" t="s">
        <v>129</v>
      </c>
      <c r="DKT47" s="1152" t="s">
        <v>129</v>
      </c>
      <c r="DKU47" s="1152" t="s">
        <v>129</v>
      </c>
      <c r="DKV47" s="1152" t="s">
        <v>129</v>
      </c>
      <c r="DKW47" s="1152" t="s">
        <v>129</v>
      </c>
      <c r="DKX47" s="1152" t="s">
        <v>129</v>
      </c>
      <c r="DKY47" s="1152" t="s">
        <v>129</v>
      </c>
      <c r="DKZ47" s="1152" t="s">
        <v>129</v>
      </c>
      <c r="DLA47" s="1152" t="s">
        <v>129</v>
      </c>
      <c r="DLB47" s="1152" t="s">
        <v>129</v>
      </c>
      <c r="DLC47" s="1152" t="s">
        <v>129</v>
      </c>
      <c r="DLD47" s="1152" t="s">
        <v>129</v>
      </c>
      <c r="DLE47" s="1152" t="s">
        <v>129</v>
      </c>
      <c r="DLF47" s="1152" t="s">
        <v>129</v>
      </c>
      <c r="DLG47" s="1152" t="s">
        <v>129</v>
      </c>
      <c r="DLH47" s="1152" t="s">
        <v>129</v>
      </c>
      <c r="DLI47" s="1152" t="s">
        <v>129</v>
      </c>
      <c r="DLJ47" s="1152" t="s">
        <v>129</v>
      </c>
      <c r="DLK47" s="1152" t="s">
        <v>129</v>
      </c>
      <c r="DLL47" s="1152" t="s">
        <v>129</v>
      </c>
      <c r="DLM47" s="1152" t="s">
        <v>129</v>
      </c>
      <c r="DLN47" s="1152" t="s">
        <v>129</v>
      </c>
      <c r="DLO47" s="1152" t="s">
        <v>129</v>
      </c>
      <c r="DLP47" s="1152" t="s">
        <v>129</v>
      </c>
      <c r="DLQ47" s="1152" t="s">
        <v>129</v>
      </c>
      <c r="DLR47" s="1152" t="s">
        <v>129</v>
      </c>
      <c r="DLS47" s="1152" t="s">
        <v>129</v>
      </c>
      <c r="DLT47" s="1152" t="s">
        <v>129</v>
      </c>
      <c r="DLU47" s="1152" t="s">
        <v>129</v>
      </c>
      <c r="DLV47" s="1152" t="s">
        <v>129</v>
      </c>
      <c r="DLW47" s="1152" t="s">
        <v>129</v>
      </c>
      <c r="DLX47" s="1152" t="s">
        <v>129</v>
      </c>
      <c r="DLY47" s="1152" t="s">
        <v>129</v>
      </c>
      <c r="DLZ47" s="1152" t="s">
        <v>129</v>
      </c>
      <c r="DMA47" s="1152" t="s">
        <v>129</v>
      </c>
      <c r="DMB47" s="1152" t="s">
        <v>129</v>
      </c>
      <c r="DMC47" s="1152" t="s">
        <v>129</v>
      </c>
      <c r="DMD47" s="1152" t="s">
        <v>129</v>
      </c>
      <c r="DME47" s="1152" t="s">
        <v>129</v>
      </c>
      <c r="DMF47" s="1152" t="s">
        <v>129</v>
      </c>
      <c r="DMG47" s="1152" t="s">
        <v>129</v>
      </c>
      <c r="DMH47" s="1152" t="s">
        <v>129</v>
      </c>
      <c r="DMI47" s="1152" t="s">
        <v>129</v>
      </c>
      <c r="DMJ47" s="1152" t="s">
        <v>129</v>
      </c>
      <c r="DMK47" s="1152" t="s">
        <v>129</v>
      </c>
      <c r="DML47" s="1152" t="s">
        <v>129</v>
      </c>
      <c r="DMM47" s="1152" t="s">
        <v>129</v>
      </c>
      <c r="DMN47" s="1152" t="s">
        <v>129</v>
      </c>
      <c r="DMO47" s="1152" t="s">
        <v>129</v>
      </c>
      <c r="DMP47" s="1152" t="s">
        <v>129</v>
      </c>
      <c r="DMQ47" s="1152" t="s">
        <v>129</v>
      </c>
      <c r="DMR47" s="1152" t="s">
        <v>129</v>
      </c>
      <c r="DMS47" s="1152" t="s">
        <v>129</v>
      </c>
      <c r="DMT47" s="1152" t="s">
        <v>129</v>
      </c>
      <c r="DMU47" s="1152" t="s">
        <v>129</v>
      </c>
      <c r="DMV47" s="1152" t="s">
        <v>129</v>
      </c>
      <c r="DMW47" s="1152" t="s">
        <v>129</v>
      </c>
      <c r="DMX47" s="1152" t="s">
        <v>129</v>
      </c>
      <c r="DMY47" s="1152" t="s">
        <v>129</v>
      </c>
      <c r="DMZ47" s="1152" t="s">
        <v>129</v>
      </c>
      <c r="DNA47" s="1152" t="s">
        <v>129</v>
      </c>
      <c r="DNB47" s="1152" t="s">
        <v>129</v>
      </c>
      <c r="DNC47" s="1152" t="s">
        <v>129</v>
      </c>
      <c r="DND47" s="1152" t="s">
        <v>129</v>
      </c>
      <c r="DNE47" s="1152" t="s">
        <v>129</v>
      </c>
      <c r="DNF47" s="1152" t="s">
        <v>129</v>
      </c>
      <c r="DNG47" s="1152" t="s">
        <v>129</v>
      </c>
      <c r="DNH47" s="1152" t="s">
        <v>129</v>
      </c>
      <c r="DNI47" s="1152" t="s">
        <v>129</v>
      </c>
      <c r="DNJ47" s="1152" t="s">
        <v>129</v>
      </c>
      <c r="DNK47" s="1152" t="s">
        <v>129</v>
      </c>
      <c r="DNL47" s="1152" t="s">
        <v>129</v>
      </c>
      <c r="DNM47" s="1152" t="s">
        <v>129</v>
      </c>
      <c r="DNN47" s="1152" t="s">
        <v>129</v>
      </c>
      <c r="DNO47" s="1152" t="s">
        <v>129</v>
      </c>
      <c r="DNP47" s="1152" t="s">
        <v>129</v>
      </c>
      <c r="DNQ47" s="1152" t="s">
        <v>129</v>
      </c>
      <c r="DNR47" s="1152" t="s">
        <v>129</v>
      </c>
      <c r="DNS47" s="1152" t="s">
        <v>129</v>
      </c>
      <c r="DNT47" s="1152" t="s">
        <v>129</v>
      </c>
      <c r="DNU47" s="1152" t="s">
        <v>129</v>
      </c>
      <c r="DNV47" s="1152" t="s">
        <v>129</v>
      </c>
      <c r="DNW47" s="1152" t="s">
        <v>129</v>
      </c>
      <c r="DNX47" s="1152" t="s">
        <v>129</v>
      </c>
      <c r="DNY47" s="1152" t="s">
        <v>129</v>
      </c>
      <c r="DNZ47" s="1152" t="s">
        <v>129</v>
      </c>
      <c r="DOA47" s="1152" t="s">
        <v>129</v>
      </c>
      <c r="DOB47" s="1152" t="s">
        <v>129</v>
      </c>
      <c r="DOC47" s="1152" t="s">
        <v>129</v>
      </c>
      <c r="DOD47" s="1152" t="s">
        <v>129</v>
      </c>
      <c r="DOE47" s="1152" t="s">
        <v>129</v>
      </c>
      <c r="DOF47" s="1152" t="s">
        <v>129</v>
      </c>
      <c r="DOG47" s="1152" t="s">
        <v>129</v>
      </c>
      <c r="DOH47" s="1152" t="s">
        <v>129</v>
      </c>
      <c r="DOI47" s="1152" t="s">
        <v>129</v>
      </c>
      <c r="DOJ47" s="1152" t="s">
        <v>129</v>
      </c>
      <c r="DOK47" s="1152" t="s">
        <v>129</v>
      </c>
      <c r="DOL47" s="1152" t="s">
        <v>129</v>
      </c>
      <c r="DOM47" s="1152" t="s">
        <v>129</v>
      </c>
      <c r="DON47" s="1152" t="s">
        <v>129</v>
      </c>
      <c r="DOO47" s="1152" t="s">
        <v>129</v>
      </c>
      <c r="DOP47" s="1152" t="s">
        <v>129</v>
      </c>
      <c r="DOQ47" s="1152" t="s">
        <v>129</v>
      </c>
      <c r="DOR47" s="1152" t="s">
        <v>129</v>
      </c>
      <c r="DOS47" s="1152" t="s">
        <v>129</v>
      </c>
      <c r="DOT47" s="1152" t="s">
        <v>129</v>
      </c>
      <c r="DOU47" s="1152" t="s">
        <v>129</v>
      </c>
      <c r="DOV47" s="1152" t="s">
        <v>129</v>
      </c>
      <c r="DOW47" s="1152" t="s">
        <v>129</v>
      </c>
      <c r="DOX47" s="1152" t="s">
        <v>129</v>
      </c>
      <c r="DOY47" s="1152" t="s">
        <v>129</v>
      </c>
      <c r="DOZ47" s="1152" t="s">
        <v>129</v>
      </c>
      <c r="DPA47" s="1152" t="s">
        <v>129</v>
      </c>
      <c r="DPB47" s="1152" t="s">
        <v>129</v>
      </c>
      <c r="DPC47" s="1152" t="s">
        <v>129</v>
      </c>
      <c r="DPD47" s="1152" t="s">
        <v>129</v>
      </c>
      <c r="DPE47" s="1152" t="s">
        <v>129</v>
      </c>
      <c r="DPF47" s="1152" t="s">
        <v>129</v>
      </c>
      <c r="DPG47" s="1152" t="s">
        <v>129</v>
      </c>
      <c r="DPH47" s="1152" t="s">
        <v>129</v>
      </c>
      <c r="DPI47" s="1152" t="s">
        <v>129</v>
      </c>
      <c r="DPJ47" s="1152" t="s">
        <v>129</v>
      </c>
      <c r="DPK47" s="1152" t="s">
        <v>129</v>
      </c>
      <c r="DPL47" s="1152" t="s">
        <v>129</v>
      </c>
      <c r="DPM47" s="1152" t="s">
        <v>129</v>
      </c>
      <c r="DPN47" s="1152" t="s">
        <v>129</v>
      </c>
      <c r="DPO47" s="1152" t="s">
        <v>129</v>
      </c>
      <c r="DPP47" s="1152" t="s">
        <v>129</v>
      </c>
      <c r="DPQ47" s="1152" t="s">
        <v>129</v>
      </c>
      <c r="DPR47" s="1152" t="s">
        <v>129</v>
      </c>
      <c r="DPS47" s="1152" t="s">
        <v>129</v>
      </c>
      <c r="DPT47" s="1152" t="s">
        <v>129</v>
      </c>
      <c r="DPU47" s="1152" t="s">
        <v>129</v>
      </c>
      <c r="DPV47" s="1152" t="s">
        <v>129</v>
      </c>
      <c r="DPW47" s="1152" t="s">
        <v>129</v>
      </c>
      <c r="DPX47" s="1152" t="s">
        <v>129</v>
      </c>
      <c r="DPY47" s="1152" t="s">
        <v>129</v>
      </c>
      <c r="DPZ47" s="1152" t="s">
        <v>129</v>
      </c>
      <c r="DQA47" s="1152" t="s">
        <v>129</v>
      </c>
      <c r="DQB47" s="1152" t="s">
        <v>129</v>
      </c>
      <c r="DQC47" s="1152" t="s">
        <v>129</v>
      </c>
      <c r="DQD47" s="1152" t="s">
        <v>129</v>
      </c>
      <c r="DQE47" s="1152" t="s">
        <v>129</v>
      </c>
      <c r="DQF47" s="1152" t="s">
        <v>129</v>
      </c>
      <c r="DQG47" s="1152" t="s">
        <v>129</v>
      </c>
      <c r="DQH47" s="1152" t="s">
        <v>129</v>
      </c>
      <c r="DQI47" s="1152" t="s">
        <v>129</v>
      </c>
      <c r="DQJ47" s="1152" t="s">
        <v>129</v>
      </c>
      <c r="DQK47" s="1152" t="s">
        <v>129</v>
      </c>
      <c r="DQL47" s="1152" t="s">
        <v>129</v>
      </c>
      <c r="DQM47" s="1152" t="s">
        <v>129</v>
      </c>
      <c r="DQN47" s="1152" t="s">
        <v>129</v>
      </c>
      <c r="DQO47" s="1152" t="s">
        <v>129</v>
      </c>
      <c r="DQP47" s="1152" t="s">
        <v>129</v>
      </c>
      <c r="DQQ47" s="1152" t="s">
        <v>129</v>
      </c>
      <c r="DQR47" s="1152" t="s">
        <v>129</v>
      </c>
      <c r="DQS47" s="1152" t="s">
        <v>129</v>
      </c>
      <c r="DQT47" s="1152" t="s">
        <v>129</v>
      </c>
      <c r="DQU47" s="1152" t="s">
        <v>129</v>
      </c>
      <c r="DQV47" s="1152" t="s">
        <v>129</v>
      </c>
      <c r="DQW47" s="1152" t="s">
        <v>129</v>
      </c>
      <c r="DQX47" s="1152" t="s">
        <v>129</v>
      </c>
      <c r="DQY47" s="1152" t="s">
        <v>129</v>
      </c>
      <c r="DQZ47" s="1152" t="s">
        <v>129</v>
      </c>
      <c r="DRA47" s="1152" t="s">
        <v>129</v>
      </c>
      <c r="DRB47" s="1152" t="s">
        <v>129</v>
      </c>
      <c r="DRC47" s="1152" t="s">
        <v>129</v>
      </c>
      <c r="DRD47" s="1152" t="s">
        <v>129</v>
      </c>
      <c r="DRE47" s="1152" t="s">
        <v>129</v>
      </c>
      <c r="DRF47" s="1152" t="s">
        <v>129</v>
      </c>
      <c r="DRG47" s="1152" t="s">
        <v>129</v>
      </c>
      <c r="DRH47" s="1152" t="s">
        <v>129</v>
      </c>
      <c r="DRI47" s="1152" t="s">
        <v>129</v>
      </c>
      <c r="DRJ47" s="1152" t="s">
        <v>129</v>
      </c>
      <c r="DRK47" s="1152" t="s">
        <v>129</v>
      </c>
      <c r="DRL47" s="1152" t="s">
        <v>129</v>
      </c>
      <c r="DRM47" s="1152" t="s">
        <v>129</v>
      </c>
      <c r="DRN47" s="1152" t="s">
        <v>129</v>
      </c>
      <c r="DRO47" s="1152" t="s">
        <v>129</v>
      </c>
      <c r="DRP47" s="1152" t="s">
        <v>129</v>
      </c>
      <c r="DRQ47" s="1152" t="s">
        <v>129</v>
      </c>
      <c r="DRR47" s="1152" t="s">
        <v>129</v>
      </c>
      <c r="DRS47" s="1152" t="s">
        <v>129</v>
      </c>
      <c r="DRT47" s="1152" t="s">
        <v>129</v>
      </c>
      <c r="DRU47" s="1152" t="s">
        <v>129</v>
      </c>
      <c r="DRV47" s="1152" t="s">
        <v>129</v>
      </c>
      <c r="DRW47" s="1152" t="s">
        <v>129</v>
      </c>
      <c r="DRX47" s="1152" t="s">
        <v>129</v>
      </c>
      <c r="DRY47" s="1152" t="s">
        <v>129</v>
      </c>
      <c r="DRZ47" s="1152" t="s">
        <v>129</v>
      </c>
      <c r="DSA47" s="1152" t="s">
        <v>129</v>
      </c>
      <c r="DSB47" s="1152" t="s">
        <v>129</v>
      </c>
      <c r="DSC47" s="1152" t="s">
        <v>129</v>
      </c>
      <c r="DSD47" s="1152" t="s">
        <v>129</v>
      </c>
      <c r="DSE47" s="1152" t="s">
        <v>129</v>
      </c>
      <c r="DSF47" s="1152" t="s">
        <v>129</v>
      </c>
      <c r="DSG47" s="1152" t="s">
        <v>129</v>
      </c>
      <c r="DSH47" s="1152" t="s">
        <v>129</v>
      </c>
      <c r="DSI47" s="1152" t="s">
        <v>129</v>
      </c>
      <c r="DSJ47" s="1152" t="s">
        <v>129</v>
      </c>
      <c r="DSK47" s="1152" t="s">
        <v>129</v>
      </c>
      <c r="DSL47" s="1152" t="s">
        <v>129</v>
      </c>
      <c r="DSM47" s="1152" t="s">
        <v>129</v>
      </c>
      <c r="DSN47" s="1152" t="s">
        <v>129</v>
      </c>
      <c r="DSO47" s="1152" t="s">
        <v>129</v>
      </c>
      <c r="DSP47" s="1152" t="s">
        <v>129</v>
      </c>
      <c r="DSQ47" s="1152" t="s">
        <v>129</v>
      </c>
      <c r="DSR47" s="1152" t="s">
        <v>129</v>
      </c>
      <c r="DSS47" s="1152" t="s">
        <v>129</v>
      </c>
      <c r="DST47" s="1152" t="s">
        <v>129</v>
      </c>
      <c r="DSU47" s="1152" t="s">
        <v>129</v>
      </c>
      <c r="DSV47" s="1152" t="s">
        <v>129</v>
      </c>
      <c r="DSW47" s="1152" t="s">
        <v>129</v>
      </c>
      <c r="DSX47" s="1152" t="s">
        <v>129</v>
      </c>
      <c r="DSY47" s="1152" t="s">
        <v>129</v>
      </c>
      <c r="DSZ47" s="1152" t="s">
        <v>129</v>
      </c>
      <c r="DTA47" s="1152" t="s">
        <v>129</v>
      </c>
      <c r="DTB47" s="1152" t="s">
        <v>129</v>
      </c>
      <c r="DTC47" s="1152" t="s">
        <v>129</v>
      </c>
      <c r="DTD47" s="1152" t="s">
        <v>129</v>
      </c>
      <c r="DTE47" s="1152" t="s">
        <v>129</v>
      </c>
      <c r="DTF47" s="1152" t="s">
        <v>129</v>
      </c>
      <c r="DTG47" s="1152" t="s">
        <v>129</v>
      </c>
      <c r="DTH47" s="1152" t="s">
        <v>129</v>
      </c>
      <c r="DTI47" s="1152" t="s">
        <v>129</v>
      </c>
      <c r="DTJ47" s="1152" t="s">
        <v>129</v>
      </c>
      <c r="DTK47" s="1152" t="s">
        <v>129</v>
      </c>
      <c r="DTL47" s="1152" t="s">
        <v>129</v>
      </c>
      <c r="DTM47" s="1152" t="s">
        <v>129</v>
      </c>
      <c r="DTN47" s="1152" t="s">
        <v>129</v>
      </c>
      <c r="DTO47" s="1152" t="s">
        <v>129</v>
      </c>
      <c r="DTP47" s="1152" t="s">
        <v>129</v>
      </c>
      <c r="DTQ47" s="1152" t="s">
        <v>129</v>
      </c>
      <c r="DTR47" s="1152" t="s">
        <v>129</v>
      </c>
      <c r="DTS47" s="1152" t="s">
        <v>129</v>
      </c>
      <c r="DTT47" s="1152" t="s">
        <v>129</v>
      </c>
      <c r="DTU47" s="1152" t="s">
        <v>129</v>
      </c>
      <c r="DTV47" s="1152" t="s">
        <v>129</v>
      </c>
      <c r="DTW47" s="1152" t="s">
        <v>129</v>
      </c>
      <c r="DTX47" s="1152" t="s">
        <v>129</v>
      </c>
      <c r="DTY47" s="1152" t="s">
        <v>129</v>
      </c>
      <c r="DTZ47" s="1152" t="s">
        <v>129</v>
      </c>
      <c r="DUA47" s="1152" t="s">
        <v>129</v>
      </c>
      <c r="DUB47" s="1152" t="s">
        <v>129</v>
      </c>
      <c r="DUC47" s="1152" t="s">
        <v>129</v>
      </c>
      <c r="DUD47" s="1152" t="s">
        <v>129</v>
      </c>
      <c r="DUE47" s="1152" t="s">
        <v>129</v>
      </c>
      <c r="DUF47" s="1152" t="s">
        <v>129</v>
      </c>
      <c r="DUG47" s="1152" t="s">
        <v>129</v>
      </c>
      <c r="DUH47" s="1152" t="s">
        <v>129</v>
      </c>
      <c r="DUI47" s="1152" t="s">
        <v>129</v>
      </c>
      <c r="DUJ47" s="1152" t="s">
        <v>129</v>
      </c>
      <c r="DUK47" s="1152" t="s">
        <v>129</v>
      </c>
      <c r="DUL47" s="1152" t="s">
        <v>129</v>
      </c>
      <c r="DUM47" s="1152" t="s">
        <v>129</v>
      </c>
      <c r="DUN47" s="1152" t="s">
        <v>129</v>
      </c>
      <c r="DUO47" s="1152" t="s">
        <v>129</v>
      </c>
      <c r="DUP47" s="1152" t="s">
        <v>129</v>
      </c>
      <c r="DUQ47" s="1152" t="s">
        <v>129</v>
      </c>
      <c r="DUR47" s="1152" t="s">
        <v>129</v>
      </c>
      <c r="DUS47" s="1152" t="s">
        <v>129</v>
      </c>
      <c r="DUT47" s="1152" t="s">
        <v>129</v>
      </c>
      <c r="DUU47" s="1152" t="s">
        <v>129</v>
      </c>
      <c r="DUV47" s="1152" t="s">
        <v>129</v>
      </c>
      <c r="DUW47" s="1152" t="s">
        <v>129</v>
      </c>
      <c r="DUX47" s="1152" t="s">
        <v>129</v>
      </c>
      <c r="DUY47" s="1152" t="s">
        <v>129</v>
      </c>
      <c r="DUZ47" s="1152" t="s">
        <v>129</v>
      </c>
      <c r="DVA47" s="1152" t="s">
        <v>129</v>
      </c>
      <c r="DVB47" s="1152" t="s">
        <v>129</v>
      </c>
      <c r="DVC47" s="1152" t="s">
        <v>129</v>
      </c>
      <c r="DVD47" s="1152" t="s">
        <v>129</v>
      </c>
      <c r="DVE47" s="1152" t="s">
        <v>129</v>
      </c>
      <c r="DVF47" s="1152" t="s">
        <v>129</v>
      </c>
      <c r="DVG47" s="1152" t="s">
        <v>129</v>
      </c>
      <c r="DVH47" s="1152" t="s">
        <v>129</v>
      </c>
      <c r="DVI47" s="1152" t="s">
        <v>129</v>
      </c>
      <c r="DVJ47" s="1152" t="s">
        <v>129</v>
      </c>
      <c r="DVK47" s="1152" t="s">
        <v>129</v>
      </c>
      <c r="DVL47" s="1152" t="s">
        <v>129</v>
      </c>
      <c r="DVM47" s="1152" t="s">
        <v>129</v>
      </c>
      <c r="DVN47" s="1152" t="s">
        <v>129</v>
      </c>
      <c r="DVO47" s="1152" t="s">
        <v>129</v>
      </c>
      <c r="DVP47" s="1152" t="s">
        <v>129</v>
      </c>
      <c r="DVQ47" s="1152" t="s">
        <v>129</v>
      </c>
      <c r="DVR47" s="1152" t="s">
        <v>129</v>
      </c>
      <c r="DVS47" s="1152" t="s">
        <v>129</v>
      </c>
      <c r="DVT47" s="1152" t="s">
        <v>129</v>
      </c>
      <c r="DVU47" s="1152" t="s">
        <v>129</v>
      </c>
      <c r="DVV47" s="1152" t="s">
        <v>129</v>
      </c>
      <c r="DVW47" s="1152" t="s">
        <v>129</v>
      </c>
      <c r="DVX47" s="1152" t="s">
        <v>129</v>
      </c>
      <c r="DVY47" s="1152" t="s">
        <v>129</v>
      </c>
      <c r="DVZ47" s="1152" t="s">
        <v>129</v>
      </c>
      <c r="DWA47" s="1152" t="s">
        <v>129</v>
      </c>
      <c r="DWB47" s="1152" t="s">
        <v>129</v>
      </c>
      <c r="DWC47" s="1152" t="s">
        <v>129</v>
      </c>
      <c r="DWD47" s="1152" t="s">
        <v>129</v>
      </c>
      <c r="DWE47" s="1152" t="s">
        <v>129</v>
      </c>
      <c r="DWF47" s="1152" t="s">
        <v>129</v>
      </c>
      <c r="DWG47" s="1152" t="s">
        <v>129</v>
      </c>
      <c r="DWH47" s="1152" t="s">
        <v>129</v>
      </c>
      <c r="DWI47" s="1152" t="s">
        <v>129</v>
      </c>
      <c r="DWJ47" s="1152" t="s">
        <v>129</v>
      </c>
      <c r="DWK47" s="1152" t="s">
        <v>129</v>
      </c>
      <c r="DWL47" s="1152" t="s">
        <v>129</v>
      </c>
      <c r="DWM47" s="1152" t="s">
        <v>129</v>
      </c>
      <c r="DWN47" s="1152" t="s">
        <v>129</v>
      </c>
      <c r="DWO47" s="1152" t="s">
        <v>129</v>
      </c>
      <c r="DWP47" s="1152" t="s">
        <v>129</v>
      </c>
      <c r="DWQ47" s="1152" t="s">
        <v>129</v>
      </c>
      <c r="DWR47" s="1152" t="s">
        <v>129</v>
      </c>
      <c r="DWS47" s="1152" t="s">
        <v>129</v>
      </c>
      <c r="DWT47" s="1152" t="s">
        <v>129</v>
      </c>
      <c r="DWU47" s="1152" t="s">
        <v>129</v>
      </c>
      <c r="DWV47" s="1152" t="s">
        <v>129</v>
      </c>
      <c r="DWW47" s="1152" t="s">
        <v>129</v>
      </c>
      <c r="DWX47" s="1152" t="s">
        <v>129</v>
      </c>
      <c r="DWY47" s="1152" t="s">
        <v>129</v>
      </c>
      <c r="DWZ47" s="1152" t="s">
        <v>129</v>
      </c>
      <c r="DXA47" s="1152" t="s">
        <v>129</v>
      </c>
      <c r="DXB47" s="1152" t="s">
        <v>129</v>
      </c>
      <c r="DXC47" s="1152" t="s">
        <v>129</v>
      </c>
      <c r="DXD47" s="1152" t="s">
        <v>129</v>
      </c>
      <c r="DXE47" s="1152" t="s">
        <v>129</v>
      </c>
      <c r="DXF47" s="1152" t="s">
        <v>129</v>
      </c>
      <c r="DXG47" s="1152" t="s">
        <v>129</v>
      </c>
      <c r="DXH47" s="1152" t="s">
        <v>129</v>
      </c>
      <c r="DXI47" s="1152" t="s">
        <v>129</v>
      </c>
      <c r="DXJ47" s="1152" t="s">
        <v>129</v>
      </c>
      <c r="DXK47" s="1152" t="s">
        <v>129</v>
      </c>
      <c r="DXL47" s="1152" t="s">
        <v>129</v>
      </c>
      <c r="DXM47" s="1152" t="s">
        <v>129</v>
      </c>
      <c r="DXN47" s="1152" t="s">
        <v>129</v>
      </c>
      <c r="DXO47" s="1152" t="s">
        <v>129</v>
      </c>
      <c r="DXP47" s="1152" t="s">
        <v>129</v>
      </c>
      <c r="DXQ47" s="1152" t="s">
        <v>129</v>
      </c>
      <c r="DXR47" s="1152" t="s">
        <v>129</v>
      </c>
      <c r="DXS47" s="1152" t="s">
        <v>129</v>
      </c>
      <c r="DXT47" s="1152" t="s">
        <v>129</v>
      </c>
      <c r="DXU47" s="1152" t="s">
        <v>129</v>
      </c>
      <c r="DXV47" s="1152" t="s">
        <v>129</v>
      </c>
      <c r="DXW47" s="1152" t="s">
        <v>129</v>
      </c>
      <c r="DXX47" s="1152" t="s">
        <v>129</v>
      </c>
      <c r="DXY47" s="1152" t="s">
        <v>129</v>
      </c>
      <c r="DXZ47" s="1152" t="s">
        <v>129</v>
      </c>
      <c r="DYA47" s="1152" t="s">
        <v>129</v>
      </c>
      <c r="DYB47" s="1152" t="s">
        <v>129</v>
      </c>
      <c r="DYC47" s="1152" t="s">
        <v>129</v>
      </c>
      <c r="DYD47" s="1152" t="s">
        <v>129</v>
      </c>
      <c r="DYE47" s="1152" t="s">
        <v>129</v>
      </c>
      <c r="DYF47" s="1152" t="s">
        <v>129</v>
      </c>
      <c r="DYG47" s="1152" t="s">
        <v>129</v>
      </c>
      <c r="DYH47" s="1152" t="s">
        <v>129</v>
      </c>
      <c r="DYI47" s="1152" t="s">
        <v>129</v>
      </c>
      <c r="DYJ47" s="1152" t="s">
        <v>129</v>
      </c>
      <c r="DYK47" s="1152" t="s">
        <v>129</v>
      </c>
      <c r="DYL47" s="1152" t="s">
        <v>129</v>
      </c>
      <c r="DYM47" s="1152" t="s">
        <v>129</v>
      </c>
      <c r="DYN47" s="1152" t="s">
        <v>129</v>
      </c>
      <c r="DYO47" s="1152" t="s">
        <v>129</v>
      </c>
      <c r="DYP47" s="1152" t="s">
        <v>129</v>
      </c>
      <c r="DYQ47" s="1152" t="s">
        <v>129</v>
      </c>
      <c r="DYR47" s="1152" t="s">
        <v>129</v>
      </c>
      <c r="DYS47" s="1152" t="s">
        <v>129</v>
      </c>
      <c r="DYT47" s="1152" t="s">
        <v>129</v>
      </c>
      <c r="DYU47" s="1152" t="s">
        <v>129</v>
      </c>
      <c r="DYV47" s="1152" t="s">
        <v>129</v>
      </c>
      <c r="DYW47" s="1152" t="s">
        <v>129</v>
      </c>
      <c r="DYX47" s="1152" t="s">
        <v>129</v>
      </c>
      <c r="DYY47" s="1152" t="s">
        <v>129</v>
      </c>
      <c r="DYZ47" s="1152" t="s">
        <v>129</v>
      </c>
      <c r="DZA47" s="1152" t="s">
        <v>129</v>
      </c>
      <c r="DZB47" s="1152" t="s">
        <v>129</v>
      </c>
      <c r="DZC47" s="1152" t="s">
        <v>129</v>
      </c>
      <c r="DZD47" s="1152" t="s">
        <v>129</v>
      </c>
      <c r="DZE47" s="1152" t="s">
        <v>129</v>
      </c>
      <c r="DZF47" s="1152" t="s">
        <v>129</v>
      </c>
      <c r="DZG47" s="1152" t="s">
        <v>129</v>
      </c>
      <c r="DZH47" s="1152" t="s">
        <v>129</v>
      </c>
      <c r="DZI47" s="1152" t="s">
        <v>129</v>
      </c>
      <c r="DZJ47" s="1152" t="s">
        <v>129</v>
      </c>
      <c r="DZK47" s="1152" t="s">
        <v>129</v>
      </c>
      <c r="DZL47" s="1152" t="s">
        <v>129</v>
      </c>
      <c r="DZM47" s="1152" t="s">
        <v>129</v>
      </c>
      <c r="DZN47" s="1152" t="s">
        <v>129</v>
      </c>
      <c r="DZO47" s="1152" t="s">
        <v>129</v>
      </c>
      <c r="DZP47" s="1152" t="s">
        <v>129</v>
      </c>
      <c r="DZQ47" s="1152" t="s">
        <v>129</v>
      </c>
      <c r="DZR47" s="1152" t="s">
        <v>129</v>
      </c>
      <c r="DZS47" s="1152" t="s">
        <v>129</v>
      </c>
      <c r="DZT47" s="1152" t="s">
        <v>129</v>
      </c>
      <c r="DZU47" s="1152" t="s">
        <v>129</v>
      </c>
      <c r="DZV47" s="1152" t="s">
        <v>129</v>
      </c>
      <c r="DZW47" s="1152" t="s">
        <v>129</v>
      </c>
      <c r="DZX47" s="1152" t="s">
        <v>129</v>
      </c>
      <c r="DZY47" s="1152" t="s">
        <v>129</v>
      </c>
      <c r="DZZ47" s="1152" t="s">
        <v>129</v>
      </c>
      <c r="EAA47" s="1152" t="s">
        <v>129</v>
      </c>
      <c r="EAB47" s="1152" t="s">
        <v>129</v>
      </c>
      <c r="EAC47" s="1152" t="s">
        <v>129</v>
      </c>
      <c r="EAD47" s="1152" t="s">
        <v>129</v>
      </c>
      <c r="EAE47" s="1152" t="s">
        <v>129</v>
      </c>
      <c r="EAF47" s="1152" t="s">
        <v>129</v>
      </c>
      <c r="EAG47" s="1152" t="s">
        <v>129</v>
      </c>
      <c r="EAH47" s="1152" t="s">
        <v>129</v>
      </c>
      <c r="EAI47" s="1152" t="s">
        <v>129</v>
      </c>
      <c r="EAJ47" s="1152" t="s">
        <v>129</v>
      </c>
      <c r="EAK47" s="1152" t="s">
        <v>129</v>
      </c>
      <c r="EAL47" s="1152" t="s">
        <v>129</v>
      </c>
      <c r="EAM47" s="1152" t="s">
        <v>129</v>
      </c>
      <c r="EAN47" s="1152" t="s">
        <v>129</v>
      </c>
      <c r="EAO47" s="1152" t="s">
        <v>129</v>
      </c>
      <c r="EAP47" s="1152" t="s">
        <v>129</v>
      </c>
      <c r="EAQ47" s="1152" t="s">
        <v>129</v>
      </c>
      <c r="EAR47" s="1152" t="s">
        <v>129</v>
      </c>
      <c r="EAS47" s="1152" t="s">
        <v>129</v>
      </c>
      <c r="EAT47" s="1152" t="s">
        <v>129</v>
      </c>
      <c r="EAU47" s="1152" t="s">
        <v>129</v>
      </c>
      <c r="EAV47" s="1152" t="s">
        <v>129</v>
      </c>
      <c r="EAW47" s="1152" t="s">
        <v>129</v>
      </c>
      <c r="EAX47" s="1152" t="s">
        <v>129</v>
      </c>
      <c r="EAY47" s="1152" t="s">
        <v>129</v>
      </c>
      <c r="EAZ47" s="1152" t="s">
        <v>129</v>
      </c>
      <c r="EBA47" s="1152" t="s">
        <v>129</v>
      </c>
      <c r="EBB47" s="1152" t="s">
        <v>129</v>
      </c>
      <c r="EBC47" s="1152" t="s">
        <v>129</v>
      </c>
      <c r="EBD47" s="1152" t="s">
        <v>129</v>
      </c>
      <c r="EBE47" s="1152" t="s">
        <v>129</v>
      </c>
      <c r="EBF47" s="1152" t="s">
        <v>129</v>
      </c>
      <c r="EBG47" s="1152" t="s">
        <v>129</v>
      </c>
      <c r="EBH47" s="1152" t="s">
        <v>129</v>
      </c>
      <c r="EBI47" s="1152" t="s">
        <v>129</v>
      </c>
      <c r="EBJ47" s="1152" t="s">
        <v>129</v>
      </c>
      <c r="EBK47" s="1152" t="s">
        <v>129</v>
      </c>
      <c r="EBL47" s="1152" t="s">
        <v>129</v>
      </c>
      <c r="EBM47" s="1152" t="s">
        <v>129</v>
      </c>
      <c r="EBN47" s="1152" t="s">
        <v>129</v>
      </c>
      <c r="EBO47" s="1152" t="s">
        <v>129</v>
      </c>
      <c r="EBP47" s="1152" t="s">
        <v>129</v>
      </c>
      <c r="EBQ47" s="1152" t="s">
        <v>129</v>
      </c>
      <c r="EBR47" s="1152" t="s">
        <v>129</v>
      </c>
      <c r="EBS47" s="1152" t="s">
        <v>129</v>
      </c>
      <c r="EBT47" s="1152" t="s">
        <v>129</v>
      </c>
      <c r="EBU47" s="1152" t="s">
        <v>129</v>
      </c>
      <c r="EBV47" s="1152" t="s">
        <v>129</v>
      </c>
      <c r="EBW47" s="1152" t="s">
        <v>129</v>
      </c>
      <c r="EBX47" s="1152" t="s">
        <v>129</v>
      </c>
      <c r="EBY47" s="1152" t="s">
        <v>129</v>
      </c>
      <c r="EBZ47" s="1152" t="s">
        <v>129</v>
      </c>
      <c r="ECA47" s="1152" t="s">
        <v>129</v>
      </c>
      <c r="ECB47" s="1152" t="s">
        <v>129</v>
      </c>
      <c r="ECC47" s="1152" t="s">
        <v>129</v>
      </c>
      <c r="ECD47" s="1152" t="s">
        <v>129</v>
      </c>
      <c r="ECE47" s="1152" t="s">
        <v>129</v>
      </c>
      <c r="ECF47" s="1152" t="s">
        <v>129</v>
      </c>
      <c r="ECG47" s="1152" t="s">
        <v>129</v>
      </c>
      <c r="ECH47" s="1152" t="s">
        <v>129</v>
      </c>
      <c r="ECI47" s="1152" t="s">
        <v>129</v>
      </c>
      <c r="ECJ47" s="1152" t="s">
        <v>129</v>
      </c>
      <c r="ECK47" s="1152" t="s">
        <v>129</v>
      </c>
      <c r="ECL47" s="1152" t="s">
        <v>129</v>
      </c>
      <c r="ECM47" s="1152" t="s">
        <v>129</v>
      </c>
      <c r="ECN47" s="1152" t="s">
        <v>129</v>
      </c>
      <c r="ECO47" s="1152" t="s">
        <v>129</v>
      </c>
      <c r="ECP47" s="1152" t="s">
        <v>129</v>
      </c>
      <c r="ECQ47" s="1152" t="s">
        <v>129</v>
      </c>
      <c r="ECR47" s="1152" t="s">
        <v>129</v>
      </c>
      <c r="ECS47" s="1152" t="s">
        <v>129</v>
      </c>
      <c r="ECT47" s="1152" t="s">
        <v>129</v>
      </c>
      <c r="ECU47" s="1152" t="s">
        <v>129</v>
      </c>
      <c r="ECV47" s="1152" t="s">
        <v>129</v>
      </c>
      <c r="ECW47" s="1152" t="s">
        <v>129</v>
      </c>
      <c r="ECX47" s="1152" t="s">
        <v>129</v>
      </c>
      <c r="ECY47" s="1152" t="s">
        <v>129</v>
      </c>
      <c r="ECZ47" s="1152" t="s">
        <v>129</v>
      </c>
      <c r="EDA47" s="1152" t="s">
        <v>129</v>
      </c>
      <c r="EDB47" s="1152" t="s">
        <v>129</v>
      </c>
      <c r="EDC47" s="1152" t="s">
        <v>129</v>
      </c>
      <c r="EDD47" s="1152" t="s">
        <v>129</v>
      </c>
      <c r="EDE47" s="1152" t="s">
        <v>129</v>
      </c>
      <c r="EDF47" s="1152" t="s">
        <v>129</v>
      </c>
      <c r="EDG47" s="1152" t="s">
        <v>129</v>
      </c>
      <c r="EDH47" s="1152" t="s">
        <v>129</v>
      </c>
      <c r="EDI47" s="1152" t="s">
        <v>129</v>
      </c>
      <c r="EDJ47" s="1152" t="s">
        <v>129</v>
      </c>
      <c r="EDK47" s="1152" t="s">
        <v>129</v>
      </c>
      <c r="EDL47" s="1152" t="s">
        <v>129</v>
      </c>
      <c r="EDM47" s="1152" t="s">
        <v>129</v>
      </c>
      <c r="EDN47" s="1152" t="s">
        <v>129</v>
      </c>
      <c r="EDO47" s="1152" t="s">
        <v>129</v>
      </c>
      <c r="EDP47" s="1152" t="s">
        <v>129</v>
      </c>
      <c r="EDQ47" s="1152" t="s">
        <v>129</v>
      </c>
      <c r="EDR47" s="1152" t="s">
        <v>129</v>
      </c>
      <c r="EDS47" s="1152" t="s">
        <v>129</v>
      </c>
      <c r="EDT47" s="1152" t="s">
        <v>129</v>
      </c>
      <c r="EDU47" s="1152" t="s">
        <v>129</v>
      </c>
      <c r="EDV47" s="1152" t="s">
        <v>129</v>
      </c>
      <c r="EDW47" s="1152" t="s">
        <v>129</v>
      </c>
      <c r="EDX47" s="1152" t="s">
        <v>129</v>
      </c>
      <c r="EDY47" s="1152" t="s">
        <v>129</v>
      </c>
      <c r="EDZ47" s="1152" t="s">
        <v>129</v>
      </c>
      <c r="EEA47" s="1152" t="s">
        <v>129</v>
      </c>
      <c r="EEB47" s="1152" t="s">
        <v>129</v>
      </c>
      <c r="EEC47" s="1152" t="s">
        <v>129</v>
      </c>
      <c r="EED47" s="1152" t="s">
        <v>129</v>
      </c>
      <c r="EEE47" s="1152" t="s">
        <v>129</v>
      </c>
      <c r="EEF47" s="1152" t="s">
        <v>129</v>
      </c>
      <c r="EEG47" s="1152" t="s">
        <v>129</v>
      </c>
      <c r="EEH47" s="1152" t="s">
        <v>129</v>
      </c>
      <c r="EEI47" s="1152" t="s">
        <v>129</v>
      </c>
      <c r="EEJ47" s="1152" t="s">
        <v>129</v>
      </c>
      <c r="EEK47" s="1152" t="s">
        <v>129</v>
      </c>
      <c r="EEL47" s="1152" t="s">
        <v>129</v>
      </c>
      <c r="EEM47" s="1152" t="s">
        <v>129</v>
      </c>
      <c r="EEN47" s="1152" t="s">
        <v>129</v>
      </c>
      <c r="EEO47" s="1152" t="s">
        <v>129</v>
      </c>
      <c r="EEP47" s="1152" t="s">
        <v>129</v>
      </c>
      <c r="EEQ47" s="1152" t="s">
        <v>129</v>
      </c>
      <c r="EER47" s="1152" t="s">
        <v>129</v>
      </c>
      <c r="EES47" s="1152" t="s">
        <v>129</v>
      </c>
      <c r="EET47" s="1152" t="s">
        <v>129</v>
      </c>
      <c r="EEU47" s="1152" t="s">
        <v>129</v>
      </c>
      <c r="EEV47" s="1152" t="s">
        <v>129</v>
      </c>
      <c r="EEW47" s="1152" t="s">
        <v>129</v>
      </c>
      <c r="EEX47" s="1152" t="s">
        <v>129</v>
      </c>
      <c r="EEY47" s="1152" t="s">
        <v>129</v>
      </c>
      <c r="EEZ47" s="1152" t="s">
        <v>129</v>
      </c>
      <c r="EFA47" s="1152" t="s">
        <v>129</v>
      </c>
      <c r="EFB47" s="1152" t="s">
        <v>129</v>
      </c>
      <c r="EFC47" s="1152" t="s">
        <v>129</v>
      </c>
      <c r="EFD47" s="1152" t="s">
        <v>129</v>
      </c>
      <c r="EFE47" s="1152" t="s">
        <v>129</v>
      </c>
      <c r="EFF47" s="1152" t="s">
        <v>129</v>
      </c>
      <c r="EFG47" s="1152" t="s">
        <v>129</v>
      </c>
      <c r="EFH47" s="1152" t="s">
        <v>129</v>
      </c>
      <c r="EFI47" s="1152" t="s">
        <v>129</v>
      </c>
      <c r="EFJ47" s="1152" t="s">
        <v>129</v>
      </c>
      <c r="EFK47" s="1152" t="s">
        <v>129</v>
      </c>
      <c r="EFL47" s="1152" t="s">
        <v>129</v>
      </c>
      <c r="EFM47" s="1152" t="s">
        <v>129</v>
      </c>
      <c r="EFN47" s="1152" t="s">
        <v>129</v>
      </c>
      <c r="EFO47" s="1152" t="s">
        <v>129</v>
      </c>
      <c r="EFP47" s="1152" t="s">
        <v>129</v>
      </c>
      <c r="EFQ47" s="1152" t="s">
        <v>129</v>
      </c>
      <c r="EFR47" s="1152" t="s">
        <v>129</v>
      </c>
      <c r="EFS47" s="1152" t="s">
        <v>129</v>
      </c>
      <c r="EFT47" s="1152" t="s">
        <v>129</v>
      </c>
      <c r="EFU47" s="1152" t="s">
        <v>129</v>
      </c>
      <c r="EFV47" s="1152" t="s">
        <v>129</v>
      </c>
      <c r="EFW47" s="1152" t="s">
        <v>129</v>
      </c>
      <c r="EFX47" s="1152" t="s">
        <v>129</v>
      </c>
      <c r="EFY47" s="1152" t="s">
        <v>129</v>
      </c>
      <c r="EFZ47" s="1152" t="s">
        <v>129</v>
      </c>
      <c r="EGA47" s="1152" t="s">
        <v>129</v>
      </c>
      <c r="EGB47" s="1152" t="s">
        <v>129</v>
      </c>
      <c r="EGC47" s="1152" t="s">
        <v>129</v>
      </c>
      <c r="EGD47" s="1152" t="s">
        <v>129</v>
      </c>
      <c r="EGE47" s="1152" t="s">
        <v>129</v>
      </c>
      <c r="EGF47" s="1152" t="s">
        <v>129</v>
      </c>
      <c r="EGG47" s="1152" t="s">
        <v>129</v>
      </c>
      <c r="EGH47" s="1152" t="s">
        <v>129</v>
      </c>
      <c r="EGI47" s="1152" t="s">
        <v>129</v>
      </c>
      <c r="EGJ47" s="1152" t="s">
        <v>129</v>
      </c>
      <c r="EGK47" s="1152" t="s">
        <v>129</v>
      </c>
      <c r="EGL47" s="1152" t="s">
        <v>129</v>
      </c>
      <c r="EGM47" s="1152" t="s">
        <v>129</v>
      </c>
      <c r="EGN47" s="1152" t="s">
        <v>129</v>
      </c>
      <c r="EGO47" s="1152" t="s">
        <v>129</v>
      </c>
      <c r="EGP47" s="1152" t="s">
        <v>129</v>
      </c>
      <c r="EGQ47" s="1152" t="s">
        <v>129</v>
      </c>
      <c r="EGR47" s="1152" t="s">
        <v>129</v>
      </c>
      <c r="EGS47" s="1152" t="s">
        <v>129</v>
      </c>
      <c r="EGT47" s="1152" t="s">
        <v>129</v>
      </c>
      <c r="EGU47" s="1152" t="s">
        <v>129</v>
      </c>
      <c r="EGV47" s="1152" t="s">
        <v>129</v>
      </c>
      <c r="EGW47" s="1152" t="s">
        <v>129</v>
      </c>
      <c r="EGX47" s="1152" t="s">
        <v>129</v>
      </c>
      <c r="EGY47" s="1152" t="s">
        <v>129</v>
      </c>
      <c r="EGZ47" s="1152" t="s">
        <v>129</v>
      </c>
      <c r="EHA47" s="1152" t="s">
        <v>129</v>
      </c>
      <c r="EHB47" s="1152" t="s">
        <v>129</v>
      </c>
      <c r="EHC47" s="1152" t="s">
        <v>129</v>
      </c>
      <c r="EHD47" s="1152" t="s">
        <v>129</v>
      </c>
      <c r="EHE47" s="1152" t="s">
        <v>129</v>
      </c>
      <c r="EHF47" s="1152" t="s">
        <v>129</v>
      </c>
      <c r="EHG47" s="1152" t="s">
        <v>129</v>
      </c>
      <c r="EHH47" s="1152" t="s">
        <v>129</v>
      </c>
      <c r="EHI47" s="1152" t="s">
        <v>129</v>
      </c>
      <c r="EHJ47" s="1152" t="s">
        <v>129</v>
      </c>
      <c r="EHK47" s="1152" t="s">
        <v>129</v>
      </c>
      <c r="EHL47" s="1152" t="s">
        <v>129</v>
      </c>
      <c r="EHM47" s="1152" t="s">
        <v>129</v>
      </c>
      <c r="EHN47" s="1152" t="s">
        <v>129</v>
      </c>
      <c r="EHO47" s="1152" t="s">
        <v>129</v>
      </c>
      <c r="EHP47" s="1152" t="s">
        <v>129</v>
      </c>
      <c r="EHQ47" s="1152" t="s">
        <v>129</v>
      </c>
      <c r="EHR47" s="1152" t="s">
        <v>129</v>
      </c>
      <c r="EHS47" s="1152" t="s">
        <v>129</v>
      </c>
      <c r="EHT47" s="1152" t="s">
        <v>129</v>
      </c>
      <c r="EHU47" s="1152" t="s">
        <v>129</v>
      </c>
      <c r="EHV47" s="1152" t="s">
        <v>129</v>
      </c>
      <c r="EHW47" s="1152" t="s">
        <v>129</v>
      </c>
      <c r="EHX47" s="1152" t="s">
        <v>129</v>
      </c>
      <c r="EHY47" s="1152" t="s">
        <v>129</v>
      </c>
      <c r="EHZ47" s="1152" t="s">
        <v>129</v>
      </c>
      <c r="EIA47" s="1152" t="s">
        <v>129</v>
      </c>
      <c r="EIB47" s="1152" t="s">
        <v>129</v>
      </c>
      <c r="EIC47" s="1152" t="s">
        <v>129</v>
      </c>
      <c r="EID47" s="1152" t="s">
        <v>129</v>
      </c>
      <c r="EIE47" s="1152" t="s">
        <v>129</v>
      </c>
      <c r="EIF47" s="1152" t="s">
        <v>129</v>
      </c>
      <c r="EIG47" s="1152" t="s">
        <v>129</v>
      </c>
      <c r="EIH47" s="1152" t="s">
        <v>129</v>
      </c>
      <c r="EII47" s="1152" t="s">
        <v>129</v>
      </c>
      <c r="EIJ47" s="1152" t="s">
        <v>129</v>
      </c>
      <c r="EIK47" s="1152" t="s">
        <v>129</v>
      </c>
      <c r="EIL47" s="1152" t="s">
        <v>129</v>
      </c>
      <c r="EIM47" s="1152" t="s">
        <v>129</v>
      </c>
      <c r="EIN47" s="1152" t="s">
        <v>129</v>
      </c>
      <c r="EIO47" s="1152" t="s">
        <v>129</v>
      </c>
      <c r="EIP47" s="1152" t="s">
        <v>129</v>
      </c>
      <c r="EIQ47" s="1152" t="s">
        <v>129</v>
      </c>
      <c r="EIR47" s="1152" t="s">
        <v>129</v>
      </c>
      <c r="EIS47" s="1152" t="s">
        <v>129</v>
      </c>
      <c r="EIT47" s="1152" t="s">
        <v>129</v>
      </c>
      <c r="EIU47" s="1152" t="s">
        <v>129</v>
      </c>
      <c r="EIV47" s="1152" t="s">
        <v>129</v>
      </c>
      <c r="EIW47" s="1152" t="s">
        <v>129</v>
      </c>
      <c r="EIX47" s="1152" t="s">
        <v>129</v>
      </c>
      <c r="EIY47" s="1152" t="s">
        <v>129</v>
      </c>
      <c r="EIZ47" s="1152" t="s">
        <v>129</v>
      </c>
      <c r="EJA47" s="1152" t="s">
        <v>129</v>
      </c>
      <c r="EJB47" s="1152" t="s">
        <v>129</v>
      </c>
      <c r="EJC47" s="1152" t="s">
        <v>129</v>
      </c>
      <c r="EJD47" s="1152" t="s">
        <v>129</v>
      </c>
      <c r="EJE47" s="1152" t="s">
        <v>129</v>
      </c>
      <c r="EJF47" s="1152" t="s">
        <v>129</v>
      </c>
      <c r="EJG47" s="1152" t="s">
        <v>129</v>
      </c>
      <c r="EJH47" s="1152" t="s">
        <v>129</v>
      </c>
      <c r="EJI47" s="1152" t="s">
        <v>129</v>
      </c>
      <c r="EJJ47" s="1152" t="s">
        <v>129</v>
      </c>
      <c r="EJK47" s="1152" t="s">
        <v>129</v>
      </c>
      <c r="EJL47" s="1152" t="s">
        <v>129</v>
      </c>
      <c r="EJM47" s="1152" t="s">
        <v>129</v>
      </c>
      <c r="EJN47" s="1152" t="s">
        <v>129</v>
      </c>
      <c r="EJO47" s="1152" t="s">
        <v>129</v>
      </c>
      <c r="EJP47" s="1152" t="s">
        <v>129</v>
      </c>
      <c r="EJQ47" s="1152" t="s">
        <v>129</v>
      </c>
      <c r="EJR47" s="1152" t="s">
        <v>129</v>
      </c>
      <c r="EJS47" s="1152" t="s">
        <v>129</v>
      </c>
      <c r="EJT47" s="1152" t="s">
        <v>129</v>
      </c>
      <c r="EJU47" s="1152" t="s">
        <v>129</v>
      </c>
      <c r="EJV47" s="1152" t="s">
        <v>129</v>
      </c>
      <c r="EJW47" s="1152" t="s">
        <v>129</v>
      </c>
      <c r="EJX47" s="1152" t="s">
        <v>129</v>
      </c>
      <c r="EJY47" s="1152" t="s">
        <v>129</v>
      </c>
      <c r="EJZ47" s="1152" t="s">
        <v>129</v>
      </c>
      <c r="EKA47" s="1152" t="s">
        <v>129</v>
      </c>
      <c r="EKB47" s="1152" t="s">
        <v>129</v>
      </c>
      <c r="EKC47" s="1152" t="s">
        <v>129</v>
      </c>
      <c r="EKD47" s="1152" t="s">
        <v>129</v>
      </c>
      <c r="EKE47" s="1152" t="s">
        <v>129</v>
      </c>
      <c r="EKF47" s="1152" t="s">
        <v>129</v>
      </c>
      <c r="EKG47" s="1152" t="s">
        <v>129</v>
      </c>
      <c r="EKH47" s="1152" t="s">
        <v>129</v>
      </c>
      <c r="EKI47" s="1152" t="s">
        <v>129</v>
      </c>
      <c r="EKJ47" s="1152" t="s">
        <v>129</v>
      </c>
      <c r="EKK47" s="1152" t="s">
        <v>129</v>
      </c>
      <c r="EKL47" s="1152" t="s">
        <v>129</v>
      </c>
      <c r="EKM47" s="1152" t="s">
        <v>129</v>
      </c>
      <c r="EKN47" s="1152" t="s">
        <v>129</v>
      </c>
      <c r="EKO47" s="1152" t="s">
        <v>129</v>
      </c>
      <c r="EKP47" s="1152" t="s">
        <v>129</v>
      </c>
      <c r="EKQ47" s="1152" t="s">
        <v>129</v>
      </c>
      <c r="EKR47" s="1152" t="s">
        <v>129</v>
      </c>
      <c r="EKS47" s="1152" t="s">
        <v>129</v>
      </c>
      <c r="EKT47" s="1152" t="s">
        <v>129</v>
      </c>
      <c r="EKU47" s="1152" t="s">
        <v>129</v>
      </c>
      <c r="EKV47" s="1152" t="s">
        <v>129</v>
      </c>
      <c r="EKW47" s="1152" t="s">
        <v>129</v>
      </c>
      <c r="EKX47" s="1152" t="s">
        <v>129</v>
      </c>
      <c r="EKY47" s="1152" t="s">
        <v>129</v>
      </c>
      <c r="EKZ47" s="1152" t="s">
        <v>129</v>
      </c>
      <c r="ELA47" s="1152" t="s">
        <v>129</v>
      </c>
      <c r="ELB47" s="1152" t="s">
        <v>129</v>
      </c>
      <c r="ELC47" s="1152" t="s">
        <v>129</v>
      </c>
      <c r="ELD47" s="1152" t="s">
        <v>129</v>
      </c>
      <c r="ELE47" s="1152" t="s">
        <v>129</v>
      </c>
      <c r="ELF47" s="1152" t="s">
        <v>129</v>
      </c>
      <c r="ELG47" s="1152" t="s">
        <v>129</v>
      </c>
      <c r="ELH47" s="1152" t="s">
        <v>129</v>
      </c>
      <c r="ELI47" s="1152" t="s">
        <v>129</v>
      </c>
      <c r="ELJ47" s="1152" t="s">
        <v>129</v>
      </c>
      <c r="ELK47" s="1152" t="s">
        <v>129</v>
      </c>
      <c r="ELL47" s="1152" t="s">
        <v>129</v>
      </c>
      <c r="ELM47" s="1152" t="s">
        <v>129</v>
      </c>
      <c r="ELN47" s="1152" t="s">
        <v>129</v>
      </c>
      <c r="ELO47" s="1152" t="s">
        <v>129</v>
      </c>
      <c r="ELP47" s="1152" t="s">
        <v>129</v>
      </c>
      <c r="ELQ47" s="1152" t="s">
        <v>129</v>
      </c>
      <c r="ELR47" s="1152" t="s">
        <v>129</v>
      </c>
      <c r="ELS47" s="1152" t="s">
        <v>129</v>
      </c>
      <c r="ELT47" s="1152" t="s">
        <v>129</v>
      </c>
      <c r="ELU47" s="1152" t="s">
        <v>129</v>
      </c>
      <c r="ELV47" s="1152" t="s">
        <v>129</v>
      </c>
      <c r="ELW47" s="1152" t="s">
        <v>129</v>
      </c>
      <c r="ELX47" s="1152" t="s">
        <v>129</v>
      </c>
      <c r="ELY47" s="1152" t="s">
        <v>129</v>
      </c>
      <c r="ELZ47" s="1152" t="s">
        <v>129</v>
      </c>
      <c r="EMA47" s="1152" t="s">
        <v>129</v>
      </c>
      <c r="EMB47" s="1152" t="s">
        <v>129</v>
      </c>
      <c r="EMC47" s="1152" t="s">
        <v>129</v>
      </c>
      <c r="EMD47" s="1152" t="s">
        <v>129</v>
      </c>
      <c r="EME47" s="1152" t="s">
        <v>129</v>
      </c>
      <c r="EMF47" s="1152" t="s">
        <v>129</v>
      </c>
      <c r="EMG47" s="1152" t="s">
        <v>129</v>
      </c>
      <c r="EMH47" s="1152" t="s">
        <v>129</v>
      </c>
      <c r="EMI47" s="1152" t="s">
        <v>129</v>
      </c>
      <c r="EMJ47" s="1152" t="s">
        <v>129</v>
      </c>
      <c r="EMK47" s="1152" t="s">
        <v>129</v>
      </c>
      <c r="EML47" s="1152" t="s">
        <v>129</v>
      </c>
      <c r="EMM47" s="1152" t="s">
        <v>129</v>
      </c>
      <c r="EMN47" s="1152" t="s">
        <v>129</v>
      </c>
      <c r="EMO47" s="1152" t="s">
        <v>129</v>
      </c>
      <c r="EMP47" s="1152" t="s">
        <v>129</v>
      </c>
      <c r="EMQ47" s="1152" t="s">
        <v>129</v>
      </c>
      <c r="EMR47" s="1152" t="s">
        <v>129</v>
      </c>
      <c r="EMS47" s="1152" t="s">
        <v>129</v>
      </c>
      <c r="EMT47" s="1152" t="s">
        <v>129</v>
      </c>
      <c r="EMU47" s="1152" t="s">
        <v>129</v>
      </c>
      <c r="EMV47" s="1152" t="s">
        <v>129</v>
      </c>
      <c r="EMW47" s="1152" t="s">
        <v>129</v>
      </c>
      <c r="EMX47" s="1152" t="s">
        <v>129</v>
      </c>
      <c r="EMY47" s="1152" t="s">
        <v>129</v>
      </c>
      <c r="EMZ47" s="1152" t="s">
        <v>129</v>
      </c>
      <c r="ENA47" s="1152" t="s">
        <v>129</v>
      </c>
      <c r="ENB47" s="1152" t="s">
        <v>129</v>
      </c>
      <c r="ENC47" s="1152" t="s">
        <v>129</v>
      </c>
      <c r="END47" s="1152" t="s">
        <v>129</v>
      </c>
      <c r="ENE47" s="1152" t="s">
        <v>129</v>
      </c>
      <c r="ENF47" s="1152" t="s">
        <v>129</v>
      </c>
      <c r="ENG47" s="1152" t="s">
        <v>129</v>
      </c>
      <c r="ENH47" s="1152" t="s">
        <v>129</v>
      </c>
      <c r="ENI47" s="1152" t="s">
        <v>129</v>
      </c>
      <c r="ENJ47" s="1152" t="s">
        <v>129</v>
      </c>
      <c r="ENK47" s="1152" t="s">
        <v>129</v>
      </c>
      <c r="ENL47" s="1152" t="s">
        <v>129</v>
      </c>
      <c r="ENM47" s="1152" t="s">
        <v>129</v>
      </c>
      <c r="ENN47" s="1152" t="s">
        <v>129</v>
      </c>
      <c r="ENO47" s="1152" t="s">
        <v>129</v>
      </c>
      <c r="ENP47" s="1152" t="s">
        <v>129</v>
      </c>
      <c r="ENQ47" s="1152" t="s">
        <v>129</v>
      </c>
      <c r="ENR47" s="1152" t="s">
        <v>129</v>
      </c>
      <c r="ENS47" s="1152" t="s">
        <v>129</v>
      </c>
      <c r="ENT47" s="1152" t="s">
        <v>129</v>
      </c>
      <c r="ENU47" s="1152" t="s">
        <v>129</v>
      </c>
      <c r="ENV47" s="1152" t="s">
        <v>129</v>
      </c>
      <c r="ENW47" s="1152" t="s">
        <v>129</v>
      </c>
      <c r="ENX47" s="1152" t="s">
        <v>129</v>
      </c>
      <c r="ENY47" s="1152" t="s">
        <v>129</v>
      </c>
      <c r="ENZ47" s="1152" t="s">
        <v>129</v>
      </c>
      <c r="EOA47" s="1152" t="s">
        <v>129</v>
      </c>
      <c r="EOB47" s="1152" t="s">
        <v>129</v>
      </c>
      <c r="EOC47" s="1152" t="s">
        <v>129</v>
      </c>
      <c r="EOD47" s="1152" t="s">
        <v>129</v>
      </c>
      <c r="EOE47" s="1152" t="s">
        <v>129</v>
      </c>
      <c r="EOF47" s="1152" t="s">
        <v>129</v>
      </c>
      <c r="EOG47" s="1152" t="s">
        <v>129</v>
      </c>
      <c r="EOH47" s="1152" t="s">
        <v>129</v>
      </c>
      <c r="EOI47" s="1152" t="s">
        <v>129</v>
      </c>
      <c r="EOJ47" s="1152" t="s">
        <v>129</v>
      </c>
      <c r="EOK47" s="1152" t="s">
        <v>129</v>
      </c>
      <c r="EOL47" s="1152" t="s">
        <v>129</v>
      </c>
      <c r="EOM47" s="1152" t="s">
        <v>129</v>
      </c>
      <c r="EON47" s="1152" t="s">
        <v>129</v>
      </c>
      <c r="EOO47" s="1152" t="s">
        <v>129</v>
      </c>
      <c r="EOP47" s="1152" t="s">
        <v>129</v>
      </c>
      <c r="EOQ47" s="1152" t="s">
        <v>129</v>
      </c>
      <c r="EOR47" s="1152" t="s">
        <v>129</v>
      </c>
      <c r="EOS47" s="1152" t="s">
        <v>129</v>
      </c>
      <c r="EOT47" s="1152" t="s">
        <v>129</v>
      </c>
      <c r="EOU47" s="1152" t="s">
        <v>129</v>
      </c>
      <c r="EOV47" s="1152" t="s">
        <v>129</v>
      </c>
      <c r="EOW47" s="1152" t="s">
        <v>129</v>
      </c>
      <c r="EOX47" s="1152" t="s">
        <v>129</v>
      </c>
      <c r="EOY47" s="1152" t="s">
        <v>129</v>
      </c>
      <c r="EOZ47" s="1152" t="s">
        <v>129</v>
      </c>
      <c r="EPA47" s="1152" t="s">
        <v>129</v>
      </c>
      <c r="EPB47" s="1152" t="s">
        <v>129</v>
      </c>
      <c r="EPC47" s="1152" t="s">
        <v>129</v>
      </c>
      <c r="EPD47" s="1152" t="s">
        <v>129</v>
      </c>
      <c r="EPE47" s="1152" t="s">
        <v>129</v>
      </c>
      <c r="EPF47" s="1152" t="s">
        <v>129</v>
      </c>
      <c r="EPG47" s="1152" t="s">
        <v>129</v>
      </c>
      <c r="EPH47" s="1152" t="s">
        <v>129</v>
      </c>
      <c r="EPI47" s="1152" t="s">
        <v>129</v>
      </c>
      <c r="EPJ47" s="1152" t="s">
        <v>129</v>
      </c>
      <c r="EPK47" s="1152" t="s">
        <v>129</v>
      </c>
      <c r="EPL47" s="1152" t="s">
        <v>129</v>
      </c>
      <c r="EPM47" s="1152" t="s">
        <v>129</v>
      </c>
      <c r="EPN47" s="1152" t="s">
        <v>129</v>
      </c>
      <c r="EPO47" s="1152" t="s">
        <v>129</v>
      </c>
      <c r="EPP47" s="1152" t="s">
        <v>129</v>
      </c>
      <c r="EPQ47" s="1152" t="s">
        <v>129</v>
      </c>
      <c r="EPR47" s="1152" t="s">
        <v>129</v>
      </c>
      <c r="EPS47" s="1152" t="s">
        <v>129</v>
      </c>
      <c r="EPT47" s="1152" t="s">
        <v>129</v>
      </c>
      <c r="EPU47" s="1152" t="s">
        <v>129</v>
      </c>
      <c r="EPV47" s="1152" t="s">
        <v>129</v>
      </c>
      <c r="EPW47" s="1152" t="s">
        <v>129</v>
      </c>
      <c r="EPX47" s="1152" t="s">
        <v>129</v>
      </c>
      <c r="EPY47" s="1152" t="s">
        <v>129</v>
      </c>
      <c r="EPZ47" s="1152" t="s">
        <v>129</v>
      </c>
      <c r="EQA47" s="1152" t="s">
        <v>129</v>
      </c>
      <c r="EQB47" s="1152" t="s">
        <v>129</v>
      </c>
      <c r="EQC47" s="1152" t="s">
        <v>129</v>
      </c>
      <c r="EQD47" s="1152" t="s">
        <v>129</v>
      </c>
      <c r="EQE47" s="1152" t="s">
        <v>129</v>
      </c>
      <c r="EQF47" s="1152" t="s">
        <v>129</v>
      </c>
      <c r="EQG47" s="1152" t="s">
        <v>129</v>
      </c>
      <c r="EQH47" s="1152" t="s">
        <v>129</v>
      </c>
      <c r="EQI47" s="1152" t="s">
        <v>129</v>
      </c>
      <c r="EQJ47" s="1152" t="s">
        <v>129</v>
      </c>
      <c r="EQK47" s="1152" t="s">
        <v>129</v>
      </c>
      <c r="EQL47" s="1152" t="s">
        <v>129</v>
      </c>
      <c r="EQM47" s="1152" t="s">
        <v>129</v>
      </c>
      <c r="EQN47" s="1152" t="s">
        <v>129</v>
      </c>
      <c r="EQO47" s="1152" t="s">
        <v>129</v>
      </c>
      <c r="EQP47" s="1152" t="s">
        <v>129</v>
      </c>
      <c r="EQQ47" s="1152" t="s">
        <v>129</v>
      </c>
      <c r="EQR47" s="1152" t="s">
        <v>129</v>
      </c>
      <c r="EQS47" s="1152" t="s">
        <v>129</v>
      </c>
      <c r="EQT47" s="1152" t="s">
        <v>129</v>
      </c>
      <c r="EQU47" s="1152" t="s">
        <v>129</v>
      </c>
      <c r="EQV47" s="1152" t="s">
        <v>129</v>
      </c>
      <c r="EQW47" s="1152" t="s">
        <v>129</v>
      </c>
      <c r="EQX47" s="1152" t="s">
        <v>129</v>
      </c>
      <c r="EQY47" s="1152" t="s">
        <v>129</v>
      </c>
      <c r="EQZ47" s="1152" t="s">
        <v>129</v>
      </c>
      <c r="ERA47" s="1152" t="s">
        <v>129</v>
      </c>
      <c r="ERB47" s="1152" t="s">
        <v>129</v>
      </c>
      <c r="ERC47" s="1152" t="s">
        <v>129</v>
      </c>
      <c r="ERD47" s="1152" t="s">
        <v>129</v>
      </c>
      <c r="ERE47" s="1152" t="s">
        <v>129</v>
      </c>
      <c r="ERF47" s="1152" t="s">
        <v>129</v>
      </c>
      <c r="ERG47" s="1152" t="s">
        <v>129</v>
      </c>
      <c r="ERH47" s="1152" t="s">
        <v>129</v>
      </c>
      <c r="ERI47" s="1152" t="s">
        <v>129</v>
      </c>
      <c r="ERJ47" s="1152" t="s">
        <v>129</v>
      </c>
      <c r="ERK47" s="1152" t="s">
        <v>129</v>
      </c>
      <c r="ERL47" s="1152" t="s">
        <v>129</v>
      </c>
      <c r="ERM47" s="1152" t="s">
        <v>129</v>
      </c>
      <c r="ERN47" s="1152" t="s">
        <v>129</v>
      </c>
      <c r="ERO47" s="1152" t="s">
        <v>129</v>
      </c>
      <c r="ERP47" s="1152" t="s">
        <v>129</v>
      </c>
      <c r="ERQ47" s="1152" t="s">
        <v>129</v>
      </c>
      <c r="ERR47" s="1152" t="s">
        <v>129</v>
      </c>
      <c r="ERS47" s="1152" t="s">
        <v>129</v>
      </c>
      <c r="ERT47" s="1152" t="s">
        <v>129</v>
      </c>
      <c r="ERU47" s="1152" t="s">
        <v>129</v>
      </c>
      <c r="ERV47" s="1152" t="s">
        <v>129</v>
      </c>
      <c r="ERW47" s="1152" t="s">
        <v>129</v>
      </c>
      <c r="ERX47" s="1152" t="s">
        <v>129</v>
      </c>
      <c r="ERY47" s="1152" t="s">
        <v>129</v>
      </c>
      <c r="ERZ47" s="1152" t="s">
        <v>129</v>
      </c>
      <c r="ESA47" s="1152" t="s">
        <v>129</v>
      </c>
      <c r="ESB47" s="1152" t="s">
        <v>129</v>
      </c>
      <c r="ESC47" s="1152" t="s">
        <v>129</v>
      </c>
      <c r="ESD47" s="1152" t="s">
        <v>129</v>
      </c>
      <c r="ESE47" s="1152" t="s">
        <v>129</v>
      </c>
      <c r="ESF47" s="1152" t="s">
        <v>129</v>
      </c>
      <c r="ESG47" s="1152" t="s">
        <v>129</v>
      </c>
      <c r="ESH47" s="1152" t="s">
        <v>129</v>
      </c>
      <c r="ESI47" s="1152" t="s">
        <v>129</v>
      </c>
      <c r="ESJ47" s="1152" t="s">
        <v>129</v>
      </c>
      <c r="ESK47" s="1152" t="s">
        <v>129</v>
      </c>
      <c r="ESL47" s="1152" t="s">
        <v>129</v>
      </c>
      <c r="ESM47" s="1152" t="s">
        <v>129</v>
      </c>
      <c r="ESN47" s="1152" t="s">
        <v>129</v>
      </c>
      <c r="ESO47" s="1152" t="s">
        <v>129</v>
      </c>
      <c r="ESP47" s="1152" t="s">
        <v>129</v>
      </c>
      <c r="ESQ47" s="1152" t="s">
        <v>129</v>
      </c>
      <c r="ESR47" s="1152" t="s">
        <v>129</v>
      </c>
      <c r="ESS47" s="1152" t="s">
        <v>129</v>
      </c>
      <c r="EST47" s="1152" t="s">
        <v>129</v>
      </c>
      <c r="ESU47" s="1152" t="s">
        <v>129</v>
      </c>
      <c r="ESV47" s="1152" t="s">
        <v>129</v>
      </c>
      <c r="ESW47" s="1152" t="s">
        <v>129</v>
      </c>
      <c r="ESX47" s="1152" t="s">
        <v>129</v>
      </c>
      <c r="ESY47" s="1152" t="s">
        <v>129</v>
      </c>
      <c r="ESZ47" s="1152" t="s">
        <v>129</v>
      </c>
      <c r="ETA47" s="1152" t="s">
        <v>129</v>
      </c>
      <c r="ETB47" s="1152" t="s">
        <v>129</v>
      </c>
      <c r="ETC47" s="1152" t="s">
        <v>129</v>
      </c>
      <c r="ETD47" s="1152" t="s">
        <v>129</v>
      </c>
      <c r="ETE47" s="1152" t="s">
        <v>129</v>
      </c>
      <c r="ETF47" s="1152" t="s">
        <v>129</v>
      </c>
      <c r="ETG47" s="1152" t="s">
        <v>129</v>
      </c>
      <c r="ETH47" s="1152" t="s">
        <v>129</v>
      </c>
      <c r="ETI47" s="1152" t="s">
        <v>129</v>
      </c>
      <c r="ETJ47" s="1152" t="s">
        <v>129</v>
      </c>
      <c r="ETK47" s="1152" t="s">
        <v>129</v>
      </c>
      <c r="ETL47" s="1152" t="s">
        <v>129</v>
      </c>
      <c r="ETM47" s="1152" t="s">
        <v>129</v>
      </c>
      <c r="ETN47" s="1152" t="s">
        <v>129</v>
      </c>
      <c r="ETO47" s="1152" t="s">
        <v>129</v>
      </c>
      <c r="ETP47" s="1152" t="s">
        <v>129</v>
      </c>
      <c r="ETQ47" s="1152" t="s">
        <v>129</v>
      </c>
      <c r="ETR47" s="1152" t="s">
        <v>129</v>
      </c>
      <c r="ETS47" s="1152" t="s">
        <v>129</v>
      </c>
      <c r="ETT47" s="1152" t="s">
        <v>129</v>
      </c>
      <c r="ETU47" s="1152" t="s">
        <v>129</v>
      </c>
      <c r="ETV47" s="1152" t="s">
        <v>129</v>
      </c>
      <c r="ETW47" s="1152" t="s">
        <v>129</v>
      </c>
      <c r="ETX47" s="1152" t="s">
        <v>129</v>
      </c>
      <c r="ETY47" s="1152" t="s">
        <v>129</v>
      </c>
      <c r="ETZ47" s="1152" t="s">
        <v>129</v>
      </c>
      <c r="EUA47" s="1152" t="s">
        <v>129</v>
      </c>
      <c r="EUB47" s="1152" t="s">
        <v>129</v>
      </c>
      <c r="EUC47" s="1152" t="s">
        <v>129</v>
      </c>
      <c r="EUD47" s="1152" t="s">
        <v>129</v>
      </c>
      <c r="EUE47" s="1152" t="s">
        <v>129</v>
      </c>
      <c r="EUF47" s="1152" t="s">
        <v>129</v>
      </c>
      <c r="EUG47" s="1152" t="s">
        <v>129</v>
      </c>
      <c r="EUH47" s="1152" t="s">
        <v>129</v>
      </c>
      <c r="EUI47" s="1152" t="s">
        <v>129</v>
      </c>
      <c r="EUJ47" s="1152" t="s">
        <v>129</v>
      </c>
      <c r="EUK47" s="1152" t="s">
        <v>129</v>
      </c>
      <c r="EUL47" s="1152" t="s">
        <v>129</v>
      </c>
      <c r="EUM47" s="1152" t="s">
        <v>129</v>
      </c>
      <c r="EUN47" s="1152" t="s">
        <v>129</v>
      </c>
      <c r="EUO47" s="1152" t="s">
        <v>129</v>
      </c>
      <c r="EUP47" s="1152" t="s">
        <v>129</v>
      </c>
      <c r="EUQ47" s="1152" t="s">
        <v>129</v>
      </c>
      <c r="EUR47" s="1152" t="s">
        <v>129</v>
      </c>
      <c r="EUS47" s="1152" t="s">
        <v>129</v>
      </c>
      <c r="EUT47" s="1152" t="s">
        <v>129</v>
      </c>
      <c r="EUU47" s="1152" t="s">
        <v>129</v>
      </c>
      <c r="EUV47" s="1152" t="s">
        <v>129</v>
      </c>
      <c r="EUW47" s="1152" t="s">
        <v>129</v>
      </c>
      <c r="EUX47" s="1152" t="s">
        <v>129</v>
      </c>
      <c r="EUY47" s="1152" t="s">
        <v>129</v>
      </c>
      <c r="EUZ47" s="1152" t="s">
        <v>129</v>
      </c>
      <c r="EVA47" s="1152" t="s">
        <v>129</v>
      </c>
      <c r="EVB47" s="1152" t="s">
        <v>129</v>
      </c>
      <c r="EVC47" s="1152" t="s">
        <v>129</v>
      </c>
      <c r="EVD47" s="1152" t="s">
        <v>129</v>
      </c>
      <c r="EVE47" s="1152" t="s">
        <v>129</v>
      </c>
      <c r="EVF47" s="1152" t="s">
        <v>129</v>
      </c>
      <c r="EVG47" s="1152" t="s">
        <v>129</v>
      </c>
      <c r="EVH47" s="1152" t="s">
        <v>129</v>
      </c>
      <c r="EVI47" s="1152" t="s">
        <v>129</v>
      </c>
      <c r="EVJ47" s="1152" t="s">
        <v>129</v>
      </c>
      <c r="EVK47" s="1152" t="s">
        <v>129</v>
      </c>
      <c r="EVL47" s="1152" t="s">
        <v>129</v>
      </c>
      <c r="EVM47" s="1152" t="s">
        <v>129</v>
      </c>
      <c r="EVN47" s="1152" t="s">
        <v>129</v>
      </c>
      <c r="EVO47" s="1152" t="s">
        <v>129</v>
      </c>
      <c r="EVP47" s="1152" t="s">
        <v>129</v>
      </c>
      <c r="EVQ47" s="1152" t="s">
        <v>129</v>
      </c>
      <c r="EVR47" s="1152" t="s">
        <v>129</v>
      </c>
      <c r="EVS47" s="1152" t="s">
        <v>129</v>
      </c>
      <c r="EVT47" s="1152" t="s">
        <v>129</v>
      </c>
      <c r="EVU47" s="1152" t="s">
        <v>129</v>
      </c>
      <c r="EVV47" s="1152" t="s">
        <v>129</v>
      </c>
      <c r="EVW47" s="1152" t="s">
        <v>129</v>
      </c>
      <c r="EVX47" s="1152" t="s">
        <v>129</v>
      </c>
      <c r="EVY47" s="1152" t="s">
        <v>129</v>
      </c>
      <c r="EVZ47" s="1152" t="s">
        <v>129</v>
      </c>
      <c r="EWA47" s="1152" t="s">
        <v>129</v>
      </c>
      <c r="EWB47" s="1152" t="s">
        <v>129</v>
      </c>
      <c r="EWC47" s="1152" t="s">
        <v>129</v>
      </c>
      <c r="EWD47" s="1152" t="s">
        <v>129</v>
      </c>
      <c r="EWE47" s="1152" t="s">
        <v>129</v>
      </c>
      <c r="EWF47" s="1152" t="s">
        <v>129</v>
      </c>
      <c r="EWG47" s="1152" t="s">
        <v>129</v>
      </c>
      <c r="EWH47" s="1152" t="s">
        <v>129</v>
      </c>
      <c r="EWI47" s="1152" t="s">
        <v>129</v>
      </c>
      <c r="EWJ47" s="1152" t="s">
        <v>129</v>
      </c>
      <c r="EWK47" s="1152" t="s">
        <v>129</v>
      </c>
      <c r="EWL47" s="1152" t="s">
        <v>129</v>
      </c>
      <c r="EWM47" s="1152" t="s">
        <v>129</v>
      </c>
      <c r="EWN47" s="1152" t="s">
        <v>129</v>
      </c>
      <c r="EWO47" s="1152" t="s">
        <v>129</v>
      </c>
      <c r="EWP47" s="1152" t="s">
        <v>129</v>
      </c>
      <c r="EWQ47" s="1152" t="s">
        <v>129</v>
      </c>
      <c r="EWR47" s="1152" t="s">
        <v>129</v>
      </c>
      <c r="EWS47" s="1152" t="s">
        <v>129</v>
      </c>
      <c r="EWT47" s="1152" t="s">
        <v>129</v>
      </c>
      <c r="EWU47" s="1152" t="s">
        <v>129</v>
      </c>
      <c r="EWV47" s="1152" t="s">
        <v>129</v>
      </c>
      <c r="EWW47" s="1152" t="s">
        <v>129</v>
      </c>
      <c r="EWX47" s="1152" t="s">
        <v>129</v>
      </c>
      <c r="EWY47" s="1152" t="s">
        <v>129</v>
      </c>
      <c r="EWZ47" s="1152" t="s">
        <v>129</v>
      </c>
      <c r="EXA47" s="1152" t="s">
        <v>129</v>
      </c>
      <c r="EXB47" s="1152" t="s">
        <v>129</v>
      </c>
      <c r="EXC47" s="1152" t="s">
        <v>129</v>
      </c>
      <c r="EXD47" s="1152" t="s">
        <v>129</v>
      </c>
      <c r="EXE47" s="1152" t="s">
        <v>129</v>
      </c>
      <c r="EXF47" s="1152" t="s">
        <v>129</v>
      </c>
      <c r="EXG47" s="1152" t="s">
        <v>129</v>
      </c>
      <c r="EXH47" s="1152" t="s">
        <v>129</v>
      </c>
      <c r="EXI47" s="1152" t="s">
        <v>129</v>
      </c>
      <c r="EXJ47" s="1152" t="s">
        <v>129</v>
      </c>
      <c r="EXK47" s="1152" t="s">
        <v>129</v>
      </c>
      <c r="EXL47" s="1152" t="s">
        <v>129</v>
      </c>
      <c r="EXM47" s="1152" t="s">
        <v>129</v>
      </c>
      <c r="EXN47" s="1152" t="s">
        <v>129</v>
      </c>
      <c r="EXO47" s="1152" t="s">
        <v>129</v>
      </c>
      <c r="EXP47" s="1152" t="s">
        <v>129</v>
      </c>
      <c r="EXQ47" s="1152" t="s">
        <v>129</v>
      </c>
      <c r="EXR47" s="1152" t="s">
        <v>129</v>
      </c>
      <c r="EXS47" s="1152" t="s">
        <v>129</v>
      </c>
      <c r="EXT47" s="1152" t="s">
        <v>129</v>
      </c>
      <c r="EXU47" s="1152" t="s">
        <v>129</v>
      </c>
      <c r="EXV47" s="1152" t="s">
        <v>129</v>
      </c>
      <c r="EXW47" s="1152" t="s">
        <v>129</v>
      </c>
      <c r="EXX47" s="1152" t="s">
        <v>129</v>
      </c>
      <c r="EXY47" s="1152" t="s">
        <v>129</v>
      </c>
      <c r="EXZ47" s="1152" t="s">
        <v>129</v>
      </c>
      <c r="EYA47" s="1152" t="s">
        <v>129</v>
      </c>
      <c r="EYB47" s="1152" t="s">
        <v>129</v>
      </c>
      <c r="EYC47" s="1152" t="s">
        <v>129</v>
      </c>
      <c r="EYD47" s="1152" t="s">
        <v>129</v>
      </c>
      <c r="EYE47" s="1152" t="s">
        <v>129</v>
      </c>
      <c r="EYF47" s="1152" t="s">
        <v>129</v>
      </c>
      <c r="EYG47" s="1152" t="s">
        <v>129</v>
      </c>
      <c r="EYH47" s="1152" t="s">
        <v>129</v>
      </c>
      <c r="EYI47" s="1152" t="s">
        <v>129</v>
      </c>
      <c r="EYJ47" s="1152" t="s">
        <v>129</v>
      </c>
      <c r="EYK47" s="1152" t="s">
        <v>129</v>
      </c>
      <c r="EYL47" s="1152" t="s">
        <v>129</v>
      </c>
      <c r="EYM47" s="1152" t="s">
        <v>129</v>
      </c>
      <c r="EYN47" s="1152" t="s">
        <v>129</v>
      </c>
      <c r="EYO47" s="1152" t="s">
        <v>129</v>
      </c>
      <c r="EYP47" s="1152" t="s">
        <v>129</v>
      </c>
      <c r="EYQ47" s="1152" t="s">
        <v>129</v>
      </c>
      <c r="EYR47" s="1152" t="s">
        <v>129</v>
      </c>
      <c r="EYS47" s="1152" t="s">
        <v>129</v>
      </c>
      <c r="EYT47" s="1152" t="s">
        <v>129</v>
      </c>
      <c r="EYU47" s="1152" t="s">
        <v>129</v>
      </c>
      <c r="EYV47" s="1152" t="s">
        <v>129</v>
      </c>
      <c r="EYW47" s="1152" t="s">
        <v>129</v>
      </c>
      <c r="EYX47" s="1152" t="s">
        <v>129</v>
      </c>
      <c r="EYY47" s="1152" t="s">
        <v>129</v>
      </c>
      <c r="EYZ47" s="1152" t="s">
        <v>129</v>
      </c>
      <c r="EZA47" s="1152" t="s">
        <v>129</v>
      </c>
      <c r="EZB47" s="1152" t="s">
        <v>129</v>
      </c>
      <c r="EZC47" s="1152" t="s">
        <v>129</v>
      </c>
      <c r="EZD47" s="1152" t="s">
        <v>129</v>
      </c>
      <c r="EZE47" s="1152" t="s">
        <v>129</v>
      </c>
      <c r="EZF47" s="1152" t="s">
        <v>129</v>
      </c>
      <c r="EZG47" s="1152" t="s">
        <v>129</v>
      </c>
      <c r="EZH47" s="1152" t="s">
        <v>129</v>
      </c>
      <c r="EZI47" s="1152" t="s">
        <v>129</v>
      </c>
      <c r="EZJ47" s="1152" t="s">
        <v>129</v>
      </c>
      <c r="EZK47" s="1152" t="s">
        <v>129</v>
      </c>
      <c r="EZL47" s="1152" t="s">
        <v>129</v>
      </c>
      <c r="EZM47" s="1152" t="s">
        <v>129</v>
      </c>
      <c r="EZN47" s="1152" t="s">
        <v>129</v>
      </c>
      <c r="EZO47" s="1152" t="s">
        <v>129</v>
      </c>
      <c r="EZP47" s="1152" t="s">
        <v>129</v>
      </c>
      <c r="EZQ47" s="1152" t="s">
        <v>129</v>
      </c>
      <c r="EZR47" s="1152" t="s">
        <v>129</v>
      </c>
      <c r="EZS47" s="1152" t="s">
        <v>129</v>
      </c>
      <c r="EZT47" s="1152" t="s">
        <v>129</v>
      </c>
      <c r="EZU47" s="1152" t="s">
        <v>129</v>
      </c>
      <c r="EZV47" s="1152" t="s">
        <v>129</v>
      </c>
      <c r="EZW47" s="1152" t="s">
        <v>129</v>
      </c>
      <c r="EZX47" s="1152" t="s">
        <v>129</v>
      </c>
      <c r="EZY47" s="1152" t="s">
        <v>129</v>
      </c>
      <c r="EZZ47" s="1152" t="s">
        <v>129</v>
      </c>
      <c r="FAA47" s="1152" t="s">
        <v>129</v>
      </c>
      <c r="FAB47" s="1152" t="s">
        <v>129</v>
      </c>
      <c r="FAC47" s="1152" t="s">
        <v>129</v>
      </c>
      <c r="FAD47" s="1152" t="s">
        <v>129</v>
      </c>
      <c r="FAE47" s="1152" t="s">
        <v>129</v>
      </c>
      <c r="FAF47" s="1152" t="s">
        <v>129</v>
      </c>
      <c r="FAG47" s="1152" t="s">
        <v>129</v>
      </c>
      <c r="FAH47" s="1152" t="s">
        <v>129</v>
      </c>
      <c r="FAI47" s="1152" t="s">
        <v>129</v>
      </c>
      <c r="FAJ47" s="1152" t="s">
        <v>129</v>
      </c>
      <c r="FAK47" s="1152" t="s">
        <v>129</v>
      </c>
      <c r="FAL47" s="1152" t="s">
        <v>129</v>
      </c>
      <c r="FAM47" s="1152" t="s">
        <v>129</v>
      </c>
      <c r="FAN47" s="1152" t="s">
        <v>129</v>
      </c>
      <c r="FAO47" s="1152" t="s">
        <v>129</v>
      </c>
      <c r="FAP47" s="1152" t="s">
        <v>129</v>
      </c>
      <c r="FAQ47" s="1152" t="s">
        <v>129</v>
      </c>
      <c r="FAR47" s="1152" t="s">
        <v>129</v>
      </c>
      <c r="FAS47" s="1152" t="s">
        <v>129</v>
      </c>
      <c r="FAT47" s="1152" t="s">
        <v>129</v>
      </c>
      <c r="FAU47" s="1152" t="s">
        <v>129</v>
      </c>
      <c r="FAV47" s="1152" t="s">
        <v>129</v>
      </c>
      <c r="FAW47" s="1152" t="s">
        <v>129</v>
      </c>
      <c r="FAX47" s="1152" t="s">
        <v>129</v>
      </c>
      <c r="FAY47" s="1152" t="s">
        <v>129</v>
      </c>
      <c r="FAZ47" s="1152" t="s">
        <v>129</v>
      </c>
      <c r="FBA47" s="1152" t="s">
        <v>129</v>
      </c>
      <c r="FBB47" s="1152" t="s">
        <v>129</v>
      </c>
      <c r="FBC47" s="1152" t="s">
        <v>129</v>
      </c>
      <c r="FBD47" s="1152" t="s">
        <v>129</v>
      </c>
      <c r="FBE47" s="1152" t="s">
        <v>129</v>
      </c>
      <c r="FBF47" s="1152" t="s">
        <v>129</v>
      </c>
      <c r="FBG47" s="1152" t="s">
        <v>129</v>
      </c>
      <c r="FBH47" s="1152" t="s">
        <v>129</v>
      </c>
      <c r="FBI47" s="1152" t="s">
        <v>129</v>
      </c>
      <c r="FBJ47" s="1152" t="s">
        <v>129</v>
      </c>
      <c r="FBK47" s="1152" t="s">
        <v>129</v>
      </c>
      <c r="FBL47" s="1152" t="s">
        <v>129</v>
      </c>
      <c r="FBM47" s="1152" t="s">
        <v>129</v>
      </c>
      <c r="FBN47" s="1152" t="s">
        <v>129</v>
      </c>
      <c r="FBO47" s="1152" t="s">
        <v>129</v>
      </c>
      <c r="FBP47" s="1152" t="s">
        <v>129</v>
      </c>
      <c r="FBQ47" s="1152" t="s">
        <v>129</v>
      </c>
      <c r="FBR47" s="1152" t="s">
        <v>129</v>
      </c>
      <c r="FBS47" s="1152" t="s">
        <v>129</v>
      </c>
      <c r="FBT47" s="1152" t="s">
        <v>129</v>
      </c>
      <c r="FBU47" s="1152" t="s">
        <v>129</v>
      </c>
      <c r="FBV47" s="1152" t="s">
        <v>129</v>
      </c>
      <c r="FBW47" s="1152" t="s">
        <v>129</v>
      </c>
      <c r="FBX47" s="1152" t="s">
        <v>129</v>
      </c>
      <c r="FBY47" s="1152" t="s">
        <v>129</v>
      </c>
      <c r="FBZ47" s="1152" t="s">
        <v>129</v>
      </c>
      <c r="FCA47" s="1152" t="s">
        <v>129</v>
      </c>
      <c r="FCB47" s="1152" t="s">
        <v>129</v>
      </c>
      <c r="FCC47" s="1152" t="s">
        <v>129</v>
      </c>
      <c r="FCD47" s="1152" t="s">
        <v>129</v>
      </c>
      <c r="FCE47" s="1152" t="s">
        <v>129</v>
      </c>
      <c r="FCF47" s="1152" t="s">
        <v>129</v>
      </c>
      <c r="FCG47" s="1152" t="s">
        <v>129</v>
      </c>
      <c r="FCH47" s="1152" t="s">
        <v>129</v>
      </c>
      <c r="FCI47" s="1152" t="s">
        <v>129</v>
      </c>
      <c r="FCJ47" s="1152" t="s">
        <v>129</v>
      </c>
      <c r="FCK47" s="1152" t="s">
        <v>129</v>
      </c>
      <c r="FCL47" s="1152" t="s">
        <v>129</v>
      </c>
      <c r="FCM47" s="1152" t="s">
        <v>129</v>
      </c>
      <c r="FCN47" s="1152" t="s">
        <v>129</v>
      </c>
      <c r="FCO47" s="1152" t="s">
        <v>129</v>
      </c>
      <c r="FCP47" s="1152" t="s">
        <v>129</v>
      </c>
      <c r="FCQ47" s="1152" t="s">
        <v>129</v>
      </c>
      <c r="FCR47" s="1152" t="s">
        <v>129</v>
      </c>
      <c r="FCS47" s="1152" t="s">
        <v>129</v>
      </c>
      <c r="FCT47" s="1152" t="s">
        <v>129</v>
      </c>
      <c r="FCU47" s="1152" t="s">
        <v>129</v>
      </c>
      <c r="FCV47" s="1152" t="s">
        <v>129</v>
      </c>
      <c r="FCW47" s="1152" t="s">
        <v>129</v>
      </c>
      <c r="FCX47" s="1152" t="s">
        <v>129</v>
      </c>
      <c r="FCY47" s="1152" t="s">
        <v>129</v>
      </c>
      <c r="FCZ47" s="1152" t="s">
        <v>129</v>
      </c>
      <c r="FDA47" s="1152" t="s">
        <v>129</v>
      </c>
      <c r="FDB47" s="1152" t="s">
        <v>129</v>
      </c>
      <c r="FDC47" s="1152" t="s">
        <v>129</v>
      </c>
      <c r="FDD47" s="1152" t="s">
        <v>129</v>
      </c>
      <c r="FDE47" s="1152" t="s">
        <v>129</v>
      </c>
      <c r="FDF47" s="1152" t="s">
        <v>129</v>
      </c>
      <c r="FDG47" s="1152" t="s">
        <v>129</v>
      </c>
      <c r="FDH47" s="1152" t="s">
        <v>129</v>
      </c>
      <c r="FDI47" s="1152" t="s">
        <v>129</v>
      </c>
      <c r="FDJ47" s="1152" t="s">
        <v>129</v>
      </c>
      <c r="FDK47" s="1152" t="s">
        <v>129</v>
      </c>
      <c r="FDL47" s="1152" t="s">
        <v>129</v>
      </c>
      <c r="FDM47" s="1152" t="s">
        <v>129</v>
      </c>
      <c r="FDN47" s="1152" t="s">
        <v>129</v>
      </c>
      <c r="FDO47" s="1152" t="s">
        <v>129</v>
      </c>
      <c r="FDP47" s="1152" t="s">
        <v>129</v>
      </c>
      <c r="FDQ47" s="1152" t="s">
        <v>129</v>
      </c>
      <c r="FDR47" s="1152" t="s">
        <v>129</v>
      </c>
      <c r="FDS47" s="1152" t="s">
        <v>129</v>
      </c>
      <c r="FDT47" s="1152" t="s">
        <v>129</v>
      </c>
      <c r="FDU47" s="1152" t="s">
        <v>129</v>
      </c>
      <c r="FDV47" s="1152" t="s">
        <v>129</v>
      </c>
      <c r="FDW47" s="1152" t="s">
        <v>129</v>
      </c>
      <c r="FDX47" s="1152" t="s">
        <v>129</v>
      </c>
      <c r="FDY47" s="1152" t="s">
        <v>129</v>
      </c>
      <c r="FDZ47" s="1152" t="s">
        <v>129</v>
      </c>
      <c r="FEA47" s="1152" t="s">
        <v>129</v>
      </c>
      <c r="FEB47" s="1152" t="s">
        <v>129</v>
      </c>
      <c r="FEC47" s="1152" t="s">
        <v>129</v>
      </c>
      <c r="FED47" s="1152" t="s">
        <v>129</v>
      </c>
      <c r="FEE47" s="1152" t="s">
        <v>129</v>
      </c>
      <c r="FEF47" s="1152" t="s">
        <v>129</v>
      </c>
      <c r="FEG47" s="1152" t="s">
        <v>129</v>
      </c>
      <c r="FEH47" s="1152" t="s">
        <v>129</v>
      </c>
      <c r="FEI47" s="1152" t="s">
        <v>129</v>
      </c>
      <c r="FEJ47" s="1152" t="s">
        <v>129</v>
      </c>
      <c r="FEK47" s="1152" t="s">
        <v>129</v>
      </c>
      <c r="FEL47" s="1152" t="s">
        <v>129</v>
      </c>
      <c r="FEM47" s="1152" t="s">
        <v>129</v>
      </c>
      <c r="FEN47" s="1152" t="s">
        <v>129</v>
      </c>
      <c r="FEO47" s="1152" t="s">
        <v>129</v>
      </c>
      <c r="FEP47" s="1152" t="s">
        <v>129</v>
      </c>
      <c r="FEQ47" s="1152" t="s">
        <v>129</v>
      </c>
      <c r="FER47" s="1152" t="s">
        <v>129</v>
      </c>
      <c r="FES47" s="1152" t="s">
        <v>129</v>
      </c>
      <c r="FET47" s="1152" t="s">
        <v>129</v>
      </c>
      <c r="FEU47" s="1152" t="s">
        <v>129</v>
      </c>
      <c r="FEV47" s="1152" t="s">
        <v>129</v>
      </c>
      <c r="FEW47" s="1152" t="s">
        <v>129</v>
      </c>
      <c r="FEX47" s="1152" t="s">
        <v>129</v>
      </c>
      <c r="FEY47" s="1152" t="s">
        <v>129</v>
      </c>
      <c r="FEZ47" s="1152" t="s">
        <v>129</v>
      </c>
      <c r="FFA47" s="1152" t="s">
        <v>129</v>
      </c>
      <c r="FFB47" s="1152" t="s">
        <v>129</v>
      </c>
      <c r="FFC47" s="1152" t="s">
        <v>129</v>
      </c>
      <c r="FFD47" s="1152" t="s">
        <v>129</v>
      </c>
      <c r="FFE47" s="1152" t="s">
        <v>129</v>
      </c>
      <c r="FFF47" s="1152" t="s">
        <v>129</v>
      </c>
      <c r="FFG47" s="1152" t="s">
        <v>129</v>
      </c>
      <c r="FFH47" s="1152" t="s">
        <v>129</v>
      </c>
      <c r="FFI47" s="1152" t="s">
        <v>129</v>
      </c>
      <c r="FFJ47" s="1152" t="s">
        <v>129</v>
      </c>
      <c r="FFK47" s="1152" t="s">
        <v>129</v>
      </c>
      <c r="FFL47" s="1152" t="s">
        <v>129</v>
      </c>
      <c r="FFM47" s="1152" t="s">
        <v>129</v>
      </c>
      <c r="FFN47" s="1152" t="s">
        <v>129</v>
      </c>
      <c r="FFO47" s="1152" t="s">
        <v>129</v>
      </c>
      <c r="FFP47" s="1152" t="s">
        <v>129</v>
      </c>
      <c r="FFQ47" s="1152" t="s">
        <v>129</v>
      </c>
      <c r="FFR47" s="1152" t="s">
        <v>129</v>
      </c>
      <c r="FFS47" s="1152" t="s">
        <v>129</v>
      </c>
      <c r="FFT47" s="1152" t="s">
        <v>129</v>
      </c>
      <c r="FFU47" s="1152" t="s">
        <v>129</v>
      </c>
      <c r="FFV47" s="1152" t="s">
        <v>129</v>
      </c>
      <c r="FFW47" s="1152" t="s">
        <v>129</v>
      </c>
      <c r="FFX47" s="1152" t="s">
        <v>129</v>
      </c>
      <c r="FFY47" s="1152" t="s">
        <v>129</v>
      </c>
      <c r="FFZ47" s="1152" t="s">
        <v>129</v>
      </c>
      <c r="FGA47" s="1152" t="s">
        <v>129</v>
      </c>
      <c r="FGB47" s="1152" t="s">
        <v>129</v>
      </c>
      <c r="FGC47" s="1152" t="s">
        <v>129</v>
      </c>
      <c r="FGD47" s="1152" t="s">
        <v>129</v>
      </c>
      <c r="FGE47" s="1152" t="s">
        <v>129</v>
      </c>
      <c r="FGF47" s="1152" t="s">
        <v>129</v>
      </c>
      <c r="FGG47" s="1152" t="s">
        <v>129</v>
      </c>
      <c r="FGH47" s="1152" t="s">
        <v>129</v>
      </c>
      <c r="FGI47" s="1152" t="s">
        <v>129</v>
      </c>
      <c r="FGJ47" s="1152" t="s">
        <v>129</v>
      </c>
      <c r="FGK47" s="1152" t="s">
        <v>129</v>
      </c>
      <c r="FGL47" s="1152" t="s">
        <v>129</v>
      </c>
      <c r="FGM47" s="1152" t="s">
        <v>129</v>
      </c>
      <c r="FGN47" s="1152" t="s">
        <v>129</v>
      </c>
      <c r="FGO47" s="1152" t="s">
        <v>129</v>
      </c>
      <c r="FGP47" s="1152" t="s">
        <v>129</v>
      </c>
      <c r="FGQ47" s="1152" t="s">
        <v>129</v>
      </c>
      <c r="FGR47" s="1152" t="s">
        <v>129</v>
      </c>
      <c r="FGS47" s="1152" t="s">
        <v>129</v>
      </c>
      <c r="FGT47" s="1152" t="s">
        <v>129</v>
      </c>
      <c r="FGU47" s="1152" t="s">
        <v>129</v>
      </c>
      <c r="FGV47" s="1152" t="s">
        <v>129</v>
      </c>
      <c r="FGW47" s="1152" t="s">
        <v>129</v>
      </c>
      <c r="FGX47" s="1152" t="s">
        <v>129</v>
      </c>
      <c r="FGY47" s="1152" t="s">
        <v>129</v>
      </c>
      <c r="FGZ47" s="1152" t="s">
        <v>129</v>
      </c>
      <c r="FHA47" s="1152" t="s">
        <v>129</v>
      </c>
      <c r="FHB47" s="1152" t="s">
        <v>129</v>
      </c>
      <c r="FHC47" s="1152" t="s">
        <v>129</v>
      </c>
      <c r="FHD47" s="1152" t="s">
        <v>129</v>
      </c>
      <c r="FHE47" s="1152" t="s">
        <v>129</v>
      </c>
      <c r="FHF47" s="1152" t="s">
        <v>129</v>
      </c>
      <c r="FHG47" s="1152" t="s">
        <v>129</v>
      </c>
      <c r="FHH47" s="1152" t="s">
        <v>129</v>
      </c>
      <c r="FHI47" s="1152" t="s">
        <v>129</v>
      </c>
      <c r="FHJ47" s="1152" t="s">
        <v>129</v>
      </c>
      <c r="FHK47" s="1152" t="s">
        <v>129</v>
      </c>
      <c r="FHL47" s="1152" t="s">
        <v>129</v>
      </c>
      <c r="FHM47" s="1152" t="s">
        <v>129</v>
      </c>
      <c r="FHN47" s="1152" t="s">
        <v>129</v>
      </c>
      <c r="FHO47" s="1152" t="s">
        <v>129</v>
      </c>
      <c r="FHP47" s="1152" t="s">
        <v>129</v>
      </c>
      <c r="FHQ47" s="1152" t="s">
        <v>129</v>
      </c>
      <c r="FHR47" s="1152" t="s">
        <v>129</v>
      </c>
      <c r="FHS47" s="1152" t="s">
        <v>129</v>
      </c>
      <c r="FHT47" s="1152" t="s">
        <v>129</v>
      </c>
      <c r="FHU47" s="1152" t="s">
        <v>129</v>
      </c>
      <c r="FHV47" s="1152" t="s">
        <v>129</v>
      </c>
      <c r="FHW47" s="1152" t="s">
        <v>129</v>
      </c>
      <c r="FHX47" s="1152" t="s">
        <v>129</v>
      </c>
      <c r="FHY47" s="1152" t="s">
        <v>129</v>
      </c>
      <c r="FHZ47" s="1152" t="s">
        <v>129</v>
      </c>
      <c r="FIA47" s="1152" t="s">
        <v>129</v>
      </c>
      <c r="FIB47" s="1152" t="s">
        <v>129</v>
      </c>
      <c r="FIC47" s="1152" t="s">
        <v>129</v>
      </c>
      <c r="FID47" s="1152" t="s">
        <v>129</v>
      </c>
      <c r="FIE47" s="1152" t="s">
        <v>129</v>
      </c>
      <c r="FIF47" s="1152" t="s">
        <v>129</v>
      </c>
      <c r="FIG47" s="1152" t="s">
        <v>129</v>
      </c>
      <c r="FIH47" s="1152" t="s">
        <v>129</v>
      </c>
      <c r="FII47" s="1152" t="s">
        <v>129</v>
      </c>
      <c r="FIJ47" s="1152" t="s">
        <v>129</v>
      </c>
      <c r="FIK47" s="1152" t="s">
        <v>129</v>
      </c>
      <c r="FIL47" s="1152" t="s">
        <v>129</v>
      </c>
      <c r="FIM47" s="1152" t="s">
        <v>129</v>
      </c>
      <c r="FIN47" s="1152" t="s">
        <v>129</v>
      </c>
      <c r="FIO47" s="1152" t="s">
        <v>129</v>
      </c>
      <c r="FIP47" s="1152" t="s">
        <v>129</v>
      </c>
      <c r="FIQ47" s="1152" t="s">
        <v>129</v>
      </c>
      <c r="FIR47" s="1152" t="s">
        <v>129</v>
      </c>
      <c r="FIS47" s="1152" t="s">
        <v>129</v>
      </c>
      <c r="FIT47" s="1152" t="s">
        <v>129</v>
      </c>
      <c r="FIU47" s="1152" t="s">
        <v>129</v>
      </c>
      <c r="FIV47" s="1152" t="s">
        <v>129</v>
      </c>
      <c r="FIW47" s="1152" t="s">
        <v>129</v>
      </c>
      <c r="FIX47" s="1152" t="s">
        <v>129</v>
      </c>
      <c r="FIY47" s="1152" t="s">
        <v>129</v>
      </c>
      <c r="FIZ47" s="1152" t="s">
        <v>129</v>
      </c>
      <c r="FJA47" s="1152" t="s">
        <v>129</v>
      </c>
      <c r="FJB47" s="1152" t="s">
        <v>129</v>
      </c>
      <c r="FJC47" s="1152" t="s">
        <v>129</v>
      </c>
      <c r="FJD47" s="1152" t="s">
        <v>129</v>
      </c>
      <c r="FJE47" s="1152" t="s">
        <v>129</v>
      </c>
      <c r="FJF47" s="1152" t="s">
        <v>129</v>
      </c>
      <c r="FJG47" s="1152" t="s">
        <v>129</v>
      </c>
      <c r="FJH47" s="1152" t="s">
        <v>129</v>
      </c>
      <c r="FJI47" s="1152" t="s">
        <v>129</v>
      </c>
      <c r="FJJ47" s="1152" t="s">
        <v>129</v>
      </c>
      <c r="FJK47" s="1152" t="s">
        <v>129</v>
      </c>
      <c r="FJL47" s="1152" t="s">
        <v>129</v>
      </c>
      <c r="FJM47" s="1152" t="s">
        <v>129</v>
      </c>
      <c r="FJN47" s="1152" t="s">
        <v>129</v>
      </c>
      <c r="FJO47" s="1152" t="s">
        <v>129</v>
      </c>
      <c r="FJP47" s="1152" t="s">
        <v>129</v>
      </c>
      <c r="FJQ47" s="1152" t="s">
        <v>129</v>
      </c>
      <c r="FJR47" s="1152" t="s">
        <v>129</v>
      </c>
      <c r="FJS47" s="1152" t="s">
        <v>129</v>
      </c>
      <c r="FJT47" s="1152" t="s">
        <v>129</v>
      </c>
      <c r="FJU47" s="1152" t="s">
        <v>129</v>
      </c>
      <c r="FJV47" s="1152" t="s">
        <v>129</v>
      </c>
      <c r="FJW47" s="1152" t="s">
        <v>129</v>
      </c>
      <c r="FJX47" s="1152" t="s">
        <v>129</v>
      </c>
      <c r="FJY47" s="1152" t="s">
        <v>129</v>
      </c>
      <c r="FJZ47" s="1152" t="s">
        <v>129</v>
      </c>
      <c r="FKA47" s="1152" t="s">
        <v>129</v>
      </c>
      <c r="FKB47" s="1152" t="s">
        <v>129</v>
      </c>
      <c r="FKC47" s="1152" t="s">
        <v>129</v>
      </c>
      <c r="FKD47" s="1152" t="s">
        <v>129</v>
      </c>
      <c r="FKE47" s="1152" t="s">
        <v>129</v>
      </c>
      <c r="FKF47" s="1152" t="s">
        <v>129</v>
      </c>
      <c r="FKG47" s="1152" t="s">
        <v>129</v>
      </c>
      <c r="FKH47" s="1152" t="s">
        <v>129</v>
      </c>
      <c r="FKI47" s="1152" t="s">
        <v>129</v>
      </c>
      <c r="FKJ47" s="1152" t="s">
        <v>129</v>
      </c>
      <c r="FKK47" s="1152" t="s">
        <v>129</v>
      </c>
      <c r="FKL47" s="1152" t="s">
        <v>129</v>
      </c>
      <c r="FKM47" s="1152" t="s">
        <v>129</v>
      </c>
      <c r="FKN47" s="1152" t="s">
        <v>129</v>
      </c>
      <c r="FKO47" s="1152" t="s">
        <v>129</v>
      </c>
      <c r="FKP47" s="1152" t="s">
        <v>129</v>
      </c>
      <c r="FKQ47" s="1152" t="s">
        <v>129</v>
      </c>
      <c r="FKR47" s="1152" t="s">
        <v>129</v>
      </c>
      <c r="FKS47" s="1152" t="s">
        <v>129</v>
      </c>
      <c r="FKT47" s="1152" t="s">
        <v>129</v>
      </c>
      <c r="FKU47" s="1152" t="s">
        <v>129</v>
      </c>
      <c r="FKV47" s="1152" t="s">
        <v>129</v>
      </c>
      <c r="FKW47" s="1152" t="s">
        <v>129</v>
      </c>
      <c r="FKX47" s="1152" t="s">
        <v>129</v>
      </c>
      <c r="FKY47" s="1152" t="s">
        <v>129</v>
      </c>
      <c r="FKZ47" s="1152" t="s">
        <v>129</v>
      </c>
      <c r="FLA47" s="1152" t="s">
        <v>129</v>
      </c>
      <c r="FLB47" s="1152" t="s">
        <v>129</v>
      </c>
      <c r="FLC47" s="1152" t="s">
        <v>129</v>
      </c>
      <c r="FLD47" s="1152" t="s">
        <v>129</v>
      </c>
      <c r="FLE47" s="1152" t="s">
        <v>129</v>
      </c>
      <c r="FLF47" s="1152" t="s">
        <v>129</v>
      </c>
      <c r="FLG47" s="1152" t="s">
        <v>129</v>
      </c>
      <c r="FLH47" s="1152" t="s">
        <v>129</v>
      </c>
      <c r="FLI47" s="1152" t="s">
        <v>129</v>
      </c>
      <c r="FLJ47" s="1152" t="s">
        <v>129</v>
      </c>
      <c r="FLK47" s="1152" t="s">
        <v>129</v>
      </c>
      <c r="FLL47" s="1152" t="s">
        <v>129</v>
      </c>
      <c r="FLM47" s="1152" t="s">
        <v>129</v>
      </c>
      <c r="FLN47" s="1152" t="s">
        <v>129</v>
      </c>
      <c r="FLO47" s="1152" t="s">
        <v>129</v>
      </c>
      <c r="FLP47" s="1152" t="s">
        <v>129</v>
      </c>
      <c r="FLQ47" s="1152" t="s">
        <v>129</v>
      </c>
      <c r="FLR47" s="1152" t="s">
        <v>129</v>
      </c>
      <c r="FLS47" s="1152" t="s">
        <v>129</v>
      </c>
      <c r="FLT47" s="1152" t="s">
        <v>129</v>
      </c>
      <c r="FLU47" s="1152" t="s">
        <v>129</v>
      </c>
      <c r="FLV47" s="1152" t="s">
        <v>129</v>
      </c>
      <c r="FLW47" s="1152" t="s">
        <v>129</v>
      </c>
      <c r="FLX47" s="1152" t="s">
        <v>129</v>
      </c>
      <c r="FLY47" s="1152" t="s">
        <v>129</v>
      </c>
      <c r="FLZ47" s="1152" t="s">
        <v>129</v>
      </c>
      <c r="FMA47" s="1152" t="s">
        <v>129</v>
      </c>
      <c r="FMB47" s="1152" t="s">
        <v>129</v>
      </c>
      <c r="FMC47" s="1152" t="s">
        <v>129</v>
      </c>
      <c r="FMD47" s="1152" t="s">
        <v>129</v>
      </c>
      <c r="FME47" s="1152" t="s">
        <v>129</v>
      </c>
      <c r="FMF47" s="1152" t="s">
        <v>129</v>
      </c>
      <c r="FMG47" s="1152" t="s">
        <v>129</v>
      </c>
      <c r="FMH47" s="1152" t="s">
        <v>129</v>
      </c>
      <c r="FMI47" s="1152" t="s">
        <v>129</v>
      </c>
      <c r="FMJ47" s="1152" t="s">
        <v>129</v>
      </c>
      <c r="FMK47" s="1152" t="s">
        <v>129</v>
      </c>
      <c r="FML47" s="1152" t="s">
        <v>129</v>
      </c>
      <c r="FMM47" s="1152" t="s">
        <v>129</v>
      </c>
      <c r="FMN47" s="1152" t="s">
        <v>129</v>
      </c>
      <c r="FMO47" s="1152" t="s">
        <v>129</v>
      </c>
      <c r="FMP47" s="1152" t="s">
        <v>129</v>
      </c>
      <c r="FMQ47" s="1152" t="s">
        <v>129</v>
      </c>
      <c r="FMR47" s="1152" t="s">
        <v>129</v>
      </c>
      <c r="FMS47" s="1152" t="s">
        <v>129</v>
      </c>
      <c r="FMT47" s="1152" t="s">
        <v>129</v>
      </c>
      <c r="FMU47" s="1152" t="s">
        <v>129</v>
      </c>
      <c r="FMV47" s="1152" t="s">
        <v>129</v>
      </c>
      <c r="FMW47" s="1152" t="s">
        <v>129</v>
      </c>
      <c r="FMX47" s="1152" t="s">
        <v>129</v>
      </c>
      <c r="FMY47" s="1152" t="s">
        <v>129</v>
      </c>
      <c r="FMZ47" s="1152" t="s">
        <v>129</v>
      </c>
      <c r="FNA47" s="1152" t="s">
        <v>129</v>
      </c>
      <c r="FNB47" s="1152" t="s">
        <v>129</v>
      </c>
      <c r="FNC47" s="1152" t="s">
        <v>129</v>
      </c>
      <c r="FND47" s="1152" t="s">
        <v>129</v>
      </c>
      <c r="FNE47" s="1152" t="s">
        <v>129</v>
      </c>
      <c r="FNF47" s="1152" t="s">
        <v>129</v>
      </c>
      <c r="FNG47" s="1152" t="s">
        <v>129</v>
      </c>
      <c r="FNH47" s="1152" t="s">
        <v>129</v>
      </c>
      <c r="FNI47" s="1152" t="s">
        <v>129</v>
      </c>
      <c r="FNJ47" s="1152" t="s">
        <v>129</v>
      </c>
      <c r="FNK47" s="1152" t="s">
        <v>129</v>
      </c>
      <c r="FNL47" s="1152" t="s">
        <v>129</v>
      </c>
      <c r="FNM47" s="1152" t="s">
        <v>129</v>
      </c>
      <c r="FNN47" s="1152" t="s">
        <v>129</v>
      </c>
      <c r="FNO47" s="1152" t="s">
        <v>129</v>
      </c>
      <c r="FNP47" s="1152" t="s">
        <v>129</v>
      </c>
      <c r="FNQ47" s="1152" t="s">
        <v>129</v>
      </c>
      <c r="FNR47" s="1152" t="s">
        <v>129</v>
      </c>
      <c r="FNS47" s="1152" t="s">
        <v>129</v>
      </c>
      <c r="FNT47" s="1152" t="s">
        <v>129</v>
      </c>
      <c r="FNU47" s="1152" t="s">
        <v>129</v>
      </c>
      <c r="FNV47" s="1152" t="s">
        <v>129</v>
      </c>
      <c r="FNW47" s="1152" t="s">
        <v>129</v>
      </c>
      <c r="FNX47" s="1152" t="s">
        <v>129</v>
      </c>
      <c r="FNY47" s="1152" t="s">
        <v>129</v>
      </c>
      <c r="FNZ47" s="1152" t="s">
        <v>129</v>
      </c>
      <c r="FOA47" s="1152" t="s">
        <v>129</v>
      </c>
      <c r="FOB47" s="1152" t="s">
        <v>129</v>
      </c>
      <c r="FOC47" s="1152" t="s">
        <v>129</v>
      </c>
      <c r="FOD47" s="1152" t="s">
        <v>129</v>
      </c>
      <c r="FOE47" s="1152" t="s">
        <v>129</v>
      </c>
      <c r="FOF47" s="1152" t="s">
        <v>129</v>
      </c>
      <c r="FOG47" s="1152" t="s">
        <v>129</v>
      </c>
      <c r="FOH47" s="1152" t="s">
        <v>129</v>
      </c>
      <c r="FOI47" s="1152" t="s">
        <v>129</v>
      </c>
      <c r="FOJ47" s="1152" t="s">
        <v>129</v>
      </c>
      <c r="FOK47" s="1152" t="s">
        <v>129</v>
      </c>
      <c r="FOL47" s="1152" t="s">
        <v>129</v>
      </c>
      <c r="FOM47" s="1152" t="s">
        <v>129</v>
      </c>
      <c r="FON47" s="1152" t="s">
        <v>129</v>
      </c>
      <c r="FOO47" s="1152" t="s">
        <v>129</v>
      </c>
      <c r="FOP47" s="1152" t="s">
        <v>129</v>
      </c>
      <c r="FOQ47" s="1152" t="s">
        <v>129</v>
      </c>
      <c r="FOR47" s="1152" t="s">
        <v>129</v>
      </c>
      <c r="FOS47" s="1152" t="s">
        <v>129</v>
      </c>
      <c r="FOT47" s="1152" t="s">
        <v>129</v>
      </c>
      <c r="FOU47" s="1152" t="s">
        <v>129</v>
      </c>
      <c r="FOV47" s="1152" t="s">
        <v>129</v>
      </c>
      <c r="FOW47" s="1152" t="s">
        <v>129</v>
      </c>
      <c r="FOX47" s="1152" t="s">
        <v>129</v>
      </c>
      <c r="FOY47" s="1152" t="s">
        <v>129</v>
      </c>
      <c r="FOZ47" s="1152" t="s">
        <v>129</v>
      </c>
      <c r="FPA47" s="1152" t="s">
        <v>129</v>
      </c>
      <c r="FPB47" s="1152" t="s">
        <v>129</v>
      </c>
      <c r="FPC47" s="1152" t="s">
        <v>129</v>
      </c>
      <c r="FPD47" s="1152" t="s">
        <v>129</v>
      </c>
      <c r="FPE47" s="1152" t="s">
        <v>129</v>
      </c>
      <c r="FPF47" s="1152" t="s">
        <v>129</v>
      </c>
      <c r="FPG47" s="1152" t="s">
        <v>129</v>
      </c>
      <c r="FPH47" s="1152" t="s">
        <v>129</v>
      </c>
      <c r="FPI47" s="1152" t="s">
        <v>129</v>
      </c>
      <c r="FPJ47" s="1152" t="s">
        <v>129</v>
      </c>
      <c r="FPK47" s="1152" t="s">
        <v>129</v>
      </c>
      <c r="FPL47" s="1152" t="s">
        <v>129</v>
      </c>
      <c r="FPM47" s="1152" t="s">
        <v>129</v>
      </c>
      <c r="FPN47" s="1152" t="s">
        <v>129</v>
      </c>
      <c r="FPO47" s="1152" t="s">
        <v>129</v>
      </c>
      <c r="FPP47" s="1152" t="s">
        <v>129</v>
      </c>
      <c r="FPQ47" s="1152" t="s">
        <v>129</v>
      </c>
      <c r="FPR47" s="1152" t="s">
        <v>129</v>
      </c>
      <c r="FPS47" s="1152" t="s">
        <v>129</v>
      </c>
      <c r="FPT47" s="1152" t="s">
        <v>129</v>
      </c>
      <c r="FPU47" s="1152" t="s">
        <v>129</v>
      </c>
      <c r="FPV47" s="1152" t="s">
        <v>129</v>
      </c>
      <c r="FPW47" s="1152" t="s">
        <v>129</v>
      </c>
      <c r="FPX47" s="1152" t="s">
        <v>129</v>
      </c>
      <c r="FPY47" s="1152" t="s">
        <v>129</v>
      </c>
      <c r="FPZ47" s="1152" t="s">
        <v>129</v>
      </c>
      <c r="FQA47" s="1152" t="s">
        <v>129</v>
      </c>
      <c r="FQB47" s="1152" t="s">
        <v>129</v>
      </c>
      <c r="FQC47" s="1152" t="s">
        <v>129</v>
      </c>
      <c r="FQD47" s="1152" t="s">
        <v>129</v>
      </c>
      <c r="FQE47" s="1152" t="s">
        <v>129</v>
      </c>
      <c r="FQF47" s="1152" t="s">
        <v>129</v>
      </c>
      <c r="FQG47" s="1152" t="s">
        <v>129</v>
      </c>
      <c r="FQH47" s="1152" t="s">
        <v>129</v>
      </c>
      <c r="FQI47" s="1152" t="s">
        <v>129</v>
      </c>
      <c r="FQJ47" s="1152" t="s">
        <v>129</v>
      </c>
      <c r="FQK47" s="1152" t="s">
        <v>129</v>
      </c>
      <c r="FQL47" s="1152" t="s">
        <v>129</v>
      </c>
      <c r="FQM47" s="1152" t="s">
        <v>129</v>
      </c>
      <c r="FQN47" s="1152" t="s">
        <v>129</v>
      </c>
      <c r="FQO47" s="1152" t="s">
        <v>129</v>
      </c>
      <c r="FQP47" s="1152" t="s">
        <v>129</v>
      </c>
      <c r="FQQ47" s="1152" t="s">
        <v>129</v>
      </c>
      <c r="FQR47" s="1152" t="s">
        <v>129</v>
      </c>
      <c r="FQS47" s="1152" t="s">
        <v>129</v>
      </c>
      <c r="FQT47" s="1152" t="s">
        <v>129</v>
      </c>
      <c r="FQU47" s="1152" t="s">
        <v>129</v>
      </c>
      <c r="FQV47" s="1152" t="s">
        <v>129</v>
      </c>
      <c r="FQW47" s="1152" t="s">
        <v>129</v>
      </c>
      <c r="FQX47" s="1152" t="s">
        <v>129</v>
      </c>
      <c r="FQY47" s="1152" t="s">
        <v>129</v>
      </c>
      <c r="FQZ47" s="1152" t="s">
        <v>129</v>
      </c>
      <c r="FRA47" s="1152" t="s">
        <v>129</v>
      </c>
      <c r="FRB47" s="1152" t="s">
        <v>129</v>
      </c>
      <c r="FRC47" s="1152" t="s">
        <v>129</v>
      </c>
      <c r="FRD47" s="1152" t="s">
        <v>129</v>
      </c>
      <c r="FRE47" s="1152" t="s">
        <v>129</v>
      </c>
      <c r="FRF47" s="1152" t="s">
        <v>129</v>
      </c>
      <c r="FRG47" s="1152" t="s">
        <v>129</v>
      </c>
      <c r="FRH47" s="1152" t="s">
        <v>129</v>
      </c>
      <c r="FRI47" s="1152" t="s">
        <v>129</v>
      </c>
      <c r="FRJ47" s="1152" t="s">
        <v>129</v>
      </c>
      <c r="FRK47" s="1152" t="s">
        <v>129</v>
      </c>
      <c r="FRL47" s="1152" t="s">
        <v>129</v>
      </c>
      <c r="FRM47" s="1152" t="s">
        <v>129</v>
      </c>
      <c r="FRN47" s="1152" t="s">
        <v>129</v>
      </c>
      <c r="FRO47" s="1152" t="s">
        <v>129</v>
      </c>
      <c r="FRP47" s="1152" t="s">
        <v>129</v>
      </c>
      <c r="FRQ47" s="1152" t="s">
        <v>129</v>
      </c>
      <c r="FRR47" s="1152" t="s">
        <v>129</v>
      </c>
      <c r="FRS47" s="1152" t="s">
        <v>129</v>
      </c>
      <c r="FRT47" s="1152" t="s">
        <v>129</v>
      </c>
      <c r="FRU47" s="1152" t="s">
        <v>129</v>
      </c>
      <c r="FRV47" s="1152" t="s">
        <v>129</v>
      </c>
      <c r="FRW47" s="1152" t="s">
        <v>129</v>
      </c>
      <c r="FRX47" s="1152" t="s">
        <v>129</v>
      </c>
      <c r="FRY47" s="1152" t="s">
        <v>129</v>
      </c>
      <c r="FRZ47" s="1152" t="s">
        <v>129</v>
      </c>
      <c r="FSA47" s="1152" t="s">
        <v>129</v>
      </c>
      <c r="FSB47" s="1152" t="s">
        <v>129</v>
      </c>
      <c r="FSC47" s="1152" t="s">
        <v>129</v>
      </c>
      <c r="FSD47" s="1152" t="s">
        <v>129</v>
      </c>
      <c r="FSE47" s="1152" t="s">
        <v>129</v>
      </c>
      <c r="FSF47" s="1152" t="s">
        <v>129</v>
      </c>
      <c r="FSG47" s="1152" t="s">
        <v>129</v>
      </c>
      <c r="FSH47" s="1152" t="s">
        <v>129</v>
      </c>
      <c r="FSI47" s="1152" t="s">
        <v>129</v>
      </c>
      <c r="FSJ47" s="1152" t="s">
        <v>129</v>
      </c>
      <c r="FSK47" s="1152" t="s">
        <v>129</v>
      </c>
      <c r="FSL47" s="1152" t="s">
        <v>129</v>
      </c>
      <c r="FSM47" s="1152" t="s">
        <v>129</v>
      </c>
      <c r="FSN47" s="1152" t="s">
        <v>129</v>
      </c>
      <c r="FSO47" s="1152" t="s">
        <v>129</v>
      </c>
      <c r="FSP47" s="1152" t="s">
        <v>129</v>
      </c>
      <c r="FSQ47" s="1152" t="s">
        <v>129</v>
      </c>
      <c r="FSR47" s="1152" t="s">
        <v>129</v>
      </c>
      <c r="FSS47" s="1152" t="s">
        <v>129</v>
      </c>
      <c r="FST47" s="1152" t="s">
        <v>129</v>
      </c>
      <c r="FSU47" s="1152" t="s">
        <v>129</v>
      </c>
      <c r="FSV47" s="1152" t="s">
        <v>129</v>
      </c>
      <c r="FSW47" s="1152" t="s">
        <v>129</v>
      </c>
      <c r="FSX47" s="1152" t="s">
        <v>129</v>
      </c>
      <c r="FSY47" s="1152" t="s">
        <v>129</v>
      </c>
      <c r="FSZ47" s="1152" t="s">
        <v>129</v>
      </c>
      <c r="FTA47" s="1152" t="s">
        <v>129</v>
      </c>
      <c r="FTB47" s="1152" t="s">
        <v>129</v>
      </c>
      <c r="FTC47" s="1152" t="s">
        <v>129</v>
      </c>
      <c r="FTD47" s="1152" t="s">
        <v>129</v>
      </c>
      <c r="FTE47" s="1152" t="s">
        <v>129</v>
      </c>
      <c r="FTF47" s="1152" t="s">
        <v>129</v>
      </c>
      <c r="FTG47" s="1152" t="s">
        <v>129</v>
      </c>
      <c r="FTH47" s="1152" t="s">
        <v>129</v>
      </c>
      <c r="FTI47" s="1152" t="s">
        <v>129</v>
      </c>
      <c r="FTJ47" s="1152" t="s">
        <v>129</v>
      </c>
      <c r="FTK47" s="1152" t="s">
        <v>129</v>
      </c>
      <c r="FTL47" s="1152" t="s">
        <v>129</v>
      </c>
      <c r="FTM47" s="1152" t="s">
        <v>129</v>
      </c>
      <c r="FTN47" s="1152" t="s">
        <v>129</v>
      </c>
      <c r="FTO47" s="1152" t="s">
        <v>129</v>
      </c>
      <c r="FTP47" s="1152" t="s">
        <v>129</v>
      </c>
      <c r="FTQ47" s="1152" t="s">
        <v>129</v>
      </c>
      <c r="FTR47" s="1152" t="s">
        <v>129</v>
      </c>
      <c r="FTS47" s="1152" t="s">
        <v>129</v>
      </c>
      <c r="FTT47" s="1152" t="s">
        <v>129</v>
      </c>
      <c r="FTU47" s="1152" t="s">
        <v>129</v>
      </c>
      <c r="FTV47" s="1152" t="s">
        <v>129</v>
      </c>
      <c r="FTW47" s="1152" t="s">
        <v>129</v>
      </c>
      <c r="FTX47" s="1152" t="s">
        <v>129</v>
      </c>
      <c r="FTY47" s="1152" t="s">
        <v>129</v>
      </c>
      <c r="FTZ47" s="1152" t="s">
        <v>129</v>
      </c>
      <c r="FUA47" s="1152" t="s">
        <v>129</v>
      </c>
      <c r="FUB47" s="1152" t="s">
        <v>129</v>
      </c>
      <c r="FUC47" s="1152" t="s">
        <v>129</v>
      </c>
      <c r="FUD47" s="1152" t="s">
        <v>129</v>
      </c>
      <c r="FUE47" s="1152" t="s">
        <v>129</v>
      </c>
      <c r="FUF47" s="1152" t="s">
        <v>129</v>
      </c>
      <c r="FUG47" s="1152" t="s">
        <v>129</v>
      </c>
      <c r="FUH47" s="1152" t="s">
        <v>129</v>
      </c>
      <c r="FUI47" s="1152" t="s">
        <v>129</v>
      </c>
      <c r="FUJ47" s="1152" t="s">
        <v>129</v>
      </c>
      <c r="FUK47" s="1152" t="s">
        <v>129</v>
      </c>
      <c r="FUL47" s="1152" t="s">
        <v>129</v>
      </c>
      <c r="FUM47" s="1152" t="s">
        <v>129</v>
      </c>
      <c r="FUN47" s="1152" t="s">
        <v>129</v>
      </c>
      <c r="FUO47" s="1152" t="s">
        <v>129</v>
      </c>
      <c r="FUP47" s="1152" t="s">
        <v>129</v>
      </c>
      <c r="FUQ47" s="1152" t="s">
        <v>129</v>
      </c>
      <c r="FUR47" s="1152" t="s">
        <v>129</v>
      </c>
      <c r="FUS47" s="1152" t="s">
        <v>129</v>
      </c>
      <c r="FUT47" s="1152" t="s">
        <v>129</v>
      </c>
      <c r="FUU47" s="1152" t="s">
        <v>129</v>
      </c>
      <c r="FUV47" s="1152" t="s">
        <v>129</v>
      </c>
      <c r="FUW47" s="1152" t="s">
        <v>129</v>
      </c>
      <c r="FUX47" s="1152" t="s">
        <v>129</v>
      </c>
      <c r="FUY47" s="1152" t="s">
        <v>129</v>
      </c>
      <c r="FUZ47" s="1152" t="s">
        <v>129</v>
      </c>
      <c r="FVA47" s="1152" t="s">
        <v>129</v>
      </c>
      <c r="FVB47" s="1152" t="s">
        <v>129</v>
      </c>
      <c r="FVC47" s="1152" t="s">
        <v>129</v>
      </c>
      <c r="FVD47" s="1152" t="s">
        <v>129</v>
      </c>
      <c r="FVE47" s="1152" t="s">
        <v>129</v>
      </c>
      <c r="FVF47" s="1152" t="s">
        <v>129</v>
      </c>
      <c r="FVG47" s="1152" t="s">
        <v>129</v>
      </c>
      <c r="FVH47" s="1152" t="s">
        <v>129</v>
      </c>
      <c r="FVI47" s="1152" t="s">
        <v>129</v>
      </c>
      <c r="FVJ47" s="1152" t="s">
        <v>129</v>
      </c>
      <c r="FVK47" s="1152" t="s">
        <v>129</v>
      </c>
      <c r="FVL47" s="1152" t="s">
        <v>129</v>
      </c>
      <c r="FVM47" s="1152" t="s">
        <v>129</v>
      </c>
      <c r="FVN47" s="1152" t="s">
        <v>129</v>
      </c>
      <c r="FVO47" s="1152" t="s">
        <v>129</v>
      </c>
      <c r="FVP47" s="1152" t="s">
        <v>129</v>
      </c>
      <c r="FVQ47" s="1152" t="s">
        <v>129</v>
      </c>
      <c r="FVR47" s="1152" t="s">
        <v>129</v>
      </c>
      <c r="FVS47" s="1152" t="s">
        <v>129</v>
      </c>
      <c r="FVT47" s="1152" t="s">
        <v>129</v>
      </c>
      <c r="FVU47" s="1152" t="s">
        <v>129</v>
      </c>
      <c r="FVV47" s="1152" t="s">
        <v>129</v>
      </c>
      <c r="FVW47" s="1152" t="s">
        <v>129</v>
      </c>
      <c r="FVX47" s="1152" t="s">
        <v>129</v>
      </c>
      <c r="FVY47" s="1152" t="s">
        <v>129</v>
      </c>
      <c r="FVZ47" s="1152" t="s">
        <v>129</v>
      </c>
      <c r="FWA47" s="1152" t="s">
        <v>129</v>
      </c>
      <c r="FWB47" s="1152" t="s">
        <v>129</v>
      </c>
      <c r="FWC47" s="1152" t="s">
        <v>129</v>
      </c>
      <c r="FWD47" s="1152" t="s">
        <v>129</v>
      </c>
      <c r="FWE47" s="1152" t="s">
        <v>129</v>
      </c>
      <c r="FWF47" s="1152" t="s">
        <v>129</v>
      </c>
      <c r="FWG47" s="1152" t="s">
        <v>129</v>
      </c>
      <c r="FWH47" s="1152" t="s">
        <v>129</v>
      </c>
      <c r="FWI47" s="1152" t="s">
        <v>129</v>
      </c>
      <c r="FWJ47" s="1152" t="s">
        <v>129</v>
      </c>
      <c r="FWK47" s="1152" t="s">
        <v>129</v>
      </c>
      <c r="FWL47" s="1152" t="s">
        <v>129</v>
      </c>
      <c r="FWM47" s="1152" t="s">
        <v>129</v>
      </c>
      <c r="FWN47" s="1152" t="s">
        <v>129</v>
      </c>
      <c r="FWO47" s="1152" t="s">
        <v>129</v>
      </c>
      <c r="FWP47" s="1152" t="s">
        <v>129</v>
      </c>
      <c r="FWQ47" s="1152" t="s">
        <v>129</v>
      </c>
      <c r="FWR47" s="1152" t="s">
        <v>129</v>
      </c>
      <c r="FWS47" s="1152" t="s">
        <v>129</v>
      </c>
      <c r="FWT47" s="1152" t="s">
        <v>129</v>
      </c>
      <c r="FWU47" s="1152" t="s">
        <v>129</v>
      </c>
      <c r="FWV47" s="1152" t="s">
        <v>129</v>
      </c>
      <c r="FWW47" s="1152" t="s">
        <v>129</v>
      </c>
      <c r="FWX47" s="1152" t="s">
        <v>129</v>
      </c>
      <c r="FWY47" s="1152" t="s">
        <v>129</v>
      </c>
      <c r="FWZ47" s="1152" t="s">
        <v>129</v>
      </c>
      <c r="FXA47" s="1152" t="s">
        <v>129</v>
      </c>
      <c r="FXB47" s="1152" t="s">
        <v>129</v>
      </c>
      <c r="FXC47" s="1152" t="s">
        <v>129</v>
      </c>
      <c r="FXD47" s="1152" t="s">
        <v>129</v>
      </c>
      <c r="FXE47" s="1152" t="s">
        <v>129</v>
      </c>
      <c r="FXF47" s="1152" t="s">
        <v>129</v>
      </c>
      <c r="FXG47" s="1152" t="s">
        <v>129</v>
      </c>
      <c r="FXH47" s="1152" t="s">
        <v>129</v>
      </c>
      <c r="FXI47" s="1152" t="s">
        <v>129</v>
      </c>
      <c r="FXJ47" s="1152" t="s">
        <v>129</v>
      </c>
      <c r="FXK47" s="1152" t="s">
        <v>129</v>
      </c>
      <c r="FXL47" s="1152" t="s">
        <v>129</v>
      </c>
      <c r="FXM47" s="1152" t="s">
        <v>129</v>
      </c>
      <c r="FXN47" s="1152" t="s">
        <v>129</v>
      </c>
      <c r="FXO47" s="1152" t="s">
        <v>129</v>
      </c>
      <c r="FXP47" s="1152" t="s">
        <v>129</v>
      </c>
      <c r="FXQ47" s="1152" t="s">
        <v>129</v>
      </c>
      <c r="FXR47" s="1152" t="s">
        <v>129</v>
      </c>
      <c r="FXS47" s="1152" t="s">
        <v>129</v>
      </c>
      <c r="FXT47" s="1152" t="s">
        <v>129</v>
      </c>
      <c r="FXU47" s="1152" t="s">
        <v>129</v>
      </c>
      <c r="FXV47" s="1152" t="s">
        <v>129</v>
      </c>
      <c r="FXW47" s="1152" t="s">
        <v>129</v>
      </c>
      <c r="FXX47" s="1152" t="s">
        <v>129</v>
      </c>
      <c r="FXY47" s="1152" t="s">
        <v>129</v>
      </c>
      <c r="FXZ47" s="1152" t="s">
        <v>129</v>
      </c>
      <c r="FYA47" s="1152" t="s">
        <v>129</v>
      </c>
      <c r="FYB47" s="1152" t="s">
        <v>129</v>
      </c>
      <c r="FYC47" s="1152" t="s">
        <v>129</v>
      </c>
      <c r="FYD47" s="1152" t="s">
        <v>129</v>
      </c>
      <c r="FYE47" s="1152" t="s">
        <v>129</v>
      </c>
      <c r="FYF47" s="1152" t="s">
        <v>129</v>
      </c>
      <c r="FYG47" s="1152" t="s">
        <v>129</v>
      </c>
      <c r="FYH47" s="1152" t="s">
        <v>129</v>
      </c>
      <c r="FYI47" s="1152" t="s">
        <v>129</v>
      </c>
      <c r="FYJ47" s="1152" t="s">
        <v>129</v>
      </c>
      <c r="FYK47" s="1152" t="s">
        <v>129</v>
      </c>
      <c r="FYL47" s="1152" t="s">
        <v>129</v>
      </c>
      <c r="FYM47" s="1152" t="s">
        <v>129</v>
      </c>
      <c r="FYN47" s="1152" t="s">
        <v>129</v>
      </c>
      <c r="FYO47" s="1152" t="s">
        <v>129</v>
      </c>
      <c r="FYP47" s="1152" t="s">
        <v>129</v>
      </c>
      <c r="FYQ47" s="1152" t="s">
        <v>129</v>
      </c>
      <c r="FYR47" s="1152" t="s">
        <v>129</v>
      </c>
      <c r="FYS47" s="1152" t="s">
        <v>129</v>
      </c>
      <c r="FYT47" s="1152" t="s">
        <v>129</v>
      </c>
      <c r="FYU47" s="1152" t="s">
        <v>129</v>
      </c>
      <c r="FYV47" s="1152" t="s">
        <v>129</v>
      </c>
      <c r="FYW47" s="1152" t="s">
        <v>129</v>
      </c>
      <c r="FYX47" s="1152" t="s">
        <v>129</v>
      </c>
      <c r="FYY47" s="1152" t="s">
        <v>129</v>
      </c>
      <c r="FYZ47" s="1152" t="s">
        <v>129</v>
      </c>
      <c r="FZA47" s="1152" t="s">
        <v>129</v>
      </c>
      <c r="FZB47" s="1152" t="s">
        <v>129</v>
      </c>
      <c r="FZC47" s="1152" t="s">
        <v>129</v>
      </c>
      <c r="FZD47" s="1152" t="s">
        <v>129</v>
      </c>
      <c r="FZE47" s="1152" t="s">
        <v>129</v>
      </c>
      <c r="FZF47" s="1152" t="s">
        <v>129</v>
      </c>
      <c r="FZG47" s="1152" t="s">
        <v>129</v>
      </c>
      <c r="FZH47" s="1152" t="s">
        <v>129</v>
      </c>
      <c r="FZI47" s="1152" t="s">
        <v>129</v>
      </c>
      <c r="FZJ47" s="1152" t="s">
        <v>129</v>
      </c>
      <c r="FZK47" s="1152" t="s">
        <v>129</v>
      </c>
      <c r="FZL47" s="1152" t="s">
        <v>129</v>
      </c>
      <c r="FZM47" s="1152" t="s">
        <v>129</v>
      </c>
      <c r="FZN47" s="1152" t="s">
        <v>129</v>
      </c>
      <c r="FZO47" s="1152" t="s">
        <v>129</v>
      </c>
      <c r="FZP47" s="1152" t="s">
        <v>129</v>
      </c>
      <c r="FZQ47" s="1152" t="s">
        <v>129</v>
      </c>
      <c r="FZR47" s="1152" t="s">
        <v>129</v>
      </c>
      <c r="FZS47" s="1152" t="s">
        <v>129</v>
      </c>
      <c r="FZT47" s="1152" t="s">
        <v>129</v>
      </c>
      <c r="FZU47" s="1152" t="s">
        <v>129</v>
      </c>
      <c r="FZV47" s="1152" t="s">
        <v>129</v>
      </c>
      <c r="FZW47" s="1152" t="s">
        <v>129</v>
      </c>
      <c r="FZX47" s="1152" t="s">
        <v>129</v>
      </c>
      <c r="FZY47" s="1152" t="s">
        <v>129</v>
      </c>
      <c r="FZZ47" s="1152" t="s">
        <v>129</v>
      </c>
      <c r="GAA47" s="1152" t="s">
        <v>129</v>
      </c>
      <c r="GAB47" s="1152" t="s">
        <v>129</v>
      </c>
      <c r="GAC47" s="1152" t="s">
        <v>129</v>
      </c>
      <c r="GAD47" s="1152" t="s">
        <v>129</v>
      </c>
      <c r="GAE47" s="1152" t="s">
        <v>129</v>
      </c>
      <c r="GAF47" s="1152" t="s">
        <v>129</v>
      </c>
      <c r="GAG47" s="1152" t="s">
        <v>129</v>
      </c>
      <c r="GAH47" s="1152" t="s">
        <v>129</v>
      </c>
      <c r="GAI47" s="1152" t="s">
        <v>129</v>
      </c>
      <c r="GAJ47" s="1152" t="s">
        <v>129</v>
      </c>
      <c r="GAK47" s="1152" t="s">
        <v>129</v>
      </c>
      <c r="GAL47" s="1152" t="s">
        <v>129</v>
      </c>
      <c r="GAM47" s="1152" t="s">
        <v>129</v>
      </c>
      <c r="GAN47" s="1152" t="s">
        <v>129</v>
      </c>
      <c r="GAO47" s="1152" t="s">
        <v>129</v>
      </c>
      <c r="GAP47" s="1152" t="s">
        <v>129</v>
      </c>
      <c r="GAQ47" s="1152" t="s">
        <v>129</v>
      </c>
      <c r="GAR47" s="1152" t="s">
        <v>129</v>
      </c>
      <c r="GAS47" s="1152" t="s">
        <v>129</v>
      </c>
      <c r="GAT47" s="1152" t="s">
        <v>129</v>
      </c>
      <c r="GAU47" s="1152" t="s">
        <v>129</v>
      </c>
      <c r="GAV47" s="1152" t="s">
        <v>129</v>
      </c>
      <c r="GAW47" s="1152" t="s">
        <v>129</v>
      </c>
      <c r="GAX47" s="1152" t="s">
        <v>129</v>
      </c>
      <c r="GAY47" s="1152" t="s">
        <v>129</v>
      </c>
      <c r="GAZ47" s="1152" t="s">
        <v>129</v>
      </c>
      <c r="GBA47" s="1152" t="s">
        <v>129</v>
      </c>
      <c r="GBB47" s="1152" t="s">
        <v>129</v>
      </c>
      <c r="GBC47" s="1152" t="s">
        <v>129</v>
      </c>
      <c r="GBD47" s="1152" t="s">
        <v>129</v>
      </c>
      <c r="GBE47" s="1152" t="s">
        <v>129</v>
      </c>
      <c r="GBF47" s="1152" t="s">
        <v>129</v>
      </c>
      <c r="GBG47" s="1152" t="s">
        <v>129</v>
      </c>
      <c r="GBH47" s="1152" t="s">
        <v>129</v>
      </c>
      <c r="GBI47" s="1152" t="s">
        <v>129</v>
      </c>
      <c r="GBJ47" s="1152" t="s">
        <v>129</v>
      </c>
      <c r="GBK47" s="1152" t="s">
        <v>129</v>
      </c>
      <c r="GBL47" s="1152" t="s">
        <v>129</v>
      </c>
      <c r="GBM47" s="1152" t="s">
        <v>129</v>
      </c>
      <c r="GBN47" s="1152" t="s">
        <v>129</v>
      </c>
      <c r="GBO47" s="1152" t="s">
        <v>129</v>
      </c>
      <c r="GBP47" s="1152" t="s">
        <v>129</v>
      </c>
      <c r="GBQ47" s="1152" t="s">
        <v>129</v>
      </c>
      <c r="GBR47" s="1152" t="s">
        <v>129</v>
      </c>
      <c r="GBS47" s="1152" t="s">
        <v>129</v>
      </c>
      <c r="GBT47" s="1152" t="s">
        <v>129</v>
      </c>
      <c r="GBU47" s="1152" t="s">
        <v>129</v>
      </c>
      <c r="GBV47" s="1152" t="s">
        <v>129</v>
      </c>
      <c r="GBW47" s="1152" t="s">
        <v>129</v>
      </c>
      <c r="GBX47" s="1152" t="s">
        <v>129</v>
      </c>
      <c r="GBY47" s="1152" t="s">
        <v>129</v>
      </c>
      <c r="GBZ47" s="1152" t="s">
        <v>129</v>
      </c>
      <c r="GCA47" s="1152" t="s">
        <v>129</v>
      </c>
      <c r="GCB47" s="1152" t="s">
        <v>129</v>
      </c>
      <c r="GCC47" s="1152" t="s">
        <v>129</v>
      </c>
      <c r="GCD47" s="1152" t="s">
        <v>129</v>
      </c>
      <c r="GCE47" s="1152" t="s">
        <v>129</v>
      </c>
      <c r="GCF47" s="1152" t="s">
        <v>129</v>
      </c>
      <c r="GCG47" s="1152" t="s">
        <v>129</v>
      </c>
      <c r="GCH47" s="1152" t="s">
        <v>129</v>
      </c>
      <c r="GCI47" s="1152" t="s">
        <v>129</v>
      </c>
      <c r="GCJ47" s="1152" t="s">
        <v>129</v>
      </c>
      <c r="GCK47" s="1152" t="s">
        <v>129</v>
      </c>
      <c r="GCL47" s="1152" t="s">
        <v>129</v>
      </c>
      <c r="GCM47" s="1152" t="s">
        <v>129</v>
      </c>
      <c r="GCN47" s="1152" t="s">
        <v>129</v>
      </c>
      <c r="GCO47" s="1152" t="s">
        <v>129</v>
      </c>
      <c r="GCP47" s="1152" t="s">
        <v>129</v>
      </c>
      <c r="GCQ47" s="1152" t="s">
        <v>129</v>
      </c>
      <c r="GCR47" s="1152" t="s">
        <v>129</v>
      </c>
      <c r="GCS47" s="1152" t="s">
        <v>129</v>
      </c>
      <c r="GCT47" s="1152" t="s">
        <v>129</v>
      </c>
      <c r="GCU47" s="1152" t="s">
        <v>129</v>
      </c>
      <c r="GCV47" s="1152" t="s">
        <v>129</v>
      </c>
      <c r="GCW47" s="1152" t="s">
        <v>129</v>
      </c>
      <c r="GCX47" s="1152" t="s">
        <v>129</v>
      </c>
      <c r="GCY47" s="1152" t="s">
        <v>129</v>
      </c>
      <c r="GCZ47" s="1152" t="s">
        <v>129</v>
      </c>
      <c r="GDA47" s="1152" t="s">
        <v>129</v>
      </c>
      <c r="GDB47" s="1152" t="s">
        <v>129</v>
      </c>
      <c r="GDC47" s="1152" t="s">
        <v>129</v>
      </c>
      <c r="GDD47" s="1152" t="s">
        <v>129</v>
      </c>
      <c r="GDE47" s="1152" t="s">
        <v>129</v>
      </c>
      <c r="GDF47" s="1152" t="s">
        <v>129</v>
      </c>
      <c r="GDG47" s="1152" t="s">
        <v>129</v>
      </c>
      <c r="GDH47" s="1152" t="s">
        <v>129</v>
      </c>
      <c r="GDI47" s="1152" t="s">
        <v>129</v>
      </c>
      <c r="GDJ47" s="1152" t="s">
        <v>129</v>
      </c>
      <c r="GDK47" s="1152" t="s">
        <v>129</v>
      </c>
      <c r="GDL47" s="1152" t="s">
        <v>129</v>
      </c>
      <c r="GDM47" s="1152" t="s">
        <v>129</v>
      </c>
      <c r="GDN47" s="1152" t="s">
        <v>129</v>
      </c>
      <c r="GDO47" s="1152" t="s">
        <v>129</v>
      </c>
      <c r="GDP47" s="1152" t="s">
        <v>129</v>
      </c>
      <c r="GDQ47" s="1152" t="s">
        <v>129</v>
      </c>
      <c r="GDR47" s="1152" t="s">
        <v>129</v>
      </c>
      <c r="GDS47" s="1152" t="s">
        <v>129</v>
      </c>
      <c r="GDT47" s="1152" t="s">
        <v>129</v>
      </c>
      <c r="GDU47" s="1152" t="s">
        <v>129</v>
      </c>
      <c r="GDV47" s="1152" t="s">
        <v>129</v>
      </c>
      <c r="GDW47" s="1152" t="s">
        <v>129</v>
      </c>
      <c r="GDX47" s="1152" t="s">
        <v>129</v>
      </c>
      <c r="GDY47" s="1152" t="s">
        <v>129</v>
      </c>
      <c r="GDZ47" s="1152" t="s">
        <v>129</v>
      </c>
      <c r="GEA47" s="1152" t="s">
        <v>129</v>
      </c>
      <c r="GEB47" s="1152" t="s">
        <v>129</v>
      </c>
      <c r="GEC47" s="1152" t="s">
        <v>129</v>
      </c>
      <c r="GED47" s="1152" t="s">
        <v>129</v>
      </c>
      <c r="GEE47" s="1152" t="s">
        <v>129</v>
      </c>
      <c r="GEF47" s="1152" t="s">
        <v>129</v>
      </c>
      <c r="GEG47" s="1152" t="s">
        <v>129</v>
      </c>
      <c r="GEH47" s="1152" t="s">
        <v>129</v>
      </c>
      <c r="GEI47" s="1152" t="s">
        <v>129</v>
      </c>
      <c r="GEJ47" s="1152" t="s">
        <v>129</v>
      </c>
      <c r="GEK47" s="1152" t="s">
        <v>129</v>
      </c>
      <c r="GEL47" s="1152" t="s">
        <v>129</v>
      </c>
      <c r="GEM47" s="1152" t="s">
        <v>129</v>
      </c>
      <c r="GEN47" s="1152" t="s">
        <v>129</v>
      </c>
      <c r="GEO47" s="1152" t="s">
        <v>129</v>
      </c>
      <c r="GEP47" s="1152" t="s">
        <v>129</v>
      </c>
      <c r="GEQ47" s="1152" t="s">
        <v>129</v>
      </c>
      <c r="GER47" s="1152" t="s">
        <v>129</v>
      </c>
      <c r="GES47" s="1152" t="s">
        <v>129</v>
      </c>
      <c r="GET47" s="1152" t="s">
        <v>129</v>
      </c>
      <c r="GEU47" s="1152" t="s">
        <v>129</v>
      </c>
      <c r="GEV47" s="1152" t="s">
        <v>129</v>
      </c>
      <c r="GEW47" s="1152" t="s">
        <v>129</v>
      </c>
      <c r="GEX47" s="1152" t="s">
        <v>129</v>
      </c>
      <c r="GEY47" s="1152" t="s">
        <v>129</v>
      </c>
      <c r="GEZ47" s="1152" t="s">
        <v>129</v>
      </c>
      <c r="GFA47" s="1152" t="s">
        <v>129</v>
      </c>
      <c r="GFB47" s="1152" t="s">
        <v>129</v>
      </c>
      <c r="GFC47" s="1152" t="s">
        <v>129</v>
      </c>
      <c r="GFD47" s="1152" t="s">
        <v>129</v>
      </c>
      <c r="GFE47" s="1152" t="s">
        <v>129</v>
      </c>
      <c r="GFF47" s="1152" t="s">
        <v>129</v>
      </c>
      <c r="GFG47" s="1152" t="s">
        <v>129</v>
      </c>
      <c r="GFH47" s="1152" t="s">
        <v>129</v>
      </c>
      <c r="GFI47" s="1152" t="s">
        <v>129</v>
      </c>
      <c r="GFJ47" s="1152" t="s">
        <v>129</v>
      </c>
      <c r="GFK47" s="1152" t="s">
        <v>129</v>
      </c>
      <c r="GFL47" s="1152" t="s">
        <v>129</v>
      </c>
      <c r="GFM47" s="1152" t="s">
        <v>129</v>
      </c>
      <c r="GFN47" s="1152" t="s">
        <v>129</v>
      </c>
      <c r="GFO47" s="1152" t="s">
        <v>129</v>
      </c>
      <c r="GFP47" s="1152" t="s">
        <v>129</v>
      </c>
      <c r="GFQ47" s="1152" t="s">
        <v>129</v>
      </c>
      <c r="GFR47" s="1152" t="s">
        <v>129</v>
      </c>
      <c r="GFS47" s="1152" t="s">
        <v>129</v>
      </c>
      <c r="GFT47" s="1152" t="s">
        <v>129</v>
      </c>
      <c r="GFU47" s="1152" t="s">
        <v>129</v>
      </c>
      <c r="GFV47" s="1152" t="s">
        <v>129</v>
      </c>
      <c r="GFW47" s="1152" t="s">
        <v>129</v>
      </c>
      <c r="GFX47" s="1152" t="s">
        <v>129</v>
      </c>
      <c r="GFY47" s="1152" t="s">
        <v>129</v>
      </c>
      <c r="GFZ47" s="1152" t="s">
        <v>129</v>
      </c>
      <c r="GGA47" s="1152" t="s">
        <v>129</v>
      </c>
      <c r="GGB47" s="1152" t="s">
        <v>129</v>
      </c>
      <c r="GGC47" s="1152" t="s">
        <v>129</v>
      </c>
      <c r="GGD47" s="1152" t="s">
        <v>129</v>
      </c>
      <c r="GGE47" s="1152" t="s">
        <v>129</v>
      </c>
      <c r="GGF47" s="1152" t="s">
        <v>129</v>
      </c>
      <c r="GGG47" s="1152" t="s">
        <v>129</v>
      </c>
      <c r="GGH47" s="1152" t="s">
        <v>129</v>
      </c>
      <c r="GGI47" s="1152" t="s">
        <v>129</v>
      </c>
      <c r="GGJ47" s="1152" t="s">
        <v>129</v>
      </c>
      <c r="GGK47" s="1152" t="s">
        <v>129</v>
      </c>
      <c r="GGL47" s="1152" t="s">
        <v>129</v>
      </c>
      <c r="GGM47" s="1152" t="s">
        <v>129</v>
      </c>
      <c r="GGN47" s="1152" t="s">
        <v>129</v>
      </c>
      <c r="GGO47" s="1152" t="s">
        <v>129</v>
      </c>
      <c r="GGP47" s="1152" t="s">
        <v>129</v>
      </c>
      <c r="GGQ47" s="1152" t="s">
        <v>129</v>
      </c>
      <c r="GGR47" s="1152" t="s">
        <v>129</v>
      </c>
      <c r="GGS47" s="1152" t="s">
        <v>129</v>
      </c>
      <c r="GGT47" s="1152" t="s">
        <v>129</v>
      </c>
      <c r="GGU47" s="1152" t="s">
        <v>129</v>
      </c>
      <c r="GGV47" s="1152" t="s">
        <v>129</v>
      </c>
      <c r="GGW47" s="1152" t="s">
        <v>129</v>
      </c>
      <c r="GGX47" s="1152" t="s">
        <v>129</v>
      </c>
      <c r="GGY47" s="1152" t="s">
        <v>129</v>
      </c>
      <c r="GGZ47" s="1152" t="s">
        <v>129</v>
      </c>
      <c r="GHA47" s="1152" t="s">
        <v>129</v>
      </c>
      <c r="GHB47" s="1152" t="s">
        <v>129</v>
      </c>
      <c r="GHC47" s="1152" t="s">
        <v>129</v>
      </c>
      <c r="GHD47" s="1152" t="s">
        <v>129</v>
      </c>
      <c r="GHE47" s="1152" t="s">
        <v>129</v>
      </c>
      <c r="GHF47" s="1152" t="s">
        <v>129</v>
      </c>
      <c r="GHG47" s="1152" t="s">
        <v>129</v>
      </c>
      <c r="GHH47" s="1152" t="s">
        <v>129</v>
      </c>
      <c r="GHI47" s="1152" t="s">
        <v>129</v>
      </c>
      <c r="GHJ47" s="1152" t="s">
        <v>129</v>
      </c>
      <c r="GHK47" s="1152" t="s">
        <v>129</v>
      </c>
      <c r="GHL47" s="1152" t="s">
        <v>129</v>
      </c>
      <c r="GHM47" s="1152" t="s">
        <v>129</v>
      </c>
      <c r="GHN47" s="1152" t="s">
        <v>129</v>
      </c>
      <c r="GHO47" s="1152" t="s">
        <v>129</v>
      </c>
      <c r="GHP47" s="1152" t="s">
        <v>129</v>
      </c>
      <c r="GHQ47" s="1152" t="s">
        <v>129</v>
      </c>
      <c r="GHR47" s="1152" t="s">
        <v>129</v>
      </c>
      <c r="GHS47" s="1152" t="s">
        <v>129</v>
      </c>
      <c r="GHT47" s="1152" t="s">
        <v>129</v>
      </c>
      <c r="GHU47" s="1152" t="s">
        <v>129</v>
      </c>
      <c r="GHV47" s="1152" t="s">
        <v>129</v>
      </c>
      <c r="GHW47" s="1152" t="s">
        <v>129</v>
      </c>
      <c r="GHX47" s="1152" t="s">
        <v>129</v>
      </c>
      <c r="GHY47" s="1152" t="s">
        <v>129</v>
      </c>
      <c r="GHZ47" s="1152" t="s">
        <v>129</v>
      </c>
      <c r="GIA47" s="1152" t="s">
        <v>129</v>
      </c>
      <c r="GIB47" s="1152" t="s">
        <v>129</v>
      </c>
      <c r="GIC47" s="1152" t="s">
        <v>129</v>
      </c>
      <c r="GID47" s="1152" t="s">
        <v>129</v>
      </c>
      <c r="GIE47" s="1152" t="s">
        <v>129</v>
      </c>
      <c r="GIF47" s="1152" t="s">
        <v>129</v>
      </c>
      <c r="GIG47" s="1152" t="s">
        <v>129</v>
      </c>
      <c r="GIH47" s="1152" t="s">
        <v>129</v>
      </c>
      <c r="GII47" s="1152" t="s">
        <v>129</v>
      </c>
      <c r="GIJ47" s="1152" t="s">
        <v>129</v>
      </c>
      <c r="GIK47" s="1152" t="s">
        <v>129</v>
      </c>
      <c r="GIL47" s="1152" t="s">
        <v>129</v>
      </c>
      <c r="GIM47" s="1152" t="s">
        <v>129</v>
      </c>
      <c r="GIN47" s="1152" t="s">
        <v>129</v>
      </c>
      <c r="GIO47" s="1152" t="s">
        <v>129</v>
      </c>
      <c r="GIP47" s="1152" t="s">
        <v>129</v>
      </c>
      <c r="GIQ47" s="1152" t="s">
        <v>129</v>
      </c>
      <c r="GIR47" s="1152" t="s">
        <v>129</v>
      </c>
      <c r="GIS47" s="1152" t="s">
        <v>129</v>
      </c>
      <c r="GIT47" s="1152" t="s">
        <v>129</v>
      </c>
      <c r="GIU47" s="1152" t="s">
        <v>129</v>
      </c>
      <c r="GIV47" s="1152" t="s">
        <v>129</v>
      </c>
      <c r="GIW47" s="1152" t="s">
        <v>129</v>
      </c>
      <c r="GIX47" s="1152" t="s">
        <v>129</v>
      </c>
      <c r="GIY47" s="1152" t="s">
        <v>129</v>
      </c>
      <c r="GIZ47" s="1152" t="s">
        <v>129</v>
      </c>
      <c r="GJA47" s="1152" t="s">
        <v>129</v>
      </c>
      <c r="GJB47" s="1152" t="s">
        <v>129</v>
      </c>
      <c r="GJC47" s="1152" t="s">
        <v>129</v>
      </c>
      <c r="GJD47" s="1152" t="s">
        <v>129</v>
      </c>
      <c r="GJE47" s="1152" t="s">
        <v>129</v>
      </c>
      <c r="GJF47" s="1152" t="s">
        <v>129</v>
      </c>
      <c r="GJG47" s="1152" t="s">
        <v>129</v>
      </c>
      <c r="GJH47" s="1152" t="s">
        <v>129</v>
      </c>
      <c r="GJI47" s="1152" t="s">
        <v>129</v>
      </c>
      <c r="GJJ47" s="1152" t="s">
        <v>129</v>
      </c>
      <c r="GJK47" s="1152" t="s">
        <v>129</v>
      </c>
      <c r="GJL47" s="1152" t="s">
        <v>129</v>
      </c>
      <c r="GJM47" s="1152" t="s">
        <v>129</v>
      </c>
      <c r="GJN47" s="1152" t="s">
        <v>129</v>
      </c>
      <c r="GJO47" s="1152" t="s">
        <v>129</v>
      </c>
      <c r="GJP47" s="1152" t="s">
        <v>129</v>
      </c>
      <c r="GJQ47" s="1152" t="s">
        <v>129</v>
      </c>
      <c r="GJR47" s="1152" t="s">
        <v>129</v>
      </c>
      <c r="GJS47" s="1152" t="s">
        <v>129</v>
      </c>
      <c r="GJT47" s="1152" t="s">
        <v>129</v>
      </c>
      <c r="GJU47" s="1152" t="s">
        <v>129</v>
      </c>
      <c r="GJV47" s="1152" t="s">
        <v>129</v>
      </c>
      <c r="GJW47" s="1152" t="s">
        <v>129</v>
      </c>
      <c r="GJX47" s="1152" t="s">
        <v>129</v>
      </c>
      <c r="GJY47" s="1152" t="s">
        <v>129</v>
      </c>
      <c r="GJZ47" s="1152" t="s">
        <v>129</v>
      </c>
      <c r="GKA47" s="1152" t="s">
        <v>129</v>
      </c>
      <c r="GKB47" s="1152" t="s">
        <v>129</v>
      </c>
      <c r="GKC47" s="1152" t="s">
        <v>129</v>
      </c>
      <c r="GKD47" s="1152" t="s">
        <v>129</v>
      </c>
      <c r="GKE47" s="1152" t="s">
        <v>129</v>
      </c>
      <c r="GKF47" s="1152" t="s">
        <v>129</v>
      </c>
      <c r="GKG47" s="1152" t="s">
        <v>129</v>
      </c>
      <c r="GKH47" s="1152" t="s">
        <v>129</v>
      </c>
      <c r="GKI47" s="1152" t="s">
        <v>129</v>
      </c>
      <c r="GKJ47" s="1152" t="s">
        <v>129</v>
      </c>
      <c r="GKK47" s="1152" t="s">
        <v>129</v>
      </c>
      <c r="GKL47" s="1152" t="s">
        <v>129</v>
      </c>
      <c r="GKM47" s="1152" t="s">
        <v>129</v>
      </c>
      <c r="GKN47" s="1152" t="s">
        <v>129</v>
      </c>
      <c r="GKO47" s="1152" t="s">
        <v>129</v>
      </c>
      <c r="GKP47" s="1152" t="s">
        <v>129</v>
      </c>
      <c r="GKQ47" s="1152" t="s">
        <v>129</v>
      </c>
      <c r="GKR47" s="1152" t="s">
        <v>129</v>
      </c>
      <c r="GKS47" s="1152" t="s">
        <v>129</v>
      </c>
      <c r="GKT47" s="1152" t="s">
        <v>129</v>
      </c>
      <c r="GKU47" s="1152" t="s">
        <v>129</v>
      </c>
      <c r="GKV47" s="1152" t="s">
        <v>129</v>
      </c>
      <c r="GKW47" s="1152" t="s">
        <v>129</v>
      </c>
      <c r="GKX47" s="1152" t="s">
        <v>129</v>
      </c>
      <c r="GKY47" s="1152" t="s">
        <v>129</v>
      </c>
      <c r="GKZ47" s="1152" t="s">
        <v>129</v>
      </c>
      <c r="GLA47" s="1152" t="s">
        <v>129</v>
      </c>
      <c r="GLB47" s="1152" t="s">
        <v>129</v>
      </c>
      <c r="GLC47" s="1152" t="s">
        <v>129</v>
      </c>
      <c r="GLD47" s="1152" t="s">
        <v>129</v>
      </c>
      <c r="GLE47" s="1152" t="s">
        <v>129</v>
      </c>
      <c r="GLF47" s="1152" t="s">
        <v>129</v>
      </c>
      <c r="GLG47" s="1152" t="s">
        <v>129</v>
      </c>
      <c r="GLH47" s="1152" t="s">
        <v>129</v>
      </c>
      <c r="GLI47" s="1152" t="s">
        <v>129</v>
      </c>
      <c r="GLJ47" s="1152" t="s">
        <v>129</v>
      </c>
      <c r="GLK47" s="1152" t="s">
        <v>129</v>
      </c>
      <c r="GLL47" s="1152" t="s">
        <v>129</v>
      </c>
      <c r="GLM47" s="1152" t="s">
        <v>129</v>
      </c>
      <c r="GLN47" s="1152" t="s">
        <v>129</v>
      </c>
      <c r="GLO47" s="1152" t="s">
        <v>129</v>
      </c>
      <c r="GLP47" s="1152" t="s">
        <v>129</v>
      </c>
      <c r="GLQ47" s="1152" t="s">
        <v>129</v>
      </c>
      <c r="GLR47" s="1152" t="s">
        <v>129</v>
      </c>
      <c r="GLS47" s="1152" t="s">
        <v>129</v>
      </c>
      <c r="GLT47" s="1152" t="s">
        <v>129</v>
      </c>
      <c r="GLU47" s="1152" t="s">
        <v>129</v>
      </c>
      <c r="GLV47" s="1152" t="s">
        <v>129</v>
      </c>
      <c r="GLW47" s="1152" t="s">
        <v>129</v>
      </c>
      <c r="GLX47" s="1152" t="s">
        <v>129</v>
      </c>
      <c r="GLY47" s="1152" t="s">
        <v>129</v>
      </c>
      <c r="GLZ47" s="1152" t="s">
        <v>129</v>
      </c>
      <c r="GMA47" s="1152" t="s">
        <v>129</v>
      </c>
      <c r="GMB47" s="1152" t="s">
        <v>129</v>
      </c>
      <c r="GMC47" s="1152" t="s">
        <v>129</v>
      </c>
      <c r="GMD47" s="1152" t="s">
        <v>129</v>
      </c>
      <c r="GME47" s="1152" t="s">
        <v>129</v>
      </c>
      <c r="GMF47" s="1152" t="s">
        <v>129</v>
      </c>
      <c r="GMG47" s="1152" t="s">
        <v>129</v>
      </c>
      <c r="GMH47" s="1152" t="s">
        <v>129</v>
      </c>
      <c r="GMI47" s="1152" t="s">
        <v>129</v>
      </c>
      <c r="GMJ47" s="1152" t="s">
        <v>129</v>
      </c>
      <c r="GMK47" s="1152" t="s">
        <v>129</v>
      </c>
      <c r="GML47" s="1152" t="s">
        <v>129</v>
      </c>
      <c r="GMM47" s="1152" t="s">
        <v>129</v>
      </c>
      <c r="GMN47" s="1152" t="s">
        <v>129</v>
      </c>
      <c r="GMO47" s="1152" t="s">
        <v>129</v>
      </c>
      <c r="GMP47" s="1152" t="s">
        <v>129</v>
      </c>
      <c r="GMQ47" s="1152" t="s">
        <v>129</v>
      </c>
      <c r="GMR47" s="1152" t="s">
        <v>129</v>
      </c>
      <c r="GMS47" s="1152" t="s">
        <v>129</v>
      </c>
      <c r="GMT47" s="1152" t="s">
        <v>129</v>
      </c>
      <c r="GMU47" s="1152" t="s">
        <v>129</v>
      </c>
      <c r="GMV47" s="1152" t="s">
        <v>129</v>
      </c>
      <c r="GMW47" s="1152" t="s">
        <v>129</v>
      </c>
      <c r="GMX47" s="1152" t="s">
        <v>129</v>
      </c>
      <c r="GMY47" s="1152" t="s">
        <v>129</v>
      </c>
      <c r="GMZ47" s="1152" t="s">
        <v>129</v>
      </c>
      <c r="GNA47" s="1152" t="s">
        <v>129</v>
      </c>
      <c r="GNB47" s="1152" t="s">
        <v>129</v>
      </c>
      <c r="GNC47" s="1152" t="s">
        <v>129</v>
      </c>
      <c r="GND47" s="1152" t="s">
        <v>129</v>
      </c>
      <c r="GNE47" s="1152" t="s">
        <v>129</v>
      </c>
      <c r="GNF47" s="1152" t="s">
        <v>129</v>
      </c>
      <c r="GNG47" s="1152" t="s">
        <v>129</v>
      </c>
      <c r="GNH47" s="1152" t="s">
        <v>129</v>
      </c>
      <c r="GNI47" s="1152" t="s">
        <v>129</v>
      </c>
      <c r="GNJ47" s="1152" t="s">
        <v>129</v>
      </c>
      <c r="GNK47" s="1152" t="s">
        <v>129</v>
      </c>
      <c r="GNL47" s="1152" t="s">
        <v>129</v>
      </c>
      <c r="GNM47" s="1152" t="s">
        <v>129</v>
      </c>
      <c r="GNN47" s="1152" t="s">
        <v>129</v>
      </c>
      <c r="GNO47" s="1152" t="s">
        <v>129</v>
      </c>
      <c r="GNP47" s="1152" t="s">
        <v>129</v>
      </c>
      <c r="GNQ47" s="1152" t="s">
        <v>129</v>
      </c>
      <c r="GNR47" s="1152" t="s">
        <v>129</v>
      </c>
      <c r="GNS47" s="1152" t="s">
        <v>129</v>
      </c>
      <c r="GNT47" s="1152" t="s">
        <v>129</v>
      </c>
      <c r="GNU47" s="1152" t="s">
        <v>129</v>
      </c>
      <c r="GNV47" s="1152" t="s">
        <v>129</v>
      </c>
      <c r="GNW47" s="1152" t="s">
        <v>129</v>
      </c>
      <c r="GNX47" s="1152" t="s">
        <v>129</v>
      </c>
      <c r="GNY47" s="1152" t="s">
        <v>129</v>
      </c>
      <c r="GNZ47" s="1152" t="s">
        <v>129</v>
      </c>
      <c r="GOA47" s="1152" t="s">
        <v>129</v>
      </c>
      <c r="GOB47" s="1152" t="s">
        <v>129</v>
      </c>
      <c r="GOC47" s="1152" t="s">
        <v>129</v>
      </c>
      <c r="GOD47" s="1152" t="s">
        <v>129</v>
      </c>
      <c r="GOE47" s="1152" t="s">
        <v>129</v>
      </c>
      <c r="GOF47" s="1152" t="s">
        <v>129</v>
      </c>
      <c r="GOG47" s="1152" t="s">
        <v>129</v>
      </c>
      <c r="GOH47" s="1152" t="s">
        <v>129</v>
      </c>
      <c r="GOI47" s="1152" t="s">
        <v>129</v>
      </c>
      <c r="GOJ47" s="1152" t="s">
        <v>129</v>
      </c>
      <c r="GOK47" s="1152" t="s">
        <v>129</v>
      </c>
      <c r="GOL47" s="1152" t="s">
        <v>129</v>
      </c>
      <c r="GOM47" s="1152" t="s">
        <v>129</v>
      </c>
      <c r="GON47" s="1152" t="s">
        <v>129</v>
      </c>
      <c r="GOO47" s="1152" t="s">
        <v>129</v>
      </c>
      <c r="GOP47" s="1152" t="s">
        <v>129</v>
      </c>
      <c r="GOQ47" s="1152" t="s">
        <v>129</v>
      </c>
      <c r="GOR47" s="1152" t="s">
        <v>129</v>
      </c>
      <c r="GOS47" s="1152" t="s">
        <v>129</v>
      </c>
      <c r="GOT47" s="1152" t="s">
        <v>129</v>
      </c>
      <c r="GOU47" s="1152" t="s">
        <v>129</v>
      </c>
      <c r="GOV47" s="1152" t="s">
        <v>129</v>
      </c>
      <c r="GOW47" s="1152" t="s">
        <v>129</v>
      </c>
      <c r="GOX47" s="1152" t="s">
        <v>129</v>
      </c>
      <c r="GOY47" s="1152" t="s">
        <v>129</v>
      </c>
      <c r="GOZ47" s="1152" t="s">
        <v>129</v>
      </c>
      <c r="GPA47" s="1152" t="s">
        <v>129</v>
      </c>
      <c r="GPB47" s="1152" t="s">
        <v>129</v>
      </c>
      <c r="GPC47" s="1152" t="s">
        <v>129</v>
      </c>
      <c r="GPD47" s="1152" t="s">
        <v>129</v>
      </c>
      <c r="GPE47" s="1152" t="s">
        <v>129</v>
      </c>
      <c r="GPF47" s="1152" t="s">
        <v>129</v>
      </c>
      <c r="GPG47" s="1152" t="s">
        <v>129</v>
      </c>
      <c r="GPH47" s="1152" t="s">
        <v>129</v>
      </c>
      <c r="GPI47" s="1152" t="s">
        <v>129</v>
      </c>
      <c r="GPJ47" s="1152" t="s">
        <v>129</v>
      </c>
      <c r="GPK47" s="1152" t="s">
        <v>129</v>
      </c>
      <c r="GPL47" s="1152" t="s">
        <v>129</v>
      </c>
      <c r="GPM47" s="1152" t="s">
        <v>129</v>
      </c>
      <c r="GPN47" s="1152" t="s">
        <v>129</v>
      </c>
      <c r="GPO47" s="1152" t="s">
        <v>129</v>
      </c>
      <c r="GPP47" s="1152" t="s">
        <v>129</v>
      </c>
      <c r="GPQ47" s="1152" t="s">
        <v>129</v>
      </c>
      <c r="GPR47" s="1152" t="s">
        <v>129</v>
      </c>
      <c r="GPS47" s="1152" t="s">
        <v>129</v>
      </c>
      <c r="GPT47" s="1152" t="s">
        <v>129</v>
      </c>
      <c r="GPU47" s="1152" t="s">
        <v>129</v>
      </c>
      <c r="GPV47" s="1152" t="s">
        <v>129</v>
      </c>
      <c r="GPW47" s="1152" t="s">
        <v>129</v>
      </c>
      <c r="GPX47" s="1152" t="s">
        <v>129</v>
      </c>
      <c r="GPY47" s="1152" t="s">
        <v>129</v>
      </c>
      <c r="GPZ47" s="1152" t="s">
        <v>129</v>
      </c>
      <c r="GQA47" s="1152" t="s">
        <v>129</v>
      </c>
      <c r="GQB47" s="1152" t="s">
        <v>129</v>
      </c>
      <c r="GQC47" s="1152" t="s">
        <v>129</v>
      </c>
      <c r="GQD47" s="1152" t="s">
        <v>129</v>
      </c>
      <c r="GQE47" s="1152" t="s">
        <v>129</v>
      </c>
      <c r="GQF47" s="1152" t="s">
        <v>129</v>
      </c>
      <c r="GQG47" s="1152" t="s">
        <v>129</v>
      </c>
      <c r="GQH47" s="1152" t="s">
        <v>129</v>
      </c>
      <c r="GQI47" s="1152" t="s">
        <v>129</v>
      </c>
      <c r="GQJ47" s="1152" t="s">
        <v>129</v>
      </c>
      <c r="GQK47" s="1152" t="s">
        <v>129</v>
      </c>
      <c r="GQL47" s="1152" t="s">
        <v>129</v>
      </c>
      <c r="GQM47" s="1152" t="s">
        <v>129</v>
      </c>
      <c r="GQN47" s="1152" t="s">
        <v>129</v>
      </c>
      <c r="GQO47" s="1152" t="s">
        <v>129</v>
      </c>
      <c r="GQP47" s="1152" t="s">
        <v>129</v>
      </c>
      <c r="GQQ47" s="1152" t="s">
        <v>129</v>
      </c>
      <c r="GQR47" s="1152" t="s">
        <v>129</v>
      </c>
      <c r="GQS47" s="1152" t="s">
        <v>129</v>
      </c>
      <c r="GQT47" s="1152" t="s">
        <v>129</v>
      </c>
      <c r="GQU47" s="1152" t="s">
        <v>129</v>
      </c>
      <c r="GQV47" s="1152" t="s">
        <v>129</v>
      </c>
      <c r="GQW47" s="1152" t="s">
        <v>129</v>
      </c>
      <c r="GQX47" s="1152" t="s">
        <v>129</v>
      </c>
      <c r="GQY47" s="1152" t="s">
        <v>129</v>
      </c>
      <c r="GQZ47" s="1152" t="s">
        <v>129</v>
      </c>
      <c r="GRA47" s="1152" t="s">
        <v>129</v>
      </c>
      <c r="GRB47" s="1152" t="s">
        <v>129</v>
      </c>
      <c r="GRC47" s="1152" t="s">
        <v>129</v>
      </c>
      <c r="GRD47" s="1152" t="s">
        <v>129</v>
      </c>
      <c r="GRE47" s="1152" t="s">
        <v>129</v>
      </c>
      <c r="GRF47" s="1152" t="s">
        <v>129</v>
      </c>
      <c r="GRG47" s="1152" t="s">
        <v>129</v>
      </c>
      <c r="GRH47" s="1152" t="s">
        <v>129</v>
      </c>
      <c r="GRI47" s="1152" t="s">
        <v>129</v>
      </c>
      <c r="GRJ47" s="1152" t="s">
        <v>129</v>
      </c>
      <c r="GRK47" s="1152" t="s">
        <v>129</v>
      </c>
      <c r="GRL47" s="1152" t="s">
        <v>129</v>
      </c>
      <c r="GRM47" s="1152" t="s">
        <v>129</v>
      </c>
      <c r="GRN47" s="1152" t="s">
        <v>129</v>
      </c>
      <c r="GRO47" s="1152" t="s">
        <v>129</v>
      </c>
      <c r="GRP47" s="1152" t="s">
        <v>129</v>
      </c>
      <c r="GRQ47" s="1152" t="s">
        <v>129</v>
      </c>
      <c r="GRR47" s="1152" t="s">
        <v>129</v>
      </c>
      <c r="GRS47" s="1152" t="s">
        <v>129</v>
      </c>
      <c r="GRT47" s="1152" t="s">
        <v>129</v>
      </c>
      <c r="GRU47" s="1152" t="s">
        <v>129</v>
      </c>
      <c r="GRV47" s="1152" t="s">
        <v>129</v>
      </c>
      <c r="GRW47" s="1152" t="s">
        <v>129</v>
      </c>
      <c r="GRX47" s="1152" t="s">
        <v>129</v>
      </c>
      <c r="GRY47" s="1152" t="s">
        <v>129</v>
      </c>
      <c r="GRZ47" s="1152" t="s">
        <v>129</v>
      </c>
      <c r="GSA47" s="1152" t="s">
        <v>129</v>
      </c>
      <c r="GSB47" s="1152" t="s">
        <v>129</v>
      </c>
      <c r="GSC47" s="1152" t="s">
        <v>129</v>
      </c>
      <c r="GSD47" s="1152" t="s">
        <v>129</v>
      </c>
      <c r="GSE47" s="1152" t="s">
        <v>129</v>
      </c>
      <c r="GSF47" s="1152" t="s">
        <v>129</v>
      </c>
      <c r="GSG47" s="1152" t="s">
        <v>129</v>
      </c>
      <c r="GSH47" s="1152" t="s">
        <v>129</v>
      </c>
      <c r="GSI47" s="1152" t="s">
        <v>129</v>
      </c>
      <c r="GSJ47" s="1152" t="s">
        <v>129</v>
      </c>
      <c r="GSK47" s="1152" t="s">
        <v>129</v>
      </c>
      <c r="GSL47" s="1152" t="s">
        <v>129</v>
      </c>
      <c r="GSM47" s="1152" t="s">
        <v>129</v>
      </c>
      <c r="GSN47" s="1152" t="s">
        <v>129</v>
      </c>
      <c r="GSO47" s="1152" t="s">
        <v>129</v>
      </c>
      <c r="GSP47" s="1152" t="s">
        <v>129</v>
      </c>
      <c r="GSQ47" s="1152" t="s">
        <v>129</v>
      </c>
      <c r="GSR47" s="1152" t="s">
        <v>129</v>
      </c>
      <c r="GSS47" s="1152" t="s">
        <v>129</v>
      </c>
      <c r="GST47" s="1152" t="s">
        <v>129</v>
      </c>
      <c r="GSU47" s="1152" t="s">
        <v>129</v>
      </c>
      <c r="GSV47" s="1152" t="s">
        <v>129</v>
      </c>
      <c r="GSW47" s="1152" t="s">
        <v>129</v>
      </c>
      <c r="GSX47" s="1152" t="s">
        <v>129</v>
      </c>
      <c r="GSY47" s="1152" t="s">
        <v>129</v>
      </c>
      <c r="GSZ47" s="1152" t="s">
        <v>129</v>
      </c>
      <c r="GTA47" s="1152" t="s">
        <v>129</v>
      </c>
      <c r="GTB47" s="1152" t="s">
        <v>129</v>
      </c>
      <c r="GTC47" s="1152" t="s">
        <v>129</v>
      </c>
      <c r="GTD47" s="1152" t="s">
        <v>129</v>
      </c>
      <c r="GTE47" s="1152" t="s">
        <v>129</v>
      </c>
      <c r="GTF47" s="1152" t="s">
        <v>129</v>
      </c>
      <c r="GTG47" s="1152" t="s">
        <v>129</v>
      </c>
      <c r="GTH47" s="1152" t="s">
        <v>129</v>
      </c>
      <c r="GTI47" s="1152" t="s">
        <v>129</v>
      </c>
      <c r="GTJ47" s="1152" t="s">
        <v>129</v>
      </c>
      <c r="GTK47" s="1152" t="s">
        <v>129</v>
      </c>
      <c r="GTL47" s="1152" t="s">
        <v>129</v>
      </c>
      <c r="GTM47" s="1152" t="s">
        <v>129</v>
      </c>
      <c r="GTN47" s="1152" t="s">
        <v>129</v>
      </c>
      <c r="GTO47" s="1152" t="s">
        <v>129</v>
      </c>
      <c r="GTP47" s="1152" t="s">
        <v>129</v>
      </c>
      <c r="GTQ47" s="1152" t="s">
        <v>129</v>
      </c>
      <c r="GTR47" s="1152" t="s">
        <v>129</v>
      </c>
      <c r="GTS47" s="1152" t="s">
        <v>129</v>
      </c>
      <c r="GTT47" s="1152" t="s">
        <v>129</v>
      </c>
      <c r="GTU47" s="1152" t="s">
        <v>129</v>
      </c>
      <c r="GTV47" s="1152" t="s">
        <v>129</v>
      </c>
      <c r="GTW47" s="1152" t="s">
        <v>129</v>
      </c>
      <c r="GTX47" s="1152" t="s">
        <v>129</v>
      </c>
      <c r="GTY47" s="1152" t="s">
        <v>129</v>
      </c>
      <c r="GTZ47" s="1152" t="s">
        <v>129</v>
      </c>
      <c r="GUA47" s="1152" t="s">
        <v>129</v>
      </c>
      <c r="GUB47" s="1152" t="s">
        <v>129</v>
      </c>
      <c r="GUC47" s="1152" t="s">
        <v>129</v>
      </c>
      <c r="GUD47" s="1152" t="s">
        <v>129</v>
      </c>
      <c r="GUE47" s="1152" t="s">
        <v>129</v>
      </c>
      <c r="GUF47" s="1152" t="s">
        <v>129</v>
      </c>
      <c r="GUG47" s="1152" t="s">
        <v>129</v>
      </c>
      <c r="GUH47" s="1152" t="s">
        <v>129</v>
      </c>
      <c r="GUI47" s="1152" t="s">
        <v>129</v>
      </c>
      <c r="GUJ47" s="1152" t="s">
        <v>129</v>
      </c>
      <c r="GUK47" s="1152" t="s">
        <v>129</v>
      </c>
      <c r="GUL47" s="1152" t="s">
        <v>129</v>
      </c>
      <c r="GUM47" s="1152" t="s">
        <v>129</v>
      </c>
      <c r="GUN47" s="1152" t="s">
        <v>129</v>
      </c>
      <c r="GUO47" s="1152" t="s">
        <v>129</v>
      </c>
      <c r="GUP47" s="1152" t="s">
        <v>129</v>
      </c>
      <c r="GUQ47" s="1152" t="s">
        <v>129</v>
      </c>
      <c r="GUR47" s="1152" t="s">
        <v>129</v>
      </c>
      <c r="GUS47" s="1152" t="s">
        <v>129</v>
      </c>
      <c r="GUT47" s="1152" t="s">
        <v>129</v>
      </c>
      <c r="GUU47" s="1152" t="s">
        <v>129</v>
      </c>
      <c r="GUV47" s="1152" t="s">
        <v>129</v>
      </c>
      <c r="GUW47" s="1152" t="s">
        <v>129</v>
      </c>
      <c r="GUX47" s="1152" t="s">
        <v>129</v>
      </c>
      <c r="GUY47" s="1152" t="s">
        <v>129</v>
      </c>
      <c r="GUZ47" s="1152" t="s">
        <v>129</v>
      </c>
      <c r="GVA47" s="1152" t="s">
        <v>129</v>
      </c>
      <c r="GVB47" s="1152" t="s">
        <v>129</v>
      </c>
      <c r="GVC47" s="1152" t="s">
        <v>129</v>
      </c>
      <c r="GVD47" s="1152" t="s">
        <v>129</v>
      </c>
      <c r="GVE47" s="1152" t="s">
        <v>129</v>
      </c>
      <c r="GVF47" s="1152" t="s">
        <v>129</v>
      </c>
      <c r="GVG47" s="1152" t="s">
        <v>129</v>
      </c>
      <c r="GVH47" s="1152" t="s">
        <v>129</v>
      </c>
      <c r="GVI47" s="1152" t="s">
        <v>129</v>
      </c>
      <c r="GVJ47" s="1152" t="s">
        <v>129</v>
      </c>
      <c r="GVK47" s="1152" t="s">
        <v>129</v>
      </c>
      <c r="GVL47" s="1152" t="s">
        <v>129</v>
      </c>
      <c r="GVM47" s="1152" t="s">
        <v>129</v>
      </c>
      <c r="GVN47" s="1152" t="s">
        <v>129</v>
      </c>
      <c r="GVO47" s="1152" t="s">
        <v>129</v>
      </c>
      <c r="GVP47" s="1152" t="s">
        <v>129</v>
      </c>
      <c r="GVQ47" s="1152" t="s">
        <v>129</v>
      </c>
      <c r="GVR47" s="1152" t="s">
        <v>129</v>
      </c>
      <c r="GVS47" s="1152" t="s">
        <v>129</v>
      </c>
      <c r="GVT47" s="1152" t="s">
        <v>129</v>
      </c>
      <c r="GVU47" s="1152" t="s">
        <v>129</v>
      </c>
      <c r="GVV47" s="1152" t="s">
        <v>129</v>
      </c>
      <c r="GVW47" s="1152" t="s">
        <v>129</v>
      </c>
      <c r="GVX47" s="1152" t="s">
        <v>129</v>
      </c>
      <c r="GVY47" s="1152" t="s">
        <v>129</v>
      </c>
      <c r="GVZ47" s="1152" t="s">
        <v>129</v>
      </c>
      <c r="GWA47" s="1152" t="s">
        <v>129</v>
      </c>
      <c r="GWB47" s="1152" t="s">
        <v>129</v>
      </c>
      <c r="GWC47" s="1152" t="s">
        <v>129</v>
      </c>
      <c r="GWD47" s="1152" t="s">
        <v>129</v>
      </c>
      <c r="GWE47" s="1152" t="s">
        <v>129</v>
      </c>
      <c r="GWF47" s="1152" t="s">
        <v>129</v>
      </c>
      <c r="GWG47" s="1152" t="s">
        <v>129</v>
      </c>
      <c r="GWH47" s="1152" t="s">
        <v>129</v>
      </c>
      <c r="GWI47" s="1152" t="s">
        <v>129</v>
      </c>
      <c r="GWJ47" s="1152" t="s">
        <v>129</v>
      </c>
      <c r="GWK47" s="1152" t="s">
        <v>129</v>
      </c>
      <c r="GWL47" s="1152" t="s">
        <v>129</v>
      </c>
      <c r="GWM47" s="1152" t="s">
        <v>129</v>
      </c>
      <c r="GWN47" s="1152" t="s">
        <v>129</v>
      </c>
      <c r="GWO47" s="1152" t="s">
        <v>129</v>
      </c>
      <c r="GWP47" s="1152" t="s">
        <v>129</v>
      </c>
      <c r="GWQ47" s="1152" t="s">
        <v>129</v>
      </c>
      <c r="GWR47" s="1152" t="s">
        <v>129</v>
      </c>
      <c r="GWS47" s="1152" t="s">
        <v>129</v>
      </c>
      <c r="GWT47" s="1152" t="s">
        <v>129</v>
      </c>
      <c r="GWU47" s="1152" t="s">
        <v>129</v>
      </c>
      <c r="GWV47" s="1152" t="s">
        <v>129</v>
      </c>
      <c r="GWW47" s="1152" t="s">
        <v>129</v>
      </c>
      <c r="GWX47" s="1152" t="s">
        <v>129</v>
      </c>
      <c r="GWY47" s="1152" t="s">
        <v>129</v>
      </c>
      <c r="GWZ47" s="1152" t="s">
        <v>129</v>
      </c>
      <c r="GXA47" s="1152" t="s">
        <v>129</v>
      </c>
      <c r="GXB47" s="1152" t="s">
        <v>129</v>
      </c>
      <c r="GXC47" s="1152" t="s">
        <v>129</v>
      </c>
      <c r="GXD47" s="1152" t="s">
        <v>129</v>
      </c>
      <c r="GXE47" s="1152" t="s">
        <v>129</v>
      </c>
      <c r="GXF47" s="1152" t="s">
        <v>129</v>
      </c>
      <c r="GXG47" s="1152" t="s">
        <v>129</v>
      </c>
      <c r="GXH47" s="1152" t="s">
        <v>129</v>
      </c>
      <c r="GXI47" s="1152" t="s">
        <v>129</v>
      </c>
      <c r="GXJ47" s="1152" t="s">
        <v>129</v>
      </c>
      <c r="GXK47" s="1152" t="s">
        <v>129</v>
      </c>
      <c r="GXL47" s="1152" t="s">
        <v>129</v>
      </c>
      <c r="GXM47" s="1152" t="s">
        <v>129</v>
      </c>
      <c r="GXN47" s="1152" t="s">
        <v>129</v>
      </c>
      <c r="GXO47" s="1152" t="s">
        <v>129</v>
      </c>
      <c r="GXP47" s="1152" t="s">
        <v>129</v>
      </c>
      <c r="GXQ47" s="1152" t="s">
        <v>129</v>
      </c>
      <c r="GXR47" s="1152" t="s">
        <v>129</v>
      </c>
      <c r="GXS47" s="1152" t="s">
        <v>129</v>
      </c>
      <c r="GXT47" s="1152" t="s">
        <v>129</v>
      </c>
      <c r="GXU47" s="1152" t="s">
        <v>129</v>
      </c>
      <c r="GXV47" s="1152" t="s">
        <v>129</v>
      </c>
      <c r="GXW47" s="1152" t="s">
        <v>129</v>
      </c>
      <c r="GXX47" s="1152" t="s">
        <v>129</v>
      </c>
      <c r="GXY47" s="1152" t="s">
        <v>129</v>
      </c>
      <c r="GXZ47" s="1152" t="s">
        <v>129</v>
      </c>
      <c r="GYA47" s="1152" t="s">
        <v>129</v>
      </c>
      <c r="GYB47" s="1152" t="s">
        <v>129</v>
      </c>
      <c r="GYC47" s="1152" t="s">
        <v>129</v>
      </c>
      <c r="GYD47" s="1152" t="s">
        <v>129</v>
      </c>
      <c r="GYE47" s="1152" t="s">
        <v>129</v>
      </c>
      <c r="GYF47" s="1152" t="s">
        <v>129</v>
      </c>
      <c r="GYG47" s="1152" t="s">
        <v>129</v>
      </c>
      <c r="GYH47" s="1152" t="s">
        <v>129</v>
      </c>
      <c r="GYI47" s="1152" t="s">
        <v>129</v>
      </c>
      <c r="GYJ47" s="1152" t="s">
        <v>129</v>
      </c>
      <c r="GYK47" s="1152" t="s">
        <v>129</v>
      </c>
      <c r="GYL47" s="1152" t="s">
        <v>129</v>
      </c>
      <c r="GYM47" s="1152" t="s">
        <v>129</v>
      </c>
      <c r="GYN47" s="1152" t="s">
        <v>129</v>
      </c>
      <c r="GYO47" s="1152" t="s">
        <v>129</v>
      </c>
      <c r="GYP47" s="1152" t="s">
        <v>129</v>
      </c>
      <c r="GYQ47" s="1152" t="s">
        <v>129</v>
      </c>
      <c r="GYR47" s="1152" t="s">
        <v>129</v>
      </c>
      <c r="GYS47" s="1152" t="s">
        <v>129</v>
      </c>
      <c r="GYT47" s="1152" t="s">
        <v>129</v>
      </c>
      <c r="GYU47" s="1152" t="s">
        <v>129</v>
      </c>
      <c r="GYV47" s="1152" t="s">
        <v>129</v>
      </c>
      <c r="GYW47" s="1152" t="s">
        <v>129</v>
      </c>
      <c r="GYX47" s="1152" t="s">
        <v>129</v>
      </c>
      <c r="GYY47" s="1152" t="s">
        <v>129</v>
      </c>
      <c r="GYZ47" s="1152" t="s">
        <v>129</v>
      </c>
      <c r="GZA47" s="1152" t="s">
        <v>129</v>
      </c>
      <c r="GZB47" s="1152" t="s">
        <v>129</v>
      </c>
      <c r="GZC47" s="1152" t="s">
        <v>129</v>
      </c>
      <c r="GZD47" s="1152" t="s">
        <v>129</v>
      </c>
      <c r="GZE47" s="1152" t="s">
        <v>129</v>
      </c>
      <c r="GZF47" s="1152" t="s">
        <v>129</v>
      </c>
      <c r="GZG47" s="1152" t="s">
        <v>129</v>
      </c>
      <c r="GZH47" s="1152" t="s">
        <v>129</v>
      </c>
      <c r="GZI47" s="1152" t="s">
        <v>129</v>
      </c>
      <c r="GZJ47" s="1152" t="s">
        <v>129</v>
      </c>
      <c r="GZK47" s="1152" t="s">
        <v>129</v>
      </c>
      <c r="GZL47" s="1152" t="s">
        <v>129</v>
      </c>
      <c r="GZM47" s="1152" t="s">
        <v>129</v>
      </c>
      <c r="GZN47" s="1152" t="s">
        <v>129</v>
      </c>
      <c r="GZO47" s="1152" t="s">
        <v>129</v>
      </c>
      <c r="GZP47" s="1152" t="s">
        <v>129</v>
      </c>
      <c r="GZQ47" s="1152" t="s">
        <v>129</v>
      </c>
      <c r="GZR47" s="1152" t="s">
        <v>129</v>
      </c>
      <c r="GZS47" s="1152" t="s">
        <v>129</v>
      </c>
      <c r="GZT47" s="1152" t="s">
        <v>129</v>
      </c>
      <c r="GZU47" s="1152" t="s">
        <v>129</v>
      </c>
      <c r="GZV47" s="1152" t="s">
        <v>129</v>
      </c>
      <c r="GZW47" s="1152" t="s">
        <v>129</v>
      </c>
      <c r="GZX47" s="1152" t="s">
        <v>129</v>
      </c>
      <c r="GZY47" s="1152" t="s">
        <v>129</v>
      </c>
      <c r="GZZ47" s="1152" t="s">
        <v>129</v>
      </c>
      <c r="HAA47" s="1152" t="s">
        <v>129</v>
      </c>
      <c r="HAB47" s="1152" t="s">
        <v>129</v>
      </c>
      <c r="HAC47" s="1152" t="s">
        <v>129</v>
      </c>
      <c r="HAD47" s="1152" t="s">
        <v>129</v>
      </c>
      <c r="HAE47" s="1152" t="s">
        <v>129</v>
      </c>
      <c r="HAF47" s="1152" t="s">
        <v>129</v>
      </c>
      <c r="HAG47" s="1152" t="s">
        <v>129</v>
      </c>
      <c r="HAH47" s="1152" t="s">
        <v>129</v>
      </c>
      <c r="HAI47" s="1152" t="s">
        <v>129</v>
      </c>
      <c r="HAJ47" s="1152" t="s">
        <v>129</v>
      </c>
      <c r="HAK47" s="1152" t="s">
        <v>129</v>
      </c>
      <c r="HAL47" s="1152" t="s">
        <v>129</v>
      </c>
      <c r="HAM47" s="1152" t="s">
        <v>129</v>
      </c>
      <c r="HAN47" s="1152" t="s">
        <v>129</v>
      </c>
      <c r="HAO47" s="1152" t="s">
        <v>129</v>
      </c>
      <c r="HAP47" s="1152" t="s">
        <v>129</v>
      </c>
      <c r="HAQ47" s="1152" t="s">
        <v>129</v>
      </c>
      <c r="HAR47" s="1152" t="s">
        <v>129</v>
      </c>
      <c r="HAS47" s="1152" t="s">
        <v>129</v>
      </c>
      <c r="HAT47" s="1152" t="s">
        <v>129</v>
      </c>
      <c r="HAU47" s="1152" t="s">
        <v>129</v>
      </c>
      <c r="HAV47" s="1152" t="s">
        <v>129</v>
      </c>
      <c r="HAW47" s="1152" t="s">
        <v>129</v>
      </c>
      <c r="HAX47" s="1152" t="s">
        <v>129</v>
      </c>
      <c r="HAY47" s="1152" t="s">
        <v>129</v>
      </c>
      <c r="HAZ47" s="1152" t="s">
        <v>129</v>
      </c>
      <c r="HBA47" s="1152" t="s">
        <v>129</v>
      </c>
      <c r="HBB47" s="1152" t="s">
        <v>129</v>
      </c>
      <c r="HBC47" s="1152" t="s">
        <v>129</v>
      </c>
      <c r="HBD47" s="1152" t="s">
        <v>129</v>
      </c>
      <c r="HBE47" s="1152" t="s">
        <v>129</v>
      </c>
      <c r="HBF47" s="1152" t="s">
        <v>129</v>
      </c>
      <c r="HBG47" s="1152" t="s">
        <v>129</v>
      </c>
      <c r="HBH47" s="1152" t="s">
        <v>129</v>
      </c>
      <c r="HBI47" s="1152" t="s">
        <v>129</v>
      </c>
      <c r="HBJ47" s="1152" t="s">
        <v>129</v>
      </c>
      <c r="HBK47" s="1152" t="s">
        <v>129</v>
      </c>
      <c r="HBL47" s="1152" t="s">
        <v>129</v>
      </c>
      <c r="HBM47" s="1152" t="s">
        <v>129</v>
      </c>
      <c r="HBN47" s="1152" t="s">
        <v>129</v>
      </c>
      <c r="HBO47" s="1152" t="s">
        <v>129</v>
      </c>
      <c r="HBP47" s="1152" t="s">
        <v>129</v>
      </c>
      <c r="HBQ47" s="1152" t="s">
        <v>129</v>
      </c>
      <c r="HBR47" s="1152" t="s">
        <v>129</v>
      </c>
      <c r="HBS47" s="1152" t="s">
        <v>129</v>
      </c>
      <c r="HBT47" s="1152" t="s">
        <v>129</v>
      </c>
      <c r="HBU47" s="1152" t="s">
        <v>129</v>
      </c>
      <c r="HBV47" s="1152" t="s">
        <v>129</v>
      </c>
      <c r="HBW47" s="1152" t="s">
        <v>129</v>
      </c>
      <c r="HBX47" s="1152" t="s">
        <v>129</v>
      </c>
      <c r="HBY47" s="1152" t="s">
        <v>129</v>
      </c>
      <c r="HBZ47" s="1152" t="s">
        <v>129</v>
      </c>
      <c r="HCA47" s="1152" t="s">
        <v>129</v>
      </c>
      <c r="HCB47" s="1152" t="s">
        <v>129</v>
      </c>
      <c r="HCC47" s="1152" t="s">
        <v>129</v>
      </c>
      <c r="HCD47" s="1152" t="s">
        <v>129</v>
      </c>
      <c r="HCE47" s="1152" t="s">
        <v>129</v>
      </c>
      <c r="HCF47" s="1152" t="s">
        <v>129</v>
      </c>
      <c r="HCG47" s="1152" t="s">
        <v>129</v>
      </c>
      <c r="HCH47" s="1152" t="s">
        <v>129</v>
      </c>
      <c r="HCI47" s="1152" t="s">
        <v>129</v>
      </c>
      <c r="HCJ47" s="1152" t="s">
        <v>129</v>
      </c>
      <c r="HCK47" s="1152" t="s">
        <v>129</v>
      </c>
      <c r="HCL47" s="1152" t="s">
        <v>129</v>
      </c>
      <c r="HCM47" s="1152" t="s">
        <v>129</v>
      </c>
      <c r="HCN47" s="1152" t="s">
        <v>129</v>
      </c>
      <c r="HCO47" s="1152" t="s">
        <v>129</v>
      </c>
      <c r="HCP47" s="1152" t="s">
        <v>129</v>
      </c>
      <c r="HCQ47" s="1152" t="s">
        <v>129</v>
      </c>
      <c r="HCR47" s="1152" t="s">
        <v>129</v>
      </c>
      <c r="HCS47" s="1152" t="s">
        <v>129</v>
      </c>
      <c r="HCT47" s="1152" t="s">
        <v>129</v>
      </c>
      <c r="HCU47" s="1152" t="s">
        <v>129</v>
      </c>
      <c r="HCV47" s="1152" t="s">
        <v>129</v>
      </c>
      <c r="HCW47" s="1152" t="s">
        <v>129</v>
      </c>
      <c r="HCX47" s="1152" t="s">
        <v>129</v>
      </c>
      <c r="HCY47" s="1152" t="s">
        <v>129</v>
      </c>
      <c r="HCZ47" s="1152" t="s">
        <v>129</v>
      </c>
      <c r="HDA47" s="1152" t="s">
        <v>129</v>
      </c>
      <c r="HDB47" s="1152" t="s">
        <v>129</v>
      </c>
      <c r="HDC47" s="1152" t="s">
        <v>129</v>
      </c>
      <c r="HDD47" s="1152" t="s">
        <v>129</v>
      </c>
      <c r="HDE47" s="1152" t="s">
        <v>129</v>
      </c>
      <c r="HDF47" s="1152" t="s">
        <v>129</v>
      </c>
      <c r="HDG47" s="1152" t="s">
        <v>129</v>
      </c>
      <c r="HDH47" s="1152" t="s">
        <v>129</v>
      </c>
      <c r="HDI47" s="1152" t="s">
        <v>129</v>
      </c>
      <c r="HDJ47" s="1152" t="s">
        <v>129</v>
      </c>
      <c r="HDK47" s="1152" t="s">
        <v>129</v>
      </c>
      <c r="HDL47" s="1152" t="s">
        <v>129</v>
      </c>
      <c r="HDM47" s="1152" t="s">
        <v>129</v>
      </c>
      <c r="HDN47" s="1152" t="s">
        <v>129</v>
      </c>
      <c r="HDO47" s="1152" t="s">
        <v>129</v>
      </c>
      <c r="HDP47" s="1152" t="s">
        <v>129</v>
      </c>
      <c r="HDQ47" s="1152" t="s">
        <v>129</v>
      </c>
      <c r="HDR47" s="1152" t="s">
        <v>129</v>
      </c>
      <c r="HDS47" s="1152" t="s">
        <v>129</v>
      </c>
      <c r="HDT47" s="1152" t="s">
        <v>129</v>
      </c>
      <c r="HDU47" s="1152" t="s">
        <v>129</v>
      </c>
      <c r="HDV47" s="1152" t="s">
        <v>129</v>
      </c>
      <c r="HDW47" s="1152" t="s">
        <v>129</v>
      </c>
      <c r="HDX47" s="1152" t="s">
        <v>129</v>
      </c>
      <c r="HDY47" s="1152" t="s">
        <v>129</v>
      </c>
      <c r="HDZ47" s="1152" t="s">
        <v>129</v>
      </c>
      <c r="HEA47" s="1152" t="s">
        <v>129</v>
      </c>
      <c r="HEB47" s="1152" t="s">
        <v>129</v>
      </c>
      <c r="HEC47" s="1152" t="s">
        <v>129</v>
      </c>
      <c r="HED47" s="1152" t="s">
        <v>129</v>
      </c>
      <c r="HEE47" s="1152" t="s">
        <v>129</v>
      </c>
      <c r="HEF47" s="1152" t="s">
        <v>129</v>
      </c>
      <c r="HEG47" s="1152" t="s">
        <v>129</v>
      </c>
      <c r="HEH47" s="1152" t="s">
        <v>129</v>
      </c>
      <c r="HEI47" s="1152" t="s">
        <v>129</v>
      </c>
      <c r="HEJ47" s="1152" t="s">
        <v>129</v>
      </c>
      <c r="HEK47" s="1152" t="s">
        <v>129</v>
      </c>
      <c r="HEL47" s="1152" t="s">
        <v>129</v>
      </c>
      <c r="HEM47" s="1152" t="s">
        <v>129</v>
      </c>
      <c r="HEN47" s="1152" t="s">
        <v>129</v>
      </c>
      <c r="HEO47" s="1152" t="s">
        <v>129</v>
      </c>
      <c r="HEP47" s="1152" t="s">
        <v>129</v>
      </c>
      <c r="HEQ47" s="1152" t="s">
        <v>129</v>
      </c>
      <c r="HER47" s="1152" t="s">
        <v>129</v>
      </c>
      <c r="HES47" s="1152" t="s">
        <v>129</v>
      </c>
      <c r="HET47" s="1152" t="s">
        <v>129</v>
      </c>
      <c r="HEU47" s="1152" t="s">
        <v>129</v>
      </c>
      <c r="HEV47" s="1152" t="s">
        <v>129</v>
      </c>
      <c r="HEW47" s="1152" t="s">
        <v>129</v>
      </c>
      <c r="HEX47" s="1152" t="s">
        <v>129</v>
      </c>
      <c r="HEY47" s="1152" t="s">
        <v>129</v>
      </c>
      <c r="HEZ47" s="1152" t="s">
        <v>129</v>
      </c>
      <c r="HFA47" s="1152" t="s">
        <v>129</v>
      </c>
      <c r="HFB47" s="1152" t="s">
        <v>129</v>
      </c>
      <c r="HFC47" s="1152" t="s">
        <v>129</v>
      </c>
      <c r="HFD47" s="1152" t="s">
        <v>129</v>
      </c>
      <c r="HFE47" s="1152" t="s">
        <v>129</v>
      </c>
      <c r="HFF47" s="1152" t="s">
        <v>129</v>
      </c>
      <c r="HFG47" s="1152" t="s">
        <v>129</v>
      </c>
      <c r="HFH47" s="1152" t="s">
        <v>129</v>
      </c>
      <c r="HFI47" s="1152" t="s">
        <v>129</v>
      </c>
      <c r="HFJ47" s="1152" t="s">
        <v>129</v>
      </c>
      <c r="HFK47" s="1152" t="s">
        <v>129</v>
      </c>
      <c r="HFL47" s="1152" t="s">
        <v>129</v>
      </c>
      <c r="HFM47" s="1152" t="s">
        <v>129</v>
      </c>
      <c r="HFN47" s="1152" t="s">
        <v>129</v>
      </c>
      <c r="HFO47" s="1152" t="s">
        <v>129</v>
      </c>
      <c r="HFP47" s="1152" t="s">
        <v>129</v>
      </c>
      <c r="HFQ47" s="1152" t="s">
        <v>129</v>
      </c>
      <c r="HFR47" s="1152" t="s">
        <v>129</v>
      </c>
      <c r="HFS47" s="1152" t="s">
        <v>129</v>
      </c>
      <c r="HFT47" s="1152" t="s">
        <v>129</v>
      </c>
      <c r="HFU47" s="1152" t="s">
        <v>129</v>
      </c>
      <c r="HFV47" s="1152" t="s">
        <v>129</v>
      </c>
      <c r="HFW47" s="1152" t="s">
        <v>129</v>
      </c>
      <c r="HFX47" s="1152" t="s">
        <v>129</v>
      </c>
      <c r="HFY47" s="1152" t="s">
        <v>129</v>
      </c>
      <c r="HFZ47" s="1152" t="s">
        <v>129</v>
      </c>
      <c r="HGA47" s="1152" t="s">
        <v>129</v>
      </c>
      <c r="HGB47" s="1152" t="s">
        <v>129</v>
      </c>
      <c r="HGC47" s="1152" t="s">
        <v>129</v>
      </c>
      <c r="HGD47" s="1152" t="s">
        <v>129</v>
      </c>
      <c r="HGE47" s="1152" t="s">
        <v>129</v>
      </c>
      <c r="HGF47" s="1152" t="s">
        <v>129</v>
      </c>
      <c r="HGG47" s="1152" t="s">
        <v>129</v>
      </c>
      <c r="HGH47" s="1152" t="s">
        <v>129</v>
      </c>
      <c r="HGI47" s="1152" t="s">
        <v>129</v>
      </c>
      <c r="HGJ47" s="1152" t="s">
        <v>129</v>
      </c>
      <c r="HGK47" s="1152" t="s">
        <v>129</v>
      </c>
      <c r="HGL47" s="1152" t="s">
        <v>129</v>
      </c>
      <c r="HGM47" s="1152" t="s">
        <v>129</v>
      </c>
      <c r="HGN47" s="1152" t="s">
        <v>129</v>
      </c>
      <c r="HGO47" s="1152" t="s">
        <v>129</v>
      </c>
      <c r="HGP47" s="1152" t="s">
        <v>129</v>
      </c>
      <c r="HGQ47" s="1152" t="s">
        <v>129</v>
      </c>
      <c r="HGR47" s="1152" t="s">
        <v>129</v>
      </c>
      <c r="HGS47" s="1152" t="s">
        <v>129</v>
      </c>
      <c r="HGT47" s="1152" t="s">
        <v>129</v>
      </c>
      <c r="HGU47" s="1152" t="s">
        <v>129</v>
      </c>
      <c r="HGV47" s="1152" t="s">
        <v>129</v>
      </c>
      <c r="HGW47" s="1152" t="s">
        <v>129</v>
      </c>
      <c r="HGX47" s="1152" t="s">
        <v>129</v>
      </c>
      <c r="HGY47" s="1152" t="s">
        <v>129</v>
      </c>
      <c r="HGZ47" s="1152" t="s">
        <v>129</v>
      </c>
      <c r="HHA47" s="1152" t="s">
        <v>129</v>
      </c>
      <c r="HHB47" s="1152" t="s">
        <v>129</v>
      </c>
      <c r="HHC47" s="1152" t="s">
        <v>129</v>
      </c>
      <c r="HHD47" s="1152" t="s">
        <v>129</v>
      </c>
      <c r="HHE47" s="1152" t="s">
        <v>129</v>
      </c>
      <c r="HHF47" s="1152" t="s">
        <v>129</v>
      </c>
      <c r="HHG47" s="1152" t="s">
        <v>129</v>
      </c>
      <c r="HHH47" s="1152" t="s">
        <v>129</v>
      </c>
      <c r="HHI47" s="1152" t="s">
        <v>129</v>
      </c>
      <c r="HHJ47" s="1152" t="s">
        <v>129</v>
      </c>
      <c r="HHK47" s="1152" t="s">
        <v>129</v>
      </c>
      <c r="HHL47" s="1152" t="s">
        <v>129</v>
      </c>
      <c r="HHM47" s="1152" t="s">
        <v>129</v>
      </c>
      <c r="HHN47" s="1152" t="s">
        <v>129</v>
      </c>
      <c r="HHO47" s="1152" t="s">
        <v>129</v>
      </c>
      <c r="HHP47" s="1152" t="s">
        <v>129</v>
      </c>
      <c r="HHQ47" s="1152" t="s">
        <v>129</v>
      </c>
      <c r="HHR47" s="1152" t="s">
        <v>129</v>
      </c>
      <c r="HHS47" s="1152" t="s">
        <v>129</v>
      </c>
      <c r="HHT47" s="1152" t="s">
        <v>129</v>
      </c>
      <c r="HHU47" s="1152" t="s">
        <v>129</v>
      </c>
      <c r="HHV47" s="1152" t="s">
        <v>129</v>
      </c>
      <c r="HHW47" s="1152" t="s">
        <v>129</v>
      </c>
      <c r="HHX47" s="1152" t="s">
        <v>129</v>
      </c>
      <c r="HHY47" s="1152" t="s">
        <v>129</v>
      </c>
      <c r="HHZ47" s="1152" t="s">
        <v>129</v>
      </c>
      <c r="HIA47" s="1152" t="s">
        <v>129</v>
      </c>
      <c r="HIB47" s="1152" t="s">
        <v>129</v>
      </c>
      <c r="HIC47" s="1152" t="s">
        <v>129</v>
      </c>
      <c r="HID47" s="1152" t="s">
        <v>129</v>
      </c>
      <c r="HIE47" s="1152" t="s">
        <v>129</v>
      </c>
      <c r="HIF47" s="1152" t="s">
        <v>129</v>
      </c>
      <c r="HIG47" s="1152" t="s">
        <v>129</v>
      </c>
      <c r="HIH47" s="1152" t="s">
        <v>129</v>
      </c>
      <c r="HII47" s="1152" t="s">
        <v>129</v>
      </c>
      <c r="HIJ47" s="1152" t="s">
        <v>129</v>
      </c>
      <c r="HIK47" s="1152" t="s">
        <v>129</v>
      </c>
      <c r="HIL47" s="1152" t="s">
        <v>129</v>
      </c>
      <c r="HIM47" s="1152" t="s">
        <v>129</v>
      </c>
      <c r="HIN47" s="1152" t="s">
        <v>129</v>
      </c>
      <c r="HIO47" s="1152" t="s">
        <v>129</v>
      </c>
      <c r="HIP47" s="1152" t="s">
        <v>129</v>
      </c>
      <c r="HIQ47" s="1152" t="s">
        <v>129</v>
      </c>
      <c r="HIR47" s="1152" t="s">
        <v>129</v>
      </c>
      <c r="HIS47" s="1152" t="s">
        <v>129</v>
      </c>
      <c r="HIT47" s="1152" t="s">
        <v>129</v>
      </c>
      <c r="HIU47" s="1152" t="s">
        <v>129</v>
      </c>
      <c r="HIV47" s="1152" t="s">
        <v>129</v>
      </c>
      <c r="HIW47" s="1152" t="s">
        <v>129</v>
      </c>
      <c r="HIX47" s="1152" t="s">
        <v>129</v>
      </c>
      <c r="HIY47" s="1152" t="s">
        <v>129</v>
      </c>
      <c r="HIZ47" s="1152" t="s">
        <v>129</v>
      </c>
      <c r="HJA47" s="1152" t="s">
        <v>129</v>
      </c>
      <c r="HJB47" s="1152" t="s">
        <v>129</v>
      </c>
      <c r="HJC47" s="1152" t="s">
        <v>129</v>
      </c>
      <c r="HJD47" s="1152" t="s">
        <v>129</v>
      </c>
      <c r="HJE47" s="1152" t="s">
        <v>129</v>
      </c>
      <c r="HJF47" s="1152" t="s">
        <v>129</v>
      </c>
      <c r="HJG47" s="1152" t="s">
        <v>129</v>
      </c>
      <c r="HJH47" s="1152" t="s">
        <v>129</v>
      </c>
      <c r="HJI47" s="1152" t="s">
        <v>129</v>
      </c>
      <c r="HJJ47" s="1152" t="s">
        <v>129</v>
      </c>
      <c r="HJK47" s="1152" t="s">
        <v>129</v>
      </c>
      <c r="HJL47" s="1152" t="s">
        <v>129</v>
      </c>
      <c r="HJM47" s="1152" t="s">
        <v>129</v>
      </c>
      <c r="HJN47" s="1152" t="s">
        <v>129</v>
      </c>
      <c r="HJO47" s="1152" t="s">
        <v>129</v>
      </c>
      <c r="HJP47" s="1152" t="s">
        <v>129</v>
      </c>
      <c r="HJQ47" s="1152" t="s">
        <v>129</v>
      </c>
      <c r="HJR47" s="1152" t="s">
        <v>129</v>
      </c>
      <c r="HJS47" s="1152" t="s">
        <v>129</v>
      </c>
      <c r="HJT47" s="1152" t="s">
        <v>129</v>
      </c>
      <c r="HJU47" s="1152" t="s">
        <v>129</v>
      </c>
      <c r="HJV47" s="1152" t="s">
        <v>129</v>
      </c>
      <c r="HJW47" s="1152" t="s">
        <v>129</v>
      </c>
      <c r="HJX47" s="1152" t="s">
        <v>129</v>
      </c>
      <c r="HJY47" s="1152" t="s">
        <v>129</v>
      </c>
      <c r="HJZ47" s="1152" t="s">
        <v>129</v>
      </c>
      <c r="HKA47" s="1152" t="s">
        <v>129</v>
      </c>
      <c r="HKB47" s="1152" t="s">
        <v>129</v>
      </c>
      <c r="HKC47" s="1152" t="s">
        <v>129</v>
      </c>
      <c r="HKD47" s="1152" t="s">
        <v>129</v>
      </c>
      <c r="HKE47" s="1152" t="s">
        <v>129</v>
      </c>
      <c r="HKF47" s="1152" t="s">
        <v>129</v>
      </c>
      <c r="HKG47" s="1152" t="s">
        <v>129</v>
      </c>
      <c r="HKH47" s="1152" t="s">
        <v>129</v>
      </c>
      <c r="HKI47" s="1152" t="s">
        <v>129</v>
      </c>
      <c r="HKJ47" s="1152" t="s">
        <v>129</v>
      </c>
      <c r="HKK47" s="1152" t="s">
        <v>129</v>
      </c>
      <c r="HKL47" s="1152" t="s">
        <v>129</v>
      </c>
      <c r="HKM47" s="1152" t="s">
        <v>129</v>
      </c>
      <c r="HKN47" s="1152" t="s">
        <v>129</v>
      </c>
      <c r="HKO47" s="1152" t="s">
        <v>129</v>
      </c>
      <c r="HKP47" s="1152" t="s">
        <v>129</v>
      </c>
      <c r="HKQ47" s="1152" t="s">
        <v>129</v>
      </c>
      <c r="HKR47" s="1152" t="s">
        <v>129</v>
      </c>
      <c r="HKS47" s="1152" t="s">
        <v>129</v>
      </c>
      <c r="HKT47" s="1152" t="s">
        <v>129</v>
      </c>
      <c r="HKU47" s="1152" t="s">
        <v>129</v>
      </c>
      <c r="HKV47" s="1152" t="s">
        <v>129</v>
      </c>
      <c r="HKW47" s="1152" t="s">
        <v>129</v>
      </c>
      <c r="HKX47" s="1152" t="s">
        <v>129</v>
      </c>
      <c r="HKY47" s="1152" t="s">
        <v>129</v>
      </c>
      <c r="HKZ47" s="1152" t="s">
        <v>129</v>
      </c>
      <c r="HLA47" s="1152" t="s">
        <v>129</v>
      </c>
      <c r="HLB47" s="1152" t="s">
        <v>129</v>
      </c>
      <c r="HLC47" s="1152" t="s">
        <v>129</v>
      </c>
      <c r="HLD47" s="1152" t="s">
        <v>129</v>
      </c>
      <c r="HLE47" s="1152" t="s">
        <v>129</v>
      </c>
      <c r="HLF47" s="1152" t="s">
        <v>129</v>
      </c>
      <c r="HLG47" s="1152" t="s">
        <v>129</v>
      </c>
      <c r="HLH47" s="1152" t="s">
        <v>129</v>
      </c>
      <c r="HLI47" s="1152" t="s">
        <v>129</v>
      </c>
      <c r="HLJ47" s="1152" t="s">
        <v>129</v>
      </c>
      <c r="HLK47" s="1152" t="s">
        <v>129</v>
      </c>
      <c r="HLL47" s="1152" t="s">
        <v>129</v>
      </c>
      <c r="HLM47" s="1152" t="s">
        <v>129</v>
      </c>
      <c r="HLN47" s="1152" t="s">
        <v>129</v>
      </c>
      <c r="HLO47" s="1152" t="s">
        <v>129</v>
      </c>
      <c r="HLP47" s="1152" t="s">
        <v>129</v>
      </c>
      <c r="HLQ47" s="1152" t="s">
        <v>129</v>
      </c>
      <c r="HLR47" s="1152" t="s">
        <v>129</v>
      </c>
      <c r="HLS47" s="1152" t="s">
        <v>129</v>
      </c>
      <c r="HLT47" s="1152" t="s">
        <v>129</v>
      </c>
      <c r="HLU47" s="1152" t="s">
        <v>129</v>
      </c>
      <c r="HLV47" s="1152" t="s">
        <v>129</v>
      </c>
      <c r="HLW47" s="1152" t="s">
        <v>129</v>
      </c>
      <c r="HLX47" s="1152" t="s">
        <v>129</v>
      </c>
      <c r="HLY47" s="1152" t="s">
        <v>129</v>
      </c>
      <c r="HLZ47" s="1152" t="s">
        <v>129</v>
      </c>
      <c r="HMA47" s="1152" t="s">
        <v>129</v>
      </c>
      <c r="HMB47" s="1152" t="s">
        <v>129</v>
      </c>
      <c r="HMC47" s="1152" t="s">
        <v>129</v>
      </c>
      <c r="HMD47" s="1152" t="s">
        <v>129</v>
      </c>
      <c r="HME47" s="1152" t="s">
        <v>129</v>
      </c>
      <c r="HMF47" s="1152" t="s">
        <v>129</v>
      </c>
      <c r="HMG47" s="1152" t="s">
        <v>129</v>
      </c>
      <c r="HMH47" s="1152" t="s">
        <v>129</v>
      </c>
      <c r="HMI47" s="1152" t="s">
        <v>129</v>
      </c>
      <c r="HMJ47" s="1152" t="s">
        <v>129</v>
      </c>
      <c r="HMK47" s="1152" t="s">
        <v>129</v>
      </c>
      <c r="HML47" s="1152" t="s">
        <v>129</v>
      </c>
      <c r="HMM47" s="1152" t="s">
        <v>129</v>
      </c>
      <c r="HMN47" s="1152" t="s">
        <v>129</v>
      </c>
      <c r="HMO47" s="1152" t="s">
        <v>129</v>
      </c>
      <c r="HMP47" s="1152" t="s">
        <v>129</v>
      </c>
      <c r="HMQ47" s="1152" t="s">
        <v>129</v>
      </c>
      <c r="HMR47" s="1152" t="s">
        <v>129</v>
      </c>
      <c r="HMS47" s="1152" t="s">
        <v>129</v>
      </c>
      <c r="HMT47" s="1152" t="s">
        <v>129</v>
      </c>
      <c r="HMU47" s="1152" t="s">
        <v>129</v>
      </c>
      <c r="HMV47" s="1152" t="s">
        <v>129</v>
      </c>
      <c r="HMW47" s="1152" t="s">
        <v>129</v>
      </c>
      <c r="HMX47" s="1152" t="s">
        <v>129</v>
      </c>
      <c r="HMY47" s="1152" t="s">
        <v>129</v>
      </c>
      <c r="HMZ47" s="1152" t="s">
        <v>129</v>
      </c>
      <c r="HNA47" s="1152" t="s">
        <v>129</v>
      </c>
      <c r="HNB47" s="1152" t="s">
        <v>129</v>
      </c>
      <c r="HNC47" s="1152" t="s">
        <v>129</v>
      </c>
      <c r="HND47" s="1152" t="s">
        <v>129</v>
      </c>
      <c r="HNE47" s="1152" t="s">
        <v>129</v>
      </c>
      <c r="HNF47" s="1152" t="s">
        <v>129</v>
      </c>
      <c r="HNG47" s="1152" t="s">
        <v>129</v>
      </c>
      <c r="HNH47" s="1152" t="s">
        <v>129</v>
      </c>
      <c r="HNI47" s="1152" t="s">
        <v>129</v>
      </c>
      <c r="HNJ47" s="1152" t="s">
        <v>129</v>
      </c>
      <c r="HNK47" s="1152" t="s">
        <v>129</v>
      </c>
      <c r="HNL47" s="1152" t="s">
        <v>129</v>
      </c>
      <c r="HNM47" s="1152" t="s">
        <v>129</v>
      </c>
      <c r="HNN47" s="1152" t="s">
        <v>129</v>
      </c>
      <c r="HNO47" s="1152" t="s">
        <v>129</v>
      </c>
      <c r="HNP47" s="1152" t="s">
        <v>129</v>
      </c>
      <c r="HNQ47" s="1152" t="s">
        <v>129</v>
      </c>
      <c r="HNR47" s="1152" t="s">
        <v>129</v>
      </c>
      <c r="HNS47" s="1152" t="s">
        <v>129</v>
      </c>
      <c r="HNT47" s="1152" t="s">
        <v>129</v>
      </c>
      <c r="HNU47" s="1152" t="s">
        <v>129</v>
      </c>
      <c r="HNV47" s="1152" t="s">
        <v>129</v>
      </c>
      <c r="HNW47" s="1152" t="s">
        <v>129</v>
      </c>
      <c r="HNX47" s="1152" t="s">
        <v>129</v>
      </c>
      <c r="HNY47" s="1152" t="s">
        <v>129</v>
      </c>
      <c r="HNZ47" s="1152" t="s">
        <v>129</v>
      </c>
      <c r="HOA47" s="1152" t="s">
        <v>129</v>
      </c>
      <c r="HOB47" s="1152" t="s">
        <v>129</v>
      </c>
      <c r="HOC47" s="1152" t="s">
        <v>129</v>
      </c>
      <c r="HOD47" s="1152" t="s">
        <v>129</v>
      </c>
      <c r="HOE47" s="1152" t="s">
        <v>129</v>
      </c>
      <c r="HOF47" s="1152" t="s">
        <v>129</v>
      </c>
      <c r="HOG47" s="1152" t="s">
        <v>129</v>
      </c>
      <c r="HOH47" s="1152" t="s">
        <v>129</v>
      </c>
      <c r="HOI47" s="1152" t="s">
        <v>129</v>
      </c>
      <c r="HOJ47" s="1152" t="s">
        <v>129</v>
      </c>
      <c r="HOK47" s="1152" t="s">
        <v>129</v>
      </c>
      <c r="HOL47" s="1152" t="s">
        <v>129</v>
      </c>
      <c r="HOM47" s="1152" t="s">
        <v>129</v>
      </c>
      <c r="HON47" s="1152" t="s">
        <v>129</v>
      </c>
      <c r="HOO47" s="1152" t="s">
        <v>129</v>
      </c>
      <c r="HOP47" s="1152" t="s">
        <v>129</v>
      </c>
      <c r="HOQ47" s="1152" t="s">
        <v>129</v>
      </c>
      <c r="HOR47" s="1152" t="s">
        <v>129</v>
      </c>
      <c r="HOS47" s="1152" t="s">
        <v>129</v>
      </c>
      <c r="HOT47" s="1152" t="s">
        <v>129</v>
      </c>
      <c r="HOU47" s="1152" t="s">
        <v>129</v>
      </c>
      <c r="HOV47" s="1152" t="s">
        <v>129</v>
      </c>
      <c r="HOW47" s="1152" t="s">
        <v>129</v>
      </c>
      <c r="HOX47" s="1152" t="s">
        <v>129</v>
      </c>
      <c r="HOY47" s="1152" t="s">
        <v>129</v>
      </c>
      <c r="HOZ47" s="1152" t="s">
        <v>129</v>
      </c>
      <c r="HPA47" s="1152" t="s">
        <v>129</v>
      </c>
      <c r="HPB47" s="1152" t="s">
        <v>129</v>
      </c>
      <c r="HPC47" s="1152" t="s">
        <v>129</v>
      </c>
      <c r="HPD47" s="1152" t="s">
        <v>129</v>
      </c>
      <c r="HPE47" s="1152" t="s">
        <v>129</v>
      </c>
      <c r="HPF47" s="1152" t="s">
        <v>129</v>
      </c>
      <c r="HPG47" s="1152" t="s">
        <v>129</v>
      </c>
      <c r="HPH47" s="1152" t="s">
        <v>129</v>
      </c>
      <c r="HPI47" s="1152" t="s">
        <v>129</v>
      </c>
      <c r="HPJ47" s="1152" t="s">
        <v>129</v>
      </c>
      <c r="HPK47" s="1152" t="s">
        <v>129</v>
      </c>
      <c r="HPL47" s="1152" t="s">
        <v>129</v>
      </c>
      <c r="HPM47" s="1152" t="s">
        <v>129</v>
      </c>
      <c r="HPN47" s="1152" t="s">
        <v>129</v>
      </c>
      <c r="HPO47" s="1152" t="s">
        <v>129</v>
      </c>
      <c r="HPP47" s="1152" t="s">
        <v>129</v>
      </c>
      <c r="HPQ47" s="1152" t="s">
        <v>129</v>
      </c>
      <c r="HPR47" s="1152" t="s">
        <v>129</v>
      </c>
      <c r="HPS47" s="1152" t="s">
        <v>129</v>
      </c>
      <c r="HPT47" s="1152" t="s">
        <v>129</v>
      </c>
      <c r="HPU47" s="1152" t="s">
        <v>129</v>
      </c>
      <c r="HPV47" s="1152" t="s">
        <v>129</v>
      </c>
      <c r="HPW47" s="1152" t="s">
        <v>129</v>
      </c>
      <c r="HPX47" s="1152" t="s">
        <v>129</v>
      </c>
      <c r="HPY47" s="1152" t="s">
        <v>129</v>
      </c>
      <c r="HPZ47" s="1152" t="s">
        <v>129</v>
      </c>
      <c r="HQA47" s="1152" t="s">
        <v>129</v>
      </c>
      <c r="HQB47" s="1152" t="s">
        <v>129</v>
      </c>
      <c r="HQC47" s="1152" t="s">
        <v>129</v>
      </c>
      <c r="HQD47" s="1152" t="s">
        <v>129</v>
      </c>
      <c r="HQE47" s="1152" t="s">
        <v>129</v>
      </c>
      <c r="HQF47" s="1152" t="s">
        <v>129</v>
      </c>
      <c r="HQG47" s="1152" t="s">
        <v>129</v>
      </c>
      <c r="HQH47" s="1152" t="s">
        <v>129</v>
      </c>
      <c r="HQI47" s="1152" t="s">
        <v>129</v>
      </c>
      <c r="HQJ47" s="1152" t="s">
        <v>129</v>
      </c>
      <c r="HQK47" s="1152" t="s">
        <v>129</v>
      </c>
      <c r="HQL47" s="1152" t="s">
        <v>129</v>
      </c>
      <c r="HQM47" s="1152" t="s">
        <v>129</v>
      </c>
      <c r="HQN47" s="1152" t="s">
        <v>129</v>
      </c>
      <c r="HQO47" s="1152" t="s">
        <v>129</v>
      </c>
      <c r="HQP47" s="1152" t="s">
        <v>129</v>
      </c>
      <c r="HQQ47" s="1152" t="s">
        <v>129</v>
      </c>
      <c r="HQR47" s="1152" t="s">
        <v>129</v>
      </c>
      <c r="HQS47" s="1152" t="s">
        <v>129</v>
      </c>
      <c r="HQT47" s="1152" t="s">
        <v>129</v>
      </c>
      <c r="HQU47" s="1152" t="s">
        <v>129</v>
      </c>
      <c r="HQV47" s="1152" t="s">
        <v>129</v>
      </c>
      <c r="HQW47" s="1152" t="s">
        <v>129</v>
      </c>
      <c r="HQX47" s="1152" t="s">
        <v>129</v>
      </c>
      <c r="HQY47" s="1152" t="s">
        <v>129</v>
      </c>
      <c r="HQZ47" s="1152" t="s">
        <v>129</v>
      </c>
      <c r="HRA47" s="1152" t="s">
        <v>129</v>
      </c>
      <c r="HRB47" s="1152" t="s">
        <v>129</v>
      </c>
      <c r="HRC47" s="1152" t="s">
        <v>129</v>
      </c>
      <c r="HRD47" s="1152" t="s">
        <v>129</v>
      </c>
      <c r="HRE47" s="1152" t="s">
        <v>129</v>
      </c>
      <c r="HRF47" s="1152" t="s">
        <v>129</v>
      </c>
      <c r="HRG47" s="1152" t="s">
        <v>129</v>
      </c>
      <c r="HRH47" s="1152" t="s">
        <v>129</v>
      </c>
      <c r="HRI47" s="1152" t="s">
        <v>129</v>
      </c>
      <c r="HRJ47" s="1152" t="s">
        <v>129</v>
      </c>
      <c r="HRK47" s="1152" t="s">
        <v>129</v>
      </c>
      <c r="HRL47" s="1152" t="s">
        <v>129</v>
      </c>
      <c r="HRM47" s="1152" t="s">
        <v>129</v>
      </c>
      <c r="HRN47" s="1152" t="s">
        <v>129</v>
      </c>
      <c r="HRO47" s="1152" t="s">
        <v>129</v>
      </c>
      <c r="HRP47" s="1152" t="s">
        <v>129</v>
      </c>
      <c r="HRQ47" s="1152" t="s">
        <v>129</v>
      </c>
      <c r="HRR47" s="1152" t="s">
        <v>129</v>
      </c>
      <c r="HRS47" s="1152" t="s">
        <v>129</v>
      </c>
      <c r="HRT47" s="1152" t="s">
        <v>129</v>
      </c>
      <c r="HRU47" s="1152" t="s">
        <v>129</v>
      </c>
      <c r="HRV47" s="1152" t="s">
        <v>129</v>
      </c>
      <c r="HRW47" s="1152" t="s">
        <v>129</v>
      </c>
      <c r="HRX47" s="1152" t="s">
        <v>129</v>
      </c>
      <c r="HRY47" s="1152" t="s">
        <v>129</v>
      </c>
      <c r="HRZ47" s="1152" t="s">
        <v>129</v>
      </c>
      <c r="HSA47" s="1152" t="s">
        <v>129</v>
      </c>
      <c r="HSB47" s="1152" t="s">
        <v>129</v>
      </c>
      <c r="HSC47" s="1152" t="s">
        <v>129</v>
      </c>
      <c r="HSD47" s="1152" t="s">
        <v>129</v>
      </c>
      <c r="HSE47" s="1152" t="s">
        <v>129</v>
      </c>
      <c r="HSF47" s="1152" t="s">
        <v>129</v>
      </c>
      <c r="HSG47" s="1152" t="s">
        <v>129</v>
      </c>
      <c r="HSH47" s="1152" t="s">
        <v>129</v>
      </c>
      <c r="HSI47" s="1152" t="s">
        <v>129</v>
      </c>
      <c r="HSJ47" s="1152" t="s">
        <v>129</v>
      </c>
      <c r="HSK47" s="1152" t="s">
        <v>129</v>
      </c>
      <c r="HSL47" s="1152" t="s">
        <v>129</v>
      </c>
      <c r="HSM47" s="1152" t="s">
        <v>129</v>
      </c>
      <c r="HSN47" s="1152" t="s">
        <v>129</v>
      </c>
      <c r="HSO47" s="1152" t="s">
        <v>129</v>
      </c>
      <c r="HSP47" s="1152" t="s">
        <v>129</v>
      </c>
      <c r="HSQ47" s="1152" t="s">
        <v>129</v>
      </c>
      <c r="HSR47" s="1152" t="s">
        <v>129</v>
      </c>
      <c r="HSS47" s="1152" t="s">
        <v>129</v>
      </c>
      <c r="HST47" s="1152" t="s">
        <v>129</v>
      </c>
      <c r="HSU47" s="1152" t="s">
        <v>129</v>
      </c>
      <c r="HSV47" s="1152" t="s">
        <v>129</v>
      </c>
      <c r="HSW47" s="1152" t="s">
        <v>129</v>
      </c>
      <c r="HSX47" s="1152" t="s">
        <v>129</v>
      </c>
      <c r="HSY47" s="1152" t="s">
        <v>129</v>
      </c>
      <c r="HSZ47" s="1152" t="s">
        <v>129</v>
      </c>
      <c r="HTA47" s="1152" t="s">
        <v>129</v>
      </c>
      <c r="HTB47" s="1152" t="s">
        <v>129</v>
      </c>
      <c r="HTC47" s="1152" t="s">
        <v>129</v>
      </c>
      <c r="HTD47" s="1152" t="s">
        <v>129</v>
      </c>
      <c r="HTE47" s="1152" t="s">
        <v>129</v>
      </c>
      <c r="HTF47" s="1152" t="s">
        <v>129</v>
      </c>
      <c r="HTG47" s="1152" t="s">
        <v>129</v>
      </c>
      <c r="HTH47" s="1152" t="s">
        <v>129</v>
      </c>
      <c r="HTI47" s="1152" t="s">
        <v>129</v>
      </c>
      <c r="HTJ47" s="1152" t="s">
        <v>129</v>
      </c>
      <c r="HTK47" s="1152" t="s">
        <v>129</v>
      </c>
      <c r="HTL47" s="1152" t="s">
        <v>129</v>
      </c>
      <c r="HTM47" s="1152" t="s">
        <v>129</v>
      </c>
      <c r="HTN47" s="1152" t="s">
        <v>129</v>
      </c>
      <c r="HTO47" s="1152" t="s">
        <v>129</v>
      </c>
      <c r="HTP47" s="1152" t="s">
        <v>129</v>
      </c>
      <c r="HTQ47" s="1152" t="s">
        <v>129</v>
      </c>
      <c r="HTR47" s="1152" t="s">
        <v>129</v>
      </c>
      <c r="HTS47" s="1152" t="s">
        <v>129</v>
      </c>
      <c r="HTT47" s="1152" t="s">
        <v>129</v>
      </c>
      <c r="HTU47" s="1152" t="s">
        <v>129</v>
      </c>
      <c r="HTV47" s="1152" t="s">
        <v>129</v>
      </c>
      <c r="HTW47" s="1152" t="s">
        <v>129</v>
      </c>
      <c r="HTX47" s="1152" t="s">
        <v>129</v>
      </c>
      <c r="HTY47" s="1152" t="s">
        <v>129</v>
      </c>
      <c r="HTZ47" s="1152" t="s">
        <v>129</v>
      </c>
      <c r="HUA47" s="1152" t="s">
        <v>129</v>
      </c>
      <c r="HUB47" s="1152" t="s">
        <v>129</v>
      </c>
      <c r="HUC47" s="1152" t="s">
        <v>129</v>
      </c>
      <c r="HUD47" s="1152" t="s">
        <v>129</v>
      </c>
      <c r="HUE47" s="1152" t="s">
        <v>129</v>
      </c>
      <c r="HUF47" s="1152" t="s">
        <v>129</v>
      </c>
      <c r="HUG47" s="1152" t="s">
        <v>129</v>
      </c>
      <c r="HUH47" s="1152" t="s">
        <v>129</v>
      </c>
      <c r="HUI47" s="1152" t="s">
        <v>129</v>
      </c>
      <c r="HUJ47" s="1152" t="s">
        <v>129</v>
      </c>
      <c r="HUK47" s="1152" t="s">
        <v>129</v>
      </c>
      <c r="HUL47" s="1152" t="s">
        <v>129</v>
      </c>
      <c r="HUM47" s="1152" t="s">
        <v>129</v>
      </c>
      <c r="HUN47" s="1152" t="s">
        <v>129</v>
      </c>
      <c r="HUO47" s="1152" t="s">
        <v>129</v>
      </c>
      <c r="HUP47" s="1152" t="s">
        <v>129</v>
      </c>
      <c r="HUQ47" s="1152" t="s">
        <v>129</v>
      </c>
      <c r="HUR47" s="1152" t="s">
        <v>129</v>
      </c>
      <c r="HUS47" s="1152" t="s">
        <v>129</v>
      </c>
      <c r="HUT47" s="1152" t="s">
        <v>129</v>
      </c>
      <c r="HUU47" s="1152" t="s">
        <v>129</v>
      </c>
      <c r="HUV47" s="1152" t="s">
        <v>129</v>
      </c>
      <c r="HUW47" s="1152" t="s">
        <v>129</v>
      </c>
      <c r="HUX47" s="1152" t="s">
        <v>129</v>
      </c>
      <c r="HUY47" s="1152" t="s">
        <v>129</v>
      </c>
      <c r="HUZ47" s="1152" t="s">
        <v>129</v>
      </c>
      <c r="HVA47" s="1152" t="s">
        <v>129</v>
      </c>
      <c r="HVB47" s="1152" t="s">
        <v>129</v>
      </c>
      <c r="HVC47" s="1152" t="s">
        <v>129</v>
      </c>
      <c r="HVD47" s="1152" t="s">
        <v>129</v>
      </c>
      <c r="HVE47" s="1152" t="s">
        <v>129</v>
      </c>
      <c r="HVF47" s="1152" t="s">
        <v>129</v>
      </c>
      <c r="HVG47" s="1152" t="s">
        <v>129</v>
      </c>
      <c r="HVH47" s="1152" t="s">
        <v>129</v>
      </c>
      <c r="HVI47" s="1152" t="s">
        <v>129</v>
      </c>
      <c r="HVJ47" s="1152" t="s">
        <v>129</v>
      </c>
      <c r="HVK47" s="1152" t="s">
        <v>129</v>
      </c>
      <c r="HVL47" s="1152" t="s">
        <v>129</v>
      </c>
      <c r="HVM47" s="1152" t="s">
        <v>129</v>
      </c>
      <c r="HVN47" s="1152" t="s">
        <v>129</v>
      </c>
      <c r="HVO47" s="1152" t="s">
        <v>129</v>
      </c>
      <c r="HVP47" s="1152" t="s">
        <v>129</v>
      </c>
      <c r="HVQ47" s="1152" t="s">
        <v>129</v>
      </c>
      <c r="HVR47" s="1152" t="s">
        <v>129</v>
      </c>
      <c r="HVS47" s="1152" t="s">
        <v>129</v>
      </c>
      <c r="HVT47" s="1152" t="s">
        <v>129</v>
      </c>
      <c r="HVU47" s="1152" t="s">
        <v>129</v>
      </c>
      <c r="HVV47" s="1152" t="s">
        <v>129</v>
      </c>
      <c r="HVW47" s="1152" t="s">
        <v>129</v>
      </c>
      <c r="HVX47" s="1152" t="s">
        <v>129</v>
      </c>
      <c r="HVY47" s="1152" t="s">
        <v>129</v>
      </c>
      <c r="HVZ47" s="1152" t="s">
        <v>129</v>
      </c>
      <c r="HWA47" s="1152" t="s">
        <v>129</v>
      </c>
      <c r="HWB47" s="1152" t="s">
        <v>129</v>
      </c>
      <c r="HWC47" s="1152" t="s">
        <v>129</v>
      </c>
      <c r="HWD47" s="1152" t="s">
        <v>129</v>
      </c>
      <c r="HWE47" s="1152" t="s">
        <v>129</v>
      </c>
      <c r="HWF47" s="1152" t="s">
        <v>129</v>
      </c>
      <c r="HWG47" s="1152" t="s">
        <v>129</v>
      </c>
      <c r="HWH47" s="1152" t="s">
        <v>129</v>
      </c>
      <c r="HWI47" s="1152" t="s">
        <v>129</v>
      </c>
      <c r="HWJ47" s="1152" t="s">
        <v>129</v>
      </c>
      <c r="HWK47" s="1152" t="s">
        <v>129</v>
      </c>
      <c r="HWL47" s="1152" t="s">
        <v>129</v>
      </c>
      <c r="HWM47" s="1152" t="s">
        <v>129</v>
      </c>
      <c r="HWN47" s="1152" t="s">
        <v>129</v>
      </c>
      <c r="HWO47" s="1152" t="s">
        <v>129</v>
      </c>
      <c r="HWP47" s="1152" t="s">
        <v>129</v>
      </c>
      <c r="HWQ47" s="1152" t="s">
        <v>129</v>
      </c>
      <c r="HWR47" s="1152" t="s">
        <v>129</v>
      </c>
      <c r="HWS47" s="1152" t="s">
        <v>129</v>
      </c>
      <c r="HWT47" s="1152" t="s">
        <v>129</v>
      </c>
      <c r="HWU47" s="1152" t="s">
        <v>129</v>
      </c>
      <c r="HWV47" s="1152" t="s">
        <v>129</v>
      </c>
      <c r="HWW47" s="1152" t="s">
        <v>129</v>
      </c>
      <c r="HWX47" s="1152" t="s">
        <v>129</v>
      </c>
      <c r="HWY47" s="1152" t="s">
        <v>129</v>
      </c>
      <c r="HWZ47" s="1152" t="s">
        <v>129</v>
      </c>
      <c r="HXA47" s="1152" t="s">
        <v>129</v>
      </c>
      <c r="HXB47" s="1152" t="s">
        <v>129</v>
      </c>
      <c r="HXC47" s="1152" t="s">
        <v>129</v>
      </c>
      <c r="HXD47" s="1152" t="s">
        <v>129</v>
      </c>
      <c r="HXE47" s="1152" t="s">
        <v>129</v>
      </c>
      <c r="HXF47" s="1152" t="s">
        <v>129</v>
      </c>
      <c r="HXG47" s="1152" t="s">
        <v>129</v>
      </c>
      <c r="HXH47" s="1152" t="s">
        <v>129</v>
      </c>
      <c r="HXI47" s="1152" t="s">
        <v>129</v>
      </c>
      <c r="HXJ47" s="1152" t="s">
        <v>129</v>
      </c>
      <c r="HXK47" s="1152" t="s">
        <v>129</v>
      </c>
      <c r="HXL47" s="1152" t="s">
        <v>129</v>
      </c>
      <c r="HXM47" s="1152" t="s">
        <v>129</v>
      </c>
      <c r="HXN47" s="1152" t="s">
        <v>129</v>
      </c>
      <c r="HXO47" s="1152" t="s">
        <v>129</v>
      </c>
      <c r="HXP47" s="1152" t="s">
        <v>129</v>
      </c>
      <c r="HXQ47" s="1152" t="s">
        <v>129</v>
      </c>
      <c r="HXR47" s="1152" t="s">
        <v>129</v>
      </c>
      <c r="HXS47" s="1152" t="s">
        <v>129</v>
      </c>
      <c r="HXT47" s="1152" t="s">
        <v>129</v>
      </c>
      <c r="HXU47" s="1152" t="s">
        <v>129</v>
      </c>
      <c r="HXV47" s="1152" t="s">
        <v>129</v>
      </c>
      <c r="HXW47" s="1152" t="s">
        <v>129</v>
      </c>
      <c r="HXX47" s="1152" t="s">
        <v>129</v>
      </c>
      <c r="HXY47" s="1152" t="s">
        <v>129</v>
      </c>
      <c r="HXZ47" s="1152" t="s">
        <v>129</v>
      </c>
      <c r="HYA47" s="1152" t="s">
        <v>129</v>
      </c>
      <c r="HYB47" s="1152" t="s">
        <v>129</v>
      </c>
      <c r="HYC47" s="1152" t="s">
        <v>129</v>
      </c>
      <c r="HYD47" s="1152" t="s">
        <v>129</v>
      </c>
      <c r="HYE47" s="1152" t="s">
        <v>129</v>
      </c>
      <c r="HYF47" s="1152" t="s">
        <v>129</v>
      </c>
      <c r="HYG47" s="1152" t="s">
        <v>129</v>
      </c>
      <c r="HYH47" s="1152" t="s">
        <v>129</v>
      </c>
      <c r="HYI47" s="1152" t="s">
        <v>129</v>
      </c>
      <c r="HYJ47" s="1152" t="s">
        <v>129</v>
      </c>
      <c r="HYK47" s="1152" t="s">
        <v>129</v>
      </c>
      <c r="HYL47" s="1152" t="s">
        <v>129</v>
      </c>
      <c r="HYM47" s="1152" t="s">
        <v>129</v>
      </c>
      <c r="HYN47" s="1152" t="s">
        <v>129</v>
      </c>
      <c r="HYO47" s="1152" t="s">
        <v>129</v>
      </c>
      <c r="HYP47" s="1152" t="s">
        <v>129</v>
      </c>
      <c r="HYQ47" s="1152" t="s">
        <v>129</v>
      </c>
      <c r="HYR47" s="1152" t="s">
        <v>129</v>
      </c>
      <c r="HYS47" s="1152" t="s">
        <v>129</v>
      </c>
      <c r="HYT47" s="1152" t="s">
        <v>129</v>
      </c>
      <c r="HYU47" s="1152" t="s">
        <v>129</v>
      </c>
      <c r="HYV47" s="1152" t="s">
        <v>129</v>
      </c>
      <c r="HYW47" s="1152" t="s">
        <v>129</v>
      </c>
      <c r="HYX47" s="1152" t="s">
        <v>129</v>
      </c>
      <c r="HYY47" s="1152" t="s">
        <v>129</v>
      </c>
      <c r="HYZ47" s="1152" t="s">
        <v>129</v>
      </c>
      <c r="HZA47" s="1152" t="s">
        <v>129</v>
      </c>
      <c r="HZB47" s="1152" t="s">
        <v>129</v>
      </c>
      <c r="HZC47" s="1152" t="s">
        <v>129</v>
      </c>
      <c r="HZD47" s="1152" t="s">
        <v>129</v>
      </c>
      <c r="HZE47" s="1152" t="s">
        <v>129</v>
      </c>
      <c r="HZF47" s="1152" t="s">
        <v>129</v>
      </c>
      <c r="HZG47" s="1152" t="s">
        <v>129</v>
      </c>
      <c r="HZH47" s="1152" t="s">
        <v>129</v>
      </c>
      <c r="HZI47" s="1152" t="s">
        <v>129</v>
      </c>
      <c r="HZJ47" s="1152" t="s">
        <v>129</v>
      </c>
      <c r="HZK47" s="1152" t="s">
        <v>129</v>
      </c>
      <c r="HZL47" s="1152" t="s">
        <v>129</v>
      </c>
      <c r="HZM47" s="1152" t="s">
        <v>129</v>
      </c>
      <c r="HZN47" s="1152" t="s">
        <v>129</v>
      </c>
      <c r="HZO47" s="1152" t="s">
        <v>129</v>
      </c>
      <c r="HZP47" s="1152" t="s">
        <v>129</v>
      </c>
      <c r="HZQ47" s="1152" t="s">
        <v>129</v>
      </c>
      <c r="HZR47" s="1152" t="s">
        <v>129</v>
      </c>
      <c r="HZS47" s="1152" t="s">
        <v>129</v>
      </c>
      <c r="HZT47" s="1152" t="s">
        <v>129</v>
      </c>
      <c r="HZU47" s="1152" t="s">
        <v>129</v>
      </c>
      <c r="HZV47" s="1152" t="s">
        <v>129</v>
      </c>
      <c r="HZW47" s="1152" t="s">
        <v>129</v>
      </c>
      <c r="HZX47" s="1152" t="s">
        <v>129</v>
      </c>
      <c r="HZY47" s="1152" t="s">
        <v>129</v>
      </c>
      <c r="HZZ47" s="1152" t="s">
        <v>129</v>
      </c>
      <c r="IAA47" s="1152" t="s">
        <v>129</v>
      </c>
      <c r="IAB47" s="1152" t="s">
        <v>129</v>
      </c>
      <c r="IAC47" s="1152" t="s">
        <v>129</v>
      </c>
      <c r="IAD47" s="1152" t="s">
        <v>129</v>
      </c>
      <c r="IAE47" s="1152" t="s">
        <v>129</v>
      </c>
      <c r="IAF47" s="1152" t="s">
        <v>129</v>
      </c>
      <c r="IAG47" s="1152" t="s">
        <v>129</v>
      </c>
      <c r="IAH47" s="1152" t="s">
        <v>129</v>
      </c>
      <c r="IAI47" s="1152" t="s">
        <v>129</v>
      </c>
      <c r="IAJ47" s="1152" t="s">
        <v>129</v>
      </c>
      <c r="IAK47" s="1152" t="s">
        <v>129</v>
      </c>
      <c r="IAL47" s="1152" t="s">
        <v>129</v>
      </c>
      <c r="IAM47" s="1152" t="s">
        <v>129</v>
      </c>
      <c r="IAN47" s="1152" t="s">
        <v>129</v>
      </c>
      <c r="IAO47" s="1152" t="s">
        <v>129</v>
      </c>
      <c r="IAP47" s="1152" t="s">
        <v>129</v>
      </c>
      <c r="IAQ47" s="1152" t="s">
        <v>129</v>
      </c>
      <c r="IAR47" s="1152" t="s">
        <v>129</v>
      </c>
      <c r="IAS47" s="1152" t="s">
        <v>129</v>
      </c>
      <c r="IAT47" s="1152" t="s">
        <v>129</v>
      </c>
      <c r="IAU47" s="1152" t="s">
        <v>129</v>
      </c>
      <c r="IAV47" s="1152" t="s">
        <v>129</v>
      </c>
      <c r="IAW47" s="1152" t="s">
        <v>129</v>
      </c>
      <c r="IAX47" s="1152" t="s">
        <v>129</v>
      </c>
      <c r="IAY47" s="1152" t="s">
        <v>129</v>
      </c>
      <c r="IAZ47" s="1152" t="s">
        <v>129</v>
      </c>
      <c r="IBA47" s="1152" t="s">
        <v>129</v>
      </c>
      <c r="IBB47" s="1152" t="s">
        <v>129</v>
      </c>
      <c r="IBC47" s="1152" t="s">
        <v>129</v>
      </c>
      <c r="IBD47" s="1152" t="s">
        <v>129</v>
      </c>
      <c r="IBE47" s="1152" t="s">
        <v>129</v>
      </c>
      <c r="IBF47" s="1152" t="s">
        <v>129</v>
      </c>
      <c r="IBG47" s="1152" t="s">
        <v>129</v>
      </c>
      <c r="IBH47" s="1152" t="s">
        <v>129</v>
      </c>
      <c r="IBI47" s="1152" t="s">
        <v>129</v>
      </c>
      <c r="IBJ47" s="1152" t="s">
        <v>129</v>
      </c>
      <c r="IBK47" s="1152" t="s">
        <v>129</v>
      </c>
      <c r="IBL47" s="1152" t="s">
        <v>129</v>
      </c>
      <c r="IBM47" s="1152" t="s">
        <v>129</v>
      </c>
      <c r="IBN47" s="1152" t="s">
        <v>129</v>
      </c>
      <c r="IBO47" s="1152" t="s">
        <v>129</v>
      </c>
      <c r="IBP47" s="1152" t="s">
        <v>129</v>
      </c>
      <c r="IBQ47" s="1152" t="s">
        <v>129</v>
      </c>
      <c r="IBR47" s="1152" t="s">
        <v>129</v>
      </c>
      <c r="IBS47" s="1152" t="s">
        <v>129</v>
      </c>
      <c r="IBT47" s="1152" t="s">
        <v>129</v>
      </c>
      <c r="IBU47" s="1152" t="s">
        <v>129</v>
      </c>
      <c r="IBV47" s="1152" t="s">
        <v>129</v>
      </c>
      <c r="IBW47" s="1152" t="s">
        <v>129</v>
      </c>
      <c r="IBX47" s="1152" t="s">
        <v>129</v>
      </c>
      <c r="IBY47" s="1152" t="s">
        <v>129</v>
      </c>
      <c r="IBZ47" s="1152" t="s">
        <v>129</v>
      </c>
      <c r="ICA47" s="1152" t="s">
        <v>129</v>
      </c>
      <c r="ICB47" s="1152" t="s">
        <v>129</v>
      </c>
      <c r="ICC47" s="1152" t="s">
        <v>129</v>
      </c>
      <c r="ICD47" s="1152" t="s">
        <v>129</v>
      </c>
      <c r="ICE47" s="1152" t="s">
        <v>129</v>
      </c>
      <c r="ICF47" s="1152" t="s">
        <v>129</v>
      </c>
      <c r="ICG47" s="1152" t="s">
        <v>129</v>
      </c>
      <c r="ICH47" s="1152" t="s">
        <v>129</v>
      </c>
      <c r="ICI47" s="1152" t="s">
        <v>129</v>
      </c>
      <c r="ICJ47" s="1152" t="s">
        <v>129</v>
      </c>
      <c r="ICK47" s="1152" t="s">
        <v>129</v>
      </c>
      <c r="ICL47" s="1152" t="s">
        <v>129</v>
      </c>
      <c r="ICM47" s="1152" t="s">
        <v>129</v>
      </c>
      <c r="ICN47" s="1152" t="s">
        <v>129</v>
      </c>
      <c r="ICO47" s="1152" t="s">
        <v>129</v>
      </c>
      <c r="ICP47" s="1152" t="s">
        <v>129</v>
      </c>
      <c r="ICQ47" s="1152" t="s">
        <v>129</v>
      </c>
      <c r="ICR47" s="1152" t="s">
        <v>129</v>
      </c>
      <c r="ICS47" s="1152" t="s">
        <v>129</v>
      </c>
      <c r="ICT47" s="1152" t="s">
        <v>129</v>
      </c>
      <c r="ICU47" s="1152" t="s">
        <v>129</v>
      </c>
      <c r="ICV47" s="1152" t="s">
        <v>129</v>
      </c>
      <c r="ICW47" s="1152" t="s">
        <v>129</v>
      </c>
      <c r="ICX47" s="1152" t="s">
        <v>129</v>
      </c>
      <c r="ICY47" s="1152" t="s">
        <v>129</v>
      </c>
      <c r="ICZ47" s="1152" t="s">
        <v>129</v>
      </c>
      <c r="IDA47" s="1152" t="s">
        <v>129</v>
      </c>
      <c r="IDB47" s="1152" t="s">
        <v>129</v>
      </c>
      <c r="IDC47" s="1152" t="s">
        <v>129</v>
      </c>
      <c r="IDD47" s="1152" t="s">
        <v>129</v>
      </c>
      <c r="IDE47" s="1152" t="s">
        <v>129</v>
      </c>
      <c r="IDF47" s="1152" t="s">
        <v>129</v>
      </c>
      <c r="IDG47" s="1152" t="s">
        <v>129</v>
      </c>
      <c r="IDH47" s="1152" t="s">
        <v>129</v>
      </c>
      <c r="IDI47" s="1152" t="s">
        <v>129</v>
      </c>
      <c r="IDJ47" s="1152" t="s">
        <v>129</v>
      </c>
      <c r="IDK47" s="1152" t="s">
        <v>129</v>
      </c>
      <c r="IDL47" s="1152" t="s">
        <v>129</v>
      </c>
      <c r="IDM47" s="1152" t="s">
        <v>129</v>
      </c>
      <c r="IDN47" s="1152" t="s">
        <v>129</v>
      </c>
      <c r="IDO47" s="1152" t="s">
        <v>129</v>
      </c>
      <c r="IDP47" s="1152" t="s">
        <v>129</v>
      </c>
      <c r="IDQ47" s="1152" t="s">
        <v>129</v>
      </c>
      <c r="IDR47" s="1152" t="s">
        <v>129</v>
      </c>
      <c r="IDS47" s="1152" t="s">
        <v>129</v>
      </c>
      <c r="IDT47" s="1152" t="s">
        <v>129</v>
      </c>
      <c r="IDU47" s="1152" t="s">
        <v>129</v>
      </c>
      <c r="IDV47" s="1152" t="s">
        <v>129</v>
      </c>
      <c r="IDW47" s="1152" t="s">
        <v>129</v>
      </c>
      <c r="IDX47" s="1152" t="s">
        <v>129</v>
      </c>
      <c r="IDY47" s="1152" t="s">
        <v>129</v>
      </c>
      <c r="IDZ47" s="1152" t="s">
        <v>129</v>
      </c>
      <c r="IEA47" s="1152" t="s">
        <v>129</v>
      </c>
      <c r="IEB47" s="1152" t="s">
        <v>129</v>
      </c>
      <c r="IEC47" s="1152" t="s">
        <v>129</v>
      </c>
      <c r="IED47" s="1152" t="s">
        <v>129</v>
      </c>
      <c r="IEE47" s="1152" t="s">
        <v>129</v>
      </c>
      <c r="IEF47" s="1152" t="s">
        <v>129</v>
      </c>
      <c r="IEG47" s="1152" t="s">
        <v>129</v>
      </c>
      <c r="IEH47" s="1152" t="s">
        <v>129</v>
      </c>
      <c r="IEI47" s="1152" t="s">
        <v>129</v>
      </c>
      <c r="IEJ47" s="1152" t="s">
        <v>129</v>
      </c>
      <c r="IEK47" s="1152" t="s">
        <v>129</v>
      </c>
      <c r="IEL47" s="1152" t="s">
        <v>129</v>
      </c>
      <c r="IEM47" s="1152" t="s">
        <v>129</v>
      </c>
      <c r="IEN47" s="1152" t="s">
        <v>129</v>
      </c>
      <c r="IEO47" s="1152" t="s">
        <v>129</v>
      </c>
      <c r="IEP47" s="1152" t="s">
        <v>129</v>
      </c>
      <c r="IEQ47" s="1152" t="s">
        <v>129</v>
      </c>
      <c r="IER47" s="1152" t="s">
        <v>129</v>
      </c>
      <c r="IES47" s="1152" t="s">
        <v>129</v>
      </c>
      <c r="IET47" s="1152" t="s">
        <v>129</v>
      </c>
      <c r="IEU47" s="1152" t="s">
        <v>129</v>
      </c>
      <c r="IEV47" s="1152" t="s">
        <v>129</v>
      </c>
      <c r="IEW47" s="1152" t="s">
        <v>129</v>
      </c>
      <c r="IEX47" s="1152" t="s">
        <v>129</v>
      </c>
      <c r="IEY47" s="1152" t="s">
        <v>129</v>
      </c>
      <c r="IEZ47" s="1152" t="s">
        <v>129</v>
      </c>
      <c r="IFA47" s="1152" t="s">
        <v>129</v>
      </c>
      <c r="IFB47" s="1152" t="s">
        <v>129</v>
      </c>
      <c r="IFC47" s="1152" t="s">
        <v>129</v>
      </c>
      <c r="IFD47" s="1152" t="s">
        <v>129</v>
      </c>
      <c r="IFE47" s="1152" t="s">
        <v>129</v>
      </c>
      <c r="IFF47" s="1152" t="s">
        <v>129</v>
      </c>
      <c r="IFG47" s="1152" t="s">
        <v>129</v>
      </c>
      <c r="IFH47" s="1152" t="s">
        <v>129</v>
      </c>
      <c r="IFI47" s="1152" t="s">
        <v>129</v>
      </c>
      <c r="IFJ47" s="1152" t="s">
        <v>129</v>
      </c>
      <c r="IFK47" s="1152" t="s">
        <v>129</v>
      </c>
      <c r="IFL47" s="1152" t="s">
        <v>129</v>
      </c>
      <c r="IFM47" s="1152" t="s">
        <v>129</v>
      </c>
      <c r="IFN47" s="1152" t="s">
        <v>129</v>
      </c>
      <c r="IFO47" s="1152" t="s">
        <v>129</v>
      </c>
      <c r="IFP47" s="1152" t="s">
        <v>129</v>
      </c>
      <c r="IFQ47" s="1152" t="s">
        <v>129</v>
      </c>
      <c r="IFR47" s="1152" t="s">
        <v>129</v>
      </c>
      <c r="IFS47" s="1152" t="s">
        <v>129</v>
      </c>
      <c r="IFT47" s="1152" t="s">
        <v>129</v>
      </c>
      <c r="IFU47" s="1152" t="s">
        <v>129</v>
      </c>
      <c r="IFV47" s="1152" t="s">
        <v>129</v>
      </c>
      <c r="IFW47" s="1152" t="s">
        <v>129</v>
      </c>
      <c r="IFX47" s="1152" t="s">
        <v>129</v>
      </c>
      <c r="IFY47" s="1152" t="s">
        <v>129</v>
      </c>
      <c r="IFZ47" s="1152" t="s">
        <v>129</v>
      </c>
      <c r="IGA47" s="1152" t="s">
        <v>129</v>
      </c>
      <c r="IGB47" s="1152" t="s">
        <v>129</v>
      </c>
      <c r="IGC47" s="1152" t="s">
        <v>129</v>
      </c>
      <c r="IGD47" s="1152" t="s">
        <v>129</v>
      </c>
      <c r="IGE47" s="1152" t="s">
        <v>129</v>
      </c>
      <c r="IGF47" s="1152" t="s">
        <v>129</v>
      </c>
      <c r="IGG47" s="1152" t="s">
        <v>129</v>
      </c>
      <c r="IGH47" s="1152" t="s">
        <v>129</v>
      </c>
      <c r="IGI47" s="1152" t="s">
        <v>129</v>
      </c>
      <c r="IGJ47" s="1152" t="s">
        <v>129</v>
      </c>
      <c r="IGK47" s="1152" t="s">
        <v>129</v>
      </c>
      <c r="IGL47" s="1152" t="s">
        <v>129</v>
      </c>
      <c r="IGM47" s="1152" t="s">
        <v>129</v>
      </c>
      <c r="IGN47" s="1152" t="s">
        <v>129</v>
      </c>
      <c r="IGO47" s="1152" t="s">
        <v>129</v>
      </c>
      <c r="IGP47" s="1152" t="s">
        <v>129</v>
      </c>
      <c r="IGQ47" s="1152" t="s">
        <v>129</v>
      </c>
      <c r="IGR47" s="1152" t="s">
        <v>129</v>
      </c>
      <c r="IGS47" s="1152" t="s">
        <v>129</v>
      </c>
      <c r="IGT47" s="1152" t="s">
        <v>129</v>
      </c>
      <c r="IGU47" s="1152" t="s">
        <v>129</v>
      </c>
      <c r="IGV47" s="1152" t="s">
        <v>129</v>
      </c>
      <c r="IGW47" s="1152" t="s">
        <v>129</v>
      </c>
      <c r="IGX47" s="1152" t="s">
        <v>129</v>
      </c>
      <c r="IGY47" s="1152" t="s">
        <v>129</v>
      </c>
      <c r="IGZ47" s="1152" t="s">
        <v>129</v>
      </c>
      <c r="IHA47" s="1152" t="s">
        <v>129</v>
      </c>
      <c r="IHB47" s="1152" t="s">
        <v>129</v>
      </c>
      <c r="IHC47" s="1152" t="s">
        <v>129</v>
      </c>
      <c r="IHD47" s="1152" t="s">
        <v>129</v>
      </c>
      <c r="IHE47" s="1152" t="s">
        <v>129</v>
      </c>
      <c r="IHF47" s="1152" t="s">
        <v>129</v>
      </c>
      <c r="IHG47" s="1152" t="s">
        <v>129</v>
      </c>
      <c r="IHH47" s="1152" t="s">
        <v>129</v>
      </c>
      <c r="IHI47" s="1152" t="s">
        <v>129</v>
      </c>
      <c r="IHJ47" s="1152" t="s">
        <v>129</v>
      </c>
      <c r="IHK47" s="1152" t="s">
        <v>129</v>
      </c>
      <c r="IHL47" s="1152" t="s">
        <v>129</v>
      </c>
      <c r="IHM47" s="1152" t="s">
        <v>129</v>
      </c>
      <c r="IHN47" s="1152" t="s">
        <v>129</v>
      </c>
      <c r="IHO47" s="1152" t="s">
        <v>129</v>
      </c>
      <c r="IHP47" s="1152" t="s">
        <v>129</v>
      </c>
      <c r="IHQ47" s="1152" t="s">
        <v>129</v>
      </c>
      <c r="IHR47" s="1152" t="s">
        <v>129</v>
      </c>
      <c r="IHS47" s="1152" t="s">
        <v>129</v>
      </c>
      <c r="IHT47" s="1152" t="s">
        <v>129</v>
      </c>
      <c r="IHU47" s="1152" t="s">
        <v>129</v>
      </c>
      <c r="IHV47" s="1152" t="s">
        <v>129</v>
      </c>
      <c r="IHW47" s="1152" t="s">
        <v>129</v>
      </c>
      <c r="IHX47" s="1152" t="s">
        <v>129</v>
      </c>
      <c r="IHY47" s="1152" t="s">
        <v>129</v>
      </c>
      <c r="IHZ47" s="1152" t="s">
        <v>129</v>
      </c>
      <c r="IIA47" s="1152" t="s">
        <v>129</v>
      </c>
      <c r="IIB47" s="1152" t="s">
        <v>129</v>
      </c>
      <c r="IIC47" s="1152" t="s">
        <v>129</v>
      </c>
      <c r="IID47" s="1152" t="s">
        <v>129</v>
      </c>
      <c r="IIE47" s="1152" t="s">
        <v>129</v>
      </c>
      <c r="IIF47" s="1152" t="s">
        <v>129</v>
      </c>
      <c r="IIG47" s="1152" t="s">
        <v>129</v>
      </c>
      <c r="IIH47" s="1152" t="s">
        <v>129</v>
      </c>
      <c r="III47" s="1152" t="s">
        <v>129</v>
      </c>
      <c r="IIJ47" s="1152" t="s">
        <v>129</v>
      </c>
      <c r="IIK47" s="1152" t="s">
        <v>129</v>
      </c>
      <c r="IIL47" s="1152" t="s">
        <v>129</v>
      </c>
      <c r="IIM47" s="1152" t="s">
        <v>129</v>
      </c>
      <c r="IIN47" s="1152" t="s">
        <v>129</v>
      </c>
      <c r="IIO47" s="1152" t="s">
        <v>129</v>
      </c>
      <c r="IIP47" s="1152" t="s">
        <v>129</v>
      </c>
      <c r="IIQ47" s="1152" t="s">
        <v>129</v>
      </c>
      <c r="IIR47" s="1152" t="s">
        <v>129</v>
      </c>
      <c r="IIS47" s="1152" t="s">
        <v>129</v>
      </c>
      <c r="IIT47" s="1152" t="s">
        <v>129</v>
      </c>
      <c r="IIU47" s="1152" t="s">
        <v>129</v>
      </c>
      <c r="IIV47" s="1152" t="s">
        <v>129</v>
      </c>
      <c r="IIW47" s="1152" t="s">
        <v>129</v>
      </c>
      <c r="IIX47" s="1152" t="s">
        <v>129</v>
      </c>
      <c r="IIY47" s="1152" t="s">
        <v>129</v>
      </c>
      <c r="IIZ47" s="1152" t="s">
        <v>129</v>
      </c>
      <c r="IJA47" s="1152" t="s">
        <v>129</v>
      </c>
      <c r="IJB47" s="1152" t="s">
        <v>129</v>
      </c>
      <c r="IJC47" s="1152" t="s">
        <v>129</v>
      </c>
      <c r="IJD47" s="1152" t="s">
        <v>129</v>
      </c>
      <c r="IJE47" s="1152" t="s">
        <v>129</v>
      </c>
      <c r="IJF47" s="1152" t="s">
        <v>129</v>
      </c>
      <c r="IJG47" s="1152" t="s">
        <v>129</v>
      </c>
      <c r="IJH47" s="1152" t="s">
        <v>129</v>
      </c>
      <c r="IJI47" s="1152" t="s">
        <v>129</v>
      </c>
      <c r="IJJ47" s="1152" t="s">
        <v>129</v>
      </c>
      <c r="IJK47" s="1152" t="s">
        <v>129</v>
      </c>
      <c r="IJL47" s="1152" t="s">
        <v>129</v>
      </c>
      <c r="IJM47" s="1152" t="s">
        <v>129</v>
      </c>
      <c r="IJN47" s="1152" t="s">
        <v>129</v>
      </c>
      <c r="IJO47" s="1152" t="s">
        <v>129</v>
      </c>
      <c r="IJP47" s="1152" t="s">
        <v>129</v>
      </c>
      <c r="IJQ47" s="1152" t="s">
        <v>129</v>
      </c>
      <c r="IJR47" s="1152" t="s">
        <v>129</v>
      </c>
      <c r="IJS47" s="1152" t="s">
        <v>129</v>
      </c>
      <c r="IJT47" s="1152" t="s">
        <v>129</v>
      </c>
      <c r="IJU47" s="1152" t="s">
        <v>129</v>
      </c>
      <c r="IJV47" s="1152" t="s">
        <v>129</v>
      </c>
      <c r="IJW47" s="1152" t="s">
        <v>129</v>
      </c>
      <c r="IJX47" s="1152" t="s">
        <v>129</v>
      </c>
      <c r="IJY47" s="1152" t="s">
        <v>129</v>
      </c>
      <c r="IJZ47" s="1152" t="s">
        <v>129</v>
      </c>
      <c r="IKA47" s="1152" t="s">
        <v>129</v>
      </c>
      <c r="IKB47" s="1152" t="s">
        <v>129</v>
      </c>
      <c r="IKC47" s="1152" t="s">
        <v>129</v>
      </c>
      <c r="IKD47" s="1152" t="s">
        <v>129</v>
      </c>
      <c r="IKE47" s="1152" t="s">
        <v>129</v>
      </c>
      <c r="IKF47" s="1152" t="s">
        <v>129</v>
      </c>
      <c r="IKG47" s="1152" t="s">
        <v>129</v>
      </c>
      <c r="IKH47" s="1152" t="s">
        <v>129</v>
      </c>
      <c r="IKI47" s="1152" t="s">
        <v>129</v>
      </c>
      <c r="IKJ47" s="1152" t="s">
        <v>129</v>
      </c>
      <c r="IKK47" s="1152" t="s">
        <v>129</v>
      </c>
      <c r="IKL47" s="1152" t="s">
        <v>129</v>
      </c>
      <c r="IKM47" s="1152" t="s">
        <v>129</v>
      </c>
      <c r="IKN47" s="1152" t="s">
        <v>129</v>
      </c>
      <c r="IKO47" s="1152" t="s">
        <v>129</v>
      </c>
      <c r="IKP47" s="1152" t="s">
        <v>129</v>
      </c>
      <c r="IKQ47" s="1152" t="s">
        <v>129</v>
      </c>
      <c r="IKR47" s="1152" t="s">
        <v>129</v>
      </c>
      <c r="IKS47" s="1152" t="s">
        <v>129</v>
      </c>
      <c r="IKT47" s="1152" t="s">
        <v>129</v>
      </c>
      <c r="IKU47" s="1152" t="s">
        <v>129</v>
      </c>
      <c r="IKV47" s="1152" t="s">
        <v>129</v>
      </c>
      <c r="IKW47" s="1152" t="s">
        <v>129</v>
      </c>
      <c r="IKX47" s="1152" t="s">
        <v>129</v>
      </c>
      <c r="IKY47" s="1152" t="s">
        <v>129</v>
      </c>
      <c r="IKZ47" s="1152" t="s">
        <v>129</v>
      </c>
      <c r="ILA47" s="1152" t="s">
        <v>129</v>
      </c>
      <c r="ILB47" s="1152" t="s">
        <v>129</v>
      </c>
      <c r="ILC47" s="1152" t="s">
        <v>129</v>
      </c>
      <c r="ILD47" s="1152" t="s">
        <v>129</v>
      </c>
      <c r="ILE47" s="1152" t="s">
        <v>129</v>
      </c>
      <c r="ILF47" s="1152" t="s">
        <v>129</v>
      </c>
      <c r="ILG47" s="1152" t="s">
        <v>129</v>
      </c>
      <c r="ILH47" s="1152" t="s">
        <v>129</v>
      </c>
      <c r="ILI47" s="1152" t="s">
        <v>129</v>
      </c>
      <c r="ILJ47" s="1152" t="s">
        <v>129</v>
      </c>
      <c r="ILK47" s="1152" t="s">
        <v>129</v>
      </c>
      <c r="ILL47" s="1152" t="s">
        <v>129</v>
      </c>
      <c r="ILM47" s="1152" t="s">
        <v>129</v>
      </c>
      <c r="ILN47" s="1152" t="s">
        <v>129</v>
      </c>
      <c r="ILO47" s="1152" t="s">
        <v>129</v>
      </c>
      <c r="ILP47" s="1152" t="s">
        <v>129</v>
      </c>
      <c r="ILQ47" s="1152" t="s">
        <v>129</v>
      </c>
      <c r="ILR47" s="1152" t="s">
        <v>129</v>
      </c>
      <c r="ILS47" s="1152" t="s">
        <v>129</v>
      </c>
      <c r="ILT47" s="1152" t="s">
        <v>129</v>
      </c>
      <c r="ILU47" s="1152" t="s">
        <v>129</v>
      </c>
      <c r="ILV47" s="1152" t="s">
        <v>129</v>
      </c>
      <c r="ILW47" s="1152" t="s">
        <v>129</v>
      </c>
      <c r="ILX47" s="1152" t="s">
        <v>129</v>
      </c>
      <c r="ILY47" s="1152" t="s">
        <v>129</v>
      </c>
      <c r="ILZ47" s="1152" t="s">
        <v>129</v>
      </c>
      <c r="IMA47" s="1152" t="s">
        <v>129</v>
      </c>
      <c r="IMB47" s="1152" t="s">
        <v>129</v>
      </c>
      <c r="IMC47" s="1152" t="s">
        <v>129</v>
      </c>
      <c r="IMD47" s="1152" t="s">
        <v>129</v>
      </c>
      <c r="IME47" s="1152" t="s">
        <v>129</v>
      </c>
      <c r="IMF47" s="1152" t="s">
        <v>129</v>
      </c>
      <c r="IMG47" s="1152" t="s">
        <v>129</v>
      </c>
      <c r="IMH47" s="1152" t="s">
        <v>129</v>
      </c>
      <c r="IMI47" s="1152" t="s">
        <v>129</v>
      </c>
      <c r="IMJ47" s="1152" t="s">
        <v>129</v>
      </c>
      <c r="IMK47" s="1152" t="s">
        <v>129</v>
      </c>
      <c r="IML47" s="1152" t="s">
        <v>129</v>
      </c>
      <c r="IMM47" s="1152" t="s">
        <v>129</v>
      </c>
      <c r="IMN47" s="1152" t="s">
        <v>129</v>
      </c>
      <c r="IMO47" s="1152" t="s">
        <v>129</v>
      </c>
      <c r="IMP47" s="1152" t="s">
        <v>129</v>
      </c>
      <c r="IMQ47" s="1152" t="s">
        <v>129</v>
      </c>
      <c r="IMR47" s="1152" t="s">
        <v>129</v>
      </c>
      <c r="IMS47" s="1152" t="s">
        <v>129</v>
      </c>
      <c r="IMT47" s="1152" t="s">
        <v>129</v>
      </c>
      <c r="IMU47" s="1152" t="s">
        <v>129</v>
      </c>
      <c r="IMV47" s="1152" t="s">
        <v>129</v>
      </c>
      <c r="IMW47" s="1152" t="s">
        <v>129</v>
      </c>
      <c r="IMX47" s="1152" t="s">
        <v>129</v>
      </c>
      <c r="IMY47" s="1152" t="s">
        <v>129</v>
      </c>
      <c r="IMZ47" s="1152" t="s">
        <v>129</v>
      </c>
      <c r="INA47" s="1152" t="s">
        <v>129</v>
      </c>
      <c r="INB47" s="1152" t="s">
        <v>129</v>
      </c>
      <c r="INC47" s="1152" t="s">
        <v>129</v>
      </c>
      <c r="IND47" s="1152" t="s">
        <v>129</v>
      </c>
      <c r="INE47" s="1152" t="s">
        <v>129</v>
      </c>
      <c r="INF47" s="1152" t="s">
        <v>129</v>
      </c>
      <c r="ING47" s="1152" t="s">
        <v>129</v>
      </c>
      <c r="INH47" s="1152" t="s">
        <v>129</v>
      </c>
      <c r="INI47" s="1152" t="s">
        <v>129</v>
      </c>
      <c r="INJ47" s="1152" t="s">
        <v>129</v>
      </c>
      <c r="INK47" s="1152" t="s">
        <v>129</v>
      </c>
      <c r="INL47" s="1152" t="s">
        <v>129</v>
      </c>
      <c r="INM47" s="1152" t="s">
        <v>129</v>
      </c>
      <c r="INN47" s="1152" t="s">
        <v>129</v>
      </c>
      <c r="INO47" s="1152" t="s">
        <v>129</v>
      </c>
      <c r="INP47" s="1152" t="s">
        <v>129</v>
      </c>
      <c r="INQ47" s="1152" t="s">
        <v>129</v>
      </c>
      <c r="INR47" s="1152" t="s">
        <v>129</v>
      </c>
      <c r="INS47" s="1152" t="s">
        <v>129</v>
      </c>
      <c r="INT47" s="1152" t="s">
        <v>129</v>
      </c>
      <c r="INU47" s="1152" t="s">
        <v>129</v>
      </c>
      <c r="INV47" s="1152" t="s">
        <v>129</v>
      </c>
      <c r="INW47" s="1152" t="s">
        <v>129</v>
      </c>
      <c r="INX47" s="1152" t="s">
        <v>129</v>
      </c>
      <c r="INY47" s="1152" t="s">
        <v>129</v>
      </c>
      <c r="INZ47" s="1152" t="s">
        <v>129</v>
      </c>
      <c r="IOA47" s="1152" t="s">
        <v>129</v>
      </c>
      <c r="IOB47" s="1152" t="s">
        <v>129</v>
      </c>
      <c r="IOC47" s="1152" t="s">
        <v>129</v>
      </c>
      <c r="IOD47" s="1152" t="s">
        <v>129</v>
      </c>
      <c r="IOE47" s="1152" t="s">
        <v>129</v>
      </c>
      <c r="IOF47" s="1152" t="s">
        <v>129</v>
      </c>
      <c r="IOG47" s="1152" t="s">
        <v>129</v>
      </c>
      <c r="IOH47" s="1152" t="s">
        <v>129</v>
      </c>
      <c r="IOI47" s="1152" t="s">
        <v>129</v>
      </c>
      <c r="IOJ47" s="1152" t="s">
        <v>129</v>
      </c>
      <c r="IOK47" s="1152" t="s">
        <v>129</v>
      </c>
      <c r="IOL47" s="1152" t="s">
        <v>129</v>
      </c>
      <c r="IOM47" s="1152" t="s">
        <v>129</v>
      </c>
      <c r="ION47" s="1152" t="s">
        <v>129</v>
      </c>
      <c r="IOO47" s="1152" t="s">
        <v>129</v>
      </c>
      <c r="IOP47" s="1152" t="s">
        <v>129</v>
      </c>
      <c r="IOQ47" s="1152" t="s">
        <v>129</v>
      </c>
      <c r="IOR47" s="1152" t="s">
        <v>129</v>
      </c>
      <c r="IOS47" s="1152" t="s">
        <v>129</v>
      </c>
      <c r="IOT47" s="1152" t="s">
        <v>129</v>
      </c>
      <c r="IOU47" s="1152" t="s">
        <v>129</v>
      </c>
      <c r="IOV47" s="1152" t="s">
        <v>129</v>
      </c>
      <c r="IOW47" s="1152" t="s">
        <v>129</v>
      </c>
      <c r="IOX47" s="1152" t="s">
        <v>129</v>
      </c>
      <c r="IOY47" s="1152" t="s">
        <v>129</v>
      </c>
      <c r="IOZ47" s="1152" t="s">
        <v>129</v>
      </c>
      <c r="IPA47" s="1152" t="s">
        <v>129</v>
      </c>
      <c r="IPB47" s="1152" t="s">
        <v>129</v>
      </c>
      <c r="IPC47" s="1152" t="s">
        <v>129</v>
      </c>
      <c r="IPD47" s="1152" t="s">
        <v>129</v>
      </c>
      <c r="IPE47" s="1152" t="s">
        <v>129</v>
      </c>
      <c r="IPF47" s="1152" t="s">
        <v>129</v>
      </c>
      <c r="IPG47" s="1152" t="s">
        <v>129</v>
      </c>
      <c r="IPH47" s="1152" t="s">
        <v>129</v>
      </c>
      <c r="IPI47" s="1152" t="s">
        <v>129</v>
      </c>
      <c r="IPJ47" s="1152" t="s">
        <v>129</v>
      </c>
      <c r="IPK47" s="1152" t="s">
        <v>129</v>
      </c>
      <c r="IPL47" s="1152" t="s">
        <v>129</v>
      </c>
      <c r="IPM47" s="1152" t="s">
        <v>129</v>
      </c>
      <c r="IPN47" s="1152" t="s">
        <v>129</v>
      </c>
      <c r="IPO47" s="1152" t="s">
        <v>129</v>
      </c>
      <c r="IPP47" s="1152" t="s">
        <v>129</v>
      </c>
      <c r="IPQ47" s="1152" t="s">
        <v>129</v>
      </c>
      <c r="IPR47" s="1152" t="s">
        <v>129</v>
      </c>
      <c r="IPS47" s="1152" t="s">
        <v>129</v>
      </c>
      <c r="IPT47" s="1152" t="s">
        <v>129</v>
      </c>
      <c r="IPU47" s="1152" t="s">
        <v>129</v>
      </c>
      <c r="IPV47" s="1152" t="s">
        <v>129</v>
      </c>
      <c r="IPW47" s="1152" t="s">
        <v>129</v>
      </c>
      <c r="IPX47" s="1152" t="s">
        <v>129</v>
      </c>
      <c r="IPY47" s="1152" t="s">
        <v>129</v>
      </c>
      <c r="IPZ47" s="1152" t="s">
        <v>129</v>
      </c>
      <c r="IQA47" s="1152" t="s">
        <v>129</v>
      </c>
      <c r="IQB47" s="1152" t="s">
        <v>129</v>
      </c>
      <c r="IQC47" s="1152" t="s">
        <v>129</v>
      </c>
      <c r="IQD47" s="1152" t="s">
        <v>129</v>
      </c>
      <c r="IQE47" s="1152" t="s">
        <v>129</v>
      </c>
      <c r="IQF47" s="1152" t="s">
        <v>129</v>
      </c>
      <c r="IQG47" s="1152" t="s">
        <v>129</v>
      </c>
      <c r="IQH47" s="1152" t="s">
        <v>129</v>
      </c>
      <c r="IQI47" s="1152" t="s">
        <v>129</v>
      </c>
      <c r="IQJ47" s="1152" t="s">
        <v>129</v>
      </c>
      <c r="IQK47" s="1152" t="s">
        <v>129</v>
      </c>
      <c r="IQL47" s="1152" t="s">
        <v>129</v>
      </c>
      <c r="IQM47" s="1152" t="s">
        <v>129</v>
      </c>
      <c r="IQN47" s="1152" t="s">
        <v>129</v>
      </c>
      <c r="IQO47" s="1152" t="s">
        <v>129</v>
      </c>
      <c r="IQP47" s="1152" t="s">
        <v>129</v>
      </c>
      <c r="IQQ47" s="1152" t="s">
        <v>129</v>
      </c>
      <c r="IQR47" s="1152" t="s">
        <v>129</v>
      </c>
      <c r="IQS47" s="1152" t="s">
        <v>129</v>
      </c>
      <c r="IQT47" s="1152" t="s">
        <v>129</v>
      </c>
      <c r="IQU47" s="1152" t="s">
        <v>129</v>
      </c>
      <c r="IQV47" s="1152" t="s">
        <v>129</v>
      </c>
      <c r="IQW47" s="1152" t="s">
        <v>129</v>
      </c>
      <c r="IQX47" s="1152" t="s">
        <v>129</v>
      </c>
      <c r="IQY47" s="1152" t="s">
        <v>129</v>
      </c>
      <c r="IQZ47" s="1152" t="s">
        <v>129</v>
      </c>
      <c r="IRA47" s="1152" t="s">
        <v>129</v>
      </c>
      <c r="IRB47" s="1152" t="s">
        <v>129</v>
      </c>
      <c r="IRC47" s="1152" t="s">
        <v>129</v>
      </c>
      <c r="IRD47" s="1152" t="s">
        <v>129</v>
      </c>
      <c r="IRE47" s="1152" t="s">
        <v>129</v>
      </c>
      <c r="IRF47" s="1152" t="s">
        <v>129</v>
      </c>
      <c r="IRG47" s="1152" t="s">
        <v>129</v>
      </c>
      <c r="IRH47" s="1152" t="s">
        <v>129</v>
      </c>
      <c r="IRI47" s="1152" t="s">
        <v>129</v>
      </c>
      <c r="IRJ47" s="1152" t="s">
        <v>129</v>
      </c>
      <c r="IRK47" s="1152" t="s">
        <v>129</v>
      </c>
      <c r="IRL47" s="1152" t="s">
        <v>129</v>
      </c>
      <c r="IRM47" s="1152" t="s">
        <v>129</v>
      </c>
      <c r="IRN47" s="1152" t="s">
        <v>129</v>
      </c>
      <c r="IRO47" s="1152" t="s">
        <v>129</v>
      </c>
      <c r="IRP47" s="1152" t="s">
        <v>129</v>
      </c>
      <c r="IRQ47" s="1152" t="s">
        <v>129</v>
      </c>
      <c r="IRR47" s="1152" t="s">
        <v>129</v>
      </c>
      <c r="IRS47" s="1152" t="s">
        <v>129</v>
      </c>
      <c r="IRT47" s="1152" t="s">
        <v>129</v>
      </c>
      <c r="IRU47" s="1152" t="s">
        <v>129</v>
      </c>
      <c r="IRV47" s="1152" t="s">
        <v>129</v>
      </c>
      <c r="IRW47" s="1152" t="s">
        <v>129</v>
      </c>
      <c r="IRX47" s="1152" t="s">
        <v>129</v>
      </c>
      <c r="IRY47" s="1152" t="s">
        <v>129</v>
      </c>
      <c r="IRZ47" s="1152" t="s">
        <v>129</v>
      </c>
      <c r="ISA47" s="1152" t="s">
        <v>129</v>
      </c>
      <c r="ISB47" s="1152" t="s">
        <v>129</v>
      </c>
      <c r="ISC47" s="1152" t="s">
        <v>129</v>
      </c>
      <c r="ISD47" s="1152" t="s">
        <v>129</v>
      </c>
      <c r="ISE47" s="1152" t="s">
        <v>129</v>
      </c>
      <c r="ISF47" s="1152" t="s">
        <v>129</v>
      </c>
      <c r="ISG47" s="1152" t="s">
        <v>129</v>
      </c>
      <c r="ISH47" s="1152" t="s">
        <v>129</v>
      </c>
      <c r="ISI47" s="1152" t="s">
        <v>129</v>
      </c>
      <c r="ISJ47" s="1152" t="s">
        <v>129</v>
      </c>
      <c r="ISK47" s="1152" t="s">
        <v>129</v>
      </c>
      <c r="ISL47" s="1152" t="s">
        <v>129</v>
      </c>
      <c r="ISM47" s="1152" t="s">
        <v>129</v>
      </c>
      <c r="ISN47" s="1152" t="s">
        <v>129</v>
      </c>
      <c r="ISO47" s="1152" t="s">
        <v>129</v>
      </c>
      <c r="ISP47" s="1152" t="s">
        <v>129</v>
      </c>
      <c r="ISQ47" s="1152" t="s">
        <v>129</v>
      </c>
      <c r="ISR47" s="1152" t="s">
        <v>129</v>
      </c>
      <c r="ISS47" s="1152" t="s">
        <v>129</v>
      </c>
      <c r="IST47" s="1152" t="s">
        <v>129</v>
      </c>
      <c r="ISU47" s="1152" t="s">
        <v>129</v>
      </c>
      <c r="ISV47" s="1152" t="s">
        <v>129</v>
      </c>
      <c r="ISW47" s="1152" t="s">
        <v>129</v>
      </c>
      <c r="ISX47" s="1152" t="s">
        <v>129</v>
      </c>
      <c r="ISY47" s="1152" t="s">
        <v>129</v>
      </c>
      <c r="ISZ47" s="1152" t="s">
        <v>129</v>
      </c>
      <c r="ITA47" s="1152" t="s">
        <v>129</v>
      </c>
      <c r="ITB47" s="1152" t="s">
        <v>129</v>
      </c>
      <c r="ITC47" s="1152" t="s">
        <v>129</v>
      </c>
      <c r="ITD47" s="1152" t="s">
        <v>129</v>
      </c>
      <c r="ITE47" s="1152" t="s">
        <v>129</v>
      </c>
      <c r="ITF47" s="1152" t="s">
        <v>129</v>
      </c>
      <c r="ITG47" s="1152" t="s">
        <v>129</v>
      </c>
      <c r="ITH47" s="1152" t="s">
        <v>129</v>
      </c>
      <c r="ITI47" s="1152" t="s">
        <v>129</v>
      </c>
      <c r="ITJ47" s="1152" t="s">
        <v>129</v>
      </c>
      <c r="ITK47" s="1152" t="s">
        <v>129</v>
      </c>
      <c r="ITL47" s="1152" t="s">
        <v>129</v>
      </c>
      <c r="ITM47" s="1152" t="s">
        <v>129</v>
      </c>
      <c r="ITN47" s="1152" t="s">
        <v>129</v>
      </c>
      <c r="ITO47" s="1152" t="s">
        <v>129</v>
      </c>
      <c r="ITP47" s="1152" t="s">
        <v>129</v>
      </c>
      <c r="ITQ47" s="1152" t="s">
        <v>129</v>
      </c>
      <c r="ITR47" s="1152" t="s">
        <v>129</v>
      </c>
      <c r="ITS47" s="1152" t="s">
        <v>129</v>
      </c>
      <c r="ITT47" s="1152" t="s">
        <v>129</v>
      </c>
      <c r="ITU47" s="1152" t="s">
        <v>129</v>
      </c>
      <c r="ITV47" s="1152" t="s">
        <v>129</v>
      </c>
      <c r="ITW47" s="1152" t="s">
        <v>129</v>
      </c>
      <c r="ITX47" s="1152" t="s">
        <v>129</v>
      </c>
      <c r="ITY47" s="1152" t="s">
        <v>129</v>
      </c>
      <c r="ITZ47" s="1152" t="s">
        <v>129</v>
      </c>
      <c r="IUA47" s="1152" t="s">
        <v>129</v>
      </c>
      <c r="IUB47" s="1152" t="s">
        <v>129</v>
      </c>
      <c r="IUC47" s="1152" t="s">
        <v>129</v>
      </c>
      <c r="IUD47" s="1152" t="s">
        <v>129</v>
      </c>
      <c r="IUE47" s="1152" t="s">
        <v>129</v>
      </c>
      <c r="IUF47" s="1152" t="s">
        <v>129</v>
      </c>
      <c r="IUG47" s="1152" t="s">
        <v>129</v>
      </c>
      <c r="IUH47" s="1152" t="s">
        <v>129</v>
      </c>
      <c r="IUI47" s="1152" t="s">
        <v>129</v>
      </c>
      <c r="IUJ47" s="1152" t="s">
        <v>129</v>
      </c>
      <c r="IUK47" s="1152" t="s">
        <v>129</v>
      </c>
      <c r="IUL47" s="1152" t="s">
        <v>129</v>
      </c>
      <c r="IUM47" s="1152" t="s">
        <v>129</v>
      </c>
      <c r="IUN47" s="1152" t="s">
        <v>129</v>
      </c>
      <c r="IUO47" s="1152" t="s">
        <v>129</v>
      </c>
      <c r="IUP47" s="1152" t="s">
        <v>129</v>
      </c>
      <c r="IUQ47" s="1152" t="s">
        <v>129</v>
      </c>
      <c r="IUR47" s="1152" t="s">
        <v>129</v>
      </c>
      <c r="IUS47" s="1152" t="s">
        <v>129</v>
      </c>
      <c r="IUT47" s="1152" t="s">
        <v>129</v>
      </c>
      <c r="IUU47" s="1152" t="s">
        <v>129</v>
      </c>
      <c r="IUV47" s="1152" t="s">
        <v>129</v>
      </c>
      <c r="IUW47" s="1152" t="s">
        <v>129</v>
      </c>
      <c r="IUX47" s="1152" t="s">
        <v>129</v>
      </c>
      <c r="IUY47" s="1152" t="s">
        <v>129</v>
      </c>
      <c r="IUZ47" s="1152" t="s">
        <v>129</v>
      </c>
      <c r="IVA47" s="1152" t="s">
        <v>129</v>
      </c>
      <c r="IVB47" s="1152" t="s">
        <v>129</v>
      </c>
      <c r="IVC47" s="1152" t="s">
        <v>129</v>
      </c>
      <c r="IVD47" s="1152" t="s">
        <v>129</v>
      </c>
      <c r="IVE47" s="1152" t="s">
        <v>129</v>
      </c>
      <c r="IVF47" s="1152" t="s">
        <v>129</v>
      </c>
      <c r="IVG47" s="1152" t="s">
        <v>129</v>
      </c>
      <c r="IVH47" s="1152" t="s">
        <v>129</v>
      </c>
      <c r="IVI47" s="1152" t="s">
        <v>129</v>
      </c>
      <c r="IVJ47" s="1152" t="s">
        <v>129</v>
      </c>
      <c r="IVK47" s="1152" t="s">
        <v>129</v>
      </c>
      <c r="IVL47" s="1152" t="s">
        <v>129</v>
      </c>
      <c r="IVM47" s="1152" t="s">
        <v>129</v>
      </c>
      <c r="IVN47" s="1152" t="s">
        <v>129</v>
      </c>
      <c r="IVO47" s="1152" t="s">
        <v>129</v>
      </c>
      <c r="IVP47" s="1152" t="s">
        <v>129</v>
      </c>
      <c r="IVQ47" s="1152" t="s">
        <v>129</v>
      </c>
      <c r="IVR47" s="1152" t="s">
        <v>129</v>
      </c>
      <c r="IVS47" s="1152" t="s">
        <v>129</v>
      </c>
      <c r="IVT47" s="1152" t="s">
        <v>129</v>
      </c>
      <c r="IVU47" s="1152" t="s">
        <v>129</v>
      </c>
      <c r="IVV47" s="1152" t="s">
        <v>129</v>
      </c>
      <c r="IVW47" s="1152" t="s">
        <v>129</v>
      </c>
      <c r="IVX47" s="1152" t="s">
        <v>129</v>
      </c>
      <c r="IVY47" s="1152" t="s">
        <v>129</v>
      </c>
      <c r="IVZ47" s="1152" t="s">
        <v>129</v>
      </c>
      <c r="IWA47" s="1152" t="s">
        <v>129</v>
      </c>
      <c r="IWB47" s="1152" t="s">
        <v>129</v>
      </c>
      <c r="IWC47" s="1152" t="s">
        <v>129</v>
      </c>
      <c r="IWD47" s="1152" t="s">
        <v>129</v>
      </c>
      <c r="IWE47" s="1152" t="s">
        <v>129</v>
      </c>
      <c r="IWF47" s="1152" t="s">
        <v>129</v>
      </c>
      <c r="IWG47" s="1152" t="s">
        <v>129</v>
      </c>
      <c r="IWH47" s="1152" t="s">
        <v>129</v>
      </c>
      <c r="IWI47" s="1152" t="s">
        <v>129</v>
      </c>
      <c r="IWJ47" s="1152" t="s">
        <v>129</v>
      </c>
      <c r="IWK47" s="1152" t="s">
        <v>129</v>
      </c>
      <c r="IWL47" s="1152" t="s">
        <v>129</v>
      </c>
      <c r="IWM47" s="1152" t="s">
        <v>129</v>
      </c>
      <c r="IWN47" s="1152" t="s">
        <v>129</v>
      </c>
      <c r="IWO47" s="1152" t="s">
        <v>129</v>
      </c>
      <c r="IWP47" s="1152" t="s">
        <v>129</v>
      </c>
      <c r="IWQ47" s="1152" t="s">
        <v>129</v>
      </c>
      <c r="IWR47" s="1152" t="s">
        <v>129</v>
      </c>
      <c r="IWS47" s="1152" t="s">
        <v>129</v>
      </c>
      <c r="IWT47" s="1152" t="s">
        <v>129</v>
      </c>
      <c r="IWU47" s="1152" t="s">
        <v>129</v>
      </c>
      <c r="IWV47" s="1152" t="s">
        <v>129</v>
      </c>
      <c r="IWW47" s="1152" t="s">
        <v>129</v>
      </c>
      <c r="IWX47" s="1152" t="s">
        <v>129</v>
      </c>
      <c r="IWY47" s="1152" t="s">
        <v>129</v>
      </c>
      <c r="IWZ47" s="1152" t="s">
        <v>129</v>
      </c>
      <c r="IXA47" s="1152" t="s">
        <v>129</v>
      </c>
      <c r="IXB47" s="1152" t="s">
        <v>129</v>
      </c>
      <c r="IXC47" s="1152" t="s">
        <v>129</v>
      </c>
      <c r="IXD47" s="1152" t="s">
        <v>129</v>
      </c>
      <c r="IXE47" s="1152" t="s">
        <v>129</v>
      </c>
      <c r="IXF47" s="1152" t="s">
        <v>129</v>
      </c>
      <c r="IXG47" s="1152" t="s">
        <v>129</v>
      </c>
      <c r="IXH47" s="1152" t="s">
        <v>129</v>
      </c>
      <c r="IXI47" s="1152" t="s">
        <v>129</v>
      </c>
      <c r="IXJ47" s="1152" t="s">
        <v>129</v>
      </c>
      <c r="IXK47" s="1152" t="s">
        <v>129</v>
      </c>
      <c r="IXL47" s="1152" t="s">
        <v>129</v>
      </c>
      <c r="IXM47" s="1152" t="s">
        <v>129</v>
      </c>
      <c r="IXN47" s="1152" t="s">
        <v>129</v>
      </c>
      <c r="IXO47" s="1152" t="s">
        <v>129</v>
      </c>
      <c r="IXP47" s="1152" t="s">
        <v>129</v>
      </c>
      <c r="IXQ47" s="1152" t="s">
        <v>129</v>
      </c>
      <c r="IXR47" s="1152" t="s">
        <v>129</v>
      </c>
      <c r="IXS47" s="1152" t="s">
        <v>129</v>
      </c>
      <c r="IXT47" s="1152" t="s">
        <v>129</v>
      </c>
      <c r="IXU47" s="1152" t="s">
        <v>129</v>
      </c>
      <c r="IXV47" s="1152" t="s">
        <v>129</v>
      </c>
      <c r="IXW47" s="1152" t="s">
        <v>129</v>
      </c>
      <c r="IXX47" s="1152" t="s">
        <v>129</v>
      </c>
      <c r="IXY47" s="1152" t="s">
        <v>129</v>
      </c>
      <c r="IXZ47" s="1152" t="s">
        <v>129</v>
      </c>
      <c r="IYA47" s="1152" t="s">
        <v>129</v>
      </c>
      <c r="IYB47" s="1152" t="s">
        <v>129</v>
      </c>
      <c r="IYC47" s="1152" t="s">
        <v>129</v>
      </c>
      <c r="IYD47" s="1152" t="s">
        <v>129</v>
      </c>
      <c r="IYE47" s="1152" t="s">
        <v>129</v>
      </c>
      <c r="IYF47" s="1152" t="s">
        <v>129</v>
      </c>
      <c r="IYG47" s="1152" t="s">
        <v>129</v>
      </c>
      <c r="IYH47" s="1152" t="s">
        <v>129</v>
      </c>
      <c r="IYI47" s="1152" t="s">
        <v>129</v>
      </c>
      <c r="IYJ47" s="1152" t="s">
        <v>129</v>
      </c>
      <c r="IYK47" s="1152" t="s">
        <v>129</v>
      </c>
      <c r="IYL47" s="1152" t="s">
        <v>129</v>
      </c>
      <c r="IYM47" s="1152" t="s">
        <v>129</v>
      </c>
      <c r="IYN47" s="1152" t="s">
        <v>129</v>
      </c>
      <c r="IYO47" s="1152" t="s">
        <v>129</v>
      </c>
      <c r="IYP47" s="1152" t="s">
        <v>129</v>
      </c>
      <c r="IYQ47" s="1152" t="s">
        <v>129</v>
      </c>
      <c r="IYR47" s="1152" t="s">
        <v>129</v>
      </c>
      <c r="IYS47" s="1152" t="s">
        <v>129</v>
      </c>
      <c r="IYT47" s="1152" t="s">
        <v>129</v>
      </c>
      <c r="IYU47" s="1152" t="s">
        <v>129</v>
      </c>
      <c r="IYV47" s="1152" t="s">
        <v>129</v>
      </c>
      <c r="IYW47" s="1152" t="s">
        <v>129</v>
      </c>
      <c r="IYX47" s="1152" t="s">
        <v>129</v>
      </c>
      <c r="IYY47" s="1152" t="s">
        <v>129</v>
      </c>
      <c r="IYZ47" s="1152" t="s">
        <v>129</v>
      </c>
      <c r="IZA47" s="1152" t="s">
        <v>129</v>
      </c>
      <c r="IZB47" s="1152" t="s">
        <v>129</v>
      </c>
      <c r="IZC47" s="1152" t="s">
        <v>129</v>
      </c>
      <c r="IZD47" s="1152" t="s">
        <v>129</v>
      </c>
      <c r="IZE47" s="1152" t="s">
        <v>129</v>
      </c>
      <c r="IZF47" s="1152" t="s">
        <v>129</v>
      </c>
      <c r="IZG47" s="1152" t="s">
        <v>129</v>
      </c>
      <c r="IZH47" s="1152" t="s">
        <v>129</v>
      </c>
      <c r="IZI47" s="1152" t="s">
        <v>129</v>
      </c>
      <c r="IZJ47" s="1152" t="s">
        <v>129</v>
      </c>
      <c r="IZK47" s="1152" t="s">
        <v>129</v>
      </c>
      <c r="IZL47" s="1152" t="s">
        <v>129</v>
      </c>
      <c r="IZM47" s="1152" t="s">
        <v>129</v>
      </c>
      <c r="IZN47" s="1152" t="s">
        <v>129</v>
      </c>
      <c r="IZO47" s="1152" t="s">
        <v>129</v>
      </c>
      <c r="IZP47" s="1152" t="s">
        <v>129</v>
      </c>
      <c r="IZQ47" s="1152" t="s">
        <v>129</v>
      </c>
      <c r="IZR47" s="1152" t="s">
        <v>129</v>
      </c>
      <c r="IZS47" s="1152" t="s">
        <v>129</v>
      </c>
      <c r="IZT47" s="1152" t="s">
        <v>129</v>
      </c>
      <c r="IZU47" s="1152" t="s">
        <v>129</v>
      </c>
      <c r="IZV47" s="1152" t="s">
        <v>129</v>
      </c>
      <c r="IZW47" s="1152" t="s">
        <v>129</v>
      </c>
      <c r="IZX47" s="1152" t="s">
        <v>129</v>
      </c>
      <c r="IZY47" s="1152" t="s">
        <v>129</v>
      </c>
      <c r="IZZ47" s="1152" t="s">
        <v>129</v>
      </c>
      <c r="JAA47" s="1152" t="s">
        <v>129</v>
      </c>
      <c r="JAB47" s="1152" t="s">
        <v>129</v>
      </c>
      <c r="JAC47" s="1152" t="s">
        <v>129</v>
      </c>
      <c r="JAD47" s="1152" t="s">
        <v>129</v>
      </c>
      <c r="JAE47" s="1152" t="s">
        <v>129</v>
      </c>
      <c r="JAF47" s="1152" t="s">
        <v>129</v>
      </c>
      <c r="JAG47" s="1152" t="s">
        <v>129</v>
      </c>
      <c r="JAH47" s="1152" t="s">
        <v>129</v>
      </c>
      <c r="JAI47" s="1152" t="s">
        <v>129</v>
      </c>
      <c r="JAJ47" s="1152" t="s">
        <v>129</v>
      </c>
      <c r="JAK47" s="1152" t="s">
        <v>129</v>
      </c>
      <c r="JAL47" s="1152" t="s">
        <v>129</v>
      </c>
      <c r="JAM47" s="1152" t="s">
        <v>129</v>
      </c>
      <c r="JAN47" s="1152" t="s">
        <v>129</v>
      </c>
      <c r="JAO47" s="1152" t="s">
        <v>129</v>
      </c>
      <c r="JAP47" s="1152" t="s">
        <v>129</v>
      </c>
      <c r="JAQ47" s="1152" t="s">
        <v>129</v>
      </c>
      <c r="JAR47" s="1152" t="s">
        <v>129</v>
      </c>
      <c r="JAS47" s="1152" t="s">
        <v>129</v>
      </c>
      <c r="JAT47" s="1152" t="s">
        <v>129</v>
      </c>
      <c r="JAU47" s="1152" t="s">
        <v>129</v>
      </c>
      <c r="JAV47" s="1152" t="s">
        <v>129</v>
      </c>
      <c r="JAW47" s="1152" t="s">
        <v>129</v>
      </c>
      <c r="JAX47" s="1152" t="s">
        <v>129</v>
      </c>
      <c r="JAY47" s="1152" t="s">
        <v>129</v>
      </c>
      <c r="JAZ47" s="1152" t="s">
        <v>129</v>
      </c>
      <c r="JBA47" s="1152" t="s">
        <v>129</v>
      </c>
      <c r="JBB47" s="1152" t="s">
        <v>129</v>
      </c>
      <c r="JBC47" s="1152" t="s">
        <v>129</v>
      </c>
      <c r="JBD47" s="1152" t="s">
        <v>129</v>
      </c>
      <c r="JBE47" s="1152" t="s">
        <v>129</v>
      </c>
      <c r="JBF47" s="1152" t="s">
        <v>129</v>
      </c>
      <c r="JBG47" s="1152" t="s">
        <v>129</v>
      </c>
      <c r="JBH47" s="1152" t="s">
        <v>129</v>
      </c>
      <c r="JBI47" s="1152" t="s">
        <v>129</v>
      </c>
      <c r="JBJ47" s="1152" t="s">
        <v>129</v>
      </c>
      <c r="JBK47" s="1152" t="s">
        <v>129</v>
      </c>
      <c r="JBL47" s="1152" t="s">
        <v>129</v>
      </c>
      <c r="JBM47" s="1152" t="s">
        <v>129</v>
      </c>
      <c r="JBN47" s="1152" t="s">
        <v>129</v>
      </c>
      <c r="JBO47" s="1152" t="s">
        <v>129</v>
      </c>
      <c r="JBP47" s="1152" t="s">
        <v>129</v>
      </c>
      <c r="JBQ47" s="1152" t="s">
        <v>129</v>
      </c>
      <c r="JBR47" s="1152" t="s">
        <v>129</v>
      </c>
      <c r="JBS47" s="1152" t="s">
        <v>129</v>
      </c>
      <c r="JBT47" s="1152" t="s">
        <v>129</v>
      </c>
      <c r="JBU47" s="1152" t="s">
        <v>129</v>
      </c>
      <c r="JBV47" s="1152" t="s">
        <v>129</v>
      </c>
      <c r="JBW47" s="1152" t="s">
        <v>129</v>
      </c>
      <c r="JBX47" s="1152" t="s">
        <v>129</v>
      </c>
      <c r="JBY47" s="1152" t="s">
        <v>129</v>
      </c>
      <c r="JBZ47" s="1152" t="s">
        <v>129</v>
      </c>
      <c r="JCA47" s="1152" t="s">
        <v>129</v>
      </c>
      <c r="JCB47" s="1152" t="s">
        <v>129</v>
      </c>
      <c r="JCC47" s="1152" t="s">
        <v>129</v>
      </c>
      <c r="JCD47" s="1152" t="s">
        <v>129</v>
      </c>
      <c r="JCE47" s="1152" t="s">
        <v>129</v>
      </c>
      <c r="JCF47" s="1152" t="s">
        <v>129</v>
      </c>
      <c r="JCG47" s="1152" t="s">
        <v>129</v>
      </c>
      <c r="JCH47" s="1152" t="s">
        <v>129</v>
      </c>
      <c r="JCI47" s="1152" t="s">
        <v>129</v>
      </c>
      <c r="JCJ47" s="1152" t="s">
        <v>129</v>
      </c>
      <c r="JCK47" s="1152" t="s">
        <v>129</v>
      </c>
      <c r="JCL47" s="1152" t="s">
        <v>129</v>
      </c>
      <c r="JCM47" s="1152" t="s">
        <v>129</v>
      </c>
      <c r="JCN47" s="1152" t="s">
        <v>129</v>
      </c>
      <c r="JCO47" s="1152" t="s">
        <v>129</v>
      </c>
      <c r="JCP47" s="1152" t="s">
        <v>129</v>
      </c>
      <c r="JCQ47" s="1152" t="s">
        <v>129</v>
      </c>
      <c r="JCR47" s="1152" t="s">
        <v>129</v>
      </c>
      <c r="JCS47" s="1152" t="s">
        <v>129</v>
      </c>
      <c r="JCT47" s="1152" t="s">
        <v>129</v>
      </c>
      <c r="JCU47" s="1152" t="s">
        <v>129</v>
      </c>
      <c r="JCV47" s="1152" t="s">
        <v>129</v>
      </c>
      <c r="JCW47" s="1152" t="s">
        <v>129</v>
      </c>
      <c r="JCX47" s="1152" t="s">
        <v>129</v>
      </c>
      <c r="JCY47" s="1152" t="s">
        <v>129</v>
      </c>
      <c r="JCZ47" s="1152" t="s">
        <v>129</v>
      </c>
      <c r="JDA47" s="1152" t="s">
        <v>129</v>
      </c>
      <c r="JDB47" s="1152" t="s">
        <v>129</v>
      </c>
      <c r="JDC47" s="1152" t="s">
        <v>129</v>
      </c>
      <c r="JDD47" s="1152" t="s">
        <v>129</v>
      </c>
      <c r="JDE47" s="1152" t="s">
        <v>129</v>
      </c>
      <c r="JDF47" s="1152" t="s">
        <v>129</v>
      </c>
      <c r="JDG47" s="1152" t="s">
        <v>129</v>
      </c>
      <c r="JDH47" s="1152" t="s">
        <v>129</v>
      </c>
      <c r="JDI47" s="1152" t="s">
        <v>129</v>
      </c>
      <c r="JDJ47" s="1152" t="s">
        <v>129</v>
      </c>
      <c r="JDK47" s="1152" t="s">
        <v>129</v>
      </c>
      <c r="JDL47" s="1152" t="s">
        <v>129</v>
      </c>
      <c r="JDM47" s="1152" t="s">
        <v>129</v>
      </c>
      <c r="JDN47" s="1152" t="s">
        <v>129</v>
      </c>
      <c r="JDO47" s="1152" t="s">
        <v>129</v>
      </c>
      <c r="JDP47" s="1152" t="s">
        <v>129</v>
      </c>
      <c r="JDQ47" s="1152" t="s">
        <v>129</v>
      </c>
      <c r="JDR47" s="1152" t="s">
        <v>129</v>
      </c>
      <c r="JDS47" s="1152" t="s">
        <v>129</v>
      </c>
      <c r="JDT47" s="1152" t="s">
        <v>129</v>
      </c>
      <c r="JDU47" s="1152" t="s">
        <v>129</v>
      </c>
      <c r="JDV47" s="1152" t="s">
        <v>129</v>
      </c>
      <c r="JDW47" s="1152" t="s">
        <v>129</v>
      </c>
      <c r="JDX47" s="1152" t="s">
        <v>129</v>
      </c>
      <c r="JDY47" s="1152" t="s">
        <v>129</v>
      </c>
      <c r="JDZ47" s="1152" t="s">
        <v>129</v>
      </c>
      <c r="JEA47" s="1152" t="s">
        <v>129</v>
      </c>
      <c r="JEB47" s="1152" t="s">
        <v>129</v>
      </c>
      <c r="JEC47" s="1152" t="s">
        <v>129</v>
      </c>
      <c r="JED47" s="1152" t="s">
        <v>129</v>
      </c>
      <c r="JEE47" s="1152" t="s">
        <v>129</v>
      </c>
      <c r="JEF47" s="1152" t="s">
        <v>129</v>
      </c>
      <c r="JEG47" s="1152" t="s">
        <v>129</v>
      </c>
      <c r="JEH47" s="1152" t="s">
        <v>129</v>
      </c>
      <c r="JEI47" s="1152" t="s">
        <v>129</v>
      </c>
      <c r="JEJ47" s="1152" t="s">
        <v>129</v>
      </c>
      <c r="JEK47" s="1152" t="s">
        <v>129</v>
      </c>
      <c r="JEL47" s="1152" t="s">
        <v>129</v>
      </c>
      <c r="JEM47" s="1152" t="s">
        <v>129</v>
      </c>
      <c r="JEN47" s="1152" t="s">
        <v>129</v>
      </c>
      <c r="JEO47" s="1152" t="s">
        <v>129</v>
      </c>
      <c r="JEP47" s="1152" t="s">
        <v>129</v>
      </c>
      <c r="JEQ47" s="1152" t="s">
        <v>129</v>
      </c>
      <c r="JER47" s="1152" t="s">
        <v>129</v>
      </c>
      <c r="JES47" s="1152" t="s">
        <v>129</v>
      </c>
      <c r="JET47" s="1152" t="s">
        <v>129</v>
      </c>
      <c r="JEU47" s="1152" t="s">
        <v>129</v>
      </c>
      <c r="JEV47" s="1152" t="s">
        <v>129</v>
      </c>
      <c r="JEW47" s="1152" t="s">
        <v>129</v>
      </c>
      <c r="JEX47" s="1152" t="s">
        <v>129</v>
      </c>
      <c r="JEY47" s="1152" t="s">
        <v>129</v>
      </c>
      <c r="JEZ47" s="1152" t="s">
        <v>129</v>
      </c>
      <c r="JFA47" s="1152" t="s">
        <v>129</v>
      </c>
      <c r="JFB47" s="1152" t="s">
        <v>129</v>
      </c>
      <c r="JFC47" s="1152" t="s">
        <v>129</v>
      </c>
      <c r="JFD47" s="1152" t="s">
        <v>129</v>
      </c>
      <c r="JFE47" s="1152" t="s">
        <v>129</v>
      </c>
      <c r="JFF47" s="1152" t="s">
        <v>129</v>
      </c>
      <c r="JFG47" s="1152" t="s">
        <v>129</v>
      </c>
      <c r="JFH47" s="1152" t="s">
        <v>129</v>
      </c>
      <c r="JFI47" s="1152" t="s">
        <v>129</v>
      </c>
      <c r="JFJ47" s="1152" t="s">
        <v>129</v>
      </c>
      <c r="JFK47" s="1152" t="s">
        <v>129</v>
      </c>
      <c r="JFL47" s="1152" t="s">
        <v>129</v>
      </c>
      <c r="JFM47" s="1152" t="s">
        <v>129</v>
      </c>
      <c r="JFN47" s="1152" t="s">
        <v>129</v>
      </c>
      <c r="JFO47" s="1152" t="s">
        <v>129</v>
      </c>
      <c r="JFP47" s="1152" t="s">
        <v>129</v>
      </c>
      <c r="JFQ47" s="1152" t="s">
        <v>129</v>
      </c>
      <c r="JFR47" s="1152" t="s">
        <v>129</v>
      </c>
      <c r="JFS47" s="1152" t="s">
        <v>129</v>
      </c>
      <c r="JFT47" s="1152" t="s">
        <v>129</v>
      </c>
      <c r="JFU47" s="1152" t="s">
        <v>129</v>
      </c>
      <c r="JFV47" s="1152" t="s">
        <v>129</v>
      </c>
      <c r="JFW47" s="1152" t="s">
        <v>129</v>
      </c>
      <c r="JFX47" s="1152" t="s">
        <v>129</v>
      </c>
      <c r="JFY47" s="1152" t="s">
        <v>129</v>
      </c>
      <c r="JFZ47" s="1152" t="s">
        <v>129</v>
      </c>
      <c r="JGA47" s="1152" t="s">
        <v>129</v>
      </c>
      <c r="JGB47" s="1152" t="s">
        <v>129</v>
      </c>
      <c r="JGC47" s="1152" t="s">
        <v>129</v>
      </c>
      <c r="JGD47" s="1152" t="s">
        <v>129</v>
      </c>
      <c r="JGE47" s="1152" t="s">
        <v>129</v>
      </c>
      <c r="JGF47" s="1152" t="s">
        <v>129</v>
      </c>
      <c r="JGG47" s="1152" t="s">
        <v>129</v>
      </c>
      <c r="JGH47" s="1152" t="s">
        <v>129</v>
      </c>
      <c r="JGI47" s="1152" t="s">
        <v>129</v>
      </c>
      <c r="JGJ47" s="1152" t="s">
        <v>129</v>
      </c>
      <c r="JGK47" s="1152" t="s">
        <v>129</v>
      </c>
      <c r="JGL47" s="1152" t="s">
        <v>129</v>
      </c>
      <c r="JGM47" s="1152" t="s">
        <v>129</v>
      </c>
      <c r="JGN47" s="1152" t="s">
        <v>129</v>
      </c>
      <c r="JGO47" s="1152" t="s">
        <v>129</v>
      </c>
      <c r="JGP47" s="1152" t="s">
        <v>129</v>
      </c>
      <c r="JGQ47" s="1152" t="s">
        <v>129</v>
      </c>
      <c r="JGR47" s="1152" t="s">
        <v>129</v>
      </c>
      <c r="JGS47" s="1152" t="s">
        <v>129</v>
      </c>
      <c r="JGT47" s="1152" t="s">
        <v>129</v>
      </c>
      <c r="JGU47" s="1152" t="s">
        <v>129</v>
      </c>
      <c r="JGV47" s="1152" t="s">
        <v>129</v>
      </c>
      <c r="JGW47" s="1152" t="s">
        <v>129</v>
      </c>
      <c r="JGX47" s="1152" t="s">
        <v>129</v>
      </c>
      <c r="JGY47" s="1152" t="s">
        <v>129</v>
      </c>
      <c r="JGZ47" s="1152" t="s">
        <v>129</v>
      </c>
      <c r="JHA47" s="1152" t="s">
        <v>129</v>
      </c>
      <c r="JHB47" s="1152" t="s">
        <v>129</v>
      </c>
      <c r="JHC47" s="1152" t="s">
        <v>129</v>
      </c>
      <c r="JHD47" s="1152" t="s">
        <v>129</v>
      </c>
      <c r="JHE47" s="1152" t="s">
        <v>129</v>
      </c>
      <c r="JHF47" s="1152" t="s">
        <v>129</v>
      </c>
      <c r="JHG47" s="1152" t="s">
        <v>129</v>
      </c>
      <c r="JHH47" s="1152" t="s">
        <v>129</v>
      </c>
      <c r="JHI47" s="1152" t="s">
        <v>129</v>
      </c>
      <c r="JHJ47" s="1152" t="s">
        <v>129</v>
      </c>
      <c r="JHK47" s="1152" t="s">
        <v>129</v>
      </c>
      <c r="JHL47" s="1152" t="s">
        <v>129</v>
      </c>
      <c r="JHM47" s="1152" t="s">
        <v>129</v>
      </c>
      <c r="JHN47" s="1152" t="s">
        <v>129</v>
      </c>
      <c r="JHO47" s="1152" t="s">
        <v>129</v>
      </c>
      <c r="JHP47" s="1152" t="s">
        <v>129</v>
      </c>
      <c r="JHQ47" s="1152" t="s">
        <v>129</v>
      </c>
      <c r="JHR47" s="1152" t="s">
        <v>129</v>
      </c>
      <c r="JHS47" s="1152" t="s">
        <v>129</v>
      </c>
      <c r="JHT47" s="1152" t="s">
        <v>129</v>
      </c>
      <c r="JHU47" s="1152" t="s">
        <v>129</v>
      </c>
      <c r="JHV47" s="1152" t="s">
        <v>129</v>
      </c>
      <c r="JHW47" s="1152" t="s">
        <v>129</v>
      </c>
      <c r="JHX47" s="1152" t="s">
        <v>129</v>
      </c>
      <c r="JHY47" s="1152" t="s">
        <v>129</v>
      </c>
      <c r="JHZ47" s="1152" t="s">
        <v>129</v>
      </c>
      <c r="JIA47" s="1152" t="s">
        <v>129</v>
      </c>
      <c r="JIB47" s="1152" t="s">
        <v>129</v>
      </c>
      <c r="JIC47" s="1152" t="s">
        <v>129</v>
      </c>
      <c r="JID47" s="1152" t="s">
        <v>129</v>
      </c>
      <c r="JIE47" s="1152" t="s">
        <v>129</v>
      </c>
      <c r="JIF47" s="1152" t="s">
        <v>129</v>
      </c>
      <c r="JIG47" s="1152" t="s">
        <v>129</v>
      </c>
      <c r="JIH47" s="1152" t="s">
        <v>129</v>
      </c>
      <c r="JII47" s="1152" t="s">
        <v>129</v>
      </c>
      <c r="JIJ47" s="1152" t="s">
        <v>129</v>
      </c>
      <c r="JIK47" s="1152" t="s">
        <v>129</v>
      </c>
      <c r="JIL47" s="1152" t="s">
        <v>129</v>
      </c>
      <c r="JIM47" s="1152" t="s">
        <v>129</v>
      </c>
      <c r="JIN47" s="1152" t="s">
        <v>129</v>
      </c>
      <c r="JIO47" s="1152" t="s">
        <v>129</v>
      </c>
      <c r="JIP47" s="1152" t="s">
        <v>129</v>
      </c>
      <c r="JIQ47" s="1152" t="s">
        <v>129</v>
      </c>
      <c r="JIR47" s="1152" t="s">
        <v>129</v>
      </c>
      <c r="JIS47" s="1152" t="s">
        <v>129</v>
      </c>
      <c r="JIT47" s="1152" t="s">
        <v>129</v>
      </c>
      <c r="JIU47" s="1152" t="s">
        <v>129</v>
      </c>
      <c r="JIV47" s="1152" t="s">
        <v>129</v>
      </c>
      <c r="JIW47" s="1152" t="s">
        <v>129</v>
      </c>
      <c r="JIX47" s="1152" t="s">
        <v>129</v>
      </c>
      <c r="JIY47" s="1152" t="s">
        <v>129</v>
      </c>
      <c r="JIZ47" s="1152" t="s">
        <v>129</v>
      </c>
      <c r="JJA47" s="1152" t="s">
        <v>129</v>
      </c>
      <c r="JJB47" s="1152" t="s">
        <v>129</v>
      </c>
      <c r="JJC47" s="1152" t="s">
        <v>129</v>
      </c>
      <c r="JJD47" s="1152" t="s">
        <v>129</v>
      </c>
      <c r="JJE47" s="1152" t="s">
        <v>129</v>
      </c>
      <c r="JJF47" s="1152" t="s">
        <v>129</v>
      </c>
      <c r="JJG47" s="1152" t="s">
        <v>129</v>
      </c>
      <c r="JJH47" s="1152" t="s">
        <v>129</v>
      </c>
      <c r="JJI47" s="1152" t="s">
        <v>129</v>
      </c>
      <c r="JJJ47" s="1152" t="s">
        <v>129</v>
      </c>
      <c r="JJK47" s="1152" t="s">
        <v>129</v>
      </c>
      <c r="JJL47" s="1152" t="s">
        <v>129</v>
      </c>
      <c r="JJM47" s="1152" t="s">
        <v>129</v>
      </c>
      <c r="JJN47" s="1152" t="s">
        <v>129</v>
      </c>
      <c r="JJO47" s="1152" t="s">
        <v>129</v>
      </c>
      <c r="JJP47" s="1152" t="s">
        <v>129</v>
      </c>
      <c r="JJQ47" s="1152" t="s">
        <v>129</v>
      </c>
      <c r="JJR47" s="1152" t="s">
        <v>129</v>
      </c>
      <c r="JJS47" s="1152" t="s">
        <v>129</v>
      </c>
      <c r="JJT47" s="1152" t="s">
        <v>129</v>
      </c>
      <c r="JJU47" s="1152" t="s">
        <v>129</v>
      </c>
      <c r="JJV47" s="1152" t="s">
        <v>129</v>
      </c>
      <c r="JJW47" s="1152" t="s">
        <v>129</v>
      </c>
      <c r="JJX47" s="1152" t="s">
        <v>129</v>
      </c>
      <c r="JJY47" s="1152" t="s">
        <v>129</v>
      </c>
      <c r="JJZ47" s="1152" t="s">
        <v>129</v>
      </c>
      <c r="JKA47" s="1152" t="s">
        <v>129</v>
      </c>
      <c r="JKB47" s="1152" t="s">
        <v>129</v>
      </c>
      <c r="JKC47" s="1152" t="s">
        <v>129</v>
      </c>
      <c r="JKD47" s="1152" t="s">
        <v>129</v>
      </c>
      <c r="JKE47" s="1152" t="s">
        <v>129</v>
      </c>
      <c r="JKF47" s="1152" t="s">
        <v>129</v>
      </c>
      <c r="JKG47" s="1152" t="s">
        <v>129</v>
      </c>
      <c r="JKH47" s="1152" t="s">
        <v>129</v>
      </c>
      <c r="JKI47" s="1152" t="s">
        <v>129</v>
      </c>
      <c r="JKJ47" s="1152" t="s">
        <v>129</v>
      </c>
      <c r="JKK47" s="1152" t="s">
        <v>129</v>
      </c>
      <c r="JKL47" s="1152" t="s">
        <v>129</v>
      </c>
      <c r="JKM47" s="1152" t="s">
        <v>129</v>
      </c>
      <c r="JKN47" s="1152" t="s">
        <v>129</v>
      </c>
      <c r="JKO47" s="1152" t="s">
        <v>129</v>
      </c>
      <c r="JKP47" s="1152" t="s">
        <v>129</v>
      </c>
      <c r="JKQ47" s="1152" t="s">
        <v>129</v>
      </c>
      <c r="JKR47" s="1152" t="s">
        <v>129</v>
      </c>
      <c r="JKS47" s="1152" t="s">
        <v>129</v>
      </c>
      <c r="JKT47" s="1152" t="s">
        <v>129</v>
      </c>
      <c r="JKU47" s="1152" t="s">
        <v>129</v>
      </c>
      <c r="JKV47" s="1152" t="s">
        <v>129</v>
      </c>
      <c r="JKW47" s="1152" t="s">
        <v>129</v>
      </c>
      <c r="JKX47" s="1152" t="s">
        <v>129</v>
      </c>
      <c r="JKY47" s="1152" t="s">
        <v>129</v>
      </c>
      <c r="JKZ47" s="1152" t="s">
        <v>129</v>
      </c>
      <c r="JLA47" s="1152" t="s">
        <v>129</v>
      </c>
      <c r="JLB47" s="1152" t="s">
        <v>129</v>
      </c>
      <c r="JLC47" s="1152" t="s">
        <v>129</v>
      </c>
      <c r="JLD47" s="1152" t="s">
        <v>129</v>
      </c>
      <c r="JLE47" s="1152" t="s">
        <v>129</v>
      </c>
      <c r="JLF47" s="1152" t="s">
        <v>129</v>
      </c>
      <c r="JLG47" s="1152" t="s">
        <v>129</v>
      </c>
      <c r="JLH47" s="1152" t="s">
        <v>129</v>
      </c>
      <c r="JLI47" s="1152" t="s">
        <v>129</v>
      </c>
      <c r="JLJ47" s="1152" t="s">
        <v>129</v>
      </c>
      <c r="JLK47" s="1152" t="s">
        <v>129</v>
      </c>
      <c r="JLL47" s="1152" t="s">
        <v>129</v>
      </c>
      <c r="JLM47" s="1152" t="s">
        <v>129</v>
      </c>
      <c r="JLN47" s="1152" t="s">
        <v>129</v>
      </c>
      <c r="JLO47" s="1152" t="s">
        <v>129</v>
      </c>
      <c r="JLP47" s="1152" t="s">
        <v>129</v>
      </c>
      <c r="JLQ47" s="1152" t="s">
        <v>129</v>
      </c>
      <c r="JLR47" s="1152" t="s">
        <v>129</v>
      </c>
      <c r="JLS47" s="1152" t="s">
        <v>129</v>
      </c>
      <c r="JLT47" s="1152" t="s">
        <v>129</v>
      </c>
      <c r="JLU47" s="1152" t="s">
        <v>129</v>
      </c>
      <c r="JLV47" s="1152" t="s">
        <v>129</v>
      </c>
      <c r="JLW47" s="1152" t="s">
        <v>129</v>
      </c>
      <c r="JLX47" s="1152" t="s">
        <v>129</v>
      </c>
      <c r="JLY47" s="1152" t="s">
        <v>129</v>
      </c>
      <c r="JLZ47" s="1152" t="s">
        <v>129</v>
      </c>
      <c r="JMA47" s="1152" t="s">
        <v>129</v>
      </c>
      <c r="JMB47" s="1152" t="s">
        <v>129</v>
      </c>
      <c r="JMC47" s="1152" t="s">
        <v>129</v>
      </c>
      <c r="JMD47" s="1152" t="s">
        <v>129</v>
      </c>
      <c r="JME47" s="1152" t="s">
        <v>129</v>
      </c>
      <c r="JMF47" s="1152" t="s">
        <v>129</v>
      </c>
      <c r="JMG47" s="1152" t="s">
        <v>129</v>
      </c>
      <c r="JMH47" s="1152" t="s">
        <v>129</v>
      </c>
      <c r="JMI47" s="1152" t="s">
        <v>129</v>
      </c>
      <c r="JMJ47" s="1152" t="s">
        <v>129</v>
      </c>
      <c r="JMK47" s="1152" t="s">
        <v>129</v>
      </c>
      <c r="JML47" s="1152" t="s">
        <v>129</v>
      </c>
      <c r="JMM47" s="1152" t="s">
        <v>129</v>
      </c>
      <c r="JMN47" s="1152" t="s">
        <v>129</v>
      </c>
      <c r="JMO47" s="1152" t="s">
        <v>129</v>
      </c>
      <c r="JMP47" s="1152" t="s">
        <v>129</v>
      </c>
      <c r="JMQ47" s="1152" t="s">
        <v>129</v>
      </c>
      <c r="JMR47" s="1152" t="s">
        <v>129</v>
      </c>
      <c r="JMS47" s="1152" t="s">
        <v>129</v>
      </c>
      <c r="JMT47" s="1152" t="s">
        <v>129</v>
      </c>
      <c r="JMU47" s="1152" t="s">
        <v>129</v>
      </c>
      <c r="JMV47" s="1152" t="s">
        <v>129</v>
      </c>
      <c r="JMW47" s="1152" t="s">
        <v>129</v>
      </c>
      <c r="JMX47" s="1152" t="s">
        <v>129</v>
      </c>
      <c r="JMY47" s="1152" t="s">
        <v>129</v>
      </c>
      <c r="JMZ47" s="1152" t="s">
        <v>129</v>
      </c>
      <c r="JNA47" s="1152" t="s">
        <v>129</v>
      </c>
      <c r="JNB47" s="1152" t="s">
        <v>129</v>
      </c>
      <c r="JNC47" s="1152" t="s">
        <v>129</v>
      </c>
      <c r="JND47" s="1152" t="s">
        <v>129</v>
      </c>
      <c r="JNE47" s="1152" t="s">
        <v>129</v>
      </c>
      <c r="JNF47" s="1152" t="s">
        <v>129</v>
      </c>
      <c r="JNG47" s="1152" t="s">
        <v>129</v>
      </c>
      <c r="JNH47" s="1152" t="s">
        <v>129</v>
      </c>
      <c r="JNI47" s="1152" t="s">
        <v>129</v>
      </c>
      <c r="JNJ47" s="1152" t="s">
        <v>129</v>
      </c>
      <c r="JNK47" s="1152" t="s">
        <v>129</v>
      </c>
      <c r="JNL47" s="1152" t="s">
        <v>129</v>
      </c>
      <c r="JNM47" s="1152" t="s">
        <v>129</v>
      </c>
      <c r="JNN47" s="1152" t="s">
        <v>129</v>
      </c>
      <c r="JNO47" s="1152" t="s">
        <v>129</v>
      </c>
      <c r="JNP47" s="1152" t="s">
        <v>129</v>
      </c>
      <c r="JNQ47" s="1152" t="s">
        <v>129</v>
      </c>
      <c r="JNR47" s="1152" t="s">
        <v>129</v>
      </c>
      <c r="JNS47" s="1152" t="s">
        <v>129</v>
      </c>
      <c r="JNT47" s="1152" t="s">
        <v>129</v>
      </c>
      <c r="JNU47" s="1152" t="s">
        <v>129</v>
      </c>
      <c r="JNV47" s="1152" t="s">
        <v>129</v>
      </c>
      <c r="JNW47" s="1152" t="s">
        <v>129</v>
      </c>
      <c r="JNX47" s="1152" t="s">
        <v>129</v>
      </c>
      <c r="JNY47" s="1152" t="s">
        <v>129</v>
      </c>
      <c r="JNZ47" s="1152" t="s">
        <v>129</v>
      </c>
      <c r="JOA47" s="1152" t="s">
        <v>129</v>
      </c>
      <c r="JOB47" s="1152" t="s">
        <v>129</v>
      </c>
      <c r="JOC47" s="1152" t="s">
        <v>129</v>
      </c>
      <c r="JOD47" s="1152" t="s">
        <v>129</v>
      </c>
      <c r="JOE47" s="1152" t="s">
        <v>129</v>
      </c>
      <c r="JOF47" s="1152" t="s">
        <v>129</v>
      </c>
      <c r="JOG47" s="1152" t="s">
        <v>129</v>
      </c>
      <c r="JOH47" s="1152" t="s">
        <v>129</v>
      </c>
      <c r="JOI47" s="1152" t="s">
        <v>129</v>
      </c>
      <c r="JOJ47" s="1152" t="s">
        <v>129</v>
      </c>
      <c r="JOK47" s="1152" t="s">
        <v>129</v>
      </c>
      <c r="JOL47" s="1152" t="s">
        <v>129</v>
      </c>
      <c r="JOM47" s="1152" t="s">
        <v>129</v>
      </c>
      <c r="JON47" s="1152" t="s">
        <v>129</v>
      </c>
      <c r="JOO47" s="1152" t="s">
        <v>129</v>
      </c>
      <c r="JOP47" s="1152" t="s">
        <v>129</v>
      </c>
      <c r="JOQ47" s="1152" t="s">
        <v>129</v>
      </c>
      <c r="JOR47" s="1152" t="s">
        <v>129</v>
      </c>
      <c r="JOS47" s="1152" t="s">
        <v>129</v>
      </c>
      <c r="JOT47" s="1152" t="s">
        <v>129</v>
      </c>
      <c r="JOU47" s="1152" t="s">
        <v>129</v>
      </c>
      <c r="JOV47" s="1152" t="s">
        <v>129</v>
      </c>
      <c r="JOW47" s="1152" t="s">
        <v>129</v>
      </c>
      <c r="JOX47" s="1152" t="s">
        <v>129</v>
      </c>
      <c r="JOY47" s="1152" t="s">
        <v>129</v>
      </c>
      <c r="JOZ47" s="1152" t="s">
        <v>129</v>
      </c>
      <c r="JPA47" s="1152" t="s">
        <v>129</v>
      </c>
      <c r="JPB47" s="1152" t="s">
        <v>129</v>
      </c>
      <c r="JPC47" s="1152" t="s">
        <v>129</v>
      </c>
      <c r="JPD47" s="1152" t="s">
        <v>129</v>
      </c>
      <c r="JPE47" s="1152" t="s">
        <v>129</v>
      </c>
      <c r="JPF47" s="1152" t="s">
        <v>129</v>
      </c>
      <c r="JPG47" s="1152" t="s">
        <v>129</v>
      </c>
      <c r="JPH47" s="1152" t="s">
        <v>129</v>
      </c>
      <c r="JPI47" s="1152" t="s">
        <v>129</v>
      </c>
      <c r="JPJ47" s="1152" t="s">
        <v>129</v>
      </c>
      <c r="JPK47" s="1152" t="s">
        <v>129</v>
      </c>
      <c r="JPL47" s="1152" t="s">
        <v>129</v>
      </c>
      <c r="JPM47" s="1152" t="s">
        <v>129</v>
      </c>
      <c r="JPN47" s="1152" t="s">
        <v>129</v>
      </c>
      <c r="JPO47" s="1152" t="s">
        <v>129</v>
      </c>
      <c r="JPP47" s="1152" t="s">
        <v>129</v>
      </c>
      <c r="JPQ47" s="1152" t="s">
        <v>129</v>
      </c>
      <c r="JPR47" s="1152" t="s">
        <v>129</v>
      </c>
      <c r="JPS47" s="1152" t="s">
        <v>129</v>
      </c>
      <c r="JPT47" s="1152" t="s">
        <v>129</v>
      </c>
      <c r="JPU47" s="1152" t="s">
        <v>129</v>
      </c>
      <c r="JPV47" s="1152" t="s">
        <v>129</v>
      </c>
      <c r="JPW47" s="1152" t="s">
        <v>129</v>
      </c>
      <c r="JPX47" s="1152" t="s">
        <v>129</v>
      </c>
      <c r="JPY47" s="1152" t="s">
        <v>129</v>
      </c>
      <c r="JPZ47" s="1152" t="s">
        <v>129</v>
      </c>
      <c r="JQA47" s="1152" t="s">
        <v>129</v>
      </c>
      <c r="JQB47" s="1152" t="s">
        <v>129</v>
      </c>
      <c r="JQC47" s="1152" t="s">
        <v>129</v>
      </c>
      <c r="JQD47" s="1152" t="s">
        <v>129</v>
      </c>
      <c r="JQE47" s="1152" t="s">
        <v>129</v>
      </c>
      <c r="JQF47" s="1152" t="s">
        <v>129</v>
      </c>
      <c r="JQG47" s="1152" t="s">
        <v>129</v>
      </c>
      <c r="JQH47" s="1152" t="s">
        <v>129</v>
      </c>
      <c r="JQI47" s="1152" t="s">
        <v>129</v>
      </c>
      <c r="JQJ47" s="1152" t="s">
        <v>129</v>
      </c>
      <c r="JQK47" s="1152" t="s">
        <v>129</v>
      </c>
      <c r="JQL47" s="1152" t="s">
        <v>129</v>
      </c>
      <c r="JQM47" s="1152" t="s">
        <v>129</v>
      </c>
      <c r="JQN47" s="1152" t="s">
        <v>129</v>
      </c>
      <c r="JQO47" s="1152" t="s">
        <v>129</v>
      </c>
      <c r="JQP47" s="1152" t="s">
        <v>129</v>
      </c>
      <c r="JQQ47" s="1152" t="s">
        <v>129</v>
      </c>
      <c r="JQR47" s="1152" t="s">
        <v>129</v>
      </c>
      <c r="JQS47" s="1152" t="s">
        <v>129</v>
      </c>
      <c r="JQT47" s="1152" t="s">
        <v>129</v>
      </c>
      <c r="JQU47" s="1152" t="s">
        <v>129</v>
      </c>
      <c r="JQV47" s="1152" t="s">
        <v>129</v>
      </c>
      <c r="JQW47" s="1152" t="s">
        <v>129</v>
      </c>
      <c r="JQX47" s="1152" t="s">
        <v>129</v>
      </c>
      <c r="JQY47" s="1152" t="s">
        <v>129</v>
      </c>
      <c r="JQZ47" s="1152" t="s">
        <v>129</v>
      </c>
      <c r="JRA47" s="1152" t="s">
        <v>129</v>
      </c>
      <c r="JRB47" s="1152" t="s">
        <v>129</v>
      </c>
      <c r="JRC47" s="1152" t="s">
        <v>129</v>
      </c>
      <c r="JRD47" s="1152" t="s">
        <v>129</v>
      </c>
      <c r="JRE47" s="1152" t="s">
        <v>129</v>
      </c>
      <c r="JRF47" s="1152" t="s">
        <v>129</v>
      </c>
      <c r="JRG47" s="1152" t="s">
        <v>129</v>
      </c>
      <c r="JRH47" s="1152" t="s">
        <v>129</v>
      </c>
      <c r="JRI47" s="1152" t="s">
        <v>129</v>
      </c>
      <c r="JRJ47" s="1152" t="s">
        <v>129</v>
      </c>
      <c r="JRK47" s="1152" t="s">
        <v>129</v>
      </c>
      <c r="JRL47" s="1152" t="s">
        <v>129</v>
      </c>
      <c r="JRM47" s="1152" t="s">
        <v>129</v>
      </c>
      <c r="JRN47" s="1152" t="s">
        <v>129</v>
      </c>
      <c r="JRO47" s="1152" t="s">
        <v>129</v>
      </c>
      <c r="JRP47" s="1152" t="s">
        <v>129</v>
      </c>
      <c r="JRQ47" s="1152" t="s">
        <v>129</v>
      </c>
      <c r="JRR47" s="1152" t="s">
        <v>129</v>
      </c>
      <c r="JRS47" s="1152" t="s">
        <v>129</v>
      </c>
      <c r="JRT47" s="1152" t="s">
        <v>129</v>
      </c>
      <c r="JRU47" s="1152" t="s">
        <v>129</v>
      </c>
      <c r="JRV47" s="1152" t="s">
        <v>129</v>
      </c>
      <c r="JRW47" s="1152" t="s">
        <v>129</v>
      </c>
      <c r="JRX47" s="1152" t="s">
        <v>129</v>
      </c>
      <c r="JRY47" s="1152" t="s">
        <v>129</v>
      </c>
      <c r="JRZ47" s="1152" t="s">
        <v>129</v>
      </c>
      <c r="JSA47" s="1152" t="s">
        <v>129</v>
      </c>
      <c r="JSB47" s="1152" t="s">
        <v>129</v>
      </c>
      <c r="JSC47" s="1152" t="s">
        <v>129</v>
      </c>
      <c r="JSD47" s="1152" t="s">
        <v>129</v>
      </c>
      <c r="JSE47" s="1152" t="s">
        <v>129</v>
      </c>
      <c r="JSF47" s="1152" t="s">
        <v>129</v>
      </c>
      <c r="JSG47" s="1152" t="s">
        <v>129</v>
      </c>
      <c r="JSH47" s="1152" t="s">
        <v>129</v>
      </c>
      <c r="JSI47" s="1152" t="s">
        <v>129</v>
      </c>
      <c r="JSJ47" s="1152" t="s">
        <v>129</v>
      </c>
      <c r="JSK47" s="1152" t="s">
        <v>129</v>
      </c>
      <c r="JSL47" s="1152" t="s">
        <v>129</v>
      </c>
      <c r="JSM47" s="1152" t="s">
        <v>129</v>
      </c>
      <c r="JSN47" s="1152" t="s">
        <v>129</v>
      </c>
      <c r="JSO47" s="1152" t="s">
        <v>129</v>
      </c>
      <c r="JSP47" s="1152" t="s">
        <v>129</v>
      </c>
      <c r="JSQ47" s="1152" t="s">
        <v>129</v>
      </c>
      <c r="JSR47" s="1152" t="s">
        <v>129</v>
      </c>
      <c r="JSS47" s="1152" t="s">
        <v>129</v>
      </c>
      <c r="JST47" s="1152" t="s">
        <v>129</v>
      </c>
      <c r="JSU47" s="1152" t="s">
        <v>129</v>
      </c>
      <c r="JSV47" s="1152" t="s">
        <v>129</v>
      </c>
      <c r="JSW47" s="1152" t="s">
        <v>129</v>
      </c>
      <c r="JSX47" s="1152" t="s">
        <v>129</v>
      </c>
      <c r="JSY47" s="1152" t="s">
        <v>129</v>
      </c>
      <c r="JSZ47" s="1152" t="s">
        <v>129</v>
      </c>
      <c r="JTA47" s="1152" t="s">
        <v>129</v>
      </c>
      <c r="JTB47" s="1152" t="s">
        <v>129</v>
      </c>
      <c r="JTC47" s="1152" t="s">
        <v>129</v>
      </c>
      <c r="JTD47" s="1152" t="s">
        <v>129</v>
      </c>
      <c r="JTE47" s="1152" t="s">
        <v>129</v>
      </c>
      <c r="JTF47" s="1152" t="s">
        <v>129</v>
      </c>
      <c r="JTG47" s="1152" t="s">
        <v>129</v>
      </c>
      <c r="JTH47" s="1152" t="s">
        <v>129</v>
      </c>
      <c r="JTI47" s="1152" t="s">
        <v>129</v>
      </c>
      <c r="JTJ47" s="1152" t="s">
        <v>129</v>
      </c>
      <c r="JTK47" s="1152" t="s">
        <v>129</v>
      </c>
      <c r="JTL47" s="1152" t="s">
        <v>129</v>
      </c>
      <c r="JTM47" s="1152" t="s">
        <v>129</v>
      </c>
      <c r="JTN47" s="1152" t="s">
        <v>129</v>
      </c>
      <c r="JTO47" s="1152" t="s">
        <v>129</v>
      </c>
      <c r="JTP47" s="1152" t="s">
        <v>129</v>
      </c>
      <c r="JTQ47" s="1152" t="s">
        <v>129</v>
      </c>
      <c r="JTR47" s="1152" t="s">
        <v>129</v>
      </c>
      <c r="JTS47" s="1152" t="s">
        <v>129</v>
      </c>
      <c r="JTT47" s="1152" t="s">
        <v>129</v>
      </c>
      <c r="JTU47" s="1152" t="s">
        <v>129</v>
      </c>
      <c r="JTV47" s="1152" t="s">
        <v>129</v>
      </c>
      <c r="JTW47" s="1152" t="s">
        <v>129</v>
      </c>
      <c r="JTX47" s="1152" t="s">
        <v>129</v>
      </c>
      <c r="JTY47" s="1152" t="s">
        <v>129</v>
      </c>
      <c r="JTZ47" s="1152" t="s">
        <v>129</v>
      </c>
      <c r="JUA47" s="1152" t="s">
        <v>129</v>
      </c>
      <c r="JUB47" s="1152" t="s">
        <v>129</v>
      </c>
      <c r="JUC47" s="1152" t="s">
        <v>129</v>
      </c>
      <c r="JUD47" s="1152" t="s">
        <v>129</v>
      </c>
      <c r="JUE47" s="1152" t="s">
        <v>129</v>
      </c>
      <c r="JUF47" s="1152" t="s">
        <v>129</v>
      </c>
      <c r="JUG47" s="1152" t="s">
        <v>129</v>
      </c>
      <c r="JUH47" s="1152" t="s">
        <v>129</v>
      </c>
      <c r="JUI47" s="1152" t="s">
        <v>129</v>
      </c>
      <c r="JUJ47" s="1152" t="s">
        <v>129</v>
      </c>
      <c r="JUK47" s="1152" t="s">
        <v>129</v>
      </c>
      <c r="JUL47" s="1152" t="s">
        <v>129</v>
      </c>
      <c r="JUM47" s="1152" t="s">
        <v>129</v>
      </c>
      <c r="JUN47" s="1152" t="s">
        <v>129</v>
      </c>
      <c r="JUO47" s="1152" t="s">
        <v>129</v>
      </c>
      <c r="JUP47" s="1152" t="s">
        <v>129</v>
      </c>
      <c r="JUQ47" s="1152" t="s">
        <v>129</v>
      </c>
      <c r="JUR47" s="1152" t="s">
        <v>129</v>
      </c>
      <c r="JUS47" s="1152" t="s">
        <v>129</v>
      </c>
      <c r="JUT47" s="1152" t="s">
        <v>129</v>
      </c>
      <c r="JUU47" s="1152" t="s">
        <v>129</v>
      </c>
      <c r="JUV47" s="1152" t="s">
        <v>129</v>
      </c>
      <c r="JUW47" s="1152" t="s">
        <v>129</v>
      </c>
      <c r="JUX47" s="1152" t="s">
        <v>129</v>
      </c>
      <c r="JUY47" s="1152" t="s">
        <v>129</v>
      </c>
      <c r="JUZ47" s="1152" t="s">
        <v>129</v>
      </c>
      <c r="JVA47" s="1152" t="s">
        <v>129</v>
      </c>
      <c r="JVB47" s="1152" t="s">
        <v>129</v>
      </c>
      <c r="JVC47" s="1152" t="s">
        <v>129</v>
      </c>
      <c r="JVD47" s="1152" t="s">
        <v>129</v>
      </c>
      <c r="JVE47" s="1152" t="s">
        <v>129</v>
      </c>
      <c r="JVF47" s="1152" t="s">
        <v>129</v>
      </c>
      <c r="JVG47" s="1152" t="s">
        <v>129</v>
      </c>
      <c r="JVH47" s="1152" t="s">
        <v>129</v>
      </c>
      <c r="JVI47" s="1152" t="s">
        <v>129</v>
      </c>
      <c r="JVJ47" s="1152" t="s">
        <v>129</v>
      </c>
      <c r="JVK47" s="1152" t="s">
        <v>129</v>
      </c>
      <c r="JVL47" s="1152" t="s">
        <v>129</v>
      </c>
      <c r="JVM47" s="1152" t="s">
        <v>129</v>
      </c>
      <c r="JVN47" s="1152" t="s">
        <v>129</v>
      </c>
      <c r="JVO47" s="1152" t="s">
        <v>129</v>
      </c>
      <c r="JVP47" s="1152" t="s">
        <v>129</v>
      </c>
      <c r="JVQ47" s="1152" t="s">
        <v>129</v>
      </c>
      <c r="JVR47" s="1152" t="s">
        <v>129</v>
      </c>
      <c r="JVS47" s="1152" t="s">
        <v>129</v>
      </c>
      <c r="JVT47" s="1152" t="s">
        <v>129</v>
      </c>
      <c r="JVU47" s="1152" t="s">
        <v>129</v>
      </c>
      <c r="JVV47" s="1152" t="s">
        <v>129</v>
      </c>
      <c r="JVW47" s="1152" t="s">
        <v>129</v>
      </c>
      <c r="JVX47" s="1152" t="s">
        <v>129</v>
      </c>
      <c r="JVY47" s="1152" t="s">
        <v>129</v>
      </c>
      <c r="JVZ47" s="1152" t="s">
        <v>129</v>
      </c>
      <c r="JWA47" s="1152" t="s">
        <v>129</v>
      </c>
      <c r="JWB47" s="1152" t="s">
        <v>129</v>
      </c>
      <c r="JWC47" s="1152" t="s">
        <v>129</v>
      </c>
      <c r="JWD47" s="1152" t="s">
        <v>129</v>
      </c>
      <c r="JWE47" s="1152" t="s">
        <v>129</v>
      </c>
      <c r="JWF47" s="1152" t="s">
        <v>129</v>
      </c>
      <c r="JWG47" s="1152" t="s">
        <v>129</v>
      </c>
      <c r="JWH47" s="1152" t="s">
        <v>129</v>
      </c>
      <c r="JWI47" s="1152" t="s">
        <v>129</v>
      </c>
      <c r="JWJ47" s="1152" t="s">
        <v>129</v>
      </c>
      <c r="JWK47" s="1152" t="s">
        <v>129</v>
      </c>
      <c r="JWL47" s="1152" t="s">
        <v>129</v>
      </c>
      <c r="JWM47" s="1152" t="s">
        <v>129</v>
      </c>
      <c r="JWN47" s="1152" t="s">
        <v>129</v>
      </c>
      <c r="JWO47" s="1152" t="s">
        <v>129</v>
      </c>
      <c r="JWP47" s="1152" t="s">
        <v>129</v>
      </c>
      <c r="JWQ47" s="1152" t="s">
        <v>129</v>
      </c>
      <c r="JWR47" s="1152" t="s">
        <v>129</v>
      </c>
      <c r="JWS47" s="1152" t="s">
        <v>129</v>
      </c>
      <c r="JWT47" s="1152" t="s">
        <v>129</v>
      </c>
      <c r="JWU47" s="1152" t="s">
        <v>129</v>
      </c>
      <c r="JWV47" s="1152" t="s">
        <v>129</v>
      </c>
      <c r="JWW47" s="1152" t="s">
        <v>129</v>
      </c>
      <c r="JWX47" s="1152" t="s">
        <v>129</v>
      </c>
      <c r="JWY47" s="1152" t="s">
        <v>129</v>
      </c>
      <c r="JWZ47" s="1152" t="s">
        <v>129</v>
      </c>
      <c r="JXA47" s="1152" t="s">
        <v>129</v>
      </c>
      <c r="JXB47" s="1152" t="s">
        <v>129</v>
      </c>
      <c r="JXC47" s="1152" t="s">
        <v>129</v>
      </c>
      <c r="JXD47" s="1152" t="s">
        <v>129</v>
      </c>
      <c r="JXE47" s="1152" t="s">
        <v>129</v>
      </c>
      <c r="JXF47" s="1152" t="s">
        <v>129</v>
      </c>
      <c r="JXG47" s="1152" t="s">
        <v>129</v>
      </c>
      <c r="JXH47" s="1152" t="s">
        <v>129</v>
      </c>
      <c r="JXI47" s="1152" t="s">
        <v>129</v>
      </c>
      <c r="JXJ47" s="1152" t="s">
        <v>129</v>
      </c>
      <c r="JXK47" s="1152" t="s">
        <v>129</v>
      </c>
      <c r="JXL47" s="1152" t="s">
        <v>129</v>
      </c>
      <c r="JXM47" s="1152" t="s">
        <v>129</v>
      </c>
      <c r="JXN47" s="1152" t="s">
        <v>129</v>
      </c>
      <c r="JXO47" s="1152" t="s">
        <v>129</v>
      </c>
      <c r="JXP47" s="1152" t="s">
        <v>129</v>
      </c>
      <c r="JXQ47" s="1152" t="s">
        <v>129</v>
      </c>
      <c r="JXR47" s="1152" t="s">
        <v>129</v>
      </c>
      <c r="JXS47" s="1152" t="s">
        <v>129</v>
      </c>
      <c r="JXT47" s="1152" t="s">
        <v>129</v>
      </c>
      <c r="JXU47" s="1152" t="s">
        <v>129</v>
      </c>
      <c r="JXV47" s="1152" t="s">
        <v>129</v>
      </c>
      <c r="JXW47" s="1152" t="s">
        <v>129</v>
      </c>
      <c r="JXX47" s="1152" t="s">
        <v>129</v>
      </c>
      <c r="JXY47" s="1152" t="s">
        <v>129</v>
      </c>
      <c r="JXZ47" s="1152" t="s">
        <v>129</v>
      </c>
      <c r="JYA47" s="1152" t="s">
        <v>129</v>
      </c>
      <c r="JYB47" s="1152" t="s">
        <v>129</v>
      </c>
      <c r="JYC47" s="1152" t="s">
        <v>129</v>
      </c>
      <c r="JYD47" s="1152" t="s">
        <v>129</v>
      </c>
      <c r="JYE47" s="1152" t="s">
        <v>129</v>
      </c>
      <c r="JYF47" s="1152" t="s">
        <v>129</v>
      </c>
      <c r="JYG47" s="1152" t="s">
        <v>129</v>
      </c>
      <c r="JYH47" s="1152" t="s">
        <v>129</v>
      </c>
      <c r="JYI47" s="1152" t="s">
        <v>129</v>
      </c>
      <c r="JYJ47" s="1152" t="s">
        <v>129</v>
      </c>
      <c r="JYK47" s="1152" t="s">
        <v>129</v>
      </c>
      <c r="JYL47" s="1152" t="s">
        <v>129</v>
      </c>
      <c r="JYM47" s="1152" t="s">
        <v>129</v>
      </c>
      <c r="JYN47" s="1152" t="s">
        <v>129</v>
      </c>
      <c r="JYO47" s="1152" t="s">
        <v>129</v>
      </c>
      <c r="JYP47" s="1152" t="s">
        <v>129</v>
      </c>
      <c r="JYQ47" s="1152" t="s">
        <v>129</v>
      </c>
      <c r="JYR47" s="1152" t="s">
        <v>129</v>
      </c>
      <c r="JYS47" s="1152" t="s">
        <v>129</v>
      </c>
      <c r="JYT47" s="1152" t="s">
        <v>129</v>
      </c>
      <c r="JYU47" s="1152" t="s">
        <v>129</v>
      </c>
      <c r="JYV47" s="1152" t="s">
        <v>129</v>
      </c>
      <c r="JYW47" s="1152" t="s">
        <v>129</v>
      </c>
      <c r="JYX47" s="1152" t="s">
        <v>129</v>
      </c>
      <c r="JYY47" s="1152" t="s">
        <v>129</v>
      </c>
      <c r="JYZ47" s="1152" t="s">
        <v>129</v>
      </c>
      <c r="JZA47" s="1152" t="s">
        <v>129</v>
      </c>
      <c r="JZB47" s="1152" t="s">
        <v>129</v>
      </c>
      <c r="JZC47" s="1152" t="s">
        <v>129</v>
      </c>
      <c r="JZD47" s="1152" t="s">
        <v>129</v>
      </c>
      <c r="JZE47" s="1152" t="s">
        <v>129</v>
      </c>
      <c r="JZF47" s="1152" t="s">
        <v>129</v>
      </c>
      <c r="JZG47" s="1152" t="s">
        <v>129</v>
      </c>
      <c r="JZH47" s="1152" t="s">
        <v>129</v>
      </c>
      <c r="JZI47" s="1152" t="s">
        <v>129</v>
      </c>
      <c r="JZJ47" s="1152" t="s">
        <v>129</v>
      </c>
      <c r="JZK47" s="1152" t="s">
        <v>129</v>
      </c>
      <c r="JZL47" s="1152" t="s">
        <v>129</v>
      </c>
      <c r="JZM47" s="1152" t="s">
        <v>129</v>
      </c>
      <c r="JZN47" s="1152" t="s">
        <v>129</v>
      </c>
      <c r="JZO47" s="1152" t="s">
        <v>129</v>
      </c>
      <c r="JZP47" s="1152" t="s">
        <v>129</v>
      </c>
      <c r="JZQ47" s="1152" t="s">
        <v>129</v>
      </c>
      <c r="JZR47" s="1152" t="s">
        <v>129</v>
      </c>
      <c r="JZS47" s="1152" t="s">
        <v>129</v>
      </c>
      <c r="JZT47" s="1152" t="s">
        <v>129</v>
      </c>
      <c r="JZU47" s="1152" t="s">
        <v>129</v>
      </c>
      <c r="JZV47" s="1152" t="s">
        <v>129</v>
      </c>
      <c r="JZW47" s="1152" t="s">
        <v>129</v>
      </c>
      <c r="JZX47" s="1152" t="s">
        <v>129</v>
      </c>
      <c r="JZY47" s="1152" t="s">
        <v>129</v>
      </c>
      <c r="JZZ47" s="1152" t="s">
        <v>129</v>
      </c>
      <c r="KAA47" s="1152" t="s">
        <v>129</v>
      </c>
      <c r="KAB47" s="1152" t="s">
        <v>129</v>
      </c>
      <c r="KAC47" s="1152" t="s">
        <v>129</v>
      </c>
      <c r="KAD47" s="1152" t="s">
        <v>129</v>
      </c>
      <c r="KAE47" s="1152" t="s">
        <v>129</v>
      </c>
      <c r="KAF47" s="1152" t="s">
        <v>129</v>
      </c>
      <c r="KAG47" s="1152" t="s">
        <v>129</v>
      </c>
      <c r="KAH47" s="1152" t="s">
        <v>129</v>
      </c>
      <c r="KAI47" s="1152" t="s">
        <v>129</v>
      </c>
      <c r="KAJ47" s="1152" t="s">
        <v>129</v>
      </c>
      <c r="KAK47" s="1152" t="s">
        <v>129</v>
      </c>
      <c r="KAL47" s="1152" t="s">
        <v>129</v>
      </c>
      <c r="KAM47" s="1152" t="s">
        <v>129</v>
      </c>
      <c r="KAN47" s="1152" t="s">
        <v>129</v>
      </c>
      <c r="KAO47" s="1152" t="s">
        <v>129</v>
      </c>
      <c r="KAP47" s="1152" t="s">
        <v>129</v>
      </c>
      <c r="KAQ47" s="1152" t="s">
        <v>129</v>
      </c>
      <c r="KAR47" s="1152" t="s">
        <v>129</v>
      </c>
      <c r="KAS47" s="1152" t="s">
        <v>129</v>
      </c>
      <c r="KAT47" s="1152" t="s">
        <v>129</v>
      </c>
      <c r="KAU47" s="1152" t="s">
        <v>129</v>
      </c>
      <c r="KAV47" s="1152" t="s">
        <v>129</v>
      </c>
      <c r="KAW47" s="1152" t="s">
        <v>129</v>
      </c>
      <c r="KAX47" s="1152" t="s">
        <v>129</v>
      </c>
      <c r="KAY47" s="1152" t="s">
        <v>129</v>
      </c>
      <c r="KAZ47" s="1152" t="s">
        <v>129</v>
      </c>
      <c r="KBA47" s="1152" t="s">
        <v>129</v>
      </c>
      <c r="KBB47" s="1152" t="s">
        <v>129</v>
      </c>
      <c r="KBC47" s="1152" t="s">
        <v>129</v>
      </c>
      <c r="KBD47" s="1152" t="s">
        <v>129</v>
      </c>
      <c r="KBE47" s="1152" t="s">
        <v>129</v>
      </c>
      <c r="KBF47" s="1152" t="s">
        <v>129</v>
      </c>
      <c r="KBG47" s="1152" t="s">
        <v>129</v>
      </c>
      <c r="KBH47" s="1152" t="s">
        <v>129</v>
      </c>
      <c r="KBI47" s="1152" t="s">
        <v>129</v>
      </c>
      <c r="KBJ47" s="1152" t="s">
        <v>129</v>
      </c>
      <c r="KBK47" s="1152" t="s">
        <v>129</v>
      </c>
      <c r="KBL47" s="1152" t="s">
        <v>129</v>
      </c>
      <c r="KBM47" s="1152" t="s">
        <v>129</v>
      </c>
      <c r="KBN47" s="1152" t="s">
        <v>129</v>
      </c>
      <c r="KBO47" s="1152" t="s">
        <v>129</v>
      </c>
      <c r="KBP47" s="1152" t="s">
        <v>129</v>
      </c>
      <c r="KBQ47" s="1152" t="s">
        <v>129</v>
      </c>
      <c r="KBR47" s="1152" t="s">
        <v>129</v>
      </c>
      <c r="KBS47" s="1152" t="s">
        <v>129</v>
      </c>
      <c r="KBT47" s="1152" t="s">
        <v>129</v>
      </c>
      <c r="KBU47" s="1152" t="s">
        <v>129</v>
      </c>
      <c r="KBV47" s="1152" t="s">
        <v>129</v>
      </c>
      <c r="KBW47" s="1152" t="s">
        <v>129</v>
      </c>
      <c r="KBX47" s="1152" t="s">
        <v>129</v>
      </c>
      <c r="KBY47" s="1152" t="s">
        <v>129</v>
      </c>
      <c r="KBZ47" s="1152" t="s">
        <v>129</v>
      </c>
      <c r="KCA47" s="1152" t="s">
        <v>129</v>
      </c>
      <c r="KCB47" s="1152" t="s">
        <v>129</v>
      </c>
      <c r="KCC47" s="1152" t="s">
        <v>129</v>
      </c>
      <c r="KCD47" s="1152" t="s">
        <v>129</v>
      </c>
      <c r="KCE47" s="1152" t="s">
        <v>129</v>
      </c>
      <c r="KCF47" s="1152" t="s">
        <v>129</v>
      </c>
      <c r="KCG47" s="1152" t="s">
        <v>129</v>
      </c>
      <c r="KCH47" s="1152" t="s">
        <v>129</v>
      </c>
      <c r="KCI47" s="1152" t="s">
        <v>129</v>
      </c>
      <c r="KCJ47" s="1152" t="s">
        <v>129</v>
      </c>
      <c r="KCK47" s="1152" t="s">
        <v>129</v>
      </c>
      <c r="KCL47" s="1152" t="s">
        <v>129</v>
      </c>
      <c r="KCM47" s="1152" t="s">
        <v>129</v>
      </c>
      <c r="KCN47" s="1152" t="s">
        <v>129</v>
      </c>
      <c r="KCO47" s="1152" t="s">
        <v>129</v>
      </c>
      <c r="KCP47" s="1152" t="s">
        <v>129</v>
      </c>
      <c r="KCQ47" s="1152" t="s">
        <v>129</v>
      </c>
      <c r="KCR47" s="1152" t="s">
        <v>129</v>
      </c>
      <c r="KCS47" s="1152" t="s">
        <v>129</v>
      </c>
      <c r="KCT47" s="1152" t="s">
        <v>129</v>
      </c>
      <c r="KCU47" s="1152" t="s">
        <v>129</v>
      </c>
      <c r="KCV47" s="1152" t="s">
        <v>129</v>
      </c>
      <c r="KCW47" s="1152" t="s">
        <v>129</v>
      </c>
      <c r="KCX47" s="1152" t="s">
        <v>129</v>
      </c>
      <c r="KCY47" s="1152" t="s">
        <v>129</v>
      </c>
      <c r="KCZ47" s="1152" t="s">
        <v>129</v>
      </c>
      <c r="KDA47" s="1152" t="s">
        <v>129</v>
      </c>
      <c r="KDB47" s="1152" t="s">
        <v>129</v>
      </c>
      <c r="KDC47" s="1152" t="s">
        <v>129</v>
      </c>
      <c r="KDD47" s="1152" t="s">
        <v>129</v>
      </c>
      <c r="KDE47" s="1152" t="s">
        <v>129</v>
      </c>
      <c r="KDF47" s="1152" t="s">
        <v>129</v>
      </c>
      <c r="KDG47" s="1152" t="s">
        <v>129</v>
      </c>
      <c r="KDH47" s="1152" t="s">
        <v>129</v>
      </c>
      <c r="KDI47" s="1152" t="s">
        <v>129</v>
      </c>
      <c r="KDJ47" s="1152" t="s">
        <v>129</v>
      </c>
      <c r="KDK47" s="1152" t="s">
        <v>129</v>
      </c>
      <c r="KDL47" s="1152" t="s">
        <v>129</v>
      </c>
      <c r="KDM47" s="1152" t="s">
        <v>129</v>
      </c>
      <c r="KDN47" s="1152" t="s">
        <v>129</v>
      </c>
      <c r="KDO47" s="1152" t="s">
        <v>129</v>
      </c>
      <c r="KDP47" s="1152" t="s">
        <v>129</v>
      </c>
      <c r="KDQ47" s="1152" t="s">
        <v>129</v>
      </c>
      <c r="KDR47" s="1152" t="s">
        <v>129</v>
      </c>
      <c r="KDS47" s="1152" t="s">
        <v>129</v>
      </c>
      <c r="KDT47" s="1152" t="s">
        <v>129</v>
      </c>
      <c r="KDU47" s="1152" t="s">
        <v>129</v>
      </c>
      <c r="KDV47" s="1152" t="s">
        <v>129</v>
      </c>
      <c r="KDW47" s="1152" t="s">
        <v>129</v>
      </c>
      <c r="KDX47" s="1152" t="s">
        <v>129</v>
      </c>
      <c r="KDY47" s="1152" t="s">
        <v>129</v>
      </c>
      <c r="KDZ47" s="1152" t="s">
        <v>129</v>
      </c>
      <c r="KEA47" s="1152" t="s">
        <v>129</v>
      </c>
      <c r="KEB47" s="1152" t="s">
        <v>129</v>
      </c>
      <c r="KEC47" s="1152" t="s">
        <v>129</v>
      </c>
      <c r="KED47" s="1152" t="s">
        <v>129</v>
      </c>
      <c r="KEE47" s="1152" t="s">
        <v>129</v>
      </c>
      <c r="KEF47" s="1152" t="s">
        <v>129</v>
      </c>
      <c r="KEG47" s="1152" t="s">
        <v>129</v>
      </c>
      <c r="KEH47" s="1152" t="s">
        <v>129</v>
      </c>
      <c r="KEI47" s="1152" t="s">
        <v>129</v>
      </c>
      <c r="KEJ47" s="1152" t="s">
        <v>129</v>
      </c>
      <c r="KEK47" s="1152" t="s">
        <v>129</v>
      </c>
      <c r="KEL47" s="1152" t="s">
        <v>129</v>
      </c>
      <c r="KEM47" s="1152" t="s">
        <v>129</v>
      </c>
      <c r="KEN47" s="1152" t="s">
        <v>129</v>
      </c>
      <c r="KEO47" s="1152" t="s">
        <v>129</v>
      </c>
      <c r="KEP47" s="1152" t="s">
        <v>129</v>
      </c>
      <c r="KEQ47" s="1152" t="s">
        <v>129</v>
      </c>
      <c r="KER47" s="1152" t="s">
        <v>129</v>
      </c>
      <c r="KES47" s="1152" t="s">
        <v>129</v>
      </c>
      <c r="KET47" s="1152" t="s">
        <v>129</v>
      </c>
      <c r="KEU47" s="1152" t="s">
        <v>129</v>
      </c>
      <c r="KEV47" s="1152" t="s">
        <v>129</v>
      </c>
      <c r="KEW47" s="1152" t="s">
        <v>129</v>
      </c>
      <c r="KEX47" s="1152" t="s">
        <v>129</v>
      </c>
      <c r="KEY47" s="1152" t="s">
        <v>129</v>
      </c>
      <c r="KEZ47" s="1152" t="s">
        <v>129</v>
      </c>
      <c r="KFA47" s="1152" t="s">
        <v>129</v>
      </c>
      <c r="KFB47" s="1152" t="s">
        <v>129</v>
      </c>
      <c r="KFC47" s="1152" t="s">
        <v>129</v>
      </c>
      <c r="KFD47" s="1152" t="s">
        <v>129</v>
      </c>
      <c r="KFE47" s="1152" t="s">
        <v>129</v>
      </c>
      <c r="KFF47" s="1152" t="s">
        <v>129</v>
      </c>
      <c r="KFG47" s="1152" t="s">
        <v>129</v>
      </c>
      <c r="KFH47" s="1152" t="s">
        <v>129</v>
      </c>
      <c r="KFI47" s="1152" t="s">
        <v>129</v>
      </c>
      <c r="KFJ47" s="1152" t="s">
        <v>129</v>
      </c>
      <c r="KFK47" s="1152" t="s">
        <v>129</v>
      </c>
      <c r="KFL47" s="1152" t="s">
        <v>129</v>
      </c>
      <c r="KFM47" s="1152" t="s">
        <v>129</v>
      </c>
      <c r="KFN47" s="1152" t="s">
        <v>129</v>
      </c>
      <c r="KFO47" s="1152" t="s">
        <v>129</v>
      </c>
      <c r="KFP47" s="1152" t="s">
        <v>129</v>
      </c>
      <c r="KFQ47" s="1152" t="s">
        <v>129</v>
      </c>
      <c r="KFR47" s="1152" t="s">
        <v>129</v>
      </c>
      <c r="KFS47" s="1152" t="s">
        <v>129</v>
      </c>
      <c r="KFT47" s="1152" t="s">
        <v>129</v>
      </c>
      <c r="KFU47" s="1152" t="s">
        <v>129</v>
      </c>
      <c r="KFV47" s="1152" t="s">
        <v>129</v>
      </c>
      <c r="KFW47" s="1152" t="s">
        <v>129</v>
      </c>
      <c r="KFX47" s="1152" t="s">
        <v>129</v>
      </c>
      <c r="KFY47" s="1152" t="s">
        <v>129</v>
      </c>
      <c r="KFZ47" s="1152" t="s">
        <v>129</v>
      </c>
      <c r="KGA47" s="1152" t="s">
        <v>129</v>
      </c>
      <c r="KGB47" s="1152" t="s">
        <v>129</v>
      </c>
      <c r="KGC47" s="1152" t="s">
        <v>129</v>
      </c>
      <c r="KGD47" s="1152" t="s">
        <v>129</v>
      </c>
      <c r="KGE47" s="1152" t="s">
        <v>129</v>
      </c>
      <c r="KGF47" s="1152" t="s">
        <v>129</v>
      </c>
      <c r="KGG47" s="1152" t="s">
        <v>129</v>
      </c>
      <c r="KGH47" s="1152" t="s">
        <v>129</v>
      </c>
      <c r="KGI47" s="1152" t="s">
        <v>129</v>
      </c>
      <c r="KGJ47" s="1152" t="s">
        <v>129</v>
      </c>
      <c r="KGK47" s="1152" t="s">
        <v>129</v>
      </c>
      <c r="KGL47" s="1152" t="s">
        <v>129</v>
      </c>
      <c r="KGM47" s="1152" t="s">
        <v>129</v>
      </c>
      <c r="KGN47" s="1152" t="s">
        <v>129</v>
      </c>
      <c r="KGO47" s="1152" t="s">
        <v>129</v>
      </c>
      <c r="KGP47" s="1152" t="s">
        <v>129</v>
      </c>
      <c r="KGQ47" s="1152" t="s">
        <v>129</v>
      </c>
      <c r="KGR47" s="1152" t="s">
        <v>129</v>
      </c>
      <c r="KGS47" s="1152" t="s">
        <v>129</v>
      </c>
      <c r="KGT47" s="1152" t="s">
        <v>129</v>
      </c>
      <c r="KGU47" s="1152" t="s">
        <v>129</v>
      </c>
      <c r="KGV47" s="1152" t="s">
        <v>129</v>
      </c>
      <c r="KGW47" s="1152" t="s">
        <v>129</v>
      </c>
      <c r="KGX47" s="1152" t="s">
        <v>129</v>
      </c>
      <c r="KGY47" s="1152" t="s">
        <v>129</v>
      </c>
      <c r="KGZ47" s="1152" t="s">
        <v>129</v>
      </c>
      <c r="KHA47" s="1152" t="s">
        <v>129</v>
      </c>
      <c r="KHB47" s="1152" t="s">
        <v>129</v>
      </c>
      <c r="KHC47" s="1152" t="s">
        <v>129</v>
      </c>
      <c r="KHD47" s="1152" t="s">
        <v>129</v>
      </c>
      <c r="KHE47" s="1152" t="s">
        <v>129</v>
      </c>
      <c r="KHF47" s="1152" t="s">
        <v>129</v>
      </c>
      <c r="KHG47" s="1152" t="s">
        <v>129</v>
      </c>
      <c r="KHH47" s="1152" t="s">
        <v>129</v>
      </c>
      <c r="KHI47" s="1152" t="s">
        <v>129</v>
      </c>
      <c r="KHJ47" s="1152" t="s">
        <v>129</v>
      </c>
      <c r="KHK47" s="1152" t="s">
        <v>129</v>
      </c>
      <c r="KHL47" s="1152" t="s">
        <v>129</v>
      </c>
      <c r="KHM47" s="1152" t="s">
        <v>129</v>
      </c>
      <c r="KHN47" s="1152" t="s">
        <v>129</v>
      </c>
      <c r="KHO47" s="1152" t="s">
        <v>129</v>
      </c>
      <c r="KHP47" s="1152" t="s">
        <v>129</v>
      </c>
      <c r="KHQ47" s="1152" t="s">
        <v>129</v>
      </c>
      <c r="KHR47" s="1152" t="s">
        <v>129</v>
      </c>
      <c r="KHS47" s="1152" t="s">
        <v>129</v>
      </c>
      <c r="KHT47" s="1152" t="s">
        <v>129</v>
      </c>
      <c r="KHU47" s="1152" t="s">
        <v>129</v>
      </c>
      <c r="KHV47" s="1152" t="s">
        <v>129</v>
      </c>
      <c r="KHW47" s="1152" t="s">
        <v>129</v>
      </c>
      <c r="KHX47" s="1152" t="s">
        <v>129</v>
      </c>
      <c r="KHY47" s="1152" t="s">
        <v>129</v>
      </c>
      <c r="KHZ47" s="1152" t="s">
        <v>129</v>
      </c>
      <c r="KIA47" s="1152" t="s">
        <v>129</v>
      </c>
      <c r="KIB47" s="1152" t="s">
        <v>129</v>
      </c>
      <c r="KIC47" s="1152" t="s">
        <v>129</v>
      </c>
      <c r="KID47" s="1152" t="s">
        <v>129</v>
      </c>
      <c r="KIE47" s="1152" t="s">
        <v>129</v>
      </c>
      <c r="KIF47" s="1152" t="s">
        <v>129</v>
      </c>
      <c r="KIG47" s="1152" t="s">
        <v>129</v>
      </c>
      <c r="KIH47" s="1152" t="s">
        <v>129</v>
      </c>
      <c r="KII47" s="1152" t="s">
        <v>129</v>
      </c>
      <c r="KIJ47" s="1152" t="s">
        <v>129</v>
      </c>
      <c r="KIK47" s="1152" t="s">
        <v>129</v>
      </c>
      <c r="KIL47" s="1152" t="s">
        <v>129</v>
      </c>
      <c r="KIM47" s="1152" t="s">
        <v>129</v>
      </c>
      <c r="KIN47" s="1152" t="s">
        <v>129</v>
      </c>
      <c r="KIO47" s="1152" t="s">
        <v>129</v>
      </c>
      <c r="KIP47" s="1152" t="s">
        <v>129</v>
      </c>
      <c r="KIQ47" s="1152" t="s">
        <v>129</v>
      </c>
      <c r="KIR47" s="1152" t="s">
        <v>129</v>
      </c>
      <c r="KIS47" s="1152" t="s">
        <v>129</v>
      </c>
      <c r="KIT47" s="1152" t="s">
        <v>129</v>
      </c>
      <c r="KIU47" s="1152" t="s">
        <v>129</v>
      </c>
      <c r="KIV47" s="1152" t="s">
        <v>129</v>
      </c>
      <c r="KIW47" s="1152" t="s">
        <v>129</v>
      </c>
      <c r="KIX47" s="1152" t="s">
        <v>129</v>
      </c>
      <c r="KIY47" s="1152" t="s">
        <v>129</v>
      </c>
      <c r="KIZ47" s="1152" t="s">
        <v>129</v>
      </c>
      <c r="KJA47" s="1152" t="s">
        <v>129</v>
      </c>
      <c r="KJB47" s="1152" t="s">
        <v>129</v>
      </c>
      <c r="KJC47" s="1152" t="s">
        <v>129</v>
      </c>
      <c r="KJD47" s="1152" t="s">
        <v>129</v>
      </c>
      <c r="KJE47" s="1152" t="s">
        <v>129</v>
      </c>
      <c r="KJF47" s="1152" t="s">
        <v>129</v>
      </c>
      <c r="KJG47" s="1152" t="s">
        <v>129</v>
      </c>
      <c r="KJH47" s="1152" t="s">
        <v>129</v>
      </c>
      <c r="KJI47" s="1152" t="s">
        <v>129</v>
      </c>
      <c r="KJJ47" s="1152" t="s">
        <v>129</v>
      </c>
      <c r="KJK47" s="1152" t="s">
        <v>129</v>
      </c>
      <c r="KJL47" s="1152" t="s">
        <v>129</v>
      </c>
      <c r="KJM47" s="1152" t="s">
        <v>129</v>
      </c>
      <c r="KJN47" s="1152" t="s">
        <v>129</v>
      </c>
      <c r="KJO47" s="1152" t="s">
        <v>129</v>
      </c>
      <c r="KJP47" s="1152" t="s">
        <v>129</v>
      </c>
      <c r="KJQ47" s="1152" t="s">
        <v>129</v>
      </c>
      <c r="KJR47" s="1152" t="s">
        <v>129</v>
      </c>
      <c r="KJS47" s="1152" t="s">
        <v>129</v>
      </c>
      <c r="KJT47" s="1152" t="s">
        <v>129</v>
      </c>
      <c r="KJU47" s="1152" t="s">
        <v>129</v>
      </c>
      <c r="KJV47" s="1152" t="s">
        <v>129</v>
      </c>
      <c r="KJW47" s="1152" t="s">
        <v>129</v>
      </c>
      <c r="KJX47" s="1152" t="s">
        <v>129</v>
      </c>
      <c r="KJY47" s="1152" t="s">
        <v>129</v>
      </c>
      <c r="KJZ47" s="1152" t="s">
        <v>129</v>
      </c>
      <c r="KKA47" s="1152" t="s">
        <v>129</v>
      </c>
      <c r="KKB47" s="1152" t="s">
        <v>129</v>
      </c>
      <c r="KKC47" s="1152" t="s">
        <v>129</v>
      </c>
      <c r="KKD47" s="1152" t="s">
        <v>129</v>
      </c>
      <c r="KKE47" s="1152" t="s">
        <v>129</v>
      </c>
      <c r="KKF47" s="1152" t="s">
        <v>129</v>
      </c>
      <c r="KKG47" s="1152" t="s">
        <v>129</v>
      </c>
      <c r="KKH47" s="1152" t="s">
        <v>129</v>
      </c>
      <c r="KKI47" s="1152" t="s">
        <v>129</v>
      </c>
      <c r="KKJ47" s="1152" t="s">
        <v>129</v>
      </c>
      <c r="KKK47" s="1152" t="s">
        <v>129</v>
      </c>
      <c r="KKL47" s="1152" t="s">
        <v>129</v>
      </c>
      <c r="KKM47" s="1152" t="s">
        <v>129</v>
      </c>
      <c r="KKN47" s="1152" t="s">
        <v>129</v>
      </c>
      <c r="KKO47" s="1152" t="s">
        <v>129</v>
      </c>
      <c r="KKP47" s="1152" t="s">
        <v>129</v>
      </c>
      <c r="KKQ47" s="1152" t="s">
        <v>129</v>
      </c>
      <c r="KKR47" s="1152" t="s">
        <v>129</v>
      </c>
      <c r="KKS47" s="1152" t="s">
        <v>129</v>
      </c>
      <c r="KKT47" s="1152" t="s">
        <v>129</v>
      </c>
      <c r="KKU47" s="1152" t="s">
        <v>129</v>
      </c>
      <c r="KKV47" s="1152" t="s">
        <v>129</v>
      </c>
      <c r="KKW47" s="1152" t="s">
        <v>129</v>
      </c>
      <c r="KKX47" s="1152" t="s">
        <v>129</v>
      </c>
      <c r="KKY47" s="1152" t="s">
        <v>129</v>
      </c>
      <c r="KKZ47" s="1152" t="s">
        <v>129</v>
      </c>
      <c r="KLA47" s="1152" t="s">
        <v>129</v>
      </c>
      <c r="KLB47" s="1152" t="s">
        <v>129</v>
      </c>
      <c r="KLC47" s="1152" t="s">
        <v>129</v>
      </c>
      <c r="KLD47" s="1152" t="s">
        <v>129</v>
      </c>
      <c r="KLE47" s="1152" t="s">
        <v>129</v>
      </c>
      <c r="KLF47" s="1152" t="s">
        <v>129</v>
      </c>
      <c r="KLG47" s="1152" t="s">
        <v>129</v>
      </c>
      <c r="KLH47" s="1152" t="s">
        <v>129</v>
      </c>
      <c r="KLI47" s="1152" t="s">
        <v>129</v>
      </c>
      <c r="KLJ47" s="1152" t="s">
        <v>129</v>
      </c>
      <c r="KLK47" s="1152" t="s">
        <v>129</v>
      </c>
      <c r="KLL47" s="1152" t="s">
        <v>129</v>
      </c>
      <c r="KLM47" s="1152" t="s">
        <v>129</v>
      </c>
      <c r="KLN47" s="1152" t="s">
        <v>129</v>
      </c>
      <c r="KLO47" s="1152" t="s">
        <v>129</v>
      </c>
      <c r="KLP47" s="1152" t="s">
        <v>129</v>
      </c>
      <c r="KLQ47" s="1152" t="s">
        <v>129</v>
      </c>
      <c r="KLR47" s="1152" t="s">
        <v>129</v>
      </c>
      <c r="KLS47" s="1152" t="s">
        <v>129</v>
      </c>
      <c r="KLT47" s="1152" t="s">
        <v>129</v>
      </c>
      <c r="KLU47" s="1152" t="s">
        <v>129</v>
      </c>
      <c r="KLV47" s="1152" t="s">
        <v>129</v>
      </c>
      <c r="KLW47" s="1152" t="s">
        <v>129</v>
      </c>
      <c r="KLX47" s="1152" t="s">
        <v>129</v>
      </c>
      <c r="KLY47" s="1152" t="s">
        <v>129</v>
      </c>
      <c r="KLZ47" s="1152" t="s">
        <v>129</v>
      </c>
      <c r="KMA47" s="1152" t="s">
        <v>129</v>
      </c>
      <c r="KMB47" s="1152" t="s">
        <v>129</v>
      </c>
      <c r="KMC47" s="1152" t="s">
        <v>129</v>
      </c>
      <c r="KMD47" s="1152" t="s">
        <v>129</v>
      </c>
      <c r="KME47" s="1152" t="s">
        <v>129</v>
      </c>
      <c r="KMF47" s="1152" t="s">
        <v>129</v>
      </c>
      <c r="KMG47" s="1152" t="s">
        <v>129</v>
      </c>
      <c r="KMH47" s="1152" t="s">
        <v>129</v>
      </c>
      <c r="KMI47" s="1152" t="s">
        <v>129</v>
      </c>
      <c r="KMJ47" s="1152" t="s">
        <v>129</v>
      </c>
      <c r="KMK47" s="1152" t="s">
        <v>129</v>
      </c>
      <c r="KML47" s="1152" t="s">
        <v>129</v>
      </c>
      <c r="KMM47" s="1152" t="s">
        <v>129</v>
      </c>
      <c r="KMN47" s="1152" t="s">
        <v>129</v>
      </c>
      <c r="KMO47" s="1152" t="s">
        <v>129</v>
      </c>
      <c r="KMP47" s="1152" t="s">
        <v>129</v>
      </c>
      <c r="KMQ47" s="1152" t="s">
        <v>129</v>
      </c>
      <c r="KMR47" s="1152" t="s">
        <v>129</v>
      </c>
      <c r="KMS47" s="1152" t="s">
        <v>129</v>
      </c>
      <c r="KMT47" s="1152" t="s">
        <v>129</v>
      </c>
      <c r="KMU47" s="1152" t="s">
        <v>129</v>
      </c>
      <c r="KMV47" s="1152" t="s">
        <v>129</v>
      </c>
      <c r="KMW47" s="1152" t="s">
        <v>129</v>
      </c>
      <c r="KMX47" s="1152" t="s">
        <v>129</v>
      </c>
      <c r="KMY47" s="1152" t="s">
        <v>129</v>
      </c>
      <c r="KMZ47" s="1152" t="s">
        <v>129</v>
      </c>
      <c r="KNA47" s="1152" t="s">
        <v>129</v>
      </c>
      <c r="KNB47" s="1152" t="s">
        <v>129</v>
      </c>
      <c r="KNC47" s="1152" t="s">
        <v>129</v>
      </c>
      <c r="KND47" s="1152" t="s">
        <v>129</v>
      </c>
      <c r="KNE47" s="1152" t="s">
        <v>129</v>
      </c>
      <c r="KNF47" s="1152" t="s">
        <v>129</v>
      </c>
      <c r="KNG47" s="1152" t="s">
        <v>129</v>
      </c>
      <c r="KNH47" s="1152" t="s">
        <v>129</v>
      </c>
      <c r="KNI47" s="1152" t="s">
        <v>129</v>
      </c>
      <c r="KNJ47" s="1152" t="s">
        <v>129</v>
      </c>
      <c r="KNK47" s="1152" t="s">
        <v>129</v>
      </c>
      <c r="KNL47" s="1152" t="s">
        <v>129</v>
      </c>
      <c r="KNM47" s="1152" t="s">
        <v>129</v>
      </c>
      <c r="KNN47" s="1152" t="s">
        <v>129</v>
      </c>
      <c r="KNO47" s="1152" t="s">
        <v>129</v>
      </c>
      <c r="KNP47" s="1152" t="s">
        <v>129</v>
      </c>
      <c r="KNQ47" s="1152" t="s">
        <v>129</v>
      </c>
      <c r="KNR47" s="1152" t="s">
        <v>129</v>
      </c>
      <c r="KNS47" s="1152" t="s">
        <v>129</v>
      </c>
      <c r="KNT47" s="1152" t="s">
        <v>129</v>
      </c>
      <c r="KNU47" s="1152" t="s">
        <v>129</v>
      </c>
      <c r="KNV47" s="1152" t="s">
        <v>129</v>
      </c>
      <c r="KNW47" s="1152" t="s">
        <v>129</v>
      </c>
      <c r="KNX47" s="1152" t="s">
        <v>129</v>
      </c>
      <c r="KNY47" s="1152" t="s">
        <v>129</v>
      </c>
      <c r="KNZ47" s="1152" t="s">
        <v>129</v>
      </c>
      <c r="KOA47" s="1152" t="s">
        <v>129</v>
      </c>
      <c r="KOB47" s="1152" t="s">
        <v>129</v>
      </c>
      <c r="KOC47" s="1152" t="s">
        <v>129</v>
      </c>
      <c r="KOD47" s="1152" t="s">
        <v>129</v>
      </c>
      <c r="KOE47" s="1152" t="s">
        <v>129</v>
      </c>
      <c r="KOF47" s="1152" t="s">
        <v>129</v>
      </c>
      <c r="KOG47" s="1152" t="s">
        <v>129</v>
      </c>
      <c r="KOH47" s="1152" t="s">
        <v>129</v>
      </c>
      <c r="KOI47" s="1152" t="s">
        <v>129</v>
      </c>
      <c r="KOJ47" s="1152" t="s">
        <v>129</v>
      </c>
      <c r="KOK47" s="1152" t="s">
        <v>129</v>
      </c>
      <c r="KOL47" s="1152" t="s">
        <v>129</v>
      </c>
      <c r="KOM47" s="1152" t="s">
        <v>129</v>
      </c>
      <c r="KON47" s="1152" t="s">
        <v>129</v>
      </c>
      <c r="KOO47" s="1152" t="s">
        <v>129</v>
      </c>
      <c r="KOP47" s="1152" t="s">
        <v>129</v>
      </c>
      <c r="KOQ47" s="1152" t="s">
        <v>129</v>
      </c>
      <c r="KOR47" s="1152" t="s">
        <v>129</v>
      </c>
      <c r="KOS47" s="1152" t="s">
        <v>129</v>
      </c>
      <c r="KOT47" s="1152" t="s">
        <v>129</v>
      </c>
      <c r="KOU47" s="1152" t="s">
        <v>129</v>
      </c>
      <c r="KOV47" s="1152" t="s">
        <v>129</v>
      </c>
      <c r="KOW47" s="1152" t="s">
        <v>129</v>
      </c>
      <c r="KOX47" s="1152" t="s">
        <v>129</v>
      </c>
      <c r="KOY47" s="1152" t="s">
        <v>129</v>
      </c>
      <c r="KOZ47" s="1152" t="s">
        <v>129</v>
      </c>
      <c r="KPA47" s="1152" t="s">
        <v>129</v>
      </c>
      <c r="KPB47" s="1152" t="s">
        <v>129</v>
      </c>
      <c r="KPC47" s="1152" t="s">
        <v>129</v>
      </c>
      <c r="KPD47" s="1152" t="s">
        <v>129</v>
      </c>
      <c r="KPE47" s="1152" t="s">
        <v>129</v>
      </c>
      <c r="KPF47" s="1152" t="s">
        <v>129</v>
      </c>
      <c r="KPG47" s="1152" t="s">
        <v>129</v>
      </c>
      <c r="KPH47" s="1152" t="s">
        <v>129</v>
      </c>
      <c r="KPI47" s="1152" t="s">
        <v>129</v>
      </c>
      <c r="KPJ47" s="1152" t="s">
        <v>129</v>
      </c>
      <c r="KPK47" s="1152" t="s">
        <v>129</v>
      </c>
      <c r="KPL47" s="1152" t="s">
        <v>129</v>
      </c>
      <c r="KPM47" s="1152" t="s">
        <v>129</v>
      </c>
      <c r="KPN47" s="1152" t="s">
        <v>129</v>
      </c>
      <c r="KPO47" s="1152" t="s">
        <v>129</v>
      </c>
      <c r="KPP47" s="1152" t="s">
        <v>129</v>
      </c>
      <c r="KPQ47" s="1152" t="s">
        <v>129</v>
      </c>
      <c r="KPR47" s="1152" t="s">
        <v>129</v>
      </c>
      <c r="KPS47" s="1152" t="s">
        <v>129</v>
      </c>
      <c r="KPT47" s="1152" t="s">
        <v>129</v>
      </c>
      <c r="KPU47" s="1152" t="s">
        <v>129</v>
      </c>
      <c r="KPV47" s="1152" t="s">
        <v>129</v>
      </c>
      <c r="KPW47" s="1152" t="s">
        <v>129</v>
      </c>
      <c r="KPX47" s="1152" t="s">
        <v>129</v>
      </c>
      <c r="KPY47" s="1152" t="s">
        <v>129</v>
      </c>
      <c r="KPZ47" s="1152" t="s">
        <v>129</v>
      </c>
      <c r="KQA47" s="1152" t="s">
        <v>129</v>
      </c>
      <c r="KQB47" s="1152" t="s">
        <v>129</v>
      </c>
      <c r="KQC47" s="1152" t="s">
        <v>129</v>
      </c>
      <c r="KQD47" s="1152" t="s">
        <v>129</v>
      </c>
      <c r="KQE47" s="1152" t="s">
        <v>129</v>
      </c>
      <c r="KQF47" s="1152" t="s">
        <v>129</v>
      </c>
      <c r="KQG47" s="1152" t="s">
        <v>129</v>
      </c>
      <c r="KQH47" s="1152" t="s">
        <v>129</v>
      </c>
      <c r="KQI47" s="1152" t="s">
        <v>129</v>
      </c>
      <c r="KQJ47" s="1152" t="s">
        <v>129</v>
      </c>
      <c r="KQK47" s="1152" t="s">
        <v>129</v>
      </c>
      <c r="KQL47" s="1152" t="s">
        <v>129</v>
      </c>
      <c r="KQM47" s="1152" t="s">
        <v>129</v>
      </c>
      <c r="KQN47" s="1152" t="s">
        <v>129</v>
      </c>
      <c r="KQO47" s="1152" t="s">
        <v>129</v>
      </c>
      <c r="KQP47" s="1152" t="s">
        <v>129</v>
      </c>
      <c r="KQQ47" s="1152" t="s">
        <v>129</v>
      </c>
      <c r="KQR47" s="1152" t="s">
        <v>129</v>
      </c>
      <c r="KQS47" s="1152" t="s">
        <v>129</v>
      </c>
      <c r="KQT47" s="1152" t="s">
        <v>129</v>
      </c>
      <c r="KQU47" s="1152" t="s">
        <v>129</v>
      </c>
      <c r="KQV47" s="1152" t="s">
        <v>129</v>
      </c>
      <c r="KQW47" s="1152" t="s">
        <v>129</v>
      </c>
      <c r="KQX47" s="1152" t="s">
        <v>129</v>
      </c>
      <c r="KQY47" s="1152" t="s">
        <v>129</v>
      </c>
      <c r="KQZ47" s="1152" t="s">
        <v>129</v>
      </c>
      <c r="KRA47" s="1152" t="s">
        <v>129</v>
      </c>
      <c r="KRB47" s="1152" t="s">
        <v>129</v>
      </c>
      <c r="KRC47" s="1152" t="s">
        <v>129</v>
      </c>
      <c r="KRD47" s="1152" t="s">
        <v>129</v>
      </c>
      <c r="KRE47" s="1152" t="s">
        <v>129</v>
      </c>
      <c r="KRF47" s="1152" t="s">
        <v>129</v>
      </c>
      <c r="KRG47" s="1152" t="s">
        <v>129</v>
      </c>
      <c r="KRH47" s="1152" t="s">
        <v>129</v>
      </c>
      <c r="KRI47" s="1152" t="s">
        <v>129</v>
      </c>
      <c r="KRJ47" s="1152" t="s">
        <v>129</v>
      </c>
      <c r="KRK47" s="1152" t="s">
        <v>129</v>
      </c>
      <c r="KRL47" s="1152" t="s">
        <v>129</v>
      </c>
      <c r="KRM47" s="1152" t="s">
        <v>129</v>
      </c>
      <c r="KRN47" s="1152" t="s">
        <v>129</v>
      </c>
      <c r="KRO47" s="1152" t="s">
        <v>129</v>
      </c>
      <c r="KRP47" s="1152" t="s">
        <v>129</v>
      </c>
      <c r="KRQ47" s="1152" t="s">
        <v>129</v>
      </c>
      <c r="KRR47" s="1152" t="s">
        <v>129</v>
      </c>
      <c r="KRS47" s="1152" t="s">
        <v>129</v>
      </c>
      <c r="KRT47" s="1152" t="s">
        <v>129</v>
      </c>
      <c r="KRU47" s="1152" t="s">
        <v>129</v>
      </c>
      <c r="KRV47" s="1152" t="s">
        <v>129</v>
      </c>
      <c r="KRW47" s="1152" t="s">
        <v>129</v>
      </c>
      <c r="KRX47" s="1152" t="s">
        <v>129</v>
      </c>
      <c r="KRY47" s="1152" t="s">
        <v>129</v>
      </c>
      <c r="KRZ47" s="1152" t="s">
        <v>129</v>
      </c>
      <c r="KSA47" s="1152" t="s">
        <v>129</v>
      </c>
      <c r="KSB47" s="1152" t="s">
        <v>129</v>
      </c>
      <c r="KSC47" s="1152" t="s">
        <v>129</v>
      </c>
      <c r="KSD47" s="1152" t="s">
        <v>129</v>
      </c>
      <c r="KSE47" s="1152" t="s">
        <v>129</v>
      </c>
      <c r="KSF47" s="1152" t="s">
        <v>129</v>
      </c>
      <c r="KSG47" s="1152" t="s">
        <v>129</v>
      </c>
      <c r="KSH47" s="1152" t="s">
        <v>129</v>
      </c>
      <c r="KSI47" s="1152" t="s">
        <v>129</v>
      </c>
      <c r="KSJ47" s="1152" t="s">
        <v>129</v>
      </c>
      <c r="KSK47" s="1152" t="s">
        <v>129</v>
      </c>
      <c r="KSL47" s="1152" t="s">
        <v>129</v>
      </c>
      <c r="KSM47" s="1152" t="s">
        <v>129</v>
      </c>
      <c r="KSN47" s="1152" t="s">
        <v>129</v>
      </c>
      <c r="KSO47" s="1152" t="s">
        <v>129</v>
      </c>
      <c r="KSP47" s="1152" t="s">
        <v>129</v>
      </c>
      <c r="KSQ47" s="1152" t="s">
        <v>129</v>
      </c>
      <c r="KSR47" s="1152" t="s">
        <v>129</v>
      </c>
      <c r="KSS47" s="1152" t="s">
        <v>129</v>
      </c>
      <c r="KST47" s="1152" t="s">
        <v>129</v>
      </c>
      <c r="KSU47" s="1152" t="s">
        <v>129</v>
      </c>
      <c r="KSV47" s="1152" t="s">
        <v>129</v>
      </c>
      <c r="KSW47" s="1152" t="s">
        <v>129</v>
      </c>
      <c r="KSX47" s="1152" t="s">
        <v>129</v>
      </c>
      <c r="KSY47" s="1152" t="s">
        <v>129</v>
      </c>
      <c r="KSZ47" s="1152" t="s">
        <v>129</v>
      </c>
      <c r="KTA47" s="1152" t="s">
        <v>129</v>
      </c>
      <c r="KTB47" s="1152" t="s">
        <v>129</v>
      </c>
      <c r="KTC47" s="1152" t="s">
        <v>129</v>
      </c>
      <c r="KTD47" s="1152" t="s">
        <v>129</v>
      </c>
      <c r="KTE47" s="1152" t="s">
        <v>129</v>
      </c>
      <c r="KTF47" s="1152" t="s">
        <v>129</v>
      </c>
      <c r="KTG47" s="1152" t="s">
        <v>129</v>
      </c>
      <c r="KTH47" s="1152" t="s">
        <v>129</v>
      </c>
      <c r="KTI47" s="1152" t="s">
        <v>129</v>
      </c>
      <c r="KTJ47" s="1152" t="s">
        <v>129</v>
      </c>
      <c r="KTK47" s="1152" t="s">
        <v>129</v>
      </c>
      <c r="KTL47" s="1152" t="s">
        <v>129</v>
      </c>
      <c r="KTM47" s="1152" t="s">
        <v>129</v>
      </c>
      <c r="KTN47" s="1152" t="s">
        <v>129</v>
      </c>
      <c r="KTO47" s="1152" t="s">
        <v>129</v>
      </c>
      <c r="KTP47" s="1152" t="s">
        <v>129</v>
      </c>
      <c r="KTQ47" s="1152" t="s">
        <v>129</v>
      </c>
      <c r="KTR47" s="1152" t="s">
        <v>129</v>
      </c>
      <c r="KTS47" s="1152" t="s">
        <v>129</v>
      </c>
      <c r="KTT47" s="1152" t="s">
        <v>129</v>
      </c>
      <c r="KTU47" s="1152" t="s">
        <v>129</v>
      </c>
      <c r="KTV47" s="1152" t="s">
        <v>129</v>
      </c>
      <c r="KTW47" s="1152" t="s">
        <v>129</v>
      </c>
      <c r="KTX47" s="1152" t="s">
        <v>129</v>
      </c>
      <c r="KTY47" s="1152" t="s">
        <v>129</v>
      </c>
      <c r="KTZ47" s="1152" t="s">
        <v>129</v>
      </c>
      <c r="KUA47" s="1152" t="s">
        <v>129</v>
      </c>
      <c r="KUB47" s="1152" t="s">
        <v>129</v>
      </c>
      <c r="KUC47" s="1152" t="s">
        <v>129</v>
      </c>
      <c r="KUD47" s="1152" t="s">
        <v>129</v>
      </c>
      <c r="KUE47" s="1152" t="s">
        <v>129</v>
      </c>
      <c r="KUF47" s="1152" t="s">
        <v>129</v>
      </c>
      <c r="KUG47" s="1152" t="s">
        <v>129</v>
      </c>
      <c r="KUH47" s="1152" t="s">
        <v>129</v>
      </c>
      <c r="KUI47" s="1152" t="s">
        <v>129</v>
      </c>
      <c r="KUJ47" s="1152" t="s">
        <v>129</v>
      </c>
      <c r="KUK47" s="1152" t="s">
        <v>129</v>
      </c>
      <c r="KUL47" s="1152" t="s">
        <v>129</v>
      </c>
      <c r="KUM47" s="1152" t="s">
        <v>129</v>
      </c>
      <c r="KUN47" s="1152" t="s">
        <v>129</v>
      </c>
      <c r="KUO47" s="1152" t="s">
        <v>129</v>
      </c>
      <c r="KUP47" s="1152" t="s">
        <v>129</v>
      </c>
      <c r="KUQ47" s="1152" t="s">
        <v>129</v>
      </c>
      <c r="KUR47" s="1152" t="s">
        <v>129</v>
      </c>
      <c r="KUS47" s="1152" t="s">
        <v>129</v>
      </c>
      <c r="KUT47" s="1152" t="s">
        <v>129</v>
      </c>
      <c r="KUU47" s="1152" t="s">
        <v>129</v>
      </c>
      <c r="KUV47" s="1152" t="s">
        <v>129</v>
      </c>
      <c r="KUW47" s="1152" t="s">
        <v>129</v>
      </c>
      <c r="KUX47" s="1152" t="s">
        <v>129</v>
      </c>
      <c r="KUY47" s="1152" t="s">
        <v>129</v>
      </c>
      <c r="KUZ47" s="1152" t="s">
        <v>129</v>
      </c>
      <c r="KVA47" s="1152" t="s">
        <v>129</v>
      </c>
      <c r="KVB47" s="1152" t="s">
        <v>129</v>
      </c>
      <c r="KVC47" s="1152" t="s">
        <v>129</v>
      </c>
      <c r="KVD47" s="1152" t="s">
        <v>129</v>
      </c>
      <c r="KVE47" s="1152" t="s">
        <v>129</v>
      </c>
      <c r="KVF47" s="1152" t="s">
        <v>129</v>
      </c>
      <c r="KVG47" s="1152" t="s">
        <v>129</v>
      </c>
      <c r="KVH47" s="1152" t="s">
        <v>129</v>
      </c>
      <c r="KVI47" s="1152" t="s">
        <v>129</v>
      </c>
      <c r="KVJ47" s="1152" t="s">
        <v>129</v>
      </c>
      <c r="KVK47" s="1152" t="s">
        <v>129</v>
      </c>
      <c r="KVL47" s="1152" t="s">
        <v>129</v>
      </c>
      <c r="KVM47" s="1152" t="s">
        <v>129</v>
      </c>
      <c r="KVN47" s="1152" t="s">
        <v>129</v>
      </c>
      <c r="KVO47" s="1152" t="s">
        <v>129</v>
      </c>
      <c r="KVP47" s="1152" t="s">
        <v>129</v>
      </c>
      <c r="KVQ47" s="1152" t="s">
        <v>129</v>
      </c>
      <c r="KVR47" s="1152" t="s">
        <v>129</v>
      </c>
      <c r="KVS47" s="1152" t="s">
        <v>129</v>
      </c>
      <c r="KVT47" s="1152" t="s">
        <v>129</v>
      </c>
      <c r="KVU47" s="1152" t="s">
        <v>129</v>
      </c>
      <c r="KVV47" s="1152" t="s">
        <v>129</v>
      </c>
      <c r="KVW47" s="1152" t="s">
        <v>129</v>
      </c>
      <c r="KVX47" s="1152" t="s">
        <v>129</v>
      </c>
      <c r="KVY47" s="1152" t="s">
        <v>129</v>
      </c>
      <c r="KVZ47" s="1152" t="s">
        <v>129</v>
      </c>
      <c r="KWA47" s="1152" t="s">
        <v>129</v>
      </c>
      <c r="KWB47" s="1152" t="s">
        <v>129</v>
      </c>
      <c r="KWC47" s="1152" t="s">
        <v>129</v>
      </c>
      <c r="KWD47" s="1152" t="s">
        <v>129</v>
      </c>
      <c r="KWE47" s="1152" t="s">
        <v>129</v>
      </c>
      <c r="KWF47" s="1152" t="s">
        <v>129</v>
      </c>
      <c r="KWG47" s="1152" t="s">
        <v>129</v>
      </c>
      <c r="KWH47" s="1152" t="s">
        <v>129</v>
      </c>
      <c r="KWI47" s="1152" t="s">
        <v>129</v>
      </c>
      <c r="KWJ47" s="1152" t="s">
        <v>129</v>
      </c>
      <c r="KWK47" s="1152" t="s">
        <v>129</v>
      </c>
      <c r="KWL47" s="1152" t="s">
        <v>129</v>
      </c>
      <c r="KWM47" s="1152" t="s">
        <v>129</v>
      </c>
      <c r="KWN47" s="1152" t="s">
        <v>129</v>
      </c>
      <c r="KWO47" s="1152" t="s">
        <v>129</v>
      </c>
      <c r="KWP47" s="1152" t="s">
        <v>129</v>
      </c>
      <c r="KWQ47" s="1152" t="s">
        <v>129</v>
      </c>
      <c r="KWR47" s="1152" t="s">
        <v>129</v>
      </c>
      <c r="KWS47" s="1152" t="s">
        <v>129</v>
      </c>
      <c r="KWT47" s="1152" t="s">
        <v>129</v>
      </c>
      <c r="KWU47" s="1152" t="s">
        <v>129</v>
      </c>
      <c r="KWV47" s="1152" t="s">
        <v>129</v>
      </c>
      <c r="KWW47" s="1152" t="s">
        <v>129</v>
      </c>
      <c r="KWX47" s="1152" t="s">
        <v>129</v>
      </c>
      <c r="KWY47" s="1152" t="s">
        <v>129</v>
      </c>
      <c r="KWZ47" s="1152" t="s">
        <v>129</v>
      </c>
      <c r="KXA47" s="1152" t="s">
        <v>129</v>
      </c>
      <c r="KXB47" s="1152" t="s">
        <v>129</v>
      </c>
      <c r="KXC47" s="1152" t="s">
        <v>129</v>
      </c>
      <c r="KXD47" s="1152" t="s">
        <v>129</v>
      </c>
      <c r="KXE47" s="1152" t="s">
        <v>129</v>
      </c>
      <c r="KXF47" s="1152" t="s">
        <v>129</v>
      </c>
      <c r="KXG47" s="1152" t="s">
        <v>129</v>
      </c>
      <c r="KXH47" s="1152" t="s">
        <v>129</v>
      </c>
      <c r="KXI47" s="1152" t="s">
        <v>129</v>
      </c>
      <c r="KXJ47" s="1152" t="s">
        <v>129</v>
      </c>
      <c r="KXK47" s="1152" t="s">
        <v>129</v>
      </c>
      <c r="KXL47" s="1152" t="s">
        <v>129</v>
      </c>
      <c r="KXM47" s="1152" t="s">
        <v>129</v>
      </c>
      <c r="KXN47" s="1152" t="s">
        <v>129</v>
      </c>
      <c r="KXO47" s="1152" t="s">
        <v>129</v>
      </c>
      <c r="KXP47" s="1152" t="s">
        <v>129</v>
      </c>
      <c r="KXQ47" s="1152" t="s">
        <v>129</v>
      </c>
      <c r="KXR47" s="1152" t="s">
        <v>129</v>
      </c>
      <c r="KXS47" s="1152" t="s">
        <v>129</v>
      </c>
      <c r="KXT47" s="1152" t="s">
        <v>129</v>
      </c>
      <c r="KXU47" s="1152" t="s">
        <v>129</v>
      </c>
      <c r="KXV47" s="1152" t="s">
        <v>129</v>
      </c>
      <c r="KXW47" s="1152" t="s">
        <v>129</v>
      </c>
      <c r="KXX47" s="1152" t="s">
        <v>129</v>
      </c>
      <c r="KXY47" s="1152" t="s">
        <v>129</v>
      </c>
      <c r="KXZ47" s="1152" t="s">
        <v>129</v>
      </c>
      <c r="KYA47" s="1152" t="s">
        <v>129</v>
      </c>
      <c r="KYB47" s="1152" t="s">
        <v>129</v>
      </c>
      <c r="KYC47" s="1152" t="s">
        <v>129</v>
      </c>
      <c r="KYD47" s="1152" t="s">
        <v>129</v>
      </c>
      <c r="KYE47" s="1152" t="s">
        <v>129</v>
      </c>
      <c r="KYF47" s="1152" t="s">
        <v>129</v>
      </c>
      <c r="KYG47" s="1152" t="s">
        <v>129</v>
      </c>
      <c r="KYH47" s="1152" t="s">
        <v>129</v>
      </c>
      <c r="KYI47" s="1152" t="s">
        <v>129</v>
      </c>
      <c r="KYJ47" s="1152" t="s">
        <v>129</v>
      </c>
      <c r="KYK47" s="1152" t="s">
        <v>129</v>
      </c>
      <c r="KYL47" s="1152" t="s">
        <v>129</v>
      </c>
      <c r="KYM47" s="1152" t="s">
        <v>129</v>
      </c>
      <c r="KYN47" s="1152" t="s">
        <v>129</v>
      </c>
      <c r="KYO47" s="1152" t="s">
        <v>129</v>
      </c>
      <c r="KYP47" s="1152" t="s">
        <v>129</v>
      </c>
      <c r="KYQ47" s="1152" t="s">
        <v>129</v>
      </c>
      <c r="KYR47" s="1152" t="s">
        <v>129</v>
      </c>
      <c r="KYS47" s="1152" t="s">
        <v>129</v>
      </c>
      <c r="KYT47" s="1152" t="s">
        <v>129</v>
      </c>
      <c r="KYU47" s="1152" t="s">
        <v>129</v>
      </c>
      <c r="KYV47" s="1152" t="s">
        <v>129</v>
      </c>
      <c r="KYW47" s="1152" t="s">
        <v>129</v>
      </c>
      <c r="KYX47" s="1152" t="s">
        <v>129</v>
      </c>
      <c r="KYY47" s="1152" t="s">
        <v>129</v>
      </c>
      <c r="KYZ47" s="1152" t="s">
        <v>129</v>
      </c>
      <c r="KZA47" s="1152" t="s">
        <v>129</v>
      </c>
      <c r="KZB47" s="1152" t="s">
        <v>129</v>
      </c>
      <c r="KZC47" s="1152" t="s">
        <v>129</v>
      </c>
      <c r="KZD47" s="1152" t="s">
        <v>129</v>
      </c>
      <c r="KZE47" s="1152" t="s">
        <v>129</v>
      </c>
      <c r="KZF47" s="1152" t="s">
        <v>129</v>
      </c>
      <c r="KZG47" s="1152" t="s">
        <v>129</v>
      </c>
      <c r="KZH47" s="1152" t="s">
        <v>129</v>
      </c>
      <c r="KZI47" s="1152" t="s">
        <v>129</v>
      </c>
      <c r="KZJ47" s="1152" t="s">
        <v>129</v>
      </c>
      <c r="KZK47" s="1152" t="s">
        <v>129</v>
      </c>
      <c r="KZL47" s="1152" t="s">
        <v>129</v>
      </c>
      <c r="KZM47" s="1152" t="s">
        <v>129</v>
      </c>
      <c r="KZN47" s="1152" t="s">
        <v>129</v>
      </c>
      <c r="KZO47" s="1152" t="s">
        <v>129</v>
      </c>
      <c r="KZP47" s="1152" t="s">
        <v>129</v>
      </c>
      <c r="KZQ47" s="1152" t="s">
        <v>129</v>
      </c>
      <c r="KZR47" s="1152" t="s">
        <v>129</v>
      </c>
      <c r="KZS47" s="1152" t="s">
        <v>129</v>
      </c>
      <c r="KZT47" s="1152" t="s">
        <v>129</v>
      </c>
      <c r="KZU47" s="1152" t="s">
        <v>129</v>
      </c>
      <c r="KZV47" s="1152" t="s">
        <v>129</v>
      </c>
      <c r="KZW47" s="1152" t="s">
        <v>129</v>
      </c>
      <c r="KZX47" s="1152" t="s">
        <v>129</v>
      </c>
      <c r="KZY47" s="1152" t="s">
        <v>129</v>
      </c>
      <c r="KZZ47" s="1152" t="s">
        <v>129</v>
      </c>
      <c r="LAA47" s="1152" t="s">
        <v>129</v>
      </c>
      <c r="LAB47" s="1152" t="s">
        <v>129</v>
      </c>
      <c r="LAC47" s="1152" t="s">
        <v>129</v>
      </c>
      <c r="LAD47" s="1152" t="s">
        <v>129</v>
      </c>
      <c r="LAE47" s="1152" t="s">
        <v>129</v>
      </c>
      <c r="LAF47" s="1152" t="s">
        <v>129</v>
      </c>
      <c r="LAG47" s="1152" t="s">
        <v>129</v>
      </c>
      <c r="LAH47" s="1152" t="s">
        <v>129</v>
      </c>
      <c r="LAI47" s="1152" t="s">
        <v>129</v>
      </c>
      <c r="LAJ47" s="1152" t="s">
        <v>129</v>
      </c>
      <c r="LAK47" s="1152" t="s">
        <v>129</v>
      </c>
      <c r="LAL47" s="1152" t="s">
        <v>129</v>
      </c>
      <c r="LAM47" s="1152" t="s">
        <v>129</v>
      </c>
      <c r="LAN47" s="1152" t="s">
        <v>129</v>
      </c>
      <c r="LAO47" s="1152" t="s">
        <v>129</v>
      </c>
      <c r="LAP47" s="1152" t="s">
        <v>129</v>
      </c>
      <c r="LAQ47" s="1152" t="s">
        <v>129</v>
      </c>
      <c r="LAR47" s="1152" t="s">
        <v>129</v>
      </c>
      <c r="LAS47" s="1152" t="s">
        <v>129</v>
      </c>
      <c r="LAT47" s="1152" t="s">
        <v>129</v>
      </c>
      <c r="LAU47" s="1152" t="s">
        <v>129</v>
      </c>
      <c r="LAV47" s="1152" t="s">
        <v>129</v>
      </c>
      <c r="LAW47" s="1152" t="s">
        <v>129</v>
      </c>
      <c r="LAX47" s="1152" t="s">
        <v>129</v>
      </c>
      <c r="LAY47" s="1152" t="s">
        <v>129</v>
      </c>
      <c r="LAZ47" s="1152" t="s">
        <v>129</v>
      </c>
      <c r="LBA47" s="1152" t="s">
        <v>129</v>
      </c>
      <c r="LBB47" s="1152" t="s">
        <v>129</v>
      </c>
      <c r="LBC47" s="1152" t="s">
        <v>129</v>
      </c>
      <c r="LBD47" s="1152" t="s">
        <v>129</v>
      </c>
      <c r="LBE47" s="1152" t="s">
        <v>129</v>
      </c>
      <c r="LBF47" s="1152" t="s">
        <v>129</v>
      </c>
      <c r="LBG47" s="1152" t="s">
        <v>129</v>
      </c>
      <c r="LBH47" s="1152" t="s">
        <v>129</v>
      </c>
      <c r="LBI47" s="1152" t="s">
        <v>129</v>
      </c>
      <c r="LBJ47" s="1152" t="s">
        <v>129</v>
      </c>
      <c r="LBK47" s="1152" t="s">
        <v>129</v>
      </c>
      <c r="LBL47" s="1152" t="s">
        <v>129</v>
      </c>
      <c r="LBM47" s="1152" t="s">
        <v>129</v>
      </c>
      <c r="LBN47" s="1152" t="s">
        <v>129</v>
      </c>
      <c r="LBO47" s="1152" t="s">
        <v>129</v>
      </c>
      <c r="LBP47" s="1152" t="s">
        <v>129</v>
      </c>
      <c r="LBQ47" s="1152" t="s">
        <v>129</v>
      </c>
      <c r="LBR47" s="1152" t="s">
        <v>129</v>
      </c>
      <c r="LBS47" s="1152" t="s">
        <v>129</v>
      </c>
      <c r="LBT47" s="1152" t="s">
        <v>129</v>
      </c>
      <c r="LBU47" s="1152" t="s">
        <v>129</v>
      </c>
      <c r="LBV47" s="1152" t="s">
        <v>129</v>
      </c>
      <c r="LBW47" s="1152" t="s">
        <v>129</v>
      </c>
      <c r="LBX47" s="1152" t="s">
        <v>129</v>
      </c>
      <c r="LBY47" s="1152" t="s">
        <v>129</v>
      </c>
      <c r="LBZ47" s="1152" t="s">
        <v>129</v>
      </c>
      <c r="LCA47" s="1152" t="s">
        <v>129</v>
      </c>
      <c r="LCB47" s="1152" t="s">
        <v>129</v>
      </c>
      <c r="LCC47" s="1152" t="s">
        <v>129</v>
      </c>
      <c r="LCD47" s="1152" t="s">
        <v>129</v>
      </c>
      <c r="LCE47" s="1152" t="s">
        <v>129</v>
      </c>
      <c r="LCF47" s="1152" t="s">
        <v>129</v>
      </c>
      <c r="LCG47" s="1152" t="s">
        <v>129</v>
      </c>
      <c r="LCH47" s="1152" t="s">
        <v>129</v>
      </c>
      <c r="LCI47" s="1152" t="s">
        <v>129</v>
      </c>
      <c r="LCJ47" s="1152" t="s">
        <v>129</v>
      </c>
      <c r="LCK47" s="1152" t="s">
        <v>129</v>
      </c>
      <c r="LCL47" s="1152" t="s">
        <v>129</v>
      </c>
      <c r="LCM47" s="1152" t="s">
        <v>129</v>
      </c>
      <c r="LCN47" s="1152" t="s">
        <v>129</v>
      </c>
      <c r="LCO47" s="1152" t="s">
        <v>129</v>
      </c>
      <c r="LCP47" s="1152" t="s">
        <v>129</v>
      </c>
      <c r="LCQ47" s="1152" t="s">
        <v>129</v>
      </c>
      <c r="LCR47" s="1152" t="s">
        <v>129</v>
      </c>
      <c r="LCS47" s="1152" t="s">
        <v>129</v>
      </c>
      <c r="LCT47" s="1152" t="s">
        <v>129</v>
      </c>
      <c r="LCU47" s="1152" t="s">
        <v>129</v>
      </c>
      <c r="LCV47" s="1152" t="s">
        <v>129</v>
      </c>
      <c r="LCW47" s="1152" t="s">
        <v>129</v>
      </c>
      <c r="LCX47" s="1152" t="s">
        <v>129</v>
      </c>
      <c r="LCY47" s="1152" t="s">
        <v>129</v>
      </c>
      <c r="LCZ47" s="1152" t="s">
        <v>129</v>
      </c>
      <c r="LDA47" s="1152" t="s">
        <v>129</v>
      </c>
      <c r="LDB47" s="1152" t="s">
        <v>129</v>
      </c>
      <c r="LDC47" s="1152" t="s">
        <v>129</v>
      </c>
      <c r="LDD47" s="1152" t="s">
        <v>129</v>
      </c>
      <c r="LDE47" s="1152" t="s">
        <v>129</v>
      </c>
      <c r="LDF47" s="1152" t="s">
        <v>129</v>
      </c>
      <c r="LDG47" s="1152" t="s">
        <v>129</v>
      </c>
      <c r="LDH47" s="1152" t="s">
        <v>129</v>
      </c>
      <c r="LDI47" s="1152" t="s">
        <v>129</v>
      </c>
      <c r="LDJ47" s="1152" t="s">
        <v>129</v>
      </c>
      <c r="LDK47" s="1152" t="s">
        <v>129</v>
      </c>
      <c r="LDL47" s="1152" t="s">
        <v>129</v>
      </c>
      <c r="LDM47" s="1152" t="s">
        <v>129</v>
      </c>
      <c r="LDN47" s="1152" t="s">
        <v>129</v>
      </c>
      <c r="LDO47" s="1152" t="s">
        <v>129</v>
      </c>
      <c r="LDP47" s="1152" t="s">
        <v>129</v>
      </c>
      <c r="LDQ47" s="1152" t="s">
        <v>129</v>
      </c>
      <c r="LDR47" s="1152" t="s">
        <v>129</v>
      </c>
      <c r="LDS47" s="1152" t="s">
        <v>129</v>
      </c>
      <c r="LDT47" s="1152" t="s">
        <v>129</v>
      </c>
      <c r="LDU47" s="1152" t="s">
        <v>129</v>
      </c>
      <c r="LDV47" s="1152" t="s">
        <v>129</v>
      </c>
      <c r="LDW47" s="1152" t="s">
        <v>129</v>
      </c>
      <c r="LDX47" s="1152" t="s">
        <v>129</v>
      </c>
      <c r="LDY47" s="1152" t="s">
        <v>129</v>
      </c>
      <c r="LDZ47" s="1152" t="s">
        <v>129</v>
      </c>
      <c r="LEA47" s="1152" t="s">
        <v>129</v>
      </c>
      <c r="LEB47" s="1152" t="s">
        <v>129</v>
      </c>
      <c r="LEC47" s="1152" t="s">
        <v>129</v>
      </c>
      <c r="LED47" s="1152" t="s">
        <v>129</v>
      </c>
      <c r="LEE47" s="1152" t="s">
        <v>129</v>
      </c>
      <c r="LEF47" s="1152" t="s">
        <v>129</v>
      </c>
      <c r="LEG47" s="1152" t="s">
        <v>129</v>
      </c>
      <c r="LEH47" s="1152" t="s">
        <v>129</v>
      </c>
      <c r="LEI47" s="1152" t="s">
        <v>129</v>
      </c>
      <c r="LEJ47" s="1152" t="s">
        <v>129</v>
      </c>
      <c r="LEK47" s="1152" t="s">
        <v>129</v>
      </c>
      <c r="LEL47" s="1152" t="s">
        <v>129</v>
      </c>
      <c r="LEM47" s="1152" t="s">
        <v>129</v>
      </c>
      <c r="LEN47" s="1152" t="s">
        <v>129</v>
      </c>
      <c r="LEO47" s="1152" t="s">
        <v>129</v>
      </c>
      <c r="LEP47" s="1152" t="s">
        <v>129</v>
      </c>
      <c r="LEQ47" s="1152" t="s">
        <v>129</v>
      </c>
      <c r="LER47" s="1152" t="s">
        <v>129</v>
      </c>
      <c r="LES47" s="1152" t="s">
        <v>129</v>
      </c>
      <c r="LET47" s="1152" t="s">
        <v>129</v>
      </c>
      <c r="LEU47" s="1152" t="s">
        <v>129</v>
      </c>
      <c r="LEV47" s="1152" t="s">
        <v>129</v>
      </c>
      <c r="LEW47" s="1152" t="s">
        <v>129</v>
      </c>
      <c r="LEX47" s="1152" t="s">
        <v>129</v>
      </c>
      <c r="LEY47" s="1152" t="s">
        <v>129</v>
      </c>
      <c r="LEZ47" s="1152" t="s">
        <v>129</v>
      </c>
      <c r="LFA47" s="1152" t="s">
        <v>129</v>
      </c>
      <c r="LFB47" s="1152" t="s">
        <v>129</v>
      </c>
      <c r="LFC47" s="1152" t="s">
        <v>129</v>
      </c>
      <c r="LFD47" s="1152" t="s">
        <v>129</v>
      </c>
      <c r="LFE47" s="1152" t="s">
        <v>129</v>
      </c>
      <c r="LFF47" s="1152" t="s">
        <v>129</v>
      </c>
      <c r="LFG47" s="1152" t="s">
        <v>129</v>
      </c>
      <c r="LFH47" s="1152" t="s">
        <v>129</v>
      </c>
      <c r="LFI47" s="1152" t="s">
        <v>129</v>
      </c>
      <c r="LFJ47" s="1152" t="s">
        <v>129</v>
      </c>
      <c r="LFK47" s="1152" t="s">
        <v>129</v>
      </c>
      <c r="LFL47" s="1152" t="s">
        <v>129</v>
      </c>
      <c r="LFM47" s="1152" t="s">
        <v>129</v>
      </c>
      <c r="LFN47" s="1152" t="s">
        <v>129</v>
      </c>
      <c r="LFO47" s="1152" t="s">
        <v>129</v>
      </c>
      <c r="LFP47" s="1152" t="s">
        <v>129</v>
      </c>
      <c r="LFQ47" s="1152" t="s">
        <v>129</v>
      </c>
      <c r="LFR47" s="1152" t="s">
        <v>129</v>
      </c>
      <c r="LFS47" s="1152" t="s">
        <v>129</v>
      </c>
      <c r="LFT47" s="1152" t="s">
        <v>129</v>
      </c>
      <c r="LFU47" s="1152" t="s">
        <v>129</v>
      </c>
      <c r="LFV47" s="1152" t="s">
        <v>129</v>
      </c>
      <c r="LFW47" s="1152" t="s">
        <v>129</v>
      </c>
      <c r="LFX47" s="1152" t="s">
        <v>129</v>
      </c>
      <c r="LFY47" s="1152" t="s">
        <v>129</v>
      </c>
      <c r="LFZ47" s="1152" t="s">
        <v>129</v>
      </c>
      <c r="LGA47" s="1152" t="s">
        <v>129</v>
      </c>
      <c r="LGB47" s="1152" t="s">
        <v>129</v>
      </c>
      <c r="LGC47" s="1152" t="s">
        <v>129</v>
      </c>
      <c r="LGD47" s="1152" t="s">
        <v>129</v>
      </c>
      <c r="LGE47" s="1152" t="s">
        <v>129</v>
      </c>
      <c r="LGF47" s="1152" t="s">
        <v>129</v>
      </c>
      <c r="LGG47" s="1152" t="s">
        <v>129</v>
      </c>
      <c r="LGH47" s="1152" t="s">
        <v>129</v>
      </c>
      <c r="LGI47" s="1152" t="s">
        <v>129</v>
      </c>
      <c r="LGJ47" s="1152" t="s">
        <v>129</v>
      </c>
      <c r="LGK47" s="1152" t="s">
        <v>129</v>
      </c>
      <c r="LGL47" s="1152" t="s">
        <v>129</v>
      </c>
      <c r="LGM47" s="1152" t="s">
        <v>129</v>
      </c>
      <c r="LGN47" s="1152" t="s">
        <v>129</v>
      </c>
      <c r="LGO47" s="1152" t="s">
        <v>129</v>
      </c>
      <c r="LGP47" s="1152" t="s">
        <v>129</v>
      </c>
      <c r="LGQ47" s="1152" t="s">
        <v>129</v>
      </c>
      <c r="LGR47" s="1152" t="s">
        <v>129</v>
      </c>
      <c r="LGS47" s="1152" t="s">
        <v>129</v>
      </c>
      <c r="LGT47" s="1152" t="s">
        <v>129</v>
      </c>
      <c r="LGU47" s="1152" t="s">
        <v>129</v>
      </c>
      <c r="LGV47" s="1152" t="s">
        <v>129</v>
      </c>
      <c r="LGW47" s="1152" t="s">
        <v>129</v>
      </c>
      <c r="LGX47" s="1152" t="s">
        <v>129</v>
      </c>
      <c r="LGY47" s="1152" t="s">
        <v>129</v>
      </c>
      <c r="LGZ47" s="1152" t="s">
        <v>129</v>
      </c>
      <c r="LHA47" s="1152" t="s">
        <v>129</v>
      </c>
      <c r="LHB47" s="1152" t="s">
        <v>129</v>
      </c>
      <c r="LHC47" s="1152" t="s">
        <v>129</v>
      </c>
      <c r="LHD47" s="1152" t="s">
        <v>129</v>
      </c>
      <c r="LHE47" s="1152" t="s">
        <v>129</v>
      </c>
      <c r="LHF47" s="1152" t="s">
        <v>129</v>
      </c>
      <c r="LHG47" s="1152" t="s">
        <v>129</v>
      </c>
      <c r="LHH47" s="1152" t="s">
        <v>129</v>
      </c>
      <c r="LHI47" s="1152" t="s">
        <v>129</v>
      </c>
      <c r="LHJ47" s="1152" t="s">
        <v>129</v>
      </c>
      <c r="LHK47" s="1152" t="s">
        <v>129</v>
      </c>
      <c r="LHL47" s="1152" t="s">
        <v>129</v>
      </c>
      <c r="LHM47" s="1152" t="s">
        <v>129</v>
      </c>
      <c r="LHN47" s="1152" t="s">
        <v>129</v>
      </c>
      <c r="LHO47" s="1152" t="s">
        <v>129</v>
      </c>
      <c r="LHP47" s="1152" t="s">
        <v>129</v>
      </c>
      <c r="LHQ47" s="1152" t="s">
        <v>129</v>
      </c>
      <c r="LHR47" s="1152" t="s">
        <v>129</v>
      </c>
      <c r="LHS47" s="1152" t="s">
        <v>129</v>
      </c>
      <c r="LHT47" s="1152" t="s">
        <v>129</v>
      </c>
      <c r="LHU47" s="1152" t="s">
        <v>129</v>
      </c>
      <c r="LHV47" s="1152" t="s">
        <v>129</v>
      </c>
      <c r="LHW47" s="1152" t="s">
        <v>129</v>
      </c>
      <c r="LHX47" s="1152" t="s">
        <v>129</v>
      </c>
      <c r="LHY47" s="1152" t="s">
        <v>129</v>
      </c>
      <c r="LHZ47" s="1152" t="s">
        <v>129</v>
      </c>
      <c r="LIA47" s="1152" t="s">
        <v>129</v>
      </c>
      <c r="LIB47" s="1152" t="s">
        <v>129</v>
      </c>
      <c r="LIC47" s="1152" t="s">
        <v>129</v>
      </c>
      <c r="LID47" s="1152" t="s">
        <v>129</v>
      </c>
      <c r="LIE47" s="1152" t="s">
        <v>129</v>
      </c>
      <c r="LIF47" s="1152" t="s">
        <v>129</v>
      </c>
      <c r="LIG47" s="1152" t="s">
        <v>129</v>
      </c>
      <c r="LIH47" s="1152" t="s">
        <v>129</v>
      </c>
      <c r="LII47" s="1152" t="s">
        <v>129</v>
      </c>
      <c r="LIJ47" s="1152" t="s">
        <v>129</v>
      </c>
      <c r="LIK47" s="1152" t="s">
        <v>129</v>
      </c>
      <c r="LIL47" s="1152" t="s">
        <v>129</v>
      </c>
      <c r="LIM47" s="1152" t="s">
        <v>129</v>
      </c>
      <c r="LIN47" s="1152" t="s">
        <v>129</v>
      </c>
      <c r="LIO47" s="1152" t="s">
        <v>129</v>
      </c>
      <c r="LIP47" s="1152" t="s">
        <v>129</v>
      </c>
      <c r="LIQ47" s="1152" t="s">
        <v>129</v>
      </c>
      <c r="LIR47" s="1152" t="s">
        <v>129</v>
      </c>
      <c r="LIS47" s="1152" t="s">
        <v>129</v>
      </c>
      <c r="LIT47" s="1152" t="s">
        <v>129</v>
      </c>
      <c r="LIU47" s="1152" t="s">
        <v>129</v>
      </c>
      <c r="LIV47" s="1152" t="s">
        <v>129</v>
      </c>
      <c r="LIW47" s="1152" t="s">
        <v>129</v>
      </c>
      <c r="LIX47" s="1152" t="s">
        <v>129</v>
      </c>
      <c r="LIY47" s="1152" t="s">
        <v>129</v>
      </c>
      <c r="LIZ47" s="1152" t="s">
        <v>129</v>
      </c>
      <c r="LJA47" s="1152" t="s">
        <v>129</v>
      </c>
      <c r="LJB47" s="1152" t="s">
        <v>129</v>
      </c>
      <c r="LJC47" s="1152" t="s">
        <v>129</v>
      </c>
      <c r="LJD47" s="1152" t="s">
        <v>129</v>
      </c>
      <c r="LJE47" s="1152" t="s">
        <v>129</v>
      </c>
      <c r="LJF47" s="1152" t="s">
        <v>129</v>
      </c>
      <c r="LJG47" s="1152" t="s">
        <v>129</v>
      </c>
      <c r="LJH47" s="1152" t="s">
        <v>129</v>
      </c>
      <c r="LJI47" s="1152" t="s">
        <v>129</v>
      </c>
      <c r="LJJ47" s="1152" t="s">
        <v>129</v>
      </c>
      <c r="LJK47" s="1152" t="s">
        <v>129</v>
      </c>
      <c r="LJL47" s="1152" t="s">
        <v>129</v>
      </c>
      <c r="LJM47" s="1152" t="s">
        <v>129</v>
      </c>
      <c r="LJN47" s="1152" t="s">
        <v>129</v>
      </c>
      <c r="LJO47" s="1152" t="s">
        <v>129</v>
      </c>
      <c r="LJP47" s="1152" t="s">
        <v>129</v>
      </c>
      <c r="LJQ47" s="1152" t="s">
        <v>129</v>
      </c>
      <c r="LJR47" s="1152" t="s">
        <v>129</v>
      </c>
      <c r="LJS47" s="1152" t="s">
        <v>129</v>
      </c>
      <c r="LJT47" s="1152" t="s">
        <v>129</v>
      </c>
      <c r="LJU47" s="1152" t="s">
        <v>129</v>
      </c>
      <c r="LJV47" s="1152" t="s">
        <v>129</v>
      </c>
      <c r="LJW47" s="1152" t="s">
        <v>129</v>
      </c>
      <c r="LJX47" s="1152" t="s">
        <v>129</v>
      </c>
      <c r="LJY47" s="1152" t="s">
        <v>129</v>
      </c>
      <c r="LJZ47" s="1152" t="s">
        <v>129</v>
      </c>
      <c r="LKA47" s="1152" t="s">
        <v>129</v>
      </c>
      <c r="LKB47" s="1152" t="s">
        <v>129</v>
      </c>
      <c r="LKC47" s="1152" t="s">
        <v>129</v>
      </c>
      <c r="LKD47" s="1152" t="s">
        <v>129</v>
      </c>
      <c r="LKE47" s="1152" t="s">
        <v>129</v>
      </c>
      <c r="LKF47" s="1152" t="s">
        <v>129</v>
      </c>
      <c r="LKG47" s="1152" t="s">
        <v>129</v>
      </c>
      <c r="LKH47" s="1152" t="s">
        <v>129</v>
      </c>
      <c r="LKI47" s="1152" t="s">
        <v>129</v>
      </c>
      <c r="LKJ47" s="1152" t="s">
        <v>129</v>
      </c>
      <c r="LKK47" s="1152" t="s">
        <v>129</v>
      </c>
      <c r="LKL47" s="1152" t="s">
        <v>129</v>
      </c>
      <c r="LKM47" s="1152" t="s">
        <v>129</v>
      </c>
      <c r="LKN47" s="1152" t="s">
        <v>129</v>
      </c>
      <c r="LKO47" s="1152" t="s">
        <v>129</v>
      </c>
      <c r="LKP47" s="1152" t="s">
        <v>129</v>
      </c>
      <c r="LKQ47" s="1152" t="s">
        <v>129</v>
      </c>
      <c r="LKR47" s="1152" t="s">
        <v>129</v>
      </c>
      <c r="LKS47" s="1152" t="s">
        <v>129</v>
      </c>
      <c r="LKT47" s="1152" t="s">
        <v>129</v>
      </c>
      <c r="LKU47" s="1152" t="s">
        <v>129</v>
      </c>
      <c r="LKV47" s="1152" t="s">
        <v>129</v>
      </c>
      <c r="LKW47" s="1152" t="s">
        <v>129</v>
      </c>
      <c r="LKX47" s="1152" t="s">
        <v>129</v>
      </c>
      <c r="LKY47" s="1152" t="s">
        <v>129</v>
      </c>
      <c r="LKZ47" s="1152" t="s">
        <v>129</v>
      </c>
      <c r="LLA47" s="1152" t="s">
        <v>129</v>
      </c>
      <c r="LLB47" s="1152" t="s">
        <v>129</v>
      </c>
      <c r="LLC47" s="1152" t="s">
        <v>129</v>
      </c>
      <c r="LLD47" s="1152" t="s">
        <v>129</v>
      </c>
      <c r="LLE47" s="1152" t="s">
        <v>129</v>
      </c>
      <c r="LLF47" s="1152" t="s">
        <v>129</v>
      </c>
      <c r="LLG47" s="1152" t="s">
        <v>129</v>
      </c>
      <c r="LLH47" s="1152" t="s">
        <v>129</v>
      </c>
      <c r="LLI47" s="1152" t="s">
        <v>129</v>
      </c>
      <c r="LLJ47" s="1152" t="s">
        <v>129</v>
      </c>
      <c r="LLK47" s="1152" t="s">
        <v>129</v>
      </c>
      <c r="LLL47" s="1152" t="s">
        <v>129</v>
      </c>
      <c r="LLM47" s="1152" t="s">
        <v>129</v>
      </c>
      <c r="LLN47" s="1152" t="s">
        <v>129</v>
      </c>
      <c r="LLO47" s="1152" t="s">
        <v>129</v>
      </c>
      <c r="LLP47" s="1152" t="s">
        <v>129</v>
      </c>
      <c r="LLQ47" s="1152" t="s">
        <v>129</v>
      </c>
      <c r="LLR47" s="1152" t="s">
        <v>129</v>
      </c>
      <c r="LLS47" s="1152" t="s">
        <v>129</v>
      </c>
      <c r="LLT47" s="1152" t="s">
        <v>129</v>
      </c>
      <c r="LLU47" s="1152" t="s">
        <v>129</v>
      </c>
      <c r="LLV47" s="1152" t="s">
        <v>129</v>
      </c>
      <c r="LLW47" s="1152" t="s">
        <v>129</v>
      </c>
      <c r="LLX47" s="1152" t="s">
        <v>129</v>
      </c>
      <c r="LLY47" s="1152" t="s">
        <v>129</v>
      </c>
      <c r="LLZ47" s="1152" t="s">
        <v>129</v>
      </c>
      <c r="LMA47" s="1152" t="s">
        <v>129</v>
      </c>
      <c r="LMB47" s="1152" t="s">
        <v>129</v>
      </c>
      <c r="LMC47" s="1152" t="s">
        <v>129</v>
      </c>
      <c r="LMD47" s="1152" t="s">
        <v>129</v>
      </c>
      <c r="LME47" s="1152" t="s">
        <v>129</v>
      </c>
      <c r="LMF47" s="1152" t="s">
        <v>129</v>
      </c>
      <c r="LMG47" s="1152" t="s">
        <v>129</v>
      </c>
      <c r="LMH47" s="1152" t="s">
        <v>129</v>
      </c>
      <c r="LMI47" s="1152" t="s">
        <v>129</v>
      </c>
      <c r="LMJ47" s="1152" t="s">
        <v>129</v>
      </c>
      <c r="LMK47" s="1152" t="s">
        <v>129</v>
      </c>
      <c r="LML47" s="1152" t="s">
        <v>129</v>
      </c>
      <c r="LMM47" s="1152" t="s">
        <v>129</v>
      </c>
      <c r="LMN47" s="1152" t="s">
        <v>129</v>
      </c>
      <c r="LMO47" s="1152" t="s">
        <v>129</v>
      </c>
      <c r="LMP47" s="1152" t="s">
        <v>129</v>
      </c>
      <c r="LMQ47" s="1152" t="s">
        <v>129</v>
      </c>
      <c r="LMR47" s="1152" t="s">
        <v>129</v>
      </c>
      <c r="LMS47" s="1152" t="s">
        <v>129</v>
      </c>
      <c r="LMT47" s="1152" t="s">
        <v>129</v>
      </c>
      <c r="LMU47" s="1152" t="s">
        <v>129</v>
      </c>
      <c r="LMV47" s="1152" t="s">
        <v>129</v>
      </c>
      <c r="LMW47" s="1152" t="s">
        <v>129</v>
      </c>
      <c r="LMX47" s="1152" t="s">
        <v>129</v>
      </c>
      <c r="LMY47" s="1152" t="s">
        <v>129</v>
      </c>
      <c r="LMZ47" s="1152" t="s">
        <v>129</v>
      </c>
      <c r="LNA47" s="1152" t="s">
        <v>129</v>
      </c>
      <c r="LNB47" s="1152" t="s">
        <v>129</v>
      </c>
      <c r="LNC47" s="1152" t="s">
        <v>129</v>
      </c>
      <c r="LND47" s="1152" t="s">
        <v>129</v>
      </c>
      <c r="LNE47" s="1152" t="s">
        <v>129</v>
      </c>
      <c r="LNF47" s="1152" t="s">
        <v>129</v>
      </c>
      <c r="LNG47" s="1152" t="s">
        <v>129</v>
      </c>
      <c r="LNH47" s="1152" t="s">
        <v>129</v>
      </c>
      <c r="LNI47" s="1152" t="s">
        <v>129</v>
      </c>
      <c r="LNJ47" s="1152" t="s">
        <v>129</v>
      </c>
      <c r="LNK47" s="1152" t="s">
        <v>129</v>
      </c>
      <c r="LNL47" s="1152" t="s">
        <v>129</v>
      </c>
      <c r="LNM47" s="1152" t="s">
        <v>129</v>
      </c>
      <c r="LNN47" s="1152" t="s">
        <v>129</v>
      </c>
      <c r="LNO47" s="1152" t="s">
        <v>129</v>
      </c>
      <c r="LNP47" s="1152" t="s">
        <v>129</v>
      </c>
      <c r="LNQ47" s="1152" t="s">
        <v>129</v>
      </c>
      <c r="LNR47" s="1152" t="s">
        <v>129</v>
      </c>
      <c r="LNS47" s="1152" t="s">
        <v>129</v>
      </c>
      <c r="LNT47" s="1152" t="s">
        <v>129</v>
      </c>
      <c r="LNU47" s="1152" t="s">
        <v>129</v>
      </c>
      <c r="LNV47" s="1152" t="s">
        <v>129</v>
      </c>
      <c r="LNW47" s="1152" t="s">
        <v>129</v>
      </c>
      <c r="LNX47" s="1152" t="s">
        <v>129</v>
      </c>
      <c r="LNY47" s="1152" t="s">
        <v>129</v>
      </c>
      <c r="LNZ47" s="1152" t="s">
        <v>129</v>
      </c>
      <c r="LOA47" s="1152" t="s">
        <v>129</v>
      </c>
      <c r="LOB47" s="1152" t="s">
        <v>129</v>
      </c>
      <c r="LOC47" s="1152" t="s">
        <v>129</v>
      </c>
      <c r="LOD47" s="1152" t="s">
        <v>129</v>
      </c>
      <c r="LOE47" s="1152" t="s">
        <v>129</v>
      </c>
      <c r="LOF47" s="1152" t="s">
        <v>129</v>
      </c>
      <c r="LOG47" s="1152" t="s">
        <v>129</v>
      </c>
      <c r="LOH47" s="1152" t="s">
        <v>129</v>
      </c>
      <c r="LOI47" s="1152" t="s">
        <v>129</v>
      </c>
      <c r="LOJ47" s="1152" t="s">
        <v>129</v>
      </c>
      <c r="LOK47" s="1152" t="s">
        <v>129</v>
      </c>
      <c r="LOL47" s="1152" t="s">
        <v>129</v>
      </c>
      <c r="LOM47" s="1152" t="s">
        <v>129</v>
      </c>
      <c r="LON47" s="1152" t="s">
        <v>129</v>
      </c>
      <c r="LOO47" s="1152" t="s">
        <v>129</v>
      </c>
      <c r="LOP47" s="1152" t="s">
        <v>129</v>
      </c>
      <c r="LOQ47" s="1152" t="s">
        <v>129</v>
      </c>
      <c r="LOR47" s="1152" t="s">
        <v>129</v>
      </c>
      <c r="LOS47" s="1152" t="s">
        <v>129</v>
      </c>
      <c r="LOT47" s="1152" t="s">
        <v>129</v>
      </c>
      <c r="LOU47" s="1152" t="s">
        <v>129</v>
      </c>
      <c r="LOV47" s="1152" t="s">
        <v>129</v>
      </c>
      <c r="LOW47" s="1152" t="s">
        <v>129</v>
      </c>
      <c r="LOX47" s="1152" t="s">
        <v>129</v>
      </c>
      <c r="LOY47" s="1152" t="s">
        <v>129</v>
      </c>
      <c r="LOZ47" s="1152" t="s">
        <v>129</v>
      </c>
      <c r="LPA47" s="1152" t="s">
        <v>129</v>
      </c>
      <c r="LPB47" s="1152" t="s">
        <v>129</v>
      </c>
      <c r="LPC47" s="1152" t="s">
        <v>129</v>
      </c>
      <c r="LPD47" s="1152" t="s">
        <v>129</v>
      </c>
      <c r="LPE47" s="1152" t="s">
        <v>129</v>
      </c>
      <c r="LPF47" s="1152" t="s">
        <v>129</v>
      </c>
      <c r="LPG47" s="1152" t="s">
        <v>129</v>
      </c>
      <c r="LPH47" s="1152" t="s">
        <v>129</v>
      </c>
      <c r="LPI47" s="1152" t="s">
        <v>129</v>
      </c>
      <c r="LPJ47" s="1152" t="s">
        <v>129</v>
      </c>
      <c r="LPK47" s="1152" t="s">
        <v>129</v>
      </c>
      <c r="LPL47" s="1152" t="s">
        <v>129</v>
      </c>
      <c r="LPM47" s="1152" t="s">
        <v>129</v>
      </c>
      <c r="LPN47" s="1152" t="s">
        <v>129</v>
      </c>
      <c r="LPO47" s="1152" t="s">
        <v>129</v>
      </c>
      <c r="LPP47" s="1152" t="s">
        <v>129</v>
      </c>
      <c r="LPQ47" s="1152" t="s">
        <v>129</v>
      </c>
      <c r="LPR47" s="1152" t="s">
        <v>129</v>
      </c>
      <c r="LPS47" s="1152" t="s">
        <v>129</v>
      </c>
      <c r="LPT47" s="1152" t="s">
        <v>129</v>
      </c>
      <c r="LPU47" s="1152" t="s">
        <v>129</v>
      </c>
      <c r="LPV47" s="1152" t="s">
        <v>129</v>
      </c>
      <c r="LPW47" s="1152" t="s">
        <v>129</v>
      </c>
      <c r="LPX47" s="1152" t="s">
        <v>129</v>
      </c>
      <c r="LPY47" s="1152" t="s">
        <v>129</v>
      </c>
      <c r="LPZ47" s="1152" t="s">
        <v>129</v>
      </c>
      <c r="LQA47" s="1152" t="s">
        <v>129</v>
      </c>
      <c r="LQB47" s="1152" t="s">
        <v>129</v>
      </c>
      <c r="LQC47" s="1152" t="s">
        <v>129</v>
      </c>
      <c r="LQD47" s="1152" t="s">
        <v>129</v>
      </c>
      <c r="LQE47" s="1152" t="s">
        <v>129</v>
      </c>
      <c r="LQF47" s="1152" t="s">
        <v>129</v>
      </c>
      <c r="LQG47" s="1152" t="s">
        <v>129</v>
      </c>
      <c r="LQH47" s="1152" t="s">
        <v>129</v>
      </c>
      <c r="LQI47" s="1152" t="s">
        <v>129</v>
      </c>
      <c r="LQJ47" s="1152" t="s">
        <v>129</v>
      </c>
      <c r="LQK47" s="1152" t="s">
        <v>129</v>
      </c>
      <c r="LQL47" s="1152" t="s">
        <v>129</v>
      </c>
      <c r="LQM47" s="1152" t="s">
        <v>129</v>
      </c>
      <c r="LQN47" s="1152" t="s">
        <v>129</v>
      </c>
      <c r="LQO47" s="1152" t="s">
        <v>129</v>
      </c>
      <c r="LQP47" s="1152" t="s">
        <v>129</v>
      </c>
      <c r="LQQ47" s="1152" t="s">
        <v>129</v>
      </c>
      <c r="LQR47" s="1152" t="s">
        <v>129</v>
      </c>
      <c r="LQS47" s="1152" t="s">
        <v>129</v>
      </c>
      <c r="LQT47" s="1152" t="s">
        <v>129</v>
      </c>
      <c r="LQU47" s="1152" t="s">
        <v>129</v>
      </c>
      <c r="LQV47" s="1152" t="s">
        <v>129</v>
      </c>
      <c r="LQW47" s="1152" t="s">
        <v>129</v>
      </c>
      <c r="LQX47" s="1152" t="s">
        <v>129</v>
      </c>
      <c r="LQY47" s="1152" t="s">
        <v>129</v>
      </c>
      <c r="LQZ47" s="1152" t="s">
        <v>129</v>
      </c>
      <c r="LRA47" s="1152" t="s">
        <v>129</v>
      </c>
      <c r="LRB47" s="1152" t="s">
        <v>129</v>
      </c>
      <c r="LRC47" s="1152" t="s">
        <v>129</v>
      </c>
      <c r="LRD47" s="1152" t="s">
        <v>129</v>
      </c>
      <c r="LRE47" s="1152" t="s">
        <v>129</v>
      </c>
      <c r="LRF47" s="1152" t="s">
        <v>129</v>
      </c>
      <c r="LRG47" s="1152" t="s">
        <v>129</v>
      </c>
      <c r="LRH47" s="1152" t="s">
        <v>129</v>
      </c>
      <c r="LRI47" s="1152" t="s">
        <v>129</v>
      </c>
      <c r="LRJ47" s="1152" t="s">
        <v>129</v>
      </c>
      <c r="LRK47" s="1152" t="s">
        <v>129</v>
      </c>
      <c r="LRL47" s="1152" t="s">
        <v>129</v>
      </c>
      <c r="LRM47" s="1152" t="s">
        <v>129</v>
      </c>
      <c r="LRN47" s="1152" t="s">
        <v>129</v>
      </c>
      <c r="LRO47" s="1152" t="s">
        <v>129</v>
      </c>
      <c r="LRP47" s="1152" t="s">
        <v>129</v>
      </c>
      <c r="LRQ47" s="1152" t="s">
        <v>129</v>
      </c>
      <c r="LRR47" s="1152" t="s">
        <v>129</v>
      </c>
      <c r="LRS47" s="1152" t="s">
        <v>129</v>
      </c>
      <c r="LRT47" s="1152" t="s">
        <v>129</v>
      </c>
      <c r="LRU47" s="1152" t="s">
        <v>129</v>
      </c>
      <c r="LRV47" s="1152" t="s">
        <v>129</v>
      </c>
      <c r="LRW47" s="1152" t="s">
        <v>129</v>
      </c>
      <c r="LRX47" s="1152" t="s">
        <v>129</v>
      </c>
      <c r="LRY47" s="1152" t="s">
        <v>129</v>
      </c>
      <c r="LRZ47" s="1152" t="s">
        <v>129</v>
      </c>
      <c r="LSA47" s="1152" t="s">
        <v>129</v>
      </c>
      <c r="LSB47" s="1152" t="s">
        <v>129</v>
      </c>
      <c r="LSC47" s="1152" t="s">
        <v>129</v>
      </c>
      <c r="LSD47" s="1152" t="s">
        <v>129</v>
      </c>
      <c r="LSE47" s="1152" t="s">
        <v>129</v>
      </c>
      <c r="LSF47" s="1152" t="s">
        <v>129</v>
      </c>
      <c r="LSG47" s="1152" t="s">
        <v>129</v>
      </c>
      <c r="LSH47" s="1152" t="s">
        <v>129</v>
      </c>
      <c r="LSI47" s="1152" t="s">
        <v>129</v>
      </c>
      <c r="LSJ47" s="1152" t="s">
        <v>129</v>
      </c>
      <c r="LSK47" s="1152" t="s">
        <v>129</v>
      </c>
      <c r="LSL47" s="1152" t="s">
        <v>129</v>
      </c>
      <c r="LSM47" s="1152" t="s">
        <v>129</v>
      </c>
      <c r="LSN47" s="1152" t="s">
        <v>129</v>
      </c>
      <c r="LSO47" s="1152" t="s">
        <v>129</v>
      </c>
      <c r="LSP47" s="1152" t="s">
        <v>129</v>
      </c>
      <c r="LSQ47" s="1152" t="s">
        <v>129</v>
      </c>
      <c r="LSR47" s="1152" t="s">
        <v>129</v>
      </c>
      <c r="LSS47" s="1152" t="s">
        <v>129</v>
      </c>
      <c r="LST47" s="1152" t="s">
        <v>129</v>
      </c>
      <c r="LSU47" s="1152" t="s">
        <v>129</v>
      </c>
      <c r="LSV47" s="1152" t="s">
        <v>129</v>
      </c>
      <c r="LSW47" s="1152" t="s">
        <v>129</v>
      </c>
      <c r="LSX47" s="1152" t="s">
        <v>129</v>
      </c>
      <c r="LSY47" s="1152" t="s">
        <v>129</v>
      </c>
      <c r="LSZ47" s="1152" t="s">
        <v>129</v>
      </c>
      <c r="LTA47" s="1152" t="s">
        <v>129</v>
      </c>
      <c r="LTB47" s="1152" t="s">
        <v>129</v>
      </c>
      <c r="LTC47" s="1152" t="s">
        <v>129</v>
      </c>
      <c r="LTD47" s="1152" t="s">
        <v>129</v>
      </c>
      <c r="LTE47" s="1152" t="s">
        <v>129</v>
      </c>
      <c r="LTF47" s="1152" t="s">
        <v>129</v>
      </c>
      <c r="LTG47" s="1152" t="s">
        <v>129</v>
      </c>
      <c r="LTH47" s="1152" t="s">
        <v>129</v>
      </c>
      <c r="LTI47" s="1152" t="s">
        <v>129</v>
      </c>
      <c r="LTJ47" s="1152" t="s">
        <v>129</v>
      </c>
      <c r="LTK47" s="1152" t="s">
        <v>129</v>
      </c>
      <c r="LTL47" s="1152" t="s">
        <v>129</v>
      </c>
      <c r="LTM47" s="1152" t="s">
        <v>129</v>
      </c>
      <c r="LTN47" s="1152" t="s">
        <v>129</v>
      </c>
      <c r="LTO47" s="1152" t="s">
        <v>129</v>
      </c>
      <c r="LTP47" s="1152" t="s">
        <v>129</v>
      </c>
      <c r="LTQ47" s="1152" t="s">
        <v>129</v>
      </c>
      <c r="LTR47" s="1152" t="s">
        <v>129</v>
      </c>
      <c r="LTS47" s="1152" t="s">
        <v>129</v>
      </c>
      <c r="LTT47" s="1152" t="s">
        <v>129</v>
      </c>
      <c r="LTU47" s="1152" t="s">
        <v>129</v>
      </c>
      <c r="LTV47" s="1152" t="s">
        <v>129</v>
      </c>
      <c r="LTW47" s="1152" t="s">
        <v>129</v>
      </c>
      <c r="LTX47" s="1152" t="s">
        <v>129</v>
      </c>
      <c r="LTY47" s="1152" t="s">
        <v>129</v>
      </c>
      <c r="LTZ47" s="1152" t="s">
        <v>129</v>
      </c>
      <c r="LUA47" s="1152" t="s">
        <v>129</v>
      </c>
      <c r="LUB47" s="1152" t="s">
        <v>129</v>
      </c>
      <c r="LUC47" s="1152" t="s">
        <v>129</v>
      </c>
      <c r="LUD47" s="1152" t="s">
        <v>129</v>
      </c>
      <c r="LUE47" s="1152" t="s">
        <v>129</v>
      </c>
      <c r="LUF47" s="1152" t="s">
        <v>129</v>
      </c>
      <c r="LUG47" s="1152" t="s">
        <v>129</v>
      </c>
      <c r="LUH47" s="1152" t="s">
        <v>129</v>
      </c>
      <c r="LUI47" s="1152" t="s">
        <v>129</v>
      </c>
      <c r="LUJ47" s="1152" t="s">
        <v>129</v>
      </c>
      <c r="LUK47" s="1152" t="s">
        <v>129</v>
      </c>
      <c r="LUL47" s="1152" t="s">
        <v>129</v>
      </c>
      <c r="LUM47" s="1152" t="s">
        <v>129</v>
      </c>
      <c r="LUN47" s="1152" t="s">
        <v>129</v>
      </c>
      <c r="LUO47" s="1152" t="s">
        <v>129</v>
      </c>
      <c r="LUP47" s="1152" t="s">
        <v>129</v>
      </c>
      <c r="LUQ47" s="1152" t="s">
        <v>129</v>
      </c>
      <c r="LUR47" s="1152" t="s">
        <v>129</v>
      </c>
      <c r="LUS47" s="1152" t="s">
        <v>129</v>
      </c>
      <c r="LUT47" s="1152" t="s">
        <v>129</v>
      </c>
      <c r="LUU47" s="1152" t="s">
        <v>129</v>
      </c>
      <c r="LUV47" s="1152" t="s">
        <v>129</v>
      </c>
      <c r="LUW47" s="1152" t="s">
        <v>129</v>
      </c>
      <c r="LUX47" s="1152" t="s">
        <v>129</v>
      </c>
      <c r="LUY47" s="1152" t="s">
        <v>129</v>
      </c>
      <c r="LUZ47" s="1152" t="s">
        <v>129</v>
      </c>
      <c r="LVA47" s="1152" t="s">
        <v>129</v>
      </c>
      <c r="LVB47" s="1152" t="s">
        <v>129</v>
      </c>
      <c r="LVC47" s="1152" t="s">
        <v>129</v>
      </c>
      <c r="LVD47" s="1152" t="s">
        <v>129</v>
      </c>
      <c r="LVE47" s="1152" t="s">
        <v>129</v>
      </c>
      <c r="LVF47" s="1152" t="s">
        <v>129</v>
      </c>
      <c r="LVG47" s="1152" t="s">
        <v>129</v>
      </c>
      <c r="LVH47" s="1152" t="s">
        <v>129</v>
      </c>
      <c r="LVI47" s="1152" t="s">
        <v>129</v>
      </c>
      <c r="LVJ47" s="1152" t="s">
        <v>129</v>
      </c>
      <c r="LVK47" s="1152" t="s">
        <v>129</v>
      </c>
      <c r="LVL47" s="1152" t="s">
        <v>129</v>
      </c>
      <c r="LVM47" s="1152" t="s">
        <v>129</v>
      </c>
      <c r="LVN47" s="1152" t="s">
        <v>129</v>
      </c>
      <c r="LVO47" s="1152" t="s">
        <v>129</v>
      </c>
      <c r="LVP47" s="1152" t="s">
        <v>129</v>
      </c>
      <c r="LVQ47" s="1152" t="s">
        <v>129</v>
      </c>
      <c r="LVR47" s="1152" t="s">
        <v>129</v>
      </c>
      <c r="LVS47" s="1152" t="s">
        <v>129</v>
      </c>
      <c r="LVT47" s="1152" t="s">
        <v>129</v>
      </c>
      <c r="LVU47" s="1152" t="s">
        <v>129</v>
      </c>
      <c r="LVV47" s="1152" t="s">
        <v>129</v>
      </c>
      <c r="LVW47" s="1152" t="s">
        <v>129</v>
      </c>
      <c r="LVX47" s="1152" t="s">
        <v>129</v>
      </c>
      <c r="LVY47" s="1152" t="s">
        <v>129</v>
      </c>
      <c r="LVZ47" s="1152" t="s">
        <v>129</v>
      </c>
      <c r="LWA47" s="1152" t="s">
        <v>129</v>
      </c>
      <c r="LWB47" s="1152" t="s">
        <v>129</v>
      </c>
      <c r="LWC47" s="1152" t="s">
        <v>129</v>
      </c>
      <c r="LWD47" s="1152" t="s">
        <v>129</v>
      </c>
      <c r="LWE47" s="1152" t="s">
        <v>129</v>
      </c>
      <c r="LWF47" s="1152" t="s">
        <v>129</v>
      </c>
      <c r="LWG47" s="1152" t="s">
        <v>129</v>
      </c>
      <c r="LWH47" s="1152" t="s">
        <v>129</v>
      </c>
      <c r="LWI47" s="1152" t="s">
        <v>129</v>
      </c>
      <c r="LWJ47" s="1152" t="s">
        <v>129</v>
      </c>
      <c r="LWK47" s="1152" t="s">
        <v>129</v>
      </c>
      <c r="LWL47" s="1152" t="s">
        <v>129</v>
      </c>
      <c r="LWM47" s="1152" t="s">
        <v>129</v>
      </c>
      <c r="LWN47" s="1152" t="s">
        <v>129</v>
      </c>
      <c r="LWO47" s="1152" t="s">
        <v>129</v>
      </c>
      <c r="LWP47" s="1152" t="s">
        <v>129</v>
      </c>
      <c r="LWQ47" s="1152" t="s">
        <v>129</v>
      </c>
      <c r="LWR47" s="1152" t="s">
        <v>129</v>
      </c>
      <c r="LWS47" s="1152" t="s">
        <v>129</v>
      </c>
      <c r="LWT47" s="1152" t="s">
        <v>129</v>
      </c>
      <c r="LWU47" s="1152" t="s">
        <v>129</v>
      </c>
      <c r="LWV47" s="1152" t="s">
        <v>129</v>
      </c>
      <c r="LWW47" s="1152" t="s">
        <v>129</v>
      </c>
      <c r="LWX47" s="1152" t="s">
        <v>129</v>
      </c>
      <c r="LWY47" s="1152" t="s">
        <v>129</v>
      </c>
      <c r="LWZ47" s="1152" t="s">
        <v>129</v>
      </c>
      <c r="LXA47" s="1152" t="s">
        <v>129</v>
      </c>
      <c r="LXB47" s="1152" t="s">
        <v>129</v>
      </c>
      <c r="LXC47" s="1152" t="s">
        <v>129</v>
      </c>
      <c r="LXD47" s="1152" t="s">
        <v>129</v>
      </c>
      <c r="LXE47" s="1152" t="s">
        <v>129</v>
      </c>
      <c r="LXF47" s="1152" t="s">
        <v>129</v>
      </c>
      <c r="LXG47" s="1152" t="s">
        <v>129</v>
      </c>
      <c r="LXH47" s="1152" t="s">
        <v>129</v>
      </c>
      <c r="LXI47" s="1152" t="s">
        <v>129</v>
      </c>
      <c r="LXJ47" s="1152" t="s">
        <v>129</v>
      </c>
      <c r="LXK47" s="1152" t="s">
        <v>129</v>
      </c>
      <c r="LXL47" s="1152" t="s">
        <v>129</v>
      </c>
      <c r="LXM47" s="1152" t="s">
        <v>129</v>
      </c>
      <c r="LXN47" s="1152" t="s">
        <v>129</v>
      </c>
      <c r="LXO47" s="1152" t="s">
        <v>129</v>
      </c>
      <c r="LXP47" s="1152" t="s">
        <v>129</v>
      </c>
      <c r="LXQ47" s="1152" t="s">
        <v>129</v>
      </c>
      <c r="LXR47" s="1152" t="s">
        <v>129</v>
      </c>
      <c r="LXS47" s="1152" t="s">
        <v>129</v>
      </c>
      <c r="LXT47" s="1152" t="s">
        <v>129</v>
      </c>
      <c r="LXU47" s="1152" t="s">
        <v>129</v>
      </c>
      <c r="LXV47" s="1152" t="s">
        <v>129</v>
      </c>
      <c r="LXW47" s="1152" t="s">
        <v>129</v>
      </c>
      <c r="LXX47" s="1152" t="s">
        <v>129</v>
      </c>
      <c r="LXY47" s="1152" t="s">
        <v>129</v>
      </c>
      <c r="LXZ47" s="1152" t="s">
        <v>129</v>
      </c>
      <c r="LYA47" s="1152" t="s">
        <v>129</v>
      </c>
      <c r="LYB47" s="1152" t="s">
        <v>129</v>
      </c>
      <c r="LYC47" s="1152" t="s">
        <v>129</v>
      </c>
      <c r="LYD47" s="1152" t="s">
        <v>129</v>
      </c>
      <c r="LYE47" s="1152" t="s">
        <v>129</v>
      </c>
      <c r="LYF47" s="1152" t="s">
        <v>129</v>
      </c>
      <c r="LYG47" s="1152" t="s">
        <v>129</v>
      </c>
      <c r="LYH47" s="1152" t="s">
        <v>129</v>
      </c>
      <c r="LYI47" s="1152" t="s">
        <v>129</v>
      </c>
      <c r="LYJ47" s="1152" t="s">
        <v>129</v>
      </c>
      <c r="LYK47" s="1152" t="s">
        <v>129</v>
      </c>
      <c r="LYL47" s="1152" t="s">
        <v>129</v>
      </c>
      <c r="LYM47" s="1152" t="s">
        <v>129</v>
      </c>
      <c r="LYN47" s="1152" t="s">
        <v>129</v>
      </c>
      <c r="LYO47" s="1152" t="s">
        <v>129</v>
      </c>
      <c r="LYP47" s="1152" t="s">
        <v>129</v>
      </c>
      <c r="LYQ47" s="1152" t="s">
        <v>129</v>
      </c>
      <c r="LYR47" s="1152" t="s">
        <v>129</v>
      </c>
      <c r="LYS47" s="1152" t="s">
        <v>129</v>
      </c>
      <c r="LYT47" s="1152" t="s">
        <v>129</v>
      </c>
      <c r="LYU47" s="1152" t="s">
        <v>129</v>
      </c>
      <c r="LYV47" s="1152" t="s">
        <v>129</v>
      </c>
      <c r="LYW47" s="1152" t="s">
        <v>129</v>
      </c>
      <c r="LYX47" s="1152" t="s">
        <v>129</v>
      </c>
      <c r="LYY47" s="1152" t="s">
        <v>129</v>
      </c>
      <c r="LYZ47" s="1152" t="s">
        <v>129</v>
      </c>
      <c r="LZA47" s="1152" t="s">
        <v>129</v>
      </c>
      <c r="LZB47" s="1152" t="s">
        <v>129</v>
      </c>
      <c r="LZC47" s="1152" t="s">
        <v>129</v>
      </c>
      <c r="LZD47" s="1152" t="s">
        <v>129</v>
      </c>
      <c r="LZE47" s="1152" t="s">
        <v>129</v>
      </c>
      <c r="LZF47" s="1152" t="s">
        <v>129</v>
      </c>
      <c r="LZG47" s="1152" t="s">
        <v>129</v>
      </c>
      <c r="LZH47" s="1152" t="s">
        <v>129</v>
      </c>
      <c r="LZI47" s="1152" t="s">
        <v>129</v>
      </c>
      <c r="LZJ47" s="1152" t="s">
        <v>129</v>
      </c>
      <c r="LZK47" s="1152" t="s">
        <v>129</v>
      </c>
      <c r="LZL47" s="1152" t="s">
        <v>129</v>
      </c>
      <c r="LZM47" s="1152" t="s">
        <v>129</v>
      </c>
      <c r="LZN47" s="1152" t="s">
        <v>129</v>
      </c>
      <c r="LZO47" s="1152" t="s">
        <v>129</v>
      </c>
      <c r="LZP47" s="1152" t="s">
        <v>129</v>
      </c>
      <c r="LZQ47" s="1152" t="s">
        <v>129</v>
      </c>
      <c r="LZR47" s="1152" t="s">
        <v>129</v>
      </c>
      <c r="LZS47" s="1152" t="s">
        <v>129</v>
      </c>
      <c r="LZT47" s="1152" t="s">
        <v>129</v>
      </c>
      <c r="LZU47" s="1152" t="s">
        <v>129</v>
      </c>
      <c r="LZV47" s="1152" t="s">
        <v>129</v>
      </c>
      <c r="LZW47" s="1152" t="s">
        <v>129</v>
      </c>
      <c r="LZX47" s="1152" t="s">
        <v>129</v>
      </c>
      <c r="LZY47" s="1152" t="s">
        <v>129</v>
      </c>
      <c r="LZZ47" s="1152" t="s">
        <v>129</v>
      </c>
      <c r="MAA47" s="1152" t="s">
        <v>129</v>
      </c>
      <c r="MAB47" s="1152" t="s">
        <v>129</v>
      </c>
      <c r="MAC47" s="1152" t="s">
        <v>129</v>
      </c>
      <c r="MAD47" s="1152" t="s">
        <v>129</v>
      </c>
      <c r="MAE47" s="1152" t="s">
        <v>129</v>
      </c>
      <c r="MAF47" s="1152" t="s">
        <v>129</v>
      </c>
      <c r="MAG47" s="1152" t="s">
        <v>129</v>
      </c>
      <c r="MAH47" s="1152" t="s">
        <v>129</v>
      </c>
      <c r="MAI47" s="1152" t="s">
        <v>129</v>
      </c>
      <c r="MAJ47" s="1152" t="s">
        <v>129</v>
      </c>
      <c r="MAK47" s="1152" t="s">
        <v>129</v>
      </c>
      <c r="MAL47" s="1152" t="s">
        <v>129</v>
      </c>
      <c r="MAM47" s="1152" t="s">
        <v>129</v>
      </c>
      <c r="MAN47" s="1152" t="s">
        <v>129</v>
      </c>
      <c r="MAO47" s="1152" t="s">
        <v>129</v>
      </c>
      <c r="MAP47" s="1152" t="s">
        <v>129</v>
      </c>
      <c r="MAQ47" s="1152" t="s">
        <v>129</v>
      </c>
      <c r="MAR47" s="1152" t="s">
        <v>129</v>
      </c>
      <c r="MAS47" s="1152" t="s">
        <v>129</v>
      </c>
      <c r="MAT47" s="1152" t="s">
        <v>129</v>
      </c>
      <c r="MAU47" s="1152" t="s">
        <v>129</v>
      </c>
      <c r="MAV47" s="1152" t="s">
        <v>129</v>
      </c>
      <c r="MAW47" s="1152" t="s">
        <v>129</v>
      </c>
      <c r="MAX47" s="1152" t="s">
        <v>129</v>
      </c>
      <c r="MAY47" s="1152" t="s">
        <v>129</v>
      </c>
      <c r="MAZ47" s="1152" t="s">
        <v>129</v>
      </c>
      <c r="MBA47" s="1152" t="s">
        <v>129</v>
      </c>
      <c r="MBB47" s="1152" t="s">
        <v>129</v>
      </c>
      <c r="MBC47" s="1152" t="s">
        <v>129</v>
      </c>
      <c r="MBD47" s="1152" t="s">
        <v>129</v>
      </c>
      <c r="MBE47" s="1152" t="s">
        <v>129</v>
      </c>
      <c r="MBF47" s="1152" t="s">
        <v>129</v>
      </c>
      <c r="MBG47" s="1152" t="s">
        <v>129</v>
      </c>
      <c r="MBH47" s="1152" t="s">
        <v>129</v>
      </c>
      <c r="MBI47" s="1152" t="s">
        <v>129</v>
      </c>
      <c r="MBJ47" s="1152" t="s">
        <v>129</v>
      </c>
      <c r="MBK47" s="1152" t="s">
        <v>129</v>
      </c>
      <c r="MBL47" s="1152" t="s">
        <v>129</v>
      </c>
      <c r="MBM47" s="1152" t="s">
        <v>129</v>
      </c>
      <c r="MBN47" s="1152" t="s">
        <v>129</v>
      </c>
      <c r="MBO47" s="1152" t="s">
        <v>129</v>
      </c>
      <c r="MBP47" s="1152" t="s">
        <v>129</v>
      </c>
      <c r="MBQ47" s="1152" t="s">
        <v>129</v>
      </c>
      <c r="MBR47" s="1152" t="s">
        <v>129</v>
      </c>
      <c r="MBS47" s="1152" t="s">
        <v>129</v>
      </c>
      <c r="MBT47" s="1152" t="s">
        <v>129</v>
      </c>
      <c r="MBU47" s="1152" t="s">
        <v>129</v>
      </c>
      <c r="MBV47" s="1152" t="s">
        <v>129</v>
      </c>
      <c r="MBW47" s="1152" t="s">
        <v>129</v>
      </c>
      <c r="MBX47" s="1152" t="s">
        <v>129</v>
      </c>
      <c r="MBY47" s="1152" t="s">
        <v>129</v>
      </c>
      <c r="MBZ47" s="1152" t="s">
        <v>129</v>
      </c>
      <c r="MCA47" s="1152" t="s">
        <v>129</v>
      </c>
      <c r="MCB47" s="1152" t="s">
        <v>129</v>
      </c>
      <c r="MCC47" s="1152" t="s">
        <v>129</v>
      </c>
      <c r="MCD47" s="1152" t="s">
        <v>129</v>
      </c>
      <c r="MCE47" s="1152" t="s">
        <v>129</v>
      </c>
      <c r="MCF47" s="1152" t="s">
        <v>129</v>
      </c>
      <c r="MCG47" s="1152" t="s">
        <v>129</v>
      </c>
      <c r="MCH47" s="1152" t="s">
        <v>129</v>
      </c>
      <c r="MCI47" s="1152" t="s">
        <v>129</v>
      </c>
      <c r="MCJ47" s="1152" t="s">
        <v>129</v>
      </c>
      <c r="MCK47" s="1152" t="s">
        <v>129</v>
      </c>
      <c r="MCL47" s="1152" t="s">
        <v>129</v>
      </c>
      <c r="MCM47" s="1152" t="s">
        <v>129</v>
      </c>
      <c r="MCN47" s="1152" t="s">
        <v>129</v>
      </c>
      <c r="MCO47" s="1152" t="s">
        <v>129</v>
      </c>
      <c r="MCP47" s="1152" t="s">
        <v>129</v>
      </c>
      <c r="MCQ47" s="1152" t="s">
        <v>129</v>
      </c>
      <c r="MCR47" s="1152" t="s">
        <v>129</v>
      </c>
      <c r="MCS47" s="1152" t="s">
        <v>129</v>
      </c>
      <c r="MCT47" s="1152" t="s">
        <v>129</v>
      </c>
      <c r="MCU47" s="1152" t="s">
        <v>129</v>
      </c>
      <c r="MCV47" s="1152" t="s">
        <v>129</v>
      </c>
      <c r="MCW47" s="1152" t="s">
        <v>129</v>
      </c>
      <c r="MCX47" s="1152" t="s">
        <v>129</v>
      </c>
      <c r="MCY47" s="1152" t="s">
        <v>129</v>
      </c>
      <c r="MCZ47" s="1152" t="s">
        <v>129</v>
      </c>
      <c r="MDA47" s="1152" t="s">
        <v>129</v>
      </c>
      <c r="MDB47" s="1152" t="s">
        <v>129</v>
      </c>
      <c r="MDC47" s="1152" t="s">
        <v>129</v>
      </c>
      <c r="MDD47" s="1152" t="s">
        <v>129</v>
      </c>
      <c r="MDE47" s="1152" t="s">
        <v>129</v>
      </c>
      <c r="MDF47" s="1152" t="s">
        <v>129</v>
      </c>
      <c r="MDG47" s="1152" t="s">
        <v>129</v>
      </c>
      <c r="MDH47" s="1152" t="s">
        <v>129</v>
      </c>
      <c r="MDI47" s="1152" t="s">
        <v>129</v>
      </c>
      <c r="MDJ47" s="1152" t="s">
        <v>129</v>
      </c>
      <c r="MDK47" s="1152" t="s">
        <v>129</v>
      </c>
      <c r="MDL47" s="1152" t="s">
        <v>129</v>
      </c>
      <c r="MDM47" s="1152" t="s">
        <v>129</v>
      </c>
      <c r="MDN47" s="1152" t="s">
        <v>129</v>
      </c>
      <c r="MDO47" s="1152" t="s">
        <v>129</v>
      </c>
      <c r="MDP47" s="1152" t="s">
        <v>129</v>
      </c>
      <c r="MDQ47" s="1152" t="s">
        <v>129</v>
      </c>
      <c r="MDR47" s="1152" t="s">
        <v>129</v>
      </c>
      <c r="MDS47" s="1152" t="s">
        <v>129</v>
      </c>
      <c r="MDT47" s="1152" t="s">
        <v>129</v>
      </c>
      <c r="MDU47" s="1152" t="s">
        <v>129</v>
      </c>
      <c r="MDV47" s="1152" t="s">
        <v>129</v>
      </c>
      <c r="MDW47" s="1152" t="s">
        <v>129</v>
      </c>
      <c r="MDX47" s="1152" t="s">
        <v>129</v>
      </c>
      <c r="MDY47" s="1152" t="s">
        <v>129</v>
      </c>
      <c r="MDZ47" s="1152" t="s">
        <v>129</v>
      </c>
      <c r="MEA47" s="1152" t="s">
        <v>129</v>
      </c>
      <c r="MEB47" s="1152" t="s">
        <v>129</v>
      </c>
      <c r="MEC47" s="1152" t="s">
        <v>129</v>
      </c>
      <c r="MED47" s="1152" t="s">
        <v>129</v>
      </c>
      <c r="MEE47" s="1152" t="s">
        <v>129</v>
      </c>
      <c r="MEF47" s="1152" t="s">
        <v>129</v>
      </c>
      <c r="MEG47" s="1152" t="s">
        <v>129</v>
      </c>
      <c r="MEH47" s="1152" t="s">
        <v>129</v>
      </c>
      <c r="MEI47" s="1152" t="s">
        <v>129</v>
      </c>
      <c r="MEJ47" s="1152" t="s">
        <v>129</v>
      </c>
      <c r="MEK47" s="1152" t="s">
        <v>129</v>
      </c>
      <c r="MEL47" s="1152" t="s">
        <v>129</v>
      </c>
      <c r="MEM47" s="1152" t="s">
        <v>129</v>
      </c>
      <c r="MEN47" s="1152" t="s">
        <v>129</v>
      </c>
      <c r="MEO47" s="1152" t="s">
        <v>129</v>
      </c>
      <c r="MEP47" s="1152" t="s">
        <v>129</v>
      </c>
      <c r="MEQ47" s="1152" t="s">
        <v>129</v>
      </c>
      <c r="MER47" s="1152" t="s">
        <v>129</v>
      </c>
      <c r="MES47" s="1152" t="s">
        <v>129</v>
      </c>
      <c r="MET47" s="1152" t="s">
        <v>129</v>
      </c>
      <c r="MEU47" s="1152" t="s">
        <v>129</v>
      </c>
      <c r="MEV47" s="1152" t="s">
        <v>129</v>
      </c>
      <c r="MEW47" s="1152" t="s">
        <v>129</v>
      </c>
      <c r="MEX47" s="1152" t="s">
        <v>129</v>
      </c>
      <c r="MEY47" s="1152" t="s">
        <v>129</v>
      </c>
      <c r="MEZ47" s="1152" t="s">
        <v>129</v>
      </c>
      <c r="MFA47" s="1152" t="s">
        <v>129</v>
      </c>
      <c r="MFB47" s="1152" t="s">
        <v>129</v>
      </c>
      <c r="MFC47" s="1152" t="s">
        <v>129</v>
      </c>
      <c r="MFD47" s="1152" t="s">
        <v>129</v>
      </c>
      <c r="MFE47" s="1152" t="s">
        <v>129</v>
      </c>
      <c r="MFF47" s="1152" t="s">
        <v>129</v>
      </c>
      <c r="MFG47" s="1152" t="s">
        <v>129</v>
      </c>
      <c r="MFH47" s="1152" t="s">
        <v>129</v>
      </c>
      <c r="MFI47" s="1152" t="s">
        <v>129</v>
      </c>
      <c r="MFJ47" s="1152" t="s">
        <v>129</v>
      </c>
      <c r="MFK47" s="1152" t="s">
        <v>129</v>
      </c>
      <c r="MFL47" s="1152" t="s">
        <v>129</v>
      </c>
      <c r="MFM47" s="1152" t="s">
        <v>129</v>
      </c>
      <c r="MFN47" s="1152" t="s">
        <v>129</v>
      </c>
      <c r="MFO47" s="1152" t="s">
        <v>129</v>
      </c>
      <c r="MFP47" s="1152" t="s">
        <v>129</v>
      </c>
      <c r="MFQ47" s="1152" t="s">
        <v>129</v>
      </c>
      <c r="MFR47" s="1152" t="s">
        <v>129</v>
      </c>
      <c r="MFS47" s="1152" t="s">
        <v>129</v>
      </c>
      <c r="MFT47" s="1152" t="s">
        <v>129</v>
      </c>
      <c r="MFU47" s="1152" t="s">
        <v>129</v>
      </c>
      <c r="MFV47" s="1152" t="s">
        <v>129</v>
      </c>
      <c r="MFW47" s="1152" t="s">
        <v>129</v>
      </c>
      <c r="MFX47" s="1152" t="s">
        <v>129</v>
      </c>
      <c r="MFY47" s="1152" t="s">
        <v>129</v>
      </c>
      <c r="MFZ47" s="1152" t="s">
        <v>129</v>
      </c>
      <c r="MGA47" s="1152" t="s">
        <v>129</v>
      </c>
      <c r="MGB47" s="1152" t="s">
        <v>129</v>
      </c>
      <c r="MGC47" s="1152" t="s">
        <v>129</v>
      </c>
      <c r="MGD47" s="1152" t="s">
        <v>129</v>
      </c>
      <c r="MGE47" s="1152" t="s">
        <v>129</v>
      </c>
      <c r="MGF47" s="1152" t="s">
        <v>129</v>
      </c>
      <c r="MGG47" s="1152" t="s">
        <v>129</v>
      </c>
      <c r="MGH47" s="1152" t="s">
        <v>129</v>
      </c>
      <c r="MGI47" s="1152" t="s">
        <v>129</v>
      </c>
      <c r="MGJ47" s="1152" t="s">
        <v>129</v>
      </c>
      <c r="MGK47" s="1152" t="s">
        <v>129</v>
      </c>
      <c r="MGL47" s="1152" t="s">
        <v>129</v>
      </c>
      <c r="MGM47" s="1152" t="s">
        <v>129</v>
      </c>
      <c r="MGN47" s="1152" t="s">
        <v>129</v>
      </c>
      <c r="MGO47" s="1152" t="s">
        <v>129</v>
      </c>
      <c r="MGP47" s="1152" t="s">
        <v>129</v>
      </c>
      <c r="MGQ47" s="1152" t="s">
        <v>129</v>
      </c>
      <c r="MGR47" s="1152" t="s">
        <v>129</v>
      </c>
      <c r="MGS47" s="1152" t="s">
        <v>129</v>
      </c>
      <c r="MGT47" s="1152" t="s">
        <v>129</v>
      </c>
      <c r="MGU47" s="1152" t="s">
        <v>129</v>
      </c>
      <c r="MGV47" s="1152" t="s">
        <v>129</v>
      </c>
      <c r="MGW47" s="1152" t="s">
        <v>129</v>
      </c>
      <c r="MGX47" s="1152" t="s">
        <v>129</v>
      </c>
      <c r="MGY47" s="1152" t="s">
        <v>129</v>
      </c>
      <c r="MGZ47" s="1152" t="s">
        <v>129</v>
      </c>
      <c r="MHA47" s="1152" t="s">
        <v>129</v>
      </c>
      <c r="MHB47" s="1152" t="s">
        <v>129</v>
      </c>
      <c r="MHC47" s="1152" t="s">
        <v>129</v>
      </c>
      <c r="MHD47" s="1152" t="s">
        <v>129</v>
      </c>
      <c r="MHE47" s="1152" t="s">
        <v>129</v>
      </c>
      <c r="MHF47" s="1152" t="s">
        <v>129</v>
      </c>
      <c r="MHG47" s="1152" t="s">
        <v>129</v>
      </c>
      <c r="MHH47" s="1152" t="s">
        <v>129</v>
      </c>
      <c r="MHI47" s="1152" t="s">
        <v>129</v>
      </c>
      <c r="MHJ47" s="1152" t="s">
        <v>129</v>
      </c>
      <c r="MHK47" s="1152" t="s">
        <v>129</v>
      </c>
      <c r="MHL47" s="1152" t="s">
        <v>129</v>
      </c>
      <c r="MHM47" s="1152" t="s">
        <v>129</v>
      </c>
      <c r="MHN47" s="1152" t="s">
        <v>129</v>
      </c>
      <c r="MHO47" s="1152" t="s">
        <v>129</v>
      </c>
      <c r="MHP47" s="1152" t="s">
        <v>129</v>
      </c>
      <c r="MHQ47" s="1152" t="s">
        <v>129</v>
      </c>
      <c r="MHR47" s="1152" t="s">
        <v>129</v>
      </c>
      <c r="MHS47" s="1152" t="s">
        <v>129</v>
      </c>
      <c r="MHT47" s="1152" t="s">
        <v>129</v>
      </c>
      <c r="MHU47" s="1152" t="s">
        <v>129</v>
      </c>
      <c r="MHV47" s="1152" t="s">
        <v>129</v>
      </c>
      <c r="MHW47" s="1152" t="s">
        <v>129</v>
      </c>
      <c r="MHX47" s="1152" t="s">
        <v>129</v>
      </c>
      <c r="MHY47" s="1152" t="s">
        <v>129</v>
      </c>
      <c r="MHZ47" s="1152" t="s">
        <v>129</v>
      </c>
      <c r="MIA47" s="1152" t="s">
        <v>129</v>
      </c>
      <c r="MIB47" s="1152" t="s">
        <v>129</v>
      </c>
      <c r="MIC47" s="1152" t="s">
        <v>129</v>
      </c>
      <c r="MID47" s="1152" t="s">
        <v>129</v>
      </c>
      <c r="MIE47" s="1152" t="s">
        <v>129</v>
      </c>
      <c r="MIF47" s="1152" t="s">
        <v>129</v>
      </c>
      <c r="MIG47" s="1152" t="s">
        <v>129</v>
      </c>
      <c r="MIH47" s="1152" t="s">
        <v>129</v>
      </c>
      <c r="MII47" s="1152" t="s">
        <v>129</v>
      </c>
      <c r="MIJ47" s="1152" t="s">
        <v>129</v>
      </c>
      <c r="MIK47" s="1152" t="s">
        <v>129</v>
      </c>
      <c r="MIL47" s="1152" t="s">
        <v>129</v>
      </c>
      <c r="MIM47" s="1152" t="s">
        <v>129</v>
      </c>
      <c r="MIN47" s="1152" t="s">
        <v>129</v>
      </c>
      <c r="MIO47" s="1152" t="s">
        <v>129</v>
      </c>
      <c r="MIP47" s="1152" t="s">
        <v>129</v>
      </c>
      <c r="MIQ47" s="1152" t="s">
        <v>129</v>
      </c>
      <c r="MIR47" s="1152" t="s">
        <v>129</v>
      </c>
      <c r="MIS47" s="1152" t="s">
        <v>129</v>
      </c>
      <c r="MIT47" s="1152" t="s">
        <v>129</v>
      </c>
      <c r="MIU47" s="1152" t="s">
        <v>129</v>
      </c>
      <c r="MIV47" s="1152" t="s">
        <v>129</v>
      </c>
      <c r="MIW47" s="1152" t="s">
        <v>129</v>
      </c>
      <c r="MIX47" s="1152" t="s">
        <v>129</v>
      </c>
      <c r="MIY47" s="1152" t="s">
        <v>129</v>
      </c>
      <c r="MIZ47" s="1152" t="s">
        <v>129</v>
      </c>
      <c r="MJA47" s="1152" t="s">
        <v>129</v>
      </c>
      <c r="MJB47" s="1152" t="s">
        <v>129</v>
      </c>
      <c r="MJC47" s="1152" t="s">
        <v>129</v>
      </c>
      <c r="MJD47" s="1152" t="s">
        <v>129</v>
      </c>
      <c r="MJE47" s="1152" t="s">
        <v>129</v>
      </c>
      <c r="MJF47" s="1152" t="s">
        <v>129</v>
      </c>
      <c r="MJG47" s="1152" t="s">
        <v>129</v>
      </c>
      <c r="MJH47" s="1152" t="s">
        <v>129</v>
      </c>
      <c r="MJI47" s="1152" t="s">
        <v>129</v>
      </c>
      <c r="MJJ47" s="1152" t="s">
        <v>129</v>
      </c>
      <c r="MJK47" s="1152" t="s">
        <v>129</v>
      </c>
      <c r="MJL47" s="1152" t="s">
        <v>129</v>
      </c>
      <c r="MJM47" s="1152" t="s">
        <v>129</v>
      </c>
      <c r="MJN47" s="1152" t="s">
        <v>129</v>
      </c>
      <c r="MJO47" s="1152" t="s">
        <v>129</v>
      </c>
      <c r="MJP47" s="1152" t="s">
        <v>129</v>
      </c>
      <c r="MJQ47" s="1152" t="s">
        <v>129</v>
      </c>
      <c r="MJR47" s="1152" t="s">
        <v>129</v>
      </c>
      <c r="MJS47" s="1152" t="s">
        <v>129</v>
      </c>
      <c r="MJT47" s="1152" t="s">
        <v>129</v>
      </c>
      <c r="MJU47" s="1152" t="s">
        <v>129</v>
      </c>
      <c r="MJV47" s="1152" t="s">
        <v>129</v>
      </c>
      <c r="MJW47" s="1152" t="s">
        <v>129</v>
      </c>
      <c r="MJX47" s="1152" t="s">
        <v>129</v>
      </c>
      <c r="MJY47" s="1152" t="s">
        <v>129</v>
      </c>
      <c r="MJZ47" s="1152" t="s">
        <v>129</v>
      </c>
      <c r="MKA47" s="1152" t="s">
        <v>129</v>
      </c>
      <c r="MKB47" s="1152" t="s">
        <v>129</v>
      </c>
      <c r="MKC47" s="1152" t="s">
        <v>129</v>
      </c>
      <c r="MKD47" s="1152" t="s">
        <v>129</v>
      </c>
      <c r="MKE47" s="1152" t="s">
        <v>129</v>
      </c>
      <c r="MKF47" s="1152" t="s">
        <v>129</v>
      </c>
      <c r="MKG47" s="1152" t="s">
        <v>129</v>
      </c>
      <c r="MKH47" s="1152" t="s">
        <v>129</v>
      </c>
      <c r="MKI47" s="1152" t="s">
        <v>129</v>
      </c>
      <c r="MKJ47" s="1152" t="s">
        <v>129</v>
      </c>
      <c r="MKK47" s="1152" t="s">
        <v>129</v>
      </c>
      <c r="MKL47" s="1152" t="s">
        <v>129</v>
      </c>
      <c r="MKM47" s="1152" t="s">
        <v>129</v>
      </c>
      <c r="MKN47" s="1152" t="s">
        <v>129</v>
      </c>
      <c r="MKO47" s="1152" t="s">
        <v>129</v>
      </c>
      <c r="MKP47" s="1152" t="s">
        <v>129</v>
      </c>
      <c r="MKQ47" s="1152" t="s">
        <v>129</v>
      </c>
      <c r="MKR47" s="1152" t="s">
        <v>129</v>
      </c>
      <c r="MKS47" s="1152" t="s">
        <v>129</v>
      </c>
      <c r="MKT47" s="1152" t="s">
        <v>129</v>
      </c>
      <c r="MKU47" s="1152" t="s">
        <v>129</v>
      </c>
      <c r="MKV47" s="1152" t="s">
        <v>129</v>
      </c>
      <c r="MKW47" s="1152" t="s">
        <v>129</v>
      </c>
      <c r="MKX47" s="1152" t="s">
        <v>129</v>
      </c>
      <c r="MKY47" s="1152" t="s">
        <v>129</v>
      </c>
      <c r="MKZ47" s="1152" t="s">
        <v>129</v>
      </c>
      <c r="MLA47" s="1152" t="s">
        <v>129</v>
      </c>
      <c r="MLB47" s="1152" t="s">
        <v>129</v>
      </c>
      <c r="MLC47" s="1152" t="s">
        <v>129</v>
      </c>
      <c r="MLD47" s="1152" t="s">
        <v>129</v>
      </c>
      <c r="MLE47" s="1152" t="s">
        <v>129</v>
      </c>
      <c r="MLF47" s="1152" t="s">
        <v>129</v>
      </c>
      <c r="MLG47" s="1152" t="s">
        <v>129</v>
      </c>
      <c r="MLH47" s="1152" t="s">
        <v>129</v>
      </c>
      <c r="MLI47" s="1152" t="s">
        <v>129</v>
      </c>
      <c r="MLJ47" s="1152" t="s">
        <v>129</v>
      </c>
      <c r="MLK47" s="1152" t="s">
        <v>129</v>
      </c>
      <c r="MLL47" s="1152" t="s">
        <v>129</v>
      </c>
      <c r="MLM47" s="1152" t="s">
        <v>129</v>
      </c>
      <c r="MLN47" s="1152" t="s">
        <v>129</v>
      </c>
      <c r="MLO47" s="1152" t="s">
        <v>129</v>
      </c>
      <c r="MLP47" s="1152" t="s">
        <v>129</v>
      </c>
      <c r="MLQ47" s="1152" t="s">
        <v>129</v>
      </c>
      <c r="MLR47" s="1152" t="s">
        <v>129</v>
      </c>
      <c r="MLS47" s="1152" t="s">
        <v>129</v>
      </c>
      <c r="MLT47" s="1152" t="s">
        <v>129</v>
      </c>
      <c r="MLU47" s="1152" t="s">
        <v>129</v>
      </c>
      <c r="MLV47" s="1152" t="s">
        <v>129</v>
      </c>
      <c r="MLW47" s="1152" t="s">
        <v>129</v>
      </c>
      <c r="MLX47" s="1152" t="s">
        <v>129</v>
      </c>
      <c r="MLY47" s="1152" t="s">
        <v>129</v>
      </c>
      <c r="MLZ47" s="1152" t="s">
        <v>129</v>
      </c>
      <c r="MMA47" s="1152" t="s">
        <v>129</v>
      </c>
      <c r="MMB47" s="1152" t="s">
        <v>129</v>
      </c>
      <c r="MMC47" s="1152" t="s">
        <v>129</v>
      </c>
      <c r="MMD47" s="1152" t="s">
        <v>129</v>
      </c>
      <c r="MME47" s="1152" t="s">
        <v>129</v>
      </c>
      <c r="MMF47" s="1152" t="s">
        <v>129</v>
      </c>
      <c r="MMG47" s="1152" t="s">
        <v>129</v>
      </c>
      <c r="MMH47" s="1152" t="s">
        <v>129</v>
      </c>
      <c r="MMI47" s="1152" t="s">
        <v>129</v>
      </c>
      <c r="MMJ47" s="1152" t="s">
        <v>129</v>
      </c>
      <c r="MMK47" s="1152" t="s">
        <v>129</v>
      </c>
      <c r="MML47" s="1152" t="s">
        <v>129</v>
      </c>
      <c r="MMM47" s="1152" t="s">
        <v>129</v>
      </c>
      <c r="MMN47" s="1152" t="s">
        <v>129</v>
      </c>
      <c r="MMO47" s="1152" t="s">
        <v>129</v>
      </c>
      <c r="MMP47" s="1152" t="s">
        <v>129</v>
      </c>
      <c r="MMQ47" s="1152" t="s">
        <v>129</v>
      </c>
      <c r="MMR47" s="1152" t="s">
        <v>129</v>
      </c>
      <c r="MMS47" s="1152" t="s">
        <v>129</v>
      </c>
      <c r="MMT47" s="1152" t="s">
        <v>129</v>
      </c>
      <c r="MMU47" s="1152" t="s">
        <v>129</v>
      </c>
      <c r="MMV47" s="1152" t="s">
        <v>129</v>
      </c>
      <c r="MMW47" s="1152" t="s">
        <v>129</v>
      </c>
      <c r="MMX47" s="1152" t="s">
        <v>129</v>
      </c>
      <c r="MMY47" s="1152" t="s">
        <v>129</v>
      </c>
      <c r="MMZ47" s="1152" t="s">
        <v>129</v>
      </c>
      <c r="MNA47" s="1152" t="s">
        <v>129</v>
      </c>
      <c r="MNB47" s="1152" t="s">
        <v>129</v>
      </c>
      <c r="MNC47" s="1152" t="s">
        <v>129</v>
      </c>
      <c r="MND47" s="1152" t="s">
        <v>129</v>
      </c>
      <c r="MNE47" s="1152" t="s">
        <v>129</v>
      </c>
      <c r="MNF47" s="1152" t="s">
        <v>129</v>
      </c>
      <c r="MNG47" s="1152" t="s">
        <v>129</v>
      </c>
      <c r="MNH47" s="1152" t="s">
        <v>129</v>
      </c>
      <c r="MNI47" s="1152" t="s">
        <v>129</v>
      </c>
      <c r="MNJ47" s="1152" t="s">
        <v>129</v>
      </c>
      <c r="MNK47" s="1152" t="s">
        <v>129</v>
      </c>
      <c r="MNL47" s="1152" t="s">
        <v>129</v>
      </c>
      <c r="MNM47" s="1152" t="s">
        <v>129</v>
      </c>
      <c r="MNN47" s="1152" t="s">
        <v>129</v>
      </c>
      <c r="MNO47" s="1152" t="s">
        <v>129</v>
      </c>
      <c r="MNP47" s="1152" t="s">
        <v>129</v>
      </c>
      <c r="MNQ47" s="1152" t="s">
        <v>129</v>
      </c>
      <c r="MNR47" s="1152" t="s">
        <v>129</v>
      </c>
      <c r="MNS47" s="1152" t="s">
        <v>129</v>
      </c>
      <c r="MNT47" s="1152" t="s">
        <v>129</v>
      </c>
      <c r="MNU47" s="1152" t="s">
        <v>129</v>
      </c>
      <c r="MNV47" s="1152" t="s">
        <v>129</v>
      </c>
      <c r="MNW47" s="1152" t="s">
        <v>129</v>
      </c>
      <c r="MNX47" s="1152" t="s">
        <v>129</v>
      </c>
      <c r="MNY47" s="1152" t="s">
        <v>129</v>
      </c>
      <c r="MNZ47" s="1152" t="s">
        <v>129</v>
      </c>
      <c r="MOA47" s="1152" t="s">
        <v>129</v>
      </c>
      <c r="MOB47" s="1152" t="s">
        <v>129</v>
      </c>
      <c r="MOC47" s="1152" t="s">
        <v>129</v>
      </c>
      <c r="MOD47" s="1152" t="s">
        <v>129</v>
      </c>
      <c r="MOE47" s="1152" t="s">
        <v>129</v>
      </c>
      <c r="MOF47" s="1152" t="s">
        <v>129</v>
      </c>
      <c r="MOG47" s="1152" t="s">
        <v>129</v>
      </c>
      <c r="MOH47" s="1152" t="s">
        <v>129</v>
      </c>
      <c r="MOI47" s="1152" t="s">
        <v>129</v>
      </c>
      <c r="MOJ47" s="1152" t="s">
        <v>129</v>
      </c>
      <c r="MOK47" s="1152" t="s">
        <v>129</v>
      </c>
      <c r="MOL47" s="1152" t="s">
        <v>129</v>
      </c>
      <c r="MOM47" s="1152" t="s">
        <v>129</v>
      </c>
      <c r="MON47" s="1152" t="s">
        <v>129</v>
      </c>
      <c r="MOO47" s="1152" t="s">
        <v>129</v>
      </c>
      <c r="MOP47" s="1152" t="s">
        <v>129</v>
      </c>
      <c r="MOQ47" s="1152" t="s">
        <v>129</v>
      </c>
      <c r="MOR47" s="1152" t="s">
        <v>129</v>
      </c>
      <c r="MOS47" s="1152" t="s">
        <v>129</v>
      </c>
      <c r="MOT47" s="1152" t="s">
        <v>129</v>
      </c>
      <c r="MOU47" s="1152" t="s">
        <v>129</v>
      </c>
      <c r="MOV47" s="1152" t="s">
        <v>129</v>
      </c>
      <c r="MOW47" s="1152" t="s">
        <v>129</v>
      </c>
      <c r="MOX47" s="1152" t="s">
        <v>129</v>
      </c>
      <c r="MOY47" s="1152" t="s">
        <v>129</v>
      </c>
      <c r="MOZ47" s="1152" t="s">
        <v>129</v>
      </c>
      <c r="MPA47" s="1152" t="s">
        <v>129</v>
      </c>
      <c r="MPB47" s="1152" t="s">
        <v>129</v>
      </c>
      <c r="MPC47" s="1152" t="s">
        <v>129</v>
      </c>
      <c r="MPD47" s="1152" t="s">
        <v>129</v>
      </c>
      <c r="MPE47" s="1152" t="s">
        <v>129</v>
      </c>
      <c r="MPF47" s="1152" t="s">
        <v>129</v>
      </c>
      <c r="MPG47" s="1152" t="s">
        <v>129</v>
      </c>
      <c r="MPH47" s="1152" t="s">
        <v>129</v>
      </c>
      <c r="MPI47" s="1152" t="s">
        <v>129</v>
      </c>
      <c r="MPJ47" s="1152" t="s">
        <v>129</v>
      </c>
      <c r="MPK47" s="1152" t="s">
        <v>129</v>
      </c>
      <c r="MPL47" s="1152" t="s">
        <v>129</v>
      </c>
      <c r="MPM47" s="1152" t="s">
        <v>129</v>
      </c>
      <c r="MPN47" s="1152" t="s">
        <v>129</v>
      </c>
      <c r="MPO47" s="1152" t="s">
        <v>129</v>
      </c>
      <c r="MPP47" s="1152" t="s">
        <v>129</v>
      </c>
      <c r="MPQ47" s="1152" t="s">
        <v>129</v>
      </c>
      <c r="MPR47" s="1152" t="s">
        <v>129</v>
      </c>
      <c r="MPS47" s="1152" t="s">
        <v>129</v>
      </c>
      <c r="MPT47" s="1152" t="s">
        <v>129</v>
      </c>
      <c r="MPU47" s="1152" t="s">
        <v>129</v>
      </c>
      <c r="MPV47" s="1152" t="s">
        <v>129</v>
      </c>
      <c r="MPW47" s="1152" t="s">
        <v>129</v>
      </c>
      <c r="MPX47" s="1152" t="s">
        <v>129</v>
      </c>
      <c r="MPY47" s="1152" t="s">
        <v>129</v>
      </c>
      <c r="MPZ47" s="1152" t="s">
        <v>129</v>
      </c>
      <c r="MQA47" s="1152" t="s">
        <v>129</v>
      </c>
      <c r="MQB47" s="1152" t="s">
        <v>129</v>
      </c>
      <c r="MQC47" s="1152" t="s">
        <v>129</v>
      </c>
      <c r="MQD47" s="1152" t="s">
        <v>129</v>
      </c>
      <c r="MQE47" s="1152" t="s">
        <v>129</v>
      </c>
      <c r="MQF47" s="1152" t="s">
        <v>129</v>
      </c>
      <c r="MQG47" s="1152" t="s">
        <v>129</v>
      </c>
      <c r="MQH47" s="1152" t="s">
        <v>129</v>
      </c>
      <c r="MQI47" s="1152" t="s">
        <v>129</v>
      </c>
      <c r="MQJ47" s="1152" t="s">
        <v>129</v>
      </c>
      <c r="MQK47" s="1152" t="s">
        <v>129</v>
      </c>
      <c r="MQL47" s="1152" t="s">
        <v>129</v>
      </c>
      <c r="MQM47" s="1152" t="s">
        <v>129</v>
      </c>
      <c r="MQN47" s="1152" t="s">
        <v>129</v>
      </c>
      <c r="MQO47" s="1152" t="s">
        <v>129</v>
      </c>
      <c r="MQP47" s="1152" t="s">
        <v>129</v>
      </c>
      <c r="MQQ47" s="1152" t="s">
        <v>129</v>
      </c>
      <c r="MQR47" s="1152" t="s">
        <v>129</v>
      </c>
      <c r="MQS47" s="1152" t="s">
        <v>129</v>
      </c>
      <c r="MQT47" s="1152" t="s">
        <v>129</v>
      </c>
      <c r="MQU47" s="1152" t="s">
        <v>129</v>
      </c>
      <c r="MQV47" s="1152" t="s">
        <v>129</v>
      </c>
      <c r="MQW47" s="1152" t="s">
        <v>129</v>
      </c>
      <c r="MQX47" s="1152" t="s">
        <v>129</v>
      </c>
      <c r="MQY47" s="1152" t="s">
        <v>129</v>
      </c>
      <c r="MQZ47" s="1152" t="s">
        <v>129</v>
      </c>
      <c r="MRA47" s="1152" t="s">
        <v>129</v>
      </c>
      <c r="MRB47" s="1152" t="s">
        <v>129</v>
      </c>
      <c r="MRC47" s="1152" t="s">
        <v>129</v>
      </c>
      <c r="MRD47" s="1152" t="s">
        <v>129</v>
      </c>
      <c r="MRE47" s="1152" t="s">
        <v>129</v>
      </c>
      <c r="MRF47" s="1152" t="s">
        <v>129</v>
      </c>
      <c r="MRG47" s="1152" t="s">
        <v>129</v>
      </c>
      <c r="MRH47" s="1152" t="s">
        <v>129</v>
      </c>
      <c r="MRI47" s="1152" t="s">
        <v>129</v>
      </c>
      <c r="MRJ47" s="1152" t="s">
        <v>129</v>
      </c>
      <c r="MRK47" s="1152" t="s">
        <v>129</v>
      </c>
      <c r="MRL47" s="1152" t="s">
        <v>129</v>
      </c>
      <c r="MRM47" s="1152" t="s">
        <v>129</v>
      </c>
      <c r="MRN47" s="1152" t="s">
        <v>129</v>
      </c>
      <c r="MRO47" s="1152" t="s">
        <v>129</v>
      </c>
      <c r="MRP47" s="1152" t="s">
        <v>129</v>
      </c>
      <c r="MRQ47" s="1152" t="s">
        <v>129</v>
      </c>
      <c r="MRR47" s="1152" t="s">
        <v>129</v>
      </c>
      <c r="MRS47" s="1152" t="s">
        <v>129</v>
      </c>
      <c r="MRT47" s="1152" t="s">
        <v>129</v>
      </c>
      <c r="MRU47" s="1152" t="s">
        <v>129</v>
      </c>
      <c r="MRV47" s="1152" t="s">
        <v>129</v>
      </c>
      <c r="MRW47" s="1152" t="s">
        <v>129</v>
      </c>
      <c r="MRX47" s="1152" t="s">
        <v>129</v>
      </c>
      <c r="MRY47" s="1152" t="s">
        <v>129</v>
      </c>
      <c r="MRZ47" s="1152" t="s">
        <v>129</v>
      </c>
      <c r="MSA47" s="1152" t="s">
        <v>129</v>
      </c>
      <c r="MSB47" s="1152" t="s">
        <v>129</v>
      </c>
      <c r="MSC47" s="1152" t="s">
        <v>129</v>
      </c>
      <c r="MSD47" s="1152" t="s">
        <v>129</v>
      </c>
      <c r="MSE47" s="1152" t="s">
        <v>129</v>
      </c>
      <c r="MSF47" s="1152" t="s">
        <v>129</v>
      </c>
      <c r="MSG47" s="1152" t="s">
        <v>129</v>
      </c>
      <c r="MSH47" s="1152" t="s">
        <v>129</v>
      </c>
      <c r="MSI47" s="1152" t="s">
        <v>129</v>
      </c>
      <c r="MSJ47" s="1152" t="s">
        <v>129</v>
      </c>
      <c r="MSK47" s="1152" t="s">
        <v>129</v>
      </c>
      <c r="MSL47" s="1152" t="s">
        <v>129</v>
      </c>
      <c r="MSM47" s="1152" t="s">
        <v>129</v>
      </c>
      <c r="MSN47" s="1152" t="s">
        <v>129</v>
      </c>
      <c r="MSO47" s="1152" t="s">
        <v>129</v>
      </c>
      <c r="MSP47" s="1152" t="s">
        <v>129</v>
      </c>
      <c r="MSQ47" s="1152" t="s">
        <v>129</v>
      </c>
      <c r="MSR47" s="1152" t="s">
        <v>129</v>
      </c>
      <c r="MSS47" s="1152" t="s">
        <v>129</v>
      </c>
      <c r="MST47" s="1152" t="s">
        <v>129</v>
      </c>
      <c r="MSU47" s="1152" t="s">
        <v>129</v>
      </c>
      <c r="MSV47" s="1152" t="s">
        <v>129</v>
      </c>
      <c r="MSW47" s="1152" t="s">
        <v>129</v>
      </c>
      <c r="MSX47" s="1152" t="s">
        <v>129</v>
      </c>
      <c r="MSY47" s="1152" t="s">
        <v>129</v>
      </c>
      <c r="MSZ47" s="1152" t="s">
        <v>129</v>
      </c>
      <c r="MTA47" s="1152" t="s">
        <v>129</v>
      </c>
      <c r="MTB47" s="1152" t="s">
        <v>129</v>
      </c>
      <c r="MTC47" s="1152" t="s">
        <v>129</v>
      </c>
      <c r="MTD47" s="1152" t="s">
        <v>129</v>
      </c>
      <c r="MTE47" s="1152" t="s">
        <v>129</v>
      </c>
      <c r="MTF47" s="1152" t="s">
        <v>129</v>
      </c>
      <c r="MTG47" s="1152" t="s">
        <v>129</v>
      </c>
      <c r="MTH47" s="1152" t="s">
        <v>129</v>
      </c>
      <c r="MTI47" s="1152" t="s">
        <v>129</v>
      </c>
      <c r="MTJ47" s="1152" t="s">
        <v>129</v>
      </c>
      <c r="MTK47" s="1152" t="s">
        <v>129</v>
      </c>
      <c r="MTL47" s="1152" t="s">
        <v>129</v>
      </c>
      <c r="MTM47" s="1152" t="s">
        <v>129</v>
      </c>
      <c r="MTN47" s="1152" t="s">
        <v>129</v>
      </c>
      <c r="MTO47" s="1152" t="s">
        <v>129</v>
      </c>
      <c r="MTP47" s="1152" t="s">
        <v>129</v>
      </c>
      <c r="MTQ47" s="1152" t="s">
        <v>129</v>
      </c>
      <c r="MTR47" s="1152" t="s">
        <v>129</v>
      </c>
      <c r="MTS47" s="1152" t="s">
        <v>129</v>
      </c>
      <c r="MTT47" s="1152" t="s">
        <v>129</v>
      </c>
      <c r="MTU47" s="1152" t="s">
        <v>129</v>
      </c>
      <c r="MTV47" s="1152" t="s">
        <v>129</v>
      </c>
      <c r="MTW47" s="1152" t="s">
        <v>129</v>
      </c>
      <c r="MTX47" s="1152" t="s">
        <v>129</v>
      </c>
      <c r="MTY47" s="1152" t="s">
        <v>129</v>
      </c>
      <c r="MTZ47" s="1152" t="s">
        <v>129</v>
      </c>
      <c r="MUA47" s="1152" t="s">
        <v>129</v>
      </c>
      <c r="MUB47" s="1152" t="s">
        <v>129</v>
      </c>
      <c r="MUC47" s="1152" t="s">
        <v>129</v>
      </c>
      <c r="MUD47" s="1152" t="s">
        <v>129</v>
      </c>
      <c r="MUE47" s="1152" t="s">
        <v>129</v>
      </c>
      <c r="MUF47" s="1152" t="s">
        <v>129</v>
      </c>
      <c r="MUG47" s="1152" t="s">
        <v>129</v>
      </c>
      <c r="MUH47" s="1152" t="s">
        <v>129</v>
      </c>
      <c r="MUI47" s="1152" t="s">
        <v>129</v>
      </c>
      <c r="MUJ47" s="1152" t="s">
        <v>129</v>
      </c>
      <c r="MUK47" s="1152" t="s">
        <v>129</v>
      </c>
      <c r="MUL47" s="1152" t="s">
        <v>129</v>
      </c>
      <c r="MUM47" s="1152" t="s">
        <v>129</v>
      </c>
      <c r="MUN47" s="1152" t="s">
        <v>129</v>
      </c>
      <c r="MUO47" s="1152" t="s">
        <v>129</v>
      </c>
      <c r="MUP47" s="1152" t="s">
        <v>129</v>
      </c>
      <c r="MUQ47" s="1152" t="s">
        <v>129</v>
      </c>
      <c r="MUR47" s="1152" t="s">
        <v>129</v>
      </c>
      <c r="MUS47" s="1152" t="s">
        <v>129</v>
      </c>
      <c r="MUT47" s="1152" t="s">
        <v>129</v>
      </c>
      <c r="MUU47" s="1152" t="s">
        <v>129</v>
      </c>
      <c r="MUV47" s="1152" t="s">
        <v>129</v>
      </c>
      <c r="MUW47" s="1152" t="s">
        <v>129</v>
      </c>
      <c r="MUX47" s="1152" t="s">
        <v>129</v>
      </c>
      <c r="MUY47" s="1152" t="s">
        <v>129</v>
      </c>
      <c r="MUZ47" s="1152" t="s">
        <v>129</v>
      </c>
      <c r="MVA47" s="1152" t="s">
        <v>129</v>
      </c>
      <c r="MVB47" s="1152" t="s">
        <v>129</v>
      </c>
      <c r="MVC47" s="1152" t="s">
        <v>129</v>
      </c>
      <c r="MVD47" s="1152" t="s">
        <v>129</v>
      </c>
      <c r="MVE47" s="1152" t="s">
        <v>129</v>
      </c>
      <c r="MVF47" s="1152" t="s">
        <v>129</v>
      </c>
      <c r="MVG47" s="1152" t="s">
        <v>129</v>
      </c>
      <c r="MVH47" s="1152" t="s">
        <v>129</v>
      </c>
      <c r="MVI47" s="1152" t="s">
        <v>129</v>
      </c>
      <c r="MVJ47" s="1152" t="s">
        <v>129</v>
      </c>
      <c r="MVK47" s="1152" t="s">
        <v>129</v>
      </c>
      <c r="MVL47" s="1152" t="s">
        <v>129</v>
      </c>
      <c r="MVM47" s="1152" t="s">
        <v>129</v>
      </c>
      <c r="MVN47" s="1152" t="s">
        <v>129</v>
      </c>
      <c r="MVO47" s="1152" t="s">
        <v>129</v>
      </c>
      <c r="MVP47" s="1152" t="s">
        <v>129</v>
      </c>
      <c r="MVQ47" s="1152" t="s">
        <v>129</v>
      </c>
      <c r="MVR47" s="1152" t="s">
        <v>129</v>
      </c>
      <c r="MVS47" s="1152" t="s">
        <v>129</v>
      </c>
      <c r="MVT47" s="1152" t="s">
        <v>129</v>
      </c>
      <c r="MVU47" s="1152" t="s">
        <v>129</v>
      </c>
      <c r="MVV47" s="1152" t="s">
        <v>129</v>
      </c>
      <c r="MVW47" s="1152" t="s">
        <v>129</v>
      </c>
      <c r="MVX47" s="1152" t="s">
        <v>129</v>
      </c>
      <c r="MVY47" s="1152" t="s">
        <v>129</v>
      </c>
      <c r="MVZ47" s="1152" t="s">
        <v>129</v>
      </c>
      <c r="MWA47" s="1152" t="s">
        <v>129</v>
      </c>
      <c r="MWB47" s="1152" t="s">
        <v>129</v>
      </c>
      <c r="MWC47" s="1152" t="s">
        <v>129</v>
      </c>
      <c r="MWD47" s="1152" t="s">
        <v>129</v>
      </c>
      <c r="MWE47" s="1152" t="s">
        <v>129</v>
      </c>
      <c r="MWF47" s="1152" t="s">
        <v>129</v>
      </c>
      <c r="MWG47" s="1152" t="s">
        <v>129</v>
      </c>
      <c r="MWH47" s="1152" t="s">
        <v>129</v>
      </c>
      <c r="MWI47" s="1152" t="s">
        <v>129</v>
      </c>
      <c r="MWJ47" s="1152" t="s">
        <v>129</v>
      </c>
      <c r="MWK47" s="1152" t="s">
        <v>129</v>
      </c>
      <c r="MWL47" s="1152" t="s">
        <v>129</v>
      </c>
      <c r="MWM47" s="1152" t="s">
        <v>129</v>
      </c>
      <c r="MWN47" s="1152" t="s">
        <v>129</v>
      </c>
      <c r="MWO47" s="1152" t="s">
        <v>129</v>
      </c>
      <c r="MWP47" s="1152" t="s">
        <v>129</v>
      </c>
      <c r="MWQ47" s="1152" t="s">
        <v>129</v>
      </c>
      <c r="MWR47" s="1152" t="s">
        <v>129</v>
      </c>
      <c r="MWS47" s="1152" t="s">
        <v>129</v>
      </c>
      <c r="MWT47" s="1152" t="s">
        <v>129</v>
      </c>
      <c r="MWU47" s="1152" t="s">
        <v>129</v>
      </c>
      <c r="MWV47" s="1152" t="s">
        <v>129</v>
      </c>
      <c r="MWW47" s="1152" t="s">
        <v>129</v>
      </c>
      <c r="MWX47" s="1152" t="s">
        <v>129</v>
      </c>
      <c r="MWY47" s="1152" t="s">
        <v>129</v>
      </c>
      <c r="MWZ47" s="1152" t="s">
        <v>129</v>
      </c>
      <c r="MXA47" s="1152" t="s">
        <v>129</v>
      </c>
      <c r="MXB47" s="1152" t="s">
        <v>129</v>
      </c>
      <c r="MXC47" s="1152" t="s">
        <v>129</v>
      </c>
      <c r="MXD47" s="1152" t="s">
        <v>129</v>
      </c>
      <c r="MXE47" s="1152" t="s">
        <v>129</v>
      </c>
      <c r="MXF47" s="1152" t="s">
        <v>129</v>
      </c>
      <c r="MXG47" s="1152" t="s">
        <v>129</v>
      </c>
      <c r="MXH47" s="1152" t="s">
        <v>129</v>
      </c>
      <c r="MXI47" s="1152" t="s">
        <v>129</v>
      </c>
      <c r="MXJ47" s="1152" t="s">
        <v>129</v>
      </c>
      <c r="MXK47" s="1152" t="s">
        <v>129</v>
      </c>
      <c r="MXL47" s="1152" t="s">
        <v>129</v>
      </c>
      <c r="MXM47" s="1152" t="s">
        <v>129</v>
      </c>
      <c r="MXN47" s="1152" t="s">
        <v>129</v>
      </c>
      <c r="MXO47" s="1152" t="s">
        <v>129</v>
      </c>
      <c r="MXP47" s="1152" t="s">
        <v>129</v>
      </c>
      <c r="MXQ47" s="1152" t="s">
        <v>129</v>
      </c>
      <c r="MXR47" s="1152" t="s">
        <v>129</v>
      </c>
      <c r="MXS47" s="1152" t="s">
        <v>129</v>
      </c>
      <c r="MXT47" s="1152" t="s">
        <v>129</v>
      </c>
      <c r="MXU47" s="1152" t="s">
        <v>129</v>
      </c>
      <c r="MXV47" s="1152" t="s">
        <v>129</v>
      </c>
      <c r="MXW47" s="1152" t="s">
        <v>129</v>
      </c>
      <c r="MXX47" s="1152" t="s">
        <v>129</v>
      </c>
      <c r="MXY47" s="1152" t="s">
        <v>129</v>
      </c>
      <c r="MXZ47" s="1152" t="s">
        <v>129</v>
      </c>
      <c r="MYA47" s="1152" t="s">
        <v>129</v>
      </c>
      <c r="MYB47" s="1152" t="s">
        <v>129</v>
      </c>
      <c r="MYC47" s="1152" t="s">
        <v>129</v>
      </c>
      <c r="MYD47" s="1152" t="s">
        <v>129</v>
      </c>
      <c r="MYE47" s="1152" t="s">
        <v>129</v>
      </c>
      <c r="MYF47" s="1152" t="s">
        <v>129</v>
      </c>
      <c r="MYG47" s="1152" t="s">
        <v>129</v>
      </c>
      <c r="MYH47" s="1152" t="s">
        <v>129</v>
      </c>
      <c r="MYI47" s="1152" t="s">
        <v>129</v>
      </c>
      <c r="MYJ47" s="1152" t="s">
        <v>129</v>
      </c>
      <c r="MYK47" s="1152" t="s">
        <v>129</v>
      </c>
      <c r="MYL47" s="1152" t="s">
        <v>129</v>
      </c>
      <c r="MYM47" s="1152" t="s">
        <v>129</v>
      </c>
      <c r="MYN47" s="1152" t="s">
        <v>129</v>
      </c>
      <c r="MYO47" s="1152" t="s">
        <v>129</v>
      </c>
      <c r="MYP47" s="1152" t="s">
        <v>129</v>
      </c>
      <c r="MYQ47" s="1152" t="s">
        <v>129</v>
      </c>
      <c r="MYR47" s="1152" t="s">
        <v>129</v>
      </c>
      <c r="MYS47" s="1152" t="s">
        <v>129</v>
      </c>
      <c r="MYT47" s="1152" t="s">
        <v>129</v>
      </c>
      <c r="MYU47" s="1152" t="s">
        <v>129</v>
      </c>
      <c r="MYV47" s="1152" t="s">
        <v>129</v>
      </c>
      <c r="MYW47" s="1152" t="s">
        <v>129</v>
      </c>
      <c r="MYX47" s="1152" t="s">
        <v>129</v>
      </c>
      <c r="MYY47" s="1152" t="s">
        <v>129</v>
      </c>
      <c r="MYZ47" s="1152" t="s">
        <v>129</v>
      </c>
      <c r="MZA47" s="1152" t="s">
        <v>129</v>
      </c>
      <c r="MZB47" s="1152" t="s">
        <v>129</v>
      </c>
      <c r="MZC47" s="1152" t="s">
        <v>129</v>
      </c>
      <c r="MZD47" s="1152" t="s">
        <v>129</v>
      </c>
      <c r="MZE47" s="1152" t="s">
        <v>129</v>
      </c>
      <c r="MZF47" s="1152" t="s">
        <v>129</v>
      </c>
      <c r="MZG47" s="1152" t="s">
        <v>129</v>
      </c>
      <c r="MZH47" s="1152" t="s">
        <v>129</v>
      </c>
      <c r="MZI47" s="1152" t="s">
        <v>129</v>
      </c>
      <c r="MZJ47" s="1152" t="s">
        <v>129</v>
      </c>
      <c r="MZK47" s="1152" t="s">
        <v>129</v>
      </c>
      <c r="MZL47" s="1152" t="s">
        <v>129</v>
      </c>
      <c r="MZM47" s="1152" t="s">
        <v>129</v>
      </c>
      <c r="MZN47" s="1152" t="s">
        <v>129</v>
      </c>
      <c r="MZO47" s="1152" t="s">
        <v>129</v>
      </c>
      <c r="MZP47" s="1152" t="s">
        <v>129</v>
      </c>
      <c r="MZQ47" s="1152" t="s">
        <v>129</v>
      </c>
      <c r="MZR47" s="1152" t="s">
        <v>129</v>
      </c>
      <c r="MZS47" s="1152" t="s">
        <v>129</v>
      </c>
      <c r="MZT47" s="1152" t="s">
        <v>129</v>
      </c>
      <c r="MZU47" s="1152" t="s">
        <v>129</v>
      </c>
      <c r="MZV47" s="1152" t="s">
        <v>129</v>
      </c>
      <c r="MZW47" s="1152" t="s">
        <v>129</v>
      </c>
      <c r="MZX47" s="1152" t="s">
        <v>129</v>
      </c>
      <c r="MZY47" s="1152" t="s">
        <v>129</v>
      </c>
      <c r="MZZ47" s="1152" t="s">
        <v>129</v>
      </c>
      <c r="NAA47" s="1152" t="s">
        <v>129</v>
      </c>
      <c r="NAB47" s="1152" t="s">
        <v>129</v>
      </c>
      <c r="NAC47" s="1152" t="s">
        <v>129</v>
      </c>
      <c r="NAD47" s="1152" t="s">
        <v>129</v>
      </c>
      <c r="NAE47" s="1152" t="s">
        <v>129</v>
      </c>
      <c r="NAF47" s="1152" t="s">
        <v>129</v>
      </c>
      <c r="NAG47" s="1152" t="s">
        <v>129</v>
      </c>
      <c r="NAH47" s="1152" t="s">
        <v>129</v>
      </c>
      <c r="NAI47" s="1152" t="s">
        <v>129</v>
      </c>
      <c r="NAJ47" s="1152" t="s">
        <v>129</v>
      </c>
      <c r="NAK47" s="1152" t="s">
        <v>129</v>
      </c>
      <c r="NAL47" s="1152" t="s">
        <v>129</v>
      </c>
      <c r="NAM47" s="1152" t="s">
        <v>129</v>
      </c>
      <c r="NAN47" s="1152" t="s">
        <v>129</v>
      </c>
      <c r="NAO47" s="1152" t="s">
        <v>129</v>
      </c>
      <c r="NAP47" s="1152" t="s">
        <v>129</v>
      </c>
      <c r="NAQ47" s="1152" t="s">
        <v>129</v>
      </c>
      <c r="NAR47" s="1152" t="s">
        <v>129</v>
      </c>
      <c r="NAS47" s="1152" t="s">
        <v>129</v>
      </c>
      <c r="NAT47" s="1152" t="s">
        <v>129</v>
      </c>
      <c r="NAU47" s="1152" t="s">
        <v>129</v>
      </c>
      <c r="NAV47" s="1152" t="s">
        <v>129</v>
      </c>
      <c r="NAW47" s="1152" t="s">
        <v>129</v>
      </c>
      <c r="NAX47" s="1152" t="s">
        <v>129</v>
      </c>
      <c r="NAY47" s="1152" t="s">
        <v>129</v>
      </c>
      <c r="NAZ47" s="1152" t="s">
        <v>129</v>
      </c>
      <c r="NBA47" s="1152" t="s">
        <v>129</v>
      </c>
      <c r="NBB47" s="1152" t="s">
        <v>129</v>
      </c>
      <c r="NBC47" s="1152" t="s">
        <v>129</v>
      </c>
      <c r="NBD47" s="1152" t="s">
        <v>129</v>
      </c>
      <c r="NBE47" s="1152" t="s">
        <v>129</v>
      </c>
      <c r="NBF47" s="1152" t="s">
        <v>129</v>
      </c>
      <c r="NBG47" s="1152" t="s">
        <v>129</v>
      </c>
      <c r="NBH47" s="1152" t="s">
        <v>129</v>
      </c>
      <c r="NBI47" s="1152" t="s">
        <v>129</v>
      </c>
      <c r="NBJ47" s="1152" t="s">
        <v>129</v>
      </c>
      <c r="NBK47" s="1152" t="s">
        <v>129</v>
      </c>
      <c r="NBL47" s="1152" t="s">
        <v>129</v>
      </c>
      <c r="NBM47" s="1152" t="s">
        <v>129</v>
      </c>
      <c r="NBN47" s="1152" t="s">
        <v>129</v>
      </c>
      <c r="NBO47" s="1152" t="s">
        <v>129</v>
      </c>
      <c r="NBP47" s="1152" t="s">
        <v>129</v>
      </c>
      <c r="NBQ47" s="1152" t="s">
        <v>129</v>
      </c>
      <c r="NBR47" s="1152" t="s">
        <v>129</v>
      </c>
      <c r="NBS47" s="1152" t="s">
        <v>129</v>
      </c>
      <c r="NBT47" s="1152" t="s">
        <v>129</v>
      </c>
      <c r="NBU47" s="1152" t="s">
        <v>129</v>
      </c>
      <c r="NBV47" s="1152" t="s">
        <v>129</v>
      </c>
      <c r="NBW47" s="1152" t="s">
        <v>129</v>
      </c>
      <c r="NBX47" s="1152" t="s">
        <v>129</v>
      </c>
      <c r="NBY47" s="1152" t="s">
        <v>129</v>
      </c>
      <c r="NBZ47" s="1152" t="s">
        <v>129</v>
      </c>
      <c r="NCA47" s="1152" t="s">
        <v>129</v>
      </c>
      <c r="NCB47" s="1152" t="s">
        <v>129</v>
      </c>
      <c r="NCC47" s="1152" t="s">
        <v>129</v>
      </c>
      <c r="NCD47" s="1152" t="s">
        <v>129</v>
      </c>
      <c r="NCE47" s="1152" t="s">
        <v>129</v>
      </c>
      <c r="NCF47" s="1152" t="s">
        <v>129</v>
      </c>
      <c r="NCG47" s="1152" t="s">
        <v>129</v>
      </c>
      <c r="NCH47" s="1152" t="s">
        <v>129</v>
      </c>
      <c r="NCI47" s="1152" t="s">
        <v>129</v>
      </c>
      <c r="NCJ47" s="1152" t="s">
        <v>129</v>
      </c>
      <c r="NCK47" s="1152" t="s">
        <v>129</v>
      </c>
      <c r="NCL47" s="1152" t="s">
        <v>129</v>
      </c>
      <c r="NCM47" s="1152" t="s">
        <v>129</v>
      </c>
      <c r="NCN47" s="1152" t="s">
        <v>129</v>
      </c>
      <c r="NCO47" s="1152" t="s">
        <v>129</v>
      </c>
      <c r="NCP47" s="1152" t="s">
        <v>129</v>
      </c>
      <c r="NCQ47" s="1152" t="s">
        <v>129</v>
      </c>
      <c r="NCR47" s="1152" t="s">
        <v>129</v>
      </c>
      <c r="NCS47" s="1152" t="s">
        <v>129</v>
      </c>
      <c r="NCT47" s="1152" t="s">
        <v>129</v>
      </c>
      <c r="NCU47" s="1152" t="s">
        <v>129</v>
      </c>
      <c r="NCV47" s="1152" t="s">
        <v>129</v>
      </c>
      <c r="NCW47" s="1152" t="s">
        <v>129</v>
      </c>
      <c r="NCX47" s="1152" t="s">
        <v>129</v>
      </c>
      <c r="NCY47" s="1152" t="s">
        <v>129</v>
      </c>
      <c r="NCZ47" s="1152" t="s">
        <v>129</v>
      </c>
      <c r="NDA47" s="1152" t="s">
        <v>129</v>
      </c>
      <c r="NDB47" s="1152" t="s">
        <v>129</v>
      </c>
      <c r="NDC47" s="1152" t="s">
        <v>129</v>
      </c>
      <c r="NDD47" s="1152" t="s">
        <v>129</v>
      </c>
      <c r="NDE47" s="1152" t="s">
        <v>129</v>
      </c>
      <c r="NDF47" s="1152" t="s">
        <v>129</v>
      </c>
      <c r="NDG47" s="1152" t="s">
        <v>129</v>
      </c>
      <c r="NDH47" s="1152" t="s">
        <v>129</v>
      </c>
      <c r="NDI47" s="1152" t="s">
        <v>129</v>
      </c>
      <c r="NDJ47" s="1152" t="s">
        <v>129</v>
      </c>
      <c r="NDK47" s="1152" t="s">
        <v>129</v>
      </c>
      <c r="NDL47" s="1152" t="s">
        <v>129</v>
      </c>
      <c r="NDM47" s="1152" t="s">
        <v>129</v>
      </c>
      <c r="NDN47" s="1152" t="s">
        <v>129</v>
      </c>
      <c r="NDO47" s="1152" t="s">
        <v>129</v>
      </c>
      <c r="NDP47" s="1152" t="s">
        <v>129</v>
      </c>
      <c r="NDQ47" s="1152" t="s">
        <v>129</v>
      </c>
      <c r="NDR47" s="1152" t="s">
        <v>129</v>
      </c>
      <c r="NDS47" s="1152" t="s">
        <v>129</v>
      </c>
      <c r="NDT47" s="1152" t="s">
        <v>129</v>
      </c>
      <c r="NDU47" s="1152" t="s">
        <v>129</v>
      </c>
      <c r="NDV47" s="1152" t="s">
        <v>129</v>
      </c>
      <c r="NDW47" s="1152" t="s">
        <v>129</v>
      </c>
      <c r="NDX47" s="1152" t="s">
        <v>129</v>
      </c>
      <c r="NDY47" s="1152" t="s">
        <v>129</v>
      </c>
      <c r="NDZ47" s="1152" t="s">
        <v>129</v>
      </c>
      <c r="NEA47" s="1152" t="s">
        <v>129</v>
      </c>
      <c r="NEB47" s="1152" t="s">
        <v>129</v>
      </c>
      <c r="NEC47" s="1152" t="s">
        <v>129</v>
      </c>
      <c r="NED47" s="1152" t="s">
        <v>129</v>
      </c>
      <c r="NEE47" s="1152" t="s">
        <v>129</v>
      </c>
      <c r="NEF47" s="1152" t="s">
        <v>129</v>
      </c>
      <c r="NEG47" s="1152" t="s">
        <v>129</v>
      </c>
      <c r="NEH47" s="1152" t="s">
        <v>129</v>
      </c>
      <c r="NEI47" s="1152" t="s">
        <v>129</v>
      </c>
      <c r="NEJ47" s="1152" t="s">
        <v>129</v>
      </c>
      <c r="NEK47" s="1152" t="s">
        <v>129</v>
      </c>
      <c r="NEL47" s="1152" t="s">
        <v>129</v>
      </c>
      <c r="NEM47" s="1152" t="s">
        <v>129</v>
      </c>
      <c r="NEN47" s="1152" t="s">
        <v>129</v>
      </c>
      <c r="NEO47" s="1152" t="s">
        <v>129</v>
      </c>
      <c r="NEP47" s="1152" t="s">
        <v>129</v>
      </c>
      <c r="NEQ47" s="1152" t="s">
        <v>129</v>
      </c>
      <c r="NER47" s="1152" t="s">
        <v>129</v>
      </c>
      <c r="NES47" s="1152" t="s">
        <v>129</v>
      </c>
      <c r="NET47" s="1152" t="s">
        <v>129</v>
      </c>
      <c r="NEU47" s="1152" t="s">
        <v>129</v>
      </c>
      <c r="NEV47" s="1152" t="s">
        <v>129</v>
      </c>
      <c r="NEW47" s="1152" t="s">
        <v>129</v>
      </c>
      <c r="NEX47" s="1152" t="s">
        <v>129</v>
      </c>
      <c r="NEY47" s="1152" t="s">
        <v>129</v>
      </c>
      <c r="NEZ47" s="1152" t="s">
        <v>129</v>
      </c>
      <c r="NFA47" s="1152" t="s">
        <v>129</v>
      </c>
      <c r="NFB47" s="1152" t="s">
        <v>129</v>
      </c>
      <c r="NFC47" s="1152" t="s">
        <v>129</v>
      </c>
      <c r="NFD47" s="1152" t="s">
        <v>129</v>
      </c>
      <c r="NFE47" s="1152" t="s">
        <v>129</v>
      </c>
      <c r="NFF47" s="1152" t="s">
        <v>129</v>
      </c>
      <c r="NFG47" s="1152" t="s">
        <v>129</v>
      </c>
      <c r="NFH47" s="1152" t="s">
        <v>129</v>
      </c>
      <c r="NFI47" s="1152" t="s">
        <v>129</v>
      </c>
      <c r="NFJ47" s="1152" t="s">
        <v>129</v>
      </c>
      <c r="NFK47" s="1152" t="s">
        <v>129</v>
      </c>
      <c r="NFL47" s="1152" t="s">
        <v>129</v>
      </c>
      <c r="NFM47" s="1152" t="s">
        <v>129</v>
      </c>
      <c r="NFN47" s="1152" t="s">
        <v>129</v>
      </c>
      <c r="NFO47" s="1152" t="s">
        <v>129</v>
      </c>
      <c r="NFP47" s="1152" t="s">
        <v>129</v>
      </c>
      <c r="NFQ47" s="1152" t="s">
        <v>129</v>
      </c>
      <c r="NFR47" s="1152" t="s">
        <v>129</v>
      </c>
      <c r="NFS47" s="1152" t="s">
        <v>129</v>
      </c>
      <c r="NFT47" s="1152" t="s">
        <v>129</v>
      </c>
      <c r="NFU47" s="1152" t="s">
        <v>129</v>
      </c>
      <c r="NFV47" s="1152" t="s">
        <v>129</v>
      </c>
      <c r="NFW47" s="1152" t="s">
        <v>129</v>
      </c>
      <c r="NFX47" s="1152" t="s">
        <v>129</v>
      </c>
      <c r="NFY47" s="1152" t="s">
        <v>129</v>
      </c>
      <c r="NFZ47" s="1152" t="s">
        <v>129</v>
      </c>
      <c r="NGA47" s="1152" t="s">
        <v>129</v>
      </c>
      <c r="NGB47" s="1152" t="s">
        <v>129</v>
      </c>
      <c r="NGC47" s="1152" t="s">
        <v>129</v>
      </c>
      <c r="NGD47" s="1152" t="s">
        <v>129</v>
      </c>
      <c r="NGE47" s="1152" t="s">
        <v>129</v>
      </c>
      <c r="NGF47" s="1152" t="s">
        <v>129</v>
      </c>
      <c r="NGG47" s="1152" t="s">
        <v>129</v>
      </c>
      <c r="NGH47" s="1152" t="s">
        <v>129</v>
      </c>
      <c r="NGI47" s="1152" t="s">
        <v>129</v>
      </c>
      <c r="NGJ47" s="1152" t="s">
        <v>129</v>
      </c>
      <c r="NGK47" s="1152" t="s">
        <v>129</v>
      </c>
      <c r="NGL47" s="1152" t="s">
        <v>129</v>
      </c>
      <c r="NGM47" s="1152" t="s">
        <v>129</v>
      </c>
      <c r="NGN47" s="1152" t="s">
        <v>129</v>
      </c>
      <c r="NGO47" s="1152" t="s">
        <v>129</v>
      </c>
      <c r="NGP47" s="1152" t="s">
        <v>129</v>
      </c>
      <c r="NGQ47" s="1152" t="s">
        <v>129</v>
      </c>
      <c r="NGR47" s="1152" t="s">
        <v>129</v>
      </c>
      <c r="NGS47" s="1152" t="s">
        <v>129</v>
      </c>
      <c r="NGT47" s="1152" t="s">
        <v>129</v>
      </c>
      <c r="NGU47" s="1152" t="s">
        <v>129</v>
      </c>
      <c r="NGV47" s="1152" t="s">
        <v>129</v>
      </c>
      <c r="NGW47" s="1152" t="s">
        <v>129</v>
      </c>
      <c r="NGX47" s="1152" t="s">
        <v>129</v>
      </c>
      <c r="NGY47" s="1152" t="s">
        <v>129</v>
      </c>
      <c r="NGZ47" s="1152" t="s">
        <v>129</v>
      </c>
      <c r="NHA47" s="1152" t="s">
        <v>129</v>
      </c>
      <c r="NHB47" s="1152" t="s">
        <v>129</v>
      </c>
      <c r="NHC47" s="1152" t="s">
        <v>129</v>
      </c>
      <c r="NHD47" s="1152" t="s">
        <v>129</v>
      </c>
      <c r="NHE47" s="1152" t="s">
        <v>129</v>
      </c>
      <c r="NHF47" s="1152" t="s">
        <v>129</v>
      </c>
      <c r="NHG47" s="1152" t="s">
        <v>129</v>
      </c>
      <c r="NHH47" s="1152" t="s">
        <v>129</v>
      </c>
      <c r="NHI47" s="1152" t="s">
        <v>129</v>
      </c>
      <c r="NHJ47" s="1152" t="s">
        <v>129</v>
      </c>
      <c r="NHK47" s="1152" t="s">
        <v>129</v>
      </c>
      <c r="NHL47" s="1152" t="s">
        <v>129</v>
      </c>
      <c r="NHM47" s="1152" t="s">
        <v>129</v>
      </c>
      <c r="NHN47" s="1152" t="s">
        <v>129</v>
      </c>
      <c r="NHO47" s="1152" t="s">
        <v>129</v>
      </c>
      <c r="NHP47" s="1152" t="s">
        <v>129</v>
      </c>
      <c r="NHQ47" s="1152" t="s">
        <v>129</v>
      </c>
      <c r="NHR47" s="1152" t="s">
        <v>129</v>
      </c>
      <c r="NHS47" s="1152" t="s">
        <v>129</v>
      </c>
      <c r="NHT47" s="1152" t="s">
        <v>129</v>
      </c>
      <c r="NHU47" s="1152" t="s">
        <v>129</v>
      </c>
      <c r="NHV47" s="1152" t="s">
        <v>129</v>
      </c>
      <c r="NHW47" s="1152" t="s">
        <v>129</v>
      </c>
      <c r="NHX47" s="1152" t="s">
        <v>129</v>
      </c>
      <c r="NHY47" s="1152" t="s">
        <v>129</v>
      </c>
      <c r="NHZ47" s="1152" t="s">
        <v>129</v>
      </c>
      <c r="NIA47" s="1152" t="s">
        <v>129</v>
      </c>
      <c r="NIB47" s="1152" t="s">
        <v>129</v>
      </c>
      <c r="NIC47" s="1152" t="s">
        <v>129</v>
      </c>
      <c r="NID47" s="1152" t="s">
        <v>129</v>
      </c>
      <c r="NIE47" s="1152" t="s">
        <v>129</v>
      </c>
      <c r="NIF47" s="1152" t="s">
        <v>129</v>
      </c>
      <c r="NIG47" s="1152" t="s">
        <v>129</v>
      </c>
      <c r="NIH47" s="1152" t="s">
        <v>129</v>
      </c>
      <c r="NII47" s="1152" t="s">
        <v>129</v>
      </c>
      <c r="NIJ47" s="1152" t="s">
        <v>129</v>
      </c>
      <c r="NIK47" s="1152" t="s">
        <v>129</v>
      </c>
      <c r="NIL47" s="1152" t="s">
        <v>129</v>
      </c>
      <c r="NIM47" s="1152" t="s">
        <v>129</v>
      </c>
      <c r="NIN47" s="1152" t="s">
        <v>129</v>
      </c>
      <c r="NIO47" s="1152" t="s">
        <v>129</v>
      </c>
      <c r="NIP47" s="1152" t="s">
        <v>129</v>
      </c>
      <c r="NIQ47" s="1152" t="s">
        <v>129</v>
      </c>
      <c r="NIR47" s="1152" t="s">
        <v>129</v>
      </c>
      <c r="NIS47" s="1152" t="s">
        <v>129</v>
      </c>
      <c r="NIT47" s="1152" t="s">
        <v>129</v>
      </c>
      <c r="NIU47" s="1152" t="s">
        <v>129</v>
      </c>
      <c r="NIV47" s="1152" t="s">
        <v>129</v>
      </c>
      <c r="NIW47" s="1152" t="s">
        <v>129</v>
      </c>
      <c r="NIX47" s="1152" t="s">
        <v>129</v>
      </c>
      <c r="NIY47" s="1152" t="s">
        <v>129</v>
      </c>
      <c r="NIZ47" s="1152" t="s">
        <v>129</v>
      </c>
      <c r="NJA47" s="1152" t="s">
        <v>129</v>
      </c>
      <c r="NJB47" s="1152" t="s">
        <v>129</v>
      </c>
      <c r="NJC47" s="1152" t="s">
        <v>129</v>
      </c>
      <c r="NJD47" s="1152" t="s">
        <v>129</v>
      </c>
      <c r="NJE47" s="1152" t="s">
        <v>129</v>
      </c>
      <c r="NJF47" s="1152" t="s">
        <v>129</v>
      </c>
      <c r="NJG47" s="1152" t="s">
        <v>129</v>
      </c>
      <c r="NJH47" s="1152" t="s">
        <v>129</v>
      </c>
      <c r="NJI47" s="1152" t="s">
        <v>129</v>
      </c>
      <c r="NJJ47" s="1152" t="s">
        <v>129</v>
      </c>
      <c r="NJK47" s="1152" t="s">
        <v>129</v>
      </c>
      <c r="NJL47" s="1152" t="s">
        <v>129</v>
      </c>
      <c r="NJM47" s="1152" t="s">
        <v>129</v>
      </c>
      <c r="NJN47" s="1152" t="s">
        <v>129</v>
      </c>
      <c r="NJO47" s="1152" t="s">
        <v>129</v>
      </c>
      <c r="NJP47" s="1152" t="s">
        <v>129</v>
      </c>
      <c r="NJQ47" s="1152" t="s">
        <v>129</v>
      </c>
      <c r="NJR47" s="1152" t="s">
        <v>129</v>
      </c>
      <c r="NJS47" s="1152" t="s">
        <v>129</v>
      </c>
      <c r="NJT47" s="1152" t="s">
        <v>129</v>
      </c>
      <c r="NJU47" s="1152" t="s">
        <v>129</v>
      </c>
      <c r="NJV47" s="1152" t="s">
        <v>129</v>
      </c>
      <c r="NJW47" s="1152" t="s">
        <v>129</v>
      </c>
      <c r="NJX47" s="1152" t="s">
        <v>129</v>
      </c>
      <c r="NJY47" s="1152" t="s">
        <v>129</v>
      </c>
      <c r="NJZ47" s="1152" t="s">
        <v>129</v>
      </c>
      <c r="NKA47" s="1152" t="s">
        <v>129</v>
      </c>
      <c r="NKB47" s="1152" t="s">
        <v>129</v>
      </c>
      <c r="NKC47" s="1152" t="s">
        <v>129</v>
      </c>
      <c r="NKD47" s="1152" t="s">
        <v>129</v>
      </c>
      <c r="NKE47" s="1152" t="s">
        <v>129</v>
      </c>
      <c r="NKF47" s="1152" t="s">
        <v>129</v>
      </c>
      <c r="NKG47" s="1152" t="s">
        <v>129</v>
      </c>
      <c r="NKH47" s="1152" t="s">
        <v>129</v>
      </c>
      <c r="NKI47" s="1152" t="s">
        <v>129</v>
      </c>
      <c r="NKJ47" s="1152" t="s">
        <v>129</v>
      </c>
      <c r="NKK47" s="1152" t="s">
        <v>129</v>
      </c>
      <c r="NKL47" s="1152" t="s">
        <v>129</v>
      </c>
      <c r="NKM47" s="1152" t="s">
        <v>129</v>
      </c>
      <c r="NKN47" s="1152" t="s">
        <v>129</v>
      </c>
      <c r="NKO47" s="1152" t="s">
        <v>129</v>
      </c>
      <c r="NKP47" s="1152" t="s">
        <v>129</v>
      </c>
      <c r="NKQ47" s="1152" t="s">
        <v>129</v>
      </c>
      <c r="NKR47" s="1152" t="s">
        <v>129</v>
      </c>
      <c r="NKS47" s="1152" t="s">
        <v>129</v>
      </c>
      <c r="NKT47" s="1152" t="s">
        <v>129</v>
      </c>
      <c r="NKU47" s="1152" t="s">
        <v>129</v>
      </c>
      <c r="NKV47" s="1152" t="s">
        <v>129</v>
      </c>
      <c r="NKW47" s="1152" t="s">
        <v>129</v>
      </c>
      <c r="NKX47" s="1152" t="s">
        <v>129</v>
      </c>
      <c r="NKY47" s="1152" t="s">
        <v>129</v>
      </c>
      <c r="NKZ47" s="1152" t="s">
        <v>129</v>
      </c>
      <c r="NLA47" s="1152" t="s">
        <v>129</v>
      </c>
      <c r="NLB47" s="1152" t="s">
        <v>129</v>
      </c>
      <c r="NLC47" s="1152" t="s">
        <v>129</v>
      </c>
      <c r="NLD47" s="1152" t="s">
        <v>129</v>
      </c>
      <c r="NLE47" s="1152" t="s">
        <v>129</v>
      </c>
      <c r="NLF47" s="1152" t="s">
        <v>129</v>
      </c>
      <c r="NLG47" s="1152" t="s">
        <v>129</v>
      </c>
      <c r="NLH47" s="1152" t="s">
        <v>129</v>
      </c>
      <c r="NLI47" s="1152" t="s">
        <v>129</v>
      </c>
      <c r="NLJ47" s="1152" t="s">
        <v>129</v>
      </c>
      <c r="NLK47" s="1152" t="s">
        <v>129</v>
      </c>
      <c r="NLL47" s="1152" t="s">
        <v>129</v>
      </c>
      <c r="NLM47" s="1152" t="s">
        <v>129</v>
      </c>
      <c r="NLN47" s="1152" t="s">
        <v>129</v>
      </c>
      <c r="NLO47" s="1152" t="s">
        <v>129</v>
      </c>
      <c r="NLP47" s="1152" t="s">
        <v>129</v>
      </c>
      <c r="NLQ47" s="1152" t="s">
        <v>129</v>
      </c>
      <c r="NLR47" s="1152" t="s">
        <v>129</v>
      </c>
      <c r="NLS47" s="1152" t="s">
        <v>129</v>
      </c>
      <c r="NLT47" s="1152" t="s">
        <v>129</v>
      </c>
      <c r="NLU47" s="1152" t="s">
        <v>129</v>
      </c>
      <c r="NLV47" s="1152" t="s">
        <v>129</v>
      </c>
      <c r="NLW47" s="1152" t="s">
        <v>129</v>
      </c>
      <c r="NLX47" s="1152" t="s">
        <v>129</v>
      </c>
      <c r="NLY47" s="1152" t="s">
        <v>129</v>
      </c>
      <c r="NLZ47" s="1152" t="s">
        <v>129</v>
      </c>
      <c r="NMA47" s="1152" t="s">
        <v>129</v>
      </c>
      <c r="NMB47" s="1152" t="s">
        <v>129</v>
      </c>
      <c r="NMC47" s="1152" t="s">
        <v>129</v>
      </c>
      <c r="NMD47" s="1152" t="s">
        <v>129</v>
      </c>
      <c r="NME47" s="1152" t="s">
        <v>129</v>
      </c>
      <c r="NMF47" s="1152" t="s">
        <v>129</v>
      </c>
      <c r="NMG47" s="1152" t="s">
        <v>129</v>
      </c>
      <c r="NMH47" s="1152" t="s">
        <v>129</v>
      </c>
      <c r="NMI47" s="1152" t="s">
        <v>129</v>
      </c>
      <c r="NMJ47" s="1152" t="s">
        <v>129</v>
      </c>
      <c r="NMK47" s="1152" t="s">
        <v>129</v>
      </c>
      <c r="NML47" s="1152" t="s">
        <v>129</v>
      </c>
      <c r="NMM47" s="1152" t="s">
        <v>129</v>
      </c>
      <c r="NMN47" s="1152" t="s">
        <v>129</v>
      </c>
      <c r="NMO47" s="1152" t="s">
        <v>129</v>
      </c>
      <c r="NMP47" s="1152" t="s">
        <v>129</v>
      </c>
      <c r="NMQ47" s="1152" t="s">
        <v>129</v>
      </c>
      <c r="NMR47" s="1152" t="s">
        <v>129</v>
      </c>
      <c r="NMS47" s="1152" t="s">
        <v>129</v>
      </c>
      <c r="NMT47" s="1152" t="s">
        <v>129</v>
      </c>
      <c r="NMU47" s="1152" t="s">
        <v>129</v>
      </c>
      <c r="NMV47" s="1152" t="s">
        <v>129</v>
      </c>
      <c r="NMW47" s="1152" t="s">
        <v>129</v>
      </c>
      <c r="NMX47" s="1152" t="s">
        <v>129</v>
      </c>
      <c r="NMY47" s="1152" t="s">
        <v>129</v>
      </c>
      <c r="NMZ47" s="1152" t="s">
        <v>129</v>
      </c>
      <c r="NNA47" s="1152" t="s">
        <v>129</v>
      </c>
      <c r="NNB47" s="1152" t="s">
        <v>129</v>
      </c>
      <c r="NNC47" s="1152" t="s">
        <v>129</v>
      </c>
      <c r="NND47" s="1152" t="s">
        <v>129</v>
      </c>
      <c r="NNE47" s="1152" t="s">
        <v>129</v>
      </c>
      <c r="NNF47" s="1152" t="s">
        <v>129</v>
      </c>
      <c r="NNG47" s="1152" t="s">
        <v>129</v>
      </c>
      <c r="NNH47" s="1152" t="s">
        <v>129</v>
      </c>
      <c r="NNI47" s="1152" t="s">
        <v>129</v>
      </c>
      <c r="NNJ47" s="1152" t="s">
        <v>129</v>
      </c>
      <c r="NNK47" s="1152" t="s">
        <v>129</v>
      </c>
      <c r="NNL47" s="1152" t="s">
        <v>129</v>
      </c>
      <c r="NNM47" s="1152" t="s">
        <v>129</v>
      </c>
      <c r="NNN47" s="1152" t="s">
        <v>129</v>
      </c>
      <c r="NNO47" s="1152" t="s">
        <v>129</v>
      </c>
      <c r="NNP47" s="1152" t="s">
        <v>129</v>
      </c>
      <c r="NNQ47" s="1152" t="s">
        <v>129</v>
      </c>
      <c r="NNR47" s="1152" t="s">
        <v>129</v>
      </c>
      <c r="NNS47" s="1152" t="s">
        <v>129</v>
      </c>
      <c r="NNT47" s="1152" t="s">
        <v>129</v>
      </c>
      <c r="NNU47" s="1152" t="s">
        <v>129</v>
      </c>
      <c r="NNV47" s="1152" t="s">
        <v>129</v>
      </c>
      <c r="NNW47" s="1152" t="s">
        <v>129</v>
      </c>
      <c r="NNX47" s="1152" t="s">
        <v>129</v>
      </c>
      <c r="NNY47" s="1152" t="s">
        <v>129</v>
      </c>
      <c r="NNZ47" s="1152" t="s">
        <v>129</v>
      </c>
      <c r="NOA47" s="1152" t="s">
        <v>129</v>
      </c>
      <c r="NOB47" s="1152" t="s">
        <v>129</v>
      </c>
      <c r="NOC47" s="1152" t="s">
        <v>129</v>
      </c>
      <c r="NOD47" s="1152" t="s">
        <v>129</v>
      </c>
      <c r="NOE47" s="1152" t="s">
        <v>129</v>
      </c>
      <c r="NOF47" s="1152" t="s">
        <v>129</v>
      </c>
      <c r="NOG47" s="1152" t="s">
        <v>129</v>
      </c>
      <c r="NOH47" s="1152" t="s">
        <v>129</v>
      </c>
      <c r="NOI47" s="1152" t="s">
        <v>129</v>
      </c>
      <c r="NOJ47" s="1152" t="s">
        <v>129</v>
      </c>
      <c r="NOK47" s="1152" t="s">
        <v>129</v>
      </c>
      <c r="NOL47" s="1152" t="s">
        <v>129</v>
      </c>
      <c r="NOM47" s="1152" t="s">
        <v>129</v>
      </c>
      <c r="NON47" s="1152" t="s">
        <v>129</v>
      </c>
      <c r="NOO47" s="1152" t="s">
        <v>129</v>
      </c>
      <c r="NOP47" s="1152" t="s">
        <v>129</v>
      </c>
      <c r="NOQ47" s="1152" t="s">
        <v>129</v>
      </c>
      <c r="NOR47" s="1152" t="s">
        <v>129</v>
      </c>
      <c r="NOS47" s="1152" t="s">
        <v>129</v>
      </c>
      <c r="NOT47" s="1152" t="s">
        <v>129</v>
      </c>
      <c r="NOU47" s="1152" t="s">
        <v>129</v>
      </c>
      <c r="NOV47" s="1152" t="s">
        <v>129</v>
      </c>
      <c r="NOW47" s="1152" t="s">
        <v>129</v>
      </c>
      <c r="NOX47" s="1152" t="s">
        <v>129</v>
      </c>
      <c r="NOY47" s="1152" t="s">
        <v>129</v>
      </c>
      <c r="NOZ47" s="1152" t="s">
        <v>129</v>
      </c>
      <c r="NPA47" s="1152" t="s">
        <v>129</v>
      </c>
      <c r="NPB47" s="1152" t="s">
        <v>129</v>
      </c>
      <c r="NPC47" s="1152" t="s">
        <v>129</v>
      </c>
      <c r="NPD47" s="1152" t="s">
        <v>129</v>
      </c>
      <c r="NPE47" s="1152" t="s">
        <v>129</v>
      </c>
      <c r="NPF47" s="1152" t="s">
        <v>129</v>
      </c>
      <c r="NPG47" s="1152" t="s">
        <v>129</v>
      </c>
      <c r="NPH47" s="1152" t="s">
        <v>129</v>
      </c>
      <c r="NPI47" s="1152" t="s">
        <v>129</v>
      </c>
      <c r="NPJ47" s="1152" t="s">
        <v>129</v>
      </c>
      <c r="NPK47" s="1152" t="s">
        <v>129</v>
      </c>
      <c r="NPL47" s="1152" t="s">
        <v>129</v>
      </c>
      <c r="NPM47" s="1152" t="s">
        <v>129</v>
      </c>
      <c r="NPN47" s="1152" t="s">
        <v>129</v>
      </c>
      <c r="NPO47" s="1152" t="s">
        <v>129</v>
      </c>
      <c r="NPP47" s="1152" t="s">
        <v>129</v>
      </c>
      <c r="NPQ47" s="1152" t="s">
        <v>129</v>
      </c>
      <c r="NPR47" s="1152" t="s">
        <v>129</v>
      </c>
      <c r="NPS47" s="1152" t="s">
        <v>129</v>
      </c>
      <c r="NPT47" s="1152" t="s">
        <v>129</v>
      </c>
      <c r="NPU47" s="1152" t="s">
        <v>129</v>
      </c>
      <c r="NPV47" s="1152" t="s">
        <v>129</v>
      </c>
      <c r="NPW47" s="1152" t="s">
        <v>129</v>
      </c>
      <c r="NPX47" s="1152" t="s">
        <v>129</v>
      </c>
      <c r="NPY47" s="1152" t="s">
        <v>129</v>
      </c>
      <c r="NPZ47" s="1152" t="s">
        <v>129</v>
      </c>
      <c r="NQA47" s="1152" t="s">
        <v>129</v>
      </c>
      <c r="NQB47" s="1152" t="s">
        <v>129</v>
      </c>
      <c r="NQC47" s="1152" t="s">
        <v>129</v>
      </c>
      <c r="NQD47" s="1152" t="s">
        <v>129</v>
      </c>
      <c r="NQE47" s="1152" t="s">
        <v>129</v>
      </c>
      <c r="NQF47" s="1152" t="s">
        <v>129</v>
      </c>
      <c r="NQG47" s="1152" t="s">
        <v>129</v>
      </c>
      <c r="NQH47" s="1152" t="s">
        <v>129</v>
      </c>
      <c r="NQI47" s="1152" t="s">
        <v>129</v>
      </c>
      <c r="NQJ47" s="1152" t="s">
        <v>129</v>
      </c>
      <c r="NQK47" s="1152" t="s">
        <v>129</v>
      </c>
      <c r="NQL47" s="1152" t="s">
        <v>129</v>
      </c>
      <c r="NQM47" s="1152" t="s">
        <v>129</v>
      </c>
      <c r="NQN47" s="1152" t="s">
        <v>129</v>
      </c>
      <c r="NQO47" s="1152" t="s">
        <v>129</v>
      </c>
      <c r="NQP47" s="1152" t="s">
        <v>129</v>
      </c>
      <c r="NQQ47" s="1152" t="s">
        <v>129</v>
      </c>
      <c r="NQR47" s="1152" t="s">
        <v>129</v>
      </c>
      <c r="NQS47" s="1152" t="s">
        <v>129</v>
      </c>
      <c r="NQT47" s="1152" t="s">
        <v>129</v>
      </c>
      <c r="NQU47" s="1152" t="s">
        <v>129</v>
      </c>
      <c r="NQV47" s="1152" t="s">
        <v>129</v>
      </c>
      <c r="NQW47" s="1152" t="s">
        <v>129</v>
      </c>
      <c r="NQX47" s="1152" t="s">
        <v>129</v>
      </c>
      <c r="NQY47" s="1152" t="s">
        <v>129</v>
      </c>
      <c r="NQZ47" s="1152" t="s">
        <v>129</v>
      </c>
      <c r="NRA47" s="1152" t="s">
        <v>129</v>
      </c>
      <c r="NRB47" s="1152" t="s">
        <v>129</v>
      </c>
      <c r="NRC47" s="1152" t="s">
        <v>129</v>
      </c>
      <c r="NRD47" s="1152" t="s">
        <v>129</v>
      </c>
      <c r="NRE47" s="1152" t="s">
        <v>129</v>
      </c>
      <c r="NRF47" s="1152" t="s">
        <v>129</v>
      </c>
      <c r="NRG47" s="1152" t="s">
        <v>129</v>
      </c>
      <c r="NRH47" s="1152" t="s">
        <v>129</v>
      </c>
      <c r="NRI47" s="1152" t="s">
        <v>129</v>
      </c>
      <c r="NRJ47" s="1152" t="s">
        <v>129</v>
      </c>
      <c r="NRK47" s="1152" t="s">
        <v>129</v>
      </c>
      <c r="NRL47" s="1152" t="s">
        <v>129</v>
      </c>
      <c r="NRM47" s="1152" t="s">
        <v>129</v>
      </c>
      <c r="NRN47" s="1152" t="s">
        <v>129</v>
      </c>
      <c r="NRO47" s="1152" t="s">
        <v>129</v>
      </c>
      <c r="NRP47" s="1152" t="s">
        <v>129</v>
      </c>
      <c r="NRQ47" s="1152" t="s">
        <v>129</v>
      </c>
      <c r="NRR47" s="1152" t="s">
        <v>129</v>
      </c>
      <c r="NRS47" s="1152" t="s">
        <v>129</v>
      </c>
      <c r="NRT47" s="1152" t="s">
        <v>129</v>
      </c>
      <c r="NRU47" s="1152" t="s">
        <v>129</v>
      </c>
      <c r="NRV47" s="1152" t="s">
        <v>129</v>
      </c>
      <c r="NRW47" s="1152" t="s">
        <v>129</v>
      </c>
      <c r="NRX47" s="1152" t="s">
        <v>129</v>
      </c>
      <c r="NRY47" s="1152" t="s">
        <v>129</v>
      </c>
      <c r="NRZ47" s="1152" t="s">
        <v>129</v>
      </c>
      <c r="NSA47" s="1152" t="s">
        <v>129</v>
      </c>
      <c r="NSB47" s="1152" t="s">
        <v>129</v>
      </c>
      <c r="NSC47" s="1152" t="s">
        <v>129</v>
      </c>
      <c r="NSD47" s="1152" t="s">
        <v>129</v>
      </c>
      <c r="NSE47" s="1152" t="s">
        <v>129</v>
      </c>
      <c r="NSF47" s="1152" t="s">
        <v>129</v>
      </c>
      <c r="NSG47" s="1152" t="s">
        <v>129</v>
      </c>
      <c r="NSH47" s="1152" t="s">
        <v>129</v>
      </c>
      <c r="NSI47" s="1152" t="s">
        <v>129</v>
      </c>
      <c r="NSJ47" s="1152" t="s">
        <v>129</v>
      </c>
      <c r="NSK47" s="1152" t="s">
        <v>129</v>
      </c>
      <c r="NSL47" s="1152" t="s">
        <v>129</v>
      </c>
      <c r="NSM47" s="1152" t="s">
        <v>129</v>
      </c>
      <c r="NSN47" s="1152" t="s">
        <v>129</v>
      </c>
      <c r="NSO47" s="1152" t="s">
        <v>129</v>
      </c>
      <c r="NSP47" s="1152" t="s">
        <v>129</v>
      </c>
      <c r="NSQ47" s="1152" t="s">
        <v>129</v>
      </c>
      <c r="NSR47" s="1152" t="s">
        <v>129</v>
      </c>
      <c r="NSS47" s="1152" t="s">
        <v>129</v>
      </c>
      <c r="NST47" s="1152" t="s">
        <v>129</v>
      </c>
      <c r="NSU47" s="1152" t="s">
        <v>129</v>
      </c>
      <c r="NSV47" s="1152" t="s">
        <v>129</v>
      </c>
      <c r="NSW47" s="1152" t="s">
        <v>129</v>
      </c>
      <c r="NSX47" s="1152" t="s">
        <v>129</v>
      </c>
      <c r="NSY47" s="1152" t="s">
        <v>129</v>
      </c>
      <c r="NSZ47" s="1152" t="s">
        <v>129</v>
      </c>
      <c r="NTA47" s="1152" t="s">
        <v>129</v>
      </c>
      <c r="NTB47" s="1152" t="s">
        <v>129</v>
      </c>
      <c r="NTC47" s="1152" t="s">
        <v>129</v>
      </c>
      <c r="NTD47" s="1152" t="s">
        <v>129</v>
      </c>
      <c r="NTE47" s="1152" t="s">
        <v>129</v>
      </c>
      <c r="NTF47" s="1152" t="s">
        <v>129</v>
      </c>
      <c r="NTG47" s="1152" t="s">
        <v>129</v>
      </c>
      <c r="NTH47" s="1152" t="s">
        <v>129</v>
      </c>
      <c r="NTI47" s="1152" t="s">
        <v>129</v>
      </c>
      <c r="NTJ47" s="1152" t="s">
        <v>129</v>
      </c>
      <c r="NTK47" s="1152" t="s">
        <v>129</v>
      </c>
      <c r="NTL47" s="1152" t="s">
        <v>129</v>
      </c>
      <c r="NTM47" s="1152" t="s">
        <v>129</v>
      </c>
      <c r="NTN47" s="1152" t="s">
        <v>129</v>
      </c>
      <c r="NTO47" s="1152" t="s">
        <v>129</v>
      </c>
      <c r="NTP47" s="1152" t="s">
        <v>129</v>
      </c>
      <c r="NTQ47" s="1152" t="s">
        <v>129</v>
      </c>
      <c r="NTR47" s="1152" t="s">
        <v>129</v>
      </c>
      <c r="NTS47" s="1152" t="s">
        <v>129</v>
      </c>
      <c r="NTT47" s="1152" t="s">
        <v>129</v>
      </c>
      <c r="NTU47" s="1152" t="s">
        <v>129</v>
      </c>
      <c r="NTV47" s="1152" t="s">
        <v>129</v>
      </c>
      <c r="NTW47" s="1152" t="s">
        <v>129</v>
      </c>
      <c r="NTX47" s="1152" t="s">
        <v>129</v>
      </c>
      <c r="NTY47" s="1152" t="s">
        <v>129</v>
      </c>
      <c r="NTZ47" s="1152" t="s">
        <v>129</v>
      </c>
      <c r="NUA47" s="1152" t="s">
        <v>129</v>
      </c>
      <c r="NUB47" s="1152" t="s">
        <v>129</v>
      </c>
      <c r="NUC47" s="1152" t="s">
        <v>129</v>
      </c>
      <c r="NUD47" s="1152" t="s">
        <v>129</v>
      </c>
      <c r="NUE47" s="1152" t="s">
        <v>129</v>
      </c>
      <c r="NUF47" s="1152" t="s">
        <v>129</v>
      </c>
      <c r="NUG47" s="1152" t="s">
        <v>129</v>
      </c>
      <c r="NUH47" s="1152" t="s">
        <v>129</v>
      </c>
      <c r="NUI47" s="1152" t="s">
        <v>129</v>
      </c>
      <c r="NUJ47" s="1152" t="s">
        <v>129</v>
      </c>
      <c r="NUK47" s="1152" t="s">
        <v>129</v>
      </c>
      <c r="NUL47" s="1152" t="s">
        <v>129</v>
      </c>
      <c r="NUM47" s="1152" t="s">
        <v>129</v>
      </c>
      <c r="NUN47" s="1152" t="s">
        <v>129</v>
      </c>
      <c r="NUO47" s="1152" t="s">
        <v>129</v>
      </c>
      <c r="NUP47" s="1152" t="s">
        <v>129</v>
      </c>
      <c r="NUQ47" s="1152" t="s">
        <v>129</v>
      </c>
      <c r="NUR47" s="1152" t="s">
        <v>129</v>
      </c>
      <c r="NUS47" s="1152" t="s">
        <v>129</v>
      </c>
      <c r="NUT47" s="1152" t="s">
        <v>129</v>
      </c>
      <c r="NUU47" s="1152" t="s">
        <v>129</v>
      </c>
      <c r="NUV47" s="1152" t="s">
        <v>129</v>
      </c>
      <c r="NUW47" s="1152" t="s">
        <v>129</v>
      </c>
      <c r="NUX47" s="1152" t="s">
        <v>129</v>
      </c>
      <c r="NUY47" s="1152" t="s">
        <v>129</v>
      </c>
      <c r="NUZ47" s="1152" t="s">
        <v>129</v>
      </c>
      <c r="NVA47" s="1152" t="s">
        <v>129</v>
      </c>
      <c r="NVB47" s="1152" t="s">
        <v>129</v>
      </c>
      <c r="NVC47" s="1152" t="s">
        <v>129</v>
      </c>
      <c r="NVD47" s="1152" t="s">
        <v>129</v>
      </c>
      <c r="NVE47" s="1152" t="s">
        <v>129</v>
      </c>
      <c r="NVF47" s="1152" t="s">
        <v>129</v>
      </c>
      <c r="NVG47" s="1152" t="s">
        <v>129</v>
      </c>
      <c r="NVH47" s="1152" t="s">
        <v>129</v>
      </c>
      <c r="NVI47" s="1152" t="s">
        <v>129</v>
      </c>
      <c r="NVJ47" s="1152" t="s">
        <v>129</v>
      </c>
      <c r="NVK47" s="1152" t="s">
        <v>129</v>
      </c>
      <c r="NVL47" s="1152" t="s">
        <v>129</v>
      </c>
      <c r="NVM47" s="1152" t="s">
        <v>129</v>
      </c>
      <c r="NVN47" s="1152" t="s">
        <v>129</v>
      </c>
      <c r="NVO47" s="1152" t="s">
        <v>129</v>
      </c>
      <c r="NVP47" s="1152" t="s">
        <v>129</v>
      </c>
      <c r="NVQ47" s="1152" t="s">
        <v>129</v>
      </c>
      <c r="NVR47" s="1152" t="s">
        <v>129</v>
      </c>
      <c r="NVS47" s="1152" t="s">
        <v>129</v>
      </c>
      <c r="NVT47" s="1152" t="s">
        <v>129</v>
      </c>
      <c r="NVU47" s="1152" t="s">
        <v>129</v>
      </c>
      <c r="NVV47" s="1152" t="s">
        <v>129</v>
      </c>
      <c r="NVW47" s="1152" t="s">
        <v>129</v>
      </c>
      <c r="NVX47" s="1152" t="s">
        <v>129</v>
      </c>
      <c r="NVY47" s="1152" t="s">
        <v>129</v>
      </c>
      <c r="NVZ47" s="1152" t="s">
        <v>129</v>
      </c>
      <c r="NWA47" s="1152" t="s">
        <v>129</v>
      </c>
      <c r="NWB47" s="1152" t="s">
        <v>129</v>
      </c>
      <c r="NWC47" s="1152" t="s">
        <v>129</v>
      </c>
      <c r="NWD47" s="1152" t="s">
        <v>129</v>
      </c>
      <c r="NWE47" s="1152" t="s">
        <v>129</v>
      </c>
      <c r="NWF47" s="1152" t="s">
        <v>129</v>
      </c>
      <c r="NWG47" s="1152" t="s">
        <v>129</v>
      </c>
      <c r="NWH47" s="1152" t="s">
        <v>129</v>
      </c>
      <c r="NWI47" s="1152" t="s">
        <v>129</v>
      </c>
      <c r="NWJ47" s="1152" t="s">
        <v>129</v>
      </c>
      <c r="NWK47" s="1152" t="s">
        <v>129</v>
      </c>
      <c r="NWL47" s="1152" t="s">
        <v>129</v>
      </c>
      <c r="NWM47" s="1152" t="s">
        <v>129</v>
      </c>
      <c r="NWN47" s="1152" t="s">
        <v>129</v>
      </c>
      <c r="NWO47" s="1152" t="s">
        <v>129</v>
      </c>
      <c r="NWP47" s="1152" t="s">
        <v>129</v>
      </c>
      <c r="NWQ47" s="1152" t="s">
        <v>129</v>
      </c>
      <c r="NWR47" s="1152" t="s">
        <v>129</v>
      </c>
      <c r="NWS47" s="1152" t="s">
        <v>129</v>
      </c>
      <c r="NWT47" s="1152" t="s">
        <v>129</v>
      </c>
      <c r="NWU47" s="1152" t="s">
        <v>129</v>
      </c>
      <c r="NWV47" s="1152" t="s">
        <v>129</v>
      </c>
      <c r="NWW47" s="1152" t="s">
        <v>129</v>
      </c>
      <c r="NWX47" s="1152" t="s">
        <v>129</v>
      </c>
      <c r="NWY47" s="1152" t="s">
        <v>129</v>
      </c>
      <c r="NWZ47" s="1152" t="s">
        <v>129</v>
      </c>
      <c r="NXA47" s="1152" t="s">
        <v>129</v>
      </c>
      <c r="NXB47" s="1152" t="s">
        <v>129</v>
      </c>
      <c r="NXC47" s="1152" t="s">
        <v>129</v>
      </c>
      <c r="NXD47" s="1152" t="s">
        <v>129</v>
      </c>
      <c r="NXE47" s="1152" t="s">
        <v>129</v>
      </c>
      <c r="NXF47" s="1152" t="s">
        <v>129</v>
      </c>
      <c r="NXG47" s="1152" t="s">
        <v>129</v>
      </c>
      <c r="NXH47" s="1152" t="s">
        <v>129</v>
      </c>
      <c r="NXI47" s="1152" t="s">
        <v>129</v>
      </c>
      <c r="NXJ47" s="1152" t="s">
        <v>129</v>
      </c>
      <c r="NXK47" s="1152" t="s">
        <v>129</v>
      </c>
      <c r="NXL47" s="1152" t="s">
        <v>129</v>
      </c>
      <c r="NXM47" s="1152" t="s">
        <v>129</v>
      </c>
      <c r="NXN47" s="1152" t="s">
        <v>129</v>
      </c>
      <c r="NXO47" s="1152" t="s">
        <v>129</v>
      </c>
      <c r="NXP47" s="1152" t="s">
        <v>129</v>
      </c>
      <c r="NXQ47" s="1152" t="s">
        <v>129</v>
      </c>
      <c r="NXR47" s="1152" t="s">
        <v>129</v>
      </c>
      <c r="NXS47" s="1152" t="s">
        <v>129</v>
      </c>
      <c r="NXT47" s="1152" t="s">
        <v>129</v>
      </c>
      <c r="NXU47" s="1152" t="s">
        <v>129</v>
      </c>
      <c r="NXV47" s="1152" t="s">
        <v>129</v>
      </c>
      <c r="NXW47" s="1152" t="s">
        <v>129</v>
      </c>
      <c r="NXX47" s="1152" t="s">
        <v>129</v>
      </c>
      <c r="NXY47" s="1152" t="s">
        <v>129</v>
      </c>
      <c r="NXZ47" s="1152" t="s">
        <v>129</v>
      </c>
      <c r="NYA47" s="1152" t="s">
        <v>129</v>
      </c>
      <c r="NYB47" s="1152" t="s">
        <v>129</v>
      </c>
      <c r="NYC47" s="1152" t="s">
        <v>129</v>
      </c>
      <c r="NYD47" s="1152" t="s">
        <v>129</v>
      </c>
      <c r="NYE47" s="1152" t="s">
        <v>129</v>
      </c>
      <c r="NYF47" s="1152" t="s">
        <v>129</v>
      </c>
      <c r="NYG47" s="1152" t="s">
        <v>129</v>
      </c>
      <c r="NYH47" s="1152" t="s">
        <v>129</v>
      </c>
      <c r="NYI47" s="1152" t="s">
        <v>129</v>
      </c>
      <c r="NYJ47" s="1152" t="s">
        <v>129</v>
      </c>
      <c r="NYK47" s="1152" t="s">
        <v>129</v>
      </c>
      <c r="NYL47" s="1152" t="s">
        <v>129</v>
      </c>
      <c r="NYM47" s="1152" t="s">
        <v>129</v>
      </c>
      <c r="NYN47" s="1152" t="s">
        <v>129</v>
      </c>
      <c r="NYO47" s="1152" t="s">
        <v>129</v>
      </c>
      <c r="NYP47" s="1152" t="s">
        <v>129</v>
      </c>
      <c r="NYQ47" s="1152" t="s">
        <v>129</v>
      </c>
      <c r="NYR47" s="1152" t="s">
        <v>129</v>
      </c>
      <c r="NYS47" s="1152" t="s">
        <v>129</v>
      </c>
      <c r="NYT47" s="1152" t="s">
        <v>129</v>
      </c>
      <c r="NYU47" s="1152" t="s">
        <v>129</v>
      </c>
      <c r="NYV47" s="1152" t="s">
        <v>129</v>
      </c>
      <c r="NYW47" s="1152" t="s">
        <v>129</v>
      </c>
      <c r="NYX47" s="1152" t="s">
        <v>129</v>
      </c>
      <c r="NYY47" s="1152" t="s">
        <v>129</v>
      </c>
      <c r="NYZ47" s="1152" t="s">
        <v>129</v>
      </c>
      <c r="NZA47" s="1152" t="s">
        <v>129</v>
      </c>
      <c r="NZB47" s="1152" t="s">
        <v>129</v>
      </c>
      <c r="NZC47" s="1152" t="s">
        <v>129</v>
      </c>
      <c r="NZD47" s="1152" t="s">
        <v>129</v>
      </c>
      <c r="NZE47" s="1152" t="s">
        <v>129</v>
      </c>
      <c r="NZF47" s="1152" t="s">
        <v>129</v>
      </c>
      <c r="NZG47" s="1152" t="s">
        <v>129</v>
      </c>
      <c r="NZH47" s="1152" t="s">
        <v>129</v>
      </c>
      <c r="NZI47" s="1152" t="s">
        <v>129</v>
      </c>
      <c r="NZJ47" s="1152" t="s">
        <v>129</v>
      </c>
      <c r="NZK47" s="1152" t="s">
        <v>129</v>
      </c>
      <c r="NZL47" s="1152" t="s">
        <v>129</v>
      </c>
      <c r="NZM47" s="1152" t="s">
        <v>129</v>
      </c>
      <c r="NZN47" s="1152" t="s">
        <v>129</v>
      </c>
      <c r="NZO47" s="1152" t="s">
        <v>129</v>
      </c>
      <c r="NZP47" s="1152" t="s">
        <v>129</v>
      </c>
      <c r="NZQ47" s="1152" t="s">
        <v>129</v>
      </c>
      <c r="NZR47" s="1152" t="s">
        <v>129</v>
      </c>
      <c r="NZS47" s="1152" t="s">
        <v>129</v>
      </c>
      <c r="NZT47" s="1152" t="s">
        <v>129</v>
      </c>
      <c r="NZU47" s="1152" t="s">
        <v>129</v>
      </c>
      <c r="NZV47" s="1152" t="s">
        <v>129</v>
      </c>
      <c r="NZW47" s="1152" t="s">
        <v>129</v>
      </c>
      <c r="NZX47" s="1152" t="s">
        <v>129</v>
      </c>
      <c r="NZY47" s="1152" t="s">
        <v>129</v>
      </c>
      <c r="NZZ47" s="1152" t="s">
        <v>129</v>
      </c>
      <c r="OAA47" s="1152" t="s">
        <v>129</v>
      </c>
      <c r="OAB47" s="1152" t="s">
        <v>129</v>
      </c>
      <c r="OAC47" s="1152" t="s">
        <v>129</v>
      </c>
      <c r="OAD47" s="1152" t="s">
        <v>129</v>
      </c>
      <c r="OAE47" s="1152" t="s">
        <v>129</v>
      </c>
      <c r="OAF47" s="1152" t="s">
        <v>129</v>
      </c>
      <c r="OAG47" s="1152" t="s">
        <v>129</v>
      </c>
      <c r="OAH47" s="1152" t="s">
        <v>129</v>
      </c>
      <c r="OAI47" s="1152" t="s">
        <v>129</v>
      </c>
      <c r="OAJ47" s="1152" t="s">
        <v>129</v>
      </c>
      <c r="OAK47" s="1152" t="s">
        <v>129</v>
      </c>
      <c r="OAL47" s="1152" t="s">
        <v>129</v>
      </c>
      <c r="OAM47" s="1152" t="s">
        <v>129</v>
      </c>
      <c r="OAN47" s="1152" t="s">
        <v>129</v>
      </c>
      <c r="OAO47" s="1152" t="s">
        <v>129</v>
      </c>
      <c r="OAP47" s="1152" t="s">
        <v>129</v>
      </c>
      <c r="OAQ47" s="1152" t="s">
        <v>129</v>
      </c>
      <c r="OAR47" s="1152" t="s">
        <v>129</v>
      </c>
      <c r="OAS47" s="1152" t="s">
        <v>129</v>
      </c>
      <c r="OAT47" s="1152" t="s">
        <v>129</v>
      </c>
      <c r="OAU47" s="1152" t="s">
        <v>129</v>
      </c>
      <c r="OAV47" s="1152" t="s">
        <v>129</v>
      </c>
      <c r="OAW47" s="1152" t="s">
        <v>129</v>
      </c>
      <c r="OAX47" s="1152" t="s">
        <v>129</v>
      </c>
      <c r="OAY47" s="1152" t="s">
        <v>129</v>
      </c>
      <c r="OAZ47" s="1152" t="s">
        <v>129</v>
      </c>
      <c r="OBA47" s="1152" t="s">
        <v>129</v>
      </c>
      <c r="OBB47" s="1152" t="s">
        <v>129</v>
      </c>
      <c r="OBC47" s="1152" t="s">
        <v>129</v>
      </c>
      <c r="OBD47" s="1152" t="s">
        <v>129</v>
      </c>
      <c r="OBE47" s="1152" t="s">
        <v>129</v>
      </c>
      <c r="OBF47" s="1152" t="s">
        <v>129</v>
      </c>
      <c r="OBG47" s="1152" t="s">
        <v>129</v>
      </c>
      <c r="OBH47" s="1152" t="s">
        <v>129</v>
      </c>
      <c r="OBI47" s="1152" t="s">
        <v>129</v>
      </c>
      <c r="OBJ47" s="1152" t="s">
        <v>129</v>
      </c>
      <c r="OBK47" s="1152" t="s">
        <v>129</v>
      </c>
      <c r="OBL47" s="1152" t="s">
        <v>129</v>
      </c>
      <c r="OBM47" s="1152" t="s">
        <v>129</v>
      </c>
      <c r="OBN47" s="1152" t="s">
        <v>129</v>
      </c>
      <c r="OBO47" s="1152" t="s">
        <v>129</v>
      </c>
      <c r="OBP47" s="1152" t="s">
        <v>129</v>
      </c>
      <c r="OBQ47" s="1152" t="s">
        <v>129</v>
      </c>
      <c r="OBR47" s="1152" t="s">
        <v>129</v>
      </c>
      <c r="OBS47" s="1152" t="s">
        <v>129</v>
      </c>
      <c r="OBT47" s="1152" t="s">
        <v>129</v>
      </c>
      <c r="OBU47" s="1152" t="s">
        <v>129</v>
      </c>
      <c r="OBV47" s="1152" t="s">
        <v>129</v>
      </c>
      <c r="OBW47" s="1152" t="s">
        <v>129</v>
      </c>
      <c r="OBX47" s="1152" t="s">
        <v>129</v>
      </c>
      <c r="OBY47" s="1152" t="s">
        <v>129</v>
      </c>
      <c r="OBZ47" s="1152" t="s">
        <v>129</v>
      </c>
      <c r="OCA47" s="1152" t="s">
        <v>129</v>
      </c>
      <c r="OCB47" s="1152" t="s">
        <v>129</v>
      </c>
      <c r="OCC47" s="1152" t="s">
        <v>129</v>
      </c>
      <c r="OCD47" s="1152" t="s">
        <v>129</v>
      </c>
      <c r="OCE47" s="1152" t="s">
        <v>129</v>
      </c>
      <c r="OCF47" s="1152" t="s">
        <v>129</v>
      </c>
      <c r="OCG47" s="1152" t="s">
        <v>129</v>
      </c>
      <c r="OCH47" s="1152" t="s">
        <v>129</v>
      </c>
      <c r="OCI47" s="1152" t="s">
        <v>129</v>
      </c>
      <c r="OCJ47" s="1152" t="s">
        <v>129</v>
      </c>
      <c r="OCK47" s="1152" t="s">
        <v>129</v>
      </c>
      <c r="OCL47" s="1152" t="s">
        <v>129</v>
      </c>
      <c r="OCM47" s="1152" t="s">
        <v>129</v>
      </c>
      <c r="OCN47" s="1152" t="s">
        <v>129</v>
      </c>
      <c r="OCO47" s="1152" t="s">
        <v>129</v>
      </c>
      <c r="OCP47" s="1152" t="s">
        <v>129</v>
      </c>
      <c r="OCQ47" s="1152" t="s">
        <v>129</v>
      </c>
      <c r="OCR47" s="1152" t="s">
        <v>129</v>
      </c>
      <c r="OCS47" s="1152" t="s">
        <v>129</v>
      </c>
      <c r="OCT47" s="1152" t="s">
        <v>129</v>
      </c>
      <c r="OCU47" s="1152" t="s">
        <v>129</v>
      </c>
      <c r="OCV47" s="1152" t="s">
        <v>129</v>
      </c>
      <c r="OCW47" s="1152" t="s">
        <v>129</v>
      </c>
      <c r="OCX47" s="1152" t="s">
        <v>129</v>
      </c>
      <c r="OCY47" s="1152" t="s">
        <v>129</v>
      </c>
      <c r="OCZ47" s="1152" t="s">
        <v>129</v>
      </c>
      <c r="ODA47" s="1152" t="s">
        <v>129</v>
      </c>
      <c r="ODB47" s="1152" t="s">
        <v>129</v>
      </c>
      <c r="ODC47" s="1152" t="s">
        <v>129</v>
      </c>
      <c r="ODD47" s="1152" t="s">
        <v>129</v>
      </c>
      <c r="ODE47" s="1152" t="s">
        <v>129</v>
      </c>
      <c r="ODF47" s="1152" t="s">
        <v>129</v>
      </c>
      <c r="ODG47" s="1152" t="s">
        <v>129</v>
      </c>
      <c r="ODH47" s="1152" t="s">
        <v>129</v>
      </c>
      <c r="ODI47" s="1152" t="s">
        <v>129</v>
      </c>
      <c r="ODJ47" s="1152" t="s">
        <v>129</v>
      </c>
      <c r="ODK47" s="1152" t="s">
        <v>129</v>
      </c>
      <c r="ODL47" s="1152" t="s">
        <v>129</v>
      </c>
      <c r="ODM47" s="1152" t="s">
        <v>129</v>
      </c>
      <c r="ODN47" s="1152" t="s">
        <v>129</v>
      </c>
      <c r="ODO47" s="1152" t="s">
        <v>129</v>
      </c>
      <c r="ODP47" s="1152" t="s">
        <v>129</v>
      </c>
      <c r="ODQ47" s="1152" t="s">
        <v>129</v>
      </c>
      <c r="ODR47" s="1152" t="s">
        <v>129</v>
      </c>
      <c r="ODS47" s="1152" t="s">
        <v>129</v>
      </c>
      <c r="ODT47" s="1152" t="s">
        <v>129</v>
      </c>
      <c r="ODU47" s="1152" t="s">
        <v>129</v>
      </c>
      <c r="ODV47" s="1152" t="s">
        <v>129</v>
      </c>
      <c r="ODW47" s="1152" t="s">
        <v>129</v>
      </c>
      <c r="ODX47" s="1152" t="s">
        <v>129</v>
      </c>
      <c r="ODY47" s="1152" t="s">
        <v>129</v>
      </c>
      <c r="ODZ47" s="1152" t="s">
        <v>129</v>
      </c>
      <c r="OEA47" s="1152" t="s">
        <v>129</v>
      </c>
      <c r="OEB47" s="1152" t="s">
        <v>129</v>
      </c>
      <c r="OEC47" s="1152" t="s">
        <v>129</v>
      </c>
      <c r="OED47" s="1152" t="s">
        <v>129</v>
      </c>
      <c r="OEE47" s="1152" t="s">
        <v>129</v>
      </c>
      <c r="OEF47" s="1152" t="s">
        <v>129</v>
      </c>
      <c r="OEG47" s="1152" t="s">
        <v>129</v>
      </c>
      <c r="OEH47" s="1152" t="s">
        <v>129</v>
      </c>
      <c r="OEI47" s="1152" t="s">
        <v>129</v>
      </c>
      <c r="OEJ47" s="1152" t="s">
        <v>129</v>
      </c>
      <c r="OEK47" s="1152" t="s">
        <v>129</v>
      </c>
      <c r="OEL47" s="1152" t="s">
        <v>129</v>
      </c>
      <c r="OEM47" s="1152" t="s">
        <v>129</v>
      </c>
      <c r="OEN47" s="1152" t="s">
        <v>129</v>
      </c>
      <c r="OEO47" s="1152" t="s">
        <v>129</v>
      </c>
      <c r="OEP47" s="1152" t="s">
        <v>129</v>
      </c>
      <c r="OEQ47" s="1152" t="s">
        <v>129</v>
      </c>
      <c r="OER47" s="1152" t="s">
        <v>129</v>
      </c>
      <c r="OES47" s="1152" t="s">
        <v>129</v>
      </c>
      <c r="OET47" s="1152" t="s">
        <v>129</v>
      </c>
      <c r="OEU47" s="1152" t="s">
        <v>129</v>
      </c>
      <c r="OEV47" s="1152" t="s">
        <v>129</v>
      </c>
      <c r="OEW47" s="1152" t="s">
        <v>129</v>
      </c>
      <c r="OEX47" s="1152" t="s">
        <v>129</v>
      </c>
      <c r="OEY47" s="1152" t="s">
        <v>129</v>
      </c>
      <c r="OEZ47" s="1152" t="s">
        <v>129</v>
      </c>
      <c r="OFA47" s="1152" t="s">
        <v>129</v>
      </c>
      <c r="OFB47" s="1152" t="s">
        <v>129</v>
      </c>
      <c r="OFC47" s="1152" t="s">
        <v>129</v>
      </c>
      <c r="OFD47" s="1152" t="s">
        <v>129</v>
      </c>
      <c r="OFE47" s="1152" t="s">
        <v>129</v>
      </c>
      <c r="OFF47" s="1152" t="s">
        <v>129</v>
      </c>
      <c r="OFG47" s="1152" t="s">
        <v>129</v>
      </c>
      <c r="OFH47" s="1152" t="s">
        <v>129</v>
      </c>
      <c r="OFI47" s="1152" t="s">
        <v>129</v>
      </c>
      <c r="OFJ47" s="1152" t="s">
        <v>129</v>
      </c>
      <c r="OFK47" s="1152" t="s">
        <v>129</v>
      </c>
      <c r="OFL47" s="1152" t="s">
        <v>129</v>
      </c>
      <c r="OFM47" s="1152" t="s">
        <v>129</v>
      </c>
      <c r="OFN47" s="1152" t="s">
        <v>129</v>
      </c>
      <c r="OFO47" s="1152" t="s">
        <v>129</v>
      </c>
      <c r="OFP47" s="1152" t="s">
        <v>129</v>
      </c>
      <c r="OFQ47" s="1152" t="s">
        <v>129</v>
      </c>
      <c r="OFR47" s="1152" t="s">
        <v>129</v>
      </c>
      <c r="OFS47" s="1152" t="s">
        <v>129</v>
      </c>
      <c r="OFT47" s="1152" t="s">
        <v>129</v>
      </c>
      <c r="OFU47" s="1152" t="s">
        <v>129</v>
      </c>
      <c r="OFV47" s="1152" t="s">
        <v>129</v>
      </c>
      <c r="OFW47" s="1152" t="s">
        <v>129</v>
      </c>
      <c r="OFX47" s="1152" t="s">
        <v>129</v>
      </c>
      <c r="OFY47" s="1152" t="s">
        <v>129</v>
      </c>
      <c r="OFZ47" s="1152" t="s">
        <v>129</v>
      </c>
      <c r="OGA47" s="1152" t="s">
        <v>129</v>
      </c>
      <c r="OGB47" s="1152" t="s">
        <v>129</v>
      </c>
      <c r="OGC47" s="1152" t="s">
        <v>129</v>
      </c>
      <c r="OGD47" s="1152" t="s">
        <v>129</v>
      </c>
      <c r="OGE47" s="1152" t="s">
        <v>129</v>
      </c>
      <c r="OGF47" s="1152" t="s">
        <v>129</v>
      </c>
      <c r="OGG47" s="1152" t="s">
        <v>129</v>
      </c>
      <c r="OGH47" s="1152" t="s">
        <v>129</v>
      </c>
      <c r="OGI47" s="1152" t="s">
        <v>129</v>
      </c>
      <c r="OGJ47" s="1152" t="s">
        <v>129</v>
      </c>
      <c r="OGK47" s="1152" t="s">
        <v>129</v>
      </c>
      <c r="OGL47" s="1152" t="s">
        <v>129</v>
      </c>
      <c r="OGM47" s="1152" t="s">
        <v>129</v>
      </c>
      <c r="OGN47" s="1152" t="s">
        <v>129</v>
      </c>
      <c r="OGO47" s="1152" t="s">
        <v>129</v>
      </c>
      <c r="OGP47" s="1152" t="s">
        <v>129</v>
      </c>
      <c r="OGQ47" s="1152" t="s">
        <v>129</v>
      </c>
      <c r="OGR47" s="1152" t="s">
        <v>129</v>
      </c>
      <c r="OGS47" s="1152" t="s">
        <v>129</v>
      </c>
      <c r="OGT47" s="1152" t="s">
        <v>129</v>
      </c>
      <c r="OGU47" s="1152" t="s">
        <v>129</v>
      </c>
      <c r="OGV47" s="1152" t="s">
        <v>129</v>
      </c>
      <c r="OGW47" s="1152" t="s">
        <v>129</v>
      </c>
      <c r="OGX47" s="1152" t="s">
        <v>129</v>
      </c>
      <c r="OGY47" s="1152" t="s">
        <v>129</v>
      </c>
      <c r="OGZ47" s="1152" t="s">
        <v>129</v>
      </c>
      <c r="OHA47" s="1152" t="s">
        <v>129</v>
      </c>
      <c r="OHB47" s="1152" t="s">
        <v>129</v>
      </c>
      <c r="OHC47" s="1152" t="s">
        <v>129</v>
      </c>
      <c r="OHD47" s="1152" t="s">
        <v>129</v>
      </c>
      <c r="OHE47" s="1152" t="s">
        <v>129</v>
      </c>
      <c r="OHF47" s="1152" t="s">
        <v>129</v>
      </c>
      <c r="OHG47" s="1152" t="s">
        <v>129</v>
      </c>
      <c r="OHH47" s="1152" t="s">
        <v>129</v>
      </c>
      <c r="OHI47" s="1152" t="s">
        <v>129</v>
      </c>
      <c r="OHJ47" s="1152" t="s">
        <v>129</v>
      </c>
      <c r="OHK47" s="1152" t="s">
        <v>129</v>
      </c>
      <c r="OHL47" s="1152" t="s">
        <v>129</v>
      </c>
      <c r="OHM47" s="1152" t="s">
        <v>129</v>
      </c>
      <c r="OHN47" s="1152" t="s">
        <v>129</v>
      </c>
      <c r="OHO47" s="1152" t="s">
        <v>129</v>
      </c>
      <c r="OHP47" s="1152" t="s">
        <v>129</v>
      </c>
      <c r="OHQ47" s="1152" t="s">
        <v>129</v>
      </c>
      <c r="OHR47" s="1152" t="s">
        <v>129</v>
      </c>
      <c r="OHS47" s="1152" t="s">
        <v>129</v>
      </c>
      <c r="OHT47" s="1152" t="s">
        <v>129</v>
      </c>
      <c r="OHU47" s="1152" t="s">
        <v>129</v>
      </c>
      <c r="OHV47" s="1152" t="s">
        <v>129</v>
      </c>
      <c r="OHW47" s="1152" t="s">
        <v>129</v>
      </c>
      <c r="OHX47" s="1152" t="s">
        <v>129</v>
      </c>
      <c r="OHY47" s="1152" t="s">
        <v>129</v>
      </c>
      <c r="OHZ47" s="1152" t="s">
        <v>129</v>
      </c>
      <c r="OIA47" s="1152" t="s">
        <v>129</v>
      </c>
      <c r="OIB47" s="1152" t="s">
        <v>129</v>
      </c>
      <c r="OIC47" s="1152" t="s">
        <v>129</v>
      </c>
      <c r="OID47" s="1152" t="s">
        <v>129</v>
      </c>
      <c r="OIE47" s="1152" t="s">
        <v>129</v>
      </c>
      <c r="OIF47" s="1152" t="s">
        <v>129</v>
      </c>
      <c r="OIG47" s="1152" t="s">
        <v>129</v>
      </c>
      <c r="OIH47" s="1152" t="s">
        <v>129</v>
      </c>
      <c r="OII47" s="1152" t="s">
        <v>129</v>
      </c>
      <c r="OIJ47" s="1152" t="s">
        <v>129</v>
      </c>
      <c r="OIK47" s="1152" t="s">
        <v>129</v>
      </c>
      <c r="OIL47" s="1152" t="s">
        <v>129</v>
      </c>
      <c r="OIM47" s="1152" t="s">
        <v>129</v>
      </c>
      <c r="OIN47" s="1152" t="s">
        <v>129</v>
      </c>
      <c r="OIO47" s="1152" t="s">
        <v>129</v>
      </c>
      <c r="OIP47" s="1152" t="s">
        <v>129</v>
      </c>
      <c r="OIQ47" s="1152" t="s">
        <v>129</v>
      </c>
      <c r="OIR47" s="1152" t="s">
        <v>129</v>
      </c>
      <c r="OIS47" s="1152" t="s">
        <v>129</v>
      </c>
      <c r="OIT47" s="1152" t="s">
        <v>129</v>
      </c>
      <c r="OIU47" s="1152" t="s">
        <v>129</v>
      </c>
      <c r="OIV47" s="1152" t="s">
        <v>129</v>
      </c>
      <c r="OIW47" s="1152" t="s">
        <v>129</v>
      </c>
      <c r="OIX47" s="1152" t="s">
        <v>129</v>
      </c>
      <c r="OIY47" s="1152" t="s">
        <v>129</v>
      </c>
      <c r="OIZ47" s="1152" t="s">
        <v>129</v>
      </c>
      <c r="OJA47" s="1152" t="s">
        <v>129</v>
      </c>
      <c r="OJB47" s="1152" t="s">
        <v>129</v>
      </c>
      <c r="OJC47" s="1152" t="s">
        <v>129</v>
      </c>
      <c r="OJD47" s="1152" t="s">
        <v>129</v>
      </c>
      <c r="OJE47" s="1152" t="s">
        <v>129</v>
      </c>
      <c r="OJF47" s="1152" t="s">
        <v>129</v>
      </c>
      <c r="OJG47" s="1152" t="s">
        <v>129</v>
      </c>
      <c r="OJH47" s="1152" t="s">
        <v>129</v>
      </c>
      <c r="OJI47" s="1152" t="s">
        <v>129</v>
      </c>
      <c r="OJJ47" s="1152" t="s">
        <v>129</v>
      </c>
      <c r="OJK47" s="1152" t="s">
        <v>129</v>
      </c>
      <c r="OJL47" s="1152" t="s">
        <v>129</v>
      </c>
      <c r="OJM47" s="1152" t="s">
        <v>129</v>
      </c>
      <c r="OJN47" s="1152" t="s">
        <v>129</v>
      </c>
      <c r="OJO47" s="1152" t="s">
        <v>129</v>
      </c>
      <c r="OJP47" s="1152" t="s">
        <v>129</v>
      </c>
      <c r="OJQ47" s="1152" t="s">
        <v>129</v>
      </c>
      <c r="OJR47" s="1152" t="s">
        <v>129</v>
      </c>
      <c r="OJS47" s="1152" t="s">
        <v>129</v>
      </c>
      <c r="OJT47" s="1152" t="s">
        <v>129</v>
      </c>
      <c r="OJU47" s="1152" t="s">
        <v>129</v>
      </c>
      <c r="OJV47" s="1152" t="s">
        <v>129</v>
      </c>
      <c r="OJW47" s="1152" t="s">
        <v>129</v>
      </c>
      <c r="OJX47" s="1152" t="s">
        <v>129</v>
      </c>
      <c r="OJY47" s="1152" t="s">
        <v>129</v>
      </c>
      <c r="OJZ47" s="1152" t="s">
        <v>129</v>
      </c>
      <c r="OKA47" s="1152" t="s">
        <v>129</v>
      </c>
      <c r="OKB47" s="1152" t="s">
        <v>129</v>
      </c>
      <c r="OKC47" s="1152" t="s">
        <v>129</v>
      </c>
      <c r="OKD47" s="1152" t="s">
        <v>129</v>
      </c>
      <c r="OKE47" s="1152" t="s">
        <v>129</v>
      </c>
      <c r="OKF47" s="1152" t="s">
        <v>129</v>
      </c>
      <c r="OKG47" s="1152" t="s">
        <v>129</v>
      </c>
      <c r="OKH47" s="1152" t="s">
        <v>129</v>
      </c>
      <c r="OKI47" s="1152" t="s">
        <v>129</v>
      </c>
      <c r="OKJ47" s="1152" t="s">
        <v>129</v>
      </c>
      <c r="OKK47" s="1152" t="s">
        <v>129</v>
      </c>
      <c r="OKL47" s="1152" t="s">
        <v>129</v>
      </c>
      <c r="OKM47" s="1152" t="s">
        <v>129</v>
      </c>
      <c r="OKN47" s="1152" t="s">
        <v>129</v>
      </c>
      <c r="OKO47" s="1152" t="s">
        <v>129</v>
      </c>
      <c r="OKP47" s="1152" t="s">
        <v>129</v>
      </c>
      <c r="OKQ47" s="1152" t="s">
        <v>129</v>
      </c>
      <c r="OKR47" s="1152" t="s">
        <v>129</v>
      </c>
      <c r="OKS47" s="1152" t="s">
        <v>129</v>
      </c>
      <c r="OKT47" s="1152" t="s">
        <v>129</v>
      </c>
      <c r="OKU47" s="1152" t="s">
        <v>129</v>
      </c>
      <c r="OKV47" s="1152" t="s">
        <v>129</v>
      </c>
      <c r="OKW47" s="1152" t="s">
        <v>129</v>
      </c>
      <c r="OKX47" s="1152" t="s">
        <v>129</v>
      </c>
      <c r="OKY47" s="1152" t="s">
        <v>129</v>
      </c>
      <c r="OKZ47" s="1152" t="s">
        <v>129</v>
      </c>
      <c r="OLA47" s="1152" t="s">
        <v>129</v>
      </c>
      <c r="OLB47" s="1152" t="s">
        <v>129</v>
      </c>
      <c r="OLC47" s="1152" t="s">
        <v>129</v>
      </c>
      <c r="OLD47" s="1152" t="s">
        <v>129</v>
      </c>
      <c r="OLE47" s="1152" t="s">
        <v>129</v>
      </c>
      <c r="OLF47" s="1152" t="s">
        <v>129</v>
      </c>
      <c r="OLG47" s="1152" t="s">
        <v>129</v>
      </c>
      <c r="OLH47" s="1152" t="s">
        <v>129</v>
      </c>
      <c r="OLI47" s="1152" t="s">
        <v>129</v>
      </c>
      <c r="OLJ47" s="1152" t="s">
        <v>129</v>
      </c>
      <c r="OLK47" s="1152" t="s">
        <v>129</v>
      </c>
      <c r="OLL47" s="1152" t="s">
        <v>129</v>
      </c>
      <c r="OLM47" s="1152" t="s">
        <v>129</v>
      </c>
      <c r="OLN47" s="1152" t="s">
        <v>129</v>
      </c>
      <c r="OLO47" s="1152" t="s">
        <v>129</v>
      </c>
      <c r="OLP47" s="1152" t="s">
        <v>129</v>
      </c>
      <c r="OLQ47" s="1152" t="s">
        <v>129</v>
      </c>
      <c r="OLR47" s="1152" t="s">
        <v>129</v>
      </c>
      <c r="OLS47" s="1152" t="s">
        <v>129</v>
      </c>
      <c r="OLT47" s="1152" t="s">
        <v>129</v>
      </c>
      <c r="OLU47" s="1152" t="s">
        <v>129</v>
      </c>
      <c r="OLV47" s="1152" t="s">
        <v>129</v>
      </c>
      <c r="OLW47" s="1152" t="s">
        <v>129</v>
      </c>
      <c r="OLX47" s="1152" t="s">
        <v>129</v>
      </c>
      <c r="OLY47" s="1152" t="s">
        <v>129</v>
      </c>
      <c r="OLZ47" s="1152" t="s">
        <v>129</v>
      </c>
      <c r="OMA47" s="1152" t="s">
        <v>129</v>
      </c>
      <c r="OMB47" s="1152" t="s">
        <v>129</v>
      </c>
      <c r="OMC47" s="1152" t="s">
        <v>129</v>
      </c>
      <c r="OMD47" s="1152" t="s">
        <v>129</v>
      </c>
      <c r="OME47" s="1152" t="s">
        <v>129</v>
      </c>
      <c r="OMF47" s="1152" t="s">
        <v>129</v>
      </c>
      <c r="OMG47" s="1152" t="s">
        <v>129</v>
      </c>
      <c r="OMH47" s="1152" t="s">
        <v>129</v>
      </c>
      <c r="OMI47" s="1152" t="s">
        <v>129</v>
      </c>
      <c r="OMJ47" s="1152" t="s">
        <v>129</v>
      </c>
      <c r="OMK47" s="1152" t="s">
        <v>129</v>
      </c>
      <c r="OML47" s="1152" t="s">
        <v>129</v>
      </c>
      <c r="OMM47" s="1152" t="s">
        <v>129</v>
      </c>
      <c r="OMN47" s="1152" t="s">
        <v>129</v>
      </c>
      <c r="OMO47" s="1152" t="s">
        <v>129</v>
      </c>
      <c r="OMP47" s="1152" t="s">
        <v>129</v>
      </c>
      <c r="OMQ47" s="1152" t="s">
        <v>129</v>
      </c>
      <c r="OMR47" s="1152" t="s">
        <v>129</v>
      </c>
      <c r="OMS47" s="1152" t="s">
        <v>129</v>
      </c>
      <c r="OMT47" s="1152" t="s">
        <v>129</v>
      </c>
      <c r="OMU47" s="1152" t="s">
        <v>129</v>
      </c>
      <c r="OMV47" s="1152" t="s">
        <v>129</v>
      </c>
      <c r="OMW47" s="1152" t="s">
        <v>129</v>
      </c>
      <c r="OMX47" s="1152" t="s">
        <v>129</v>
      </c>
      <c r="OMY47" s="1152" t="s">
        <v>129</v>
      </c>
      <c r="OMZ47" s="1152" t="s">
        <v>129</v>
      </c>
      <c r="ONA47" s="1152" t="s">
        <v>129</v>
      </c>
      <c r="ONB47" s="1152" t="s">
        <v>129</v>
      </c>
      <c r="ONC47" s="1152" t="s">
        <v>129</v>
      </c>
      <c r="OND47" s="1152" t="s">
        <v>129</v>
      </c>
      <c r="ONE47" s="1152" t="s">
        <v>129</v>
      </c>
      <c r="ONF47" s="1152" t="s">
        <v>129</v>
      </c>
      <c r="ONG47" s="1152" t="s">
        <v>129</v>
      </c>
      <c r="ONH47" s="1152" t="s">
        <v>129</v>
      </c>
      <c r="ONI47" s="1152" t="s">
        <v>129</v>
      </c>
      <c r="ONJ47" s="1152" t="s">
        <v>129</v>
      </c>
      <c r="ONK47" s="1152" t="s">
        <v>129</v>
      </c>
      <c r="ONL47" s="1152" t="s">
        <v>129</v>
      </c>
      <c r="ONM47" s="1152" t="s">
        <v>129</v>
      </c>
      <c r="ONN47" s="1152" t="s">
        <v>129</v>
      </c>
      <c r="ONO47" s="1152" t="s">
        <v>129</v>
      </c>
      <c r="ONP47" s="1152" t="s">
        <v>129</v>
      </c>
      <c r="ONQ47" s="1152" t="s">
        <v>129</v>
      </c>
      <c r="ONR47" s="1152" t="s">
        <v>129</v>
      </c>
      <c r="ONS47" s="1152" t="s">
        <v>129</v>
      </c>
      <c r="ONT47" s="1152" t="s">
        <v>129</v>
      </c>
      <c r="ONU47" s="1152" t="s">
        <v>129</v>
      </c>
      <c r="ONV47" s="1152" t="s">
        <v>129</v>
      </c>
      <c r="ONW47" s="1152" t="s">
        <v>129</v>
      </c>
      <c r="ONX47" s="1152" t="s">
        <v>129</v>
      </c>
      <c r="ONY47" s="1152" t="s">
        <v>129</v>
      </c>
      <c r="ONZ47" s="1152" t="s">
        <v>129</v>
      </c>
      <c r="OOA47" s="1152" t="s">
        <v>129</v>
      </c>
      <c r="OOB47" s="1152" t="s">
        <v>129</v>
      </c>
      <c r="OOC47" s="1152" t="s">
        <v>129</v>
      </c>
      <c r="OOD47" s="1152" t="s">
        <v>129</v>
      </c>
      <c r="OOE47" s="1152" t="s">
        <v>129</v>
      </c>
      <c r="OOF47" s="1152" t="s">
        <v>129</v>
      </c>
      <c r="OOG47" s="1152" t="s">
        <v>129</v>
      </c>
      <c r="OOH47" s="1152" t="s">
        <v>129</v>
      </c>
      <c r="OOI47" s="1152" t="s">
        <v>129</v>
      </c>
      <c r="OOJ47" s="1152" t="s">
        <v>129</v>
      </c>
      <c r="OOK47" s="1152" t="s">
        <v>129</v>
      </c>
      <c r="OOL47" s="1152" t="s">
        <v>129</v>
      </c>
      <c r="OOM47" s="1152" t="s">
        <v>129</v>
      </c>
      <c r="OON47" s="1152" t="s">
        <v>129</v>
      </c>
      <c r="OOO47" s="1152" t="s">
        <v>129</v>
      </c>
      <c r="OOP47" s="1152" t="s">
        <v>129</v>
      </c>
      <c r="OOQ47" s="1152" t="s">
        <v>129</v>
      </c>
      <c r="OOR47" s="1152" t="s">
        <v>129</v>
      </c>
      <c r="OOS47" s="1152" t="s">
        <v>129</v>
      </c>
      <c r="OOT47" s="1152" t="s">
        <v>129</v>
      </c>
      <c r="OOU47" s="1152" t="s">
        <v>129</v>
      </c>
      <c r="OOV47" s="1152" t="s">
        <v>129</v>
      </c>
      <c r="OOW47" s="1152" t="s">
        <v>129</v>
      </c>
      <c r="OOX47" s="1152" t="s">
        <v>129</v>
      </c>
      <c r="OOY47" s="1152" t="s">
        <v>129</v>
      </c>
      <c r="OOZ47" s="1152" t="s">
        <v>129</v>
      </c>
      <c r="OPA47" s="1152" t="s">
        <v>129</v>
      </c>
      <c r="OPB47" s="1152" t="s">
        <v>129</v>
      </c>
      <c r="OPC47" s="1152" t="s">
        <v>129</v>
      </c>
      <c r="OPD47" s="1152" t="s">
        <v>129</v>
      </c>
      <c r="OPE47" s="1152" t="s">
        <v>129</v>
      </c>
      <c r="OPF47" s="1152" t="s">
        <v>129</v>
      </c>
      <c r="OPG47" s="1152" t="s">
        <v>129</v>
      </c>
      <c r="OPH47" s="1152" t="s">
        <v>129</v>
      </c>
      <c r="OPI47" s="1152" t="s">
        <v>129</v>
      </c>
      <c r="OPJ47" s="1152" t="s">
        <v>129</v>
      </c>
      <c r="OPK47" s="1152" t="s">
        <v>129</v>
      </c>
      <c r="OPL47" s="1152" t="s">
        <v>129</v>
      </c>
      <c r="OPM47" s="1152" t="s">
        <v>129</v>
      </c>
      <c r="OPN47" s="1152" t="s">
        <v>129</v>
      </c>
      <c r="OPO47" s="1152" t="s">
        <v>129</v>
      </c>
      <c r="OPP47" s="1152" t="s">
        <v>129</v>
      </c>
      <c r="OPQ47" s="1152" t="s">
        <v>129</v>
      </c>
      <c r="OPR47" s="1152" t="s">
        <v>129</v>
      </c>
      <c r="OPS47" s="1152" t="s">
        <v>129</v>
      </c>
      <c r="OPT47" s="1152" t="s">
        <v>129</v>
      </c>
      <c r="OPU47" s="1152" t="s">
        <v>129</v>
      </c>
      <c r="OPV47" s="1152" t="s">
        <v>129</v>
      </c>
      <c r="OPW47" s="1152" t="s">
        <v>129</v>
      </c>
      <c r="OPX47" s="1152" t="s">
        <v>129</v>
      </c>
      <c r="OPY47" s="1152" t="s">
        <v>129</v>
      </c>
      <c r="OPZ47" s="1152" t="s">
        <v>129</v>
      </c>
      <c r="OQA47" s="1152" t="s">
        <v>129</v>
      </c>
      <c r="OQB47" s="1152" t="s">
        <v>129</v>
      </c>
      <c r="OQC47" s="1152" t="s">
        <v>129</v>
      </c>
      <c r="OQD47" s="1152" t="s">
        <v>129</v>
      </c>
      <c r="OQE47" s="1152" t="s">
        <v>129</v>
      </c>
      <c r="OQF47" s="1152" t="s">
        <v>129</v>
      </c>
      <c r="OQG47" s="1152" t="s">
        <v>129</v>
      </c>
      <c r="OQH47" s="1152" t="s">
        <v>129</v>
      </c>
      <c r="OQI47" s="1152" t="s">
        <v>129</v>
      </c>
      <c r="OQJ47" s="1152" t="s">
        <v>129</v>
      </c>
      <c r="OQK47" s="1152" t="s">
        <v>129</v>
      </c>
      <c r="OQL47" s="1152" t="s">
        <v>129</v>
      </c>
      <c r="OQM47" s="1152" t="s">
        <v>129</v>
      </c>
      <c r="OQN47" s="1152" t="s">
        <v>129</v>
      </c>
      <c r="OQO47" s="1152" t="s">
        <v>129</v>
      </c>
      <c r="OQP47" s="1152" t="s">
        <v>129</v>
      </c>
      <c r="OQQ47" s="1152" t="s">
        <v>129</v>
      </c>
      <c r="OQR47" s="1152" t="s">
        <v>129</v>
      </c>
      <c r="OQS47" s="1152" t="s">
        <v>129</v>
      </c>
      <c r="OQT47" s="1152" t="s">
        <v>129</v>
      </c>
      <c r="OQU47" s="1152" t="s">
        <v>129</v>
      </c>
      <c r="OQV47" s="1152" t="s">
        <v>129</v>
      </c>
      <c r="OQW47" s="1152" t="s">
        <v>129</v>
      </c>
      <c r="OQX47" s="1152" t="s">
        <v>129</v>
      </c>
      <c r="OQY47" s="1152" t="s">
        <v>129</v>
      </c>
      <c r="OQZ47" s="1152" t="s">
        <v>129</v>
      </c>
      <c r="ORA47" s="1152" t="s">
        <v>129</v>
      </c>
      <c r="ORB47" s="1152" t="s">
        <v>129</v>
      </c>
      <c r="ORC47" s="1152" t="s">
        <v>129</v>
      </c>
      <c r="ORD47" s="1152" t="s">
        <v>129</v>
      </c>
      <c r="ORE47" s="1152" t="s">
        <v>129</v>
      </c>
      <c r="ORF47" s="1152" t="s">
        <v>129</v>
      </c>
      <c r="ORG47" s="1152" t="s">
        <v>129</v>
      </c>
      <c r="ORH47" s="1152" t="s">
        <v>129</v>
      </c>
      <c r="ORI47" s="1152" t="s">
        <v>129</v>
      </c>
      <c r="ORJ47" s="1152" t="s">
        <v>129</v>
      </c>
      <c r="ORK47" s="1152" t="s">
        <v>129</v>
      </c>
      <c r="ORL47" s="1152" t="s">
        <v>129</v>
      </c>
      <c r="ORM47" s="1152" t="s">
        <v>129</v>
      </c>
      <c r="ORN47" s="1152" t="s">
        <v>129</v>
      </c>
      <c r="ORO47" s="1152" t="s">
        <v>129</v>
      </c>
      <c r="ORP47" s="1152" t="s">
        <v>129</v>
      </c>
      <c r="ORQ47" s="1152" t="s">
        <v>129</v>
      </c>
      <c r="ORR47" s="1152" t="s">
        <v>129</v>
      </c>
      <c r="ORS47" s="1152" t="s">
        <v>129</v>
      </c>
      <c r="ORT47" s="1152" t="s">
        <v>129</v>
      </c>
      <c r="ORU47" s="1152" t="s">
        <v>129</v>
      </c>
      <c r="ORV47" s="1152" t="s">
        <v>129</v>
      </c>
      <c r="ORW47" s="1152" t="s">
        <v>129</v>
      </c>
      <c r="ORX47" s="1152" t="s">
        <v>129</v>
      </c>
      <c r="ORY47" s="1152" t="s">
        <v>129</v>
      </c>
      <c r="ORZ47" s="1152" t="s">
        <v>129</v>
      </c>
      <c r="OSA47" s="1152" t="s">
        <v>129</v>
      </c>
      <c r="OSB47" s="1152" t="s">
        <v>129</v>
      </c>
      <c r="OSC47" s="1152" t="s">
        <v>129</v>
      </c>
      <c r="OSD47" s="1152" t="s">
        <v>129</v>
      </c>
      <c r="OSE47" s="1152" t="s">
        <v>129</v>
      </c>
      <c r="OSF47" s="1152" t="s">
        <v>129</v>
      </c>
      <c r="OSG47" s="1152" t="s">
        <v>129</v>
      </c>
      <c r="OSH47" s="1152" t="s">
        <v>129</v>
      </c>
      <c r="OSI47" s="1152" t="s">
        <v>129</v>
      </c>
      <c r="OSJ47" s="1152" t="s">
        <v>129</v>
      </c>
      <c r="OSK47" s="1152" t="s">
        <v>129</v>
      </c>
      <c r="OSL47" s="1152" t="s">
        <v>129</v>
      </c>
      <c r="OSM47" s="1152" t="s">
        <v>129</v>
      </c>
      <c r="OSN47" s="1152" t="s">
        <v>129</v>
      </c>
      <c r="OSO47" s="1152" t="s">
        <v>129</v>
      </c>
      <c r="OSP47" s="1152" t="s">
        <v>129</v>
      </c>
      <c r="OSQ47" s="1152" t="s">
        <v>129</v>
      </c>
      <c r="OSR47" s="1152" t="s">
        <v>129</v>
      </c>
      <c r="OSS47" s="1152" t="s">
        <v>129</v>
      </c>
      <c r="OST47" s="1152" t="s">
        <v>129</v>
      </c>
      <c r="OSU47" s="1152" t="s">
        <v>129</v>
      </c>
      <c r="OSV47" s="1152" t="s">
        <v>129</v>
      </c>
      <c r="OSW47" s="1152" t="s">
        <v>129</v>
      </c>
      <c r="OSX47" s="1152" t="s">
        <v>129</v>
      </c>
      <c r="OSY47" s="1152" t="s">
        <v>129</v>
      </c>
      <c r="OSZ47" s="1152" t="s">
        <v>129</v>
      </c>
      <c r="OTA47" s="1152" t="s">
        <v>129</v>
      </c>
      <c r="OTB47" s="1152" t="s">
        <v>129</v>
      </c>
      <c r="OTC47" s="1152" t="s">
        <v>129</v>
      </c>
      <c r="OTD47" s="1152" t="s">
        <v>129</v>
      </c>
      <c r="OTE47" s="1152" t="s">
        <v>129</v>
      </c>
      <c r="OTF47" s="1152" t="s">
        <v>129</v>
      </c>
      <c r="OTG47" s="1152" t="s">
        <v>129</v>
      </c>
      <c r="OTH47" s="1152" t="s">
        <v>129</v>
      </c>
      <c r="OTI47" s="1152" t="s">
        <v>129</v>
      </c>
      <c r="OTJ47" s="1152" t="s">
        <v>129</v>
      </c>
      <c r="OTK47" s="1152" t="s">
        <v>129</v>
      </c>
      <c r="OTL47" s="1152" t="s">
        <v>129</v>
      </c>
      <c r="OTM47" s="1152" t="s">
        <v>129</v>
      </c>
      <c r="OTN47" s="1152" t="s">
        <v>129</v>
      </c>
      <c r="OTO47" s="1152" t="s">
        <v>129</v>
      </c>
      <c r="OTP47" s="1152" t="s">
        <v>129</v>
      </c>
      <c r="OTQ47" s="1152" t="s">
        <v>129</v>
      </c>
      <c r="OTR47" s="1152" t="s">
        <v>129</v>
      </c>
      <c r="OTS47" s="1152" t="s">
        <v>129</v>
      </c>
      <c r="OTT47" s="1152" t="s">
        <v>129</v>
      </c>
      <c r="OTU47" s="1152" t="s">
        <v>129</v>
      </c>
      <c r="OTV47" s="1152" t="s">
        <v>129</v>
      </c>
      <c r="OTW47" s="1152" t="s">
        <v>129</v>
      </c>
      <c r="OTX47" s="1152" t="s">
        <v>129</v>
      </c>
      <c r="OTY47" s="1152" t="s">
        <v>129</v>
      </c>
      <c r="OTZ47" s="1152" t="s">
        <v>129</v>
      </c>
      <c r="OUA47" s="1152" t="s">
        <v>129</v>
      </c>
      <c r="OUB47" s="1152" t="s">
        <v>129</v>
      </c>
      <c r="OUC47" s="1152" t="s">
        <v>129</v>
      </c>
      <c r="OUD47" s="1152" t="s">
        <v>129</v>
      </c>
      <c r="OUE47" s="1152" t="s">
        <v>129</v>
      </c>
      <c r="OUF47" s="1152" t="s">
        <v>129</v>
      </c>
      <c r="OUG47" s="1152" t="s">
        <v>129</v>
      </c>
      <c r="OUH47" s="1152" t="s">
        <v>129</v>
      </c>
      <c r="OUI47" s="1152" t="s">
        <v>129</v>
      </c>
      <c r="OUJ47" s="1152" t="s">
        <v>129</v>
      </c>
      <c r="OUK47" s="1152" t="s">
        <v>129</v>
      </c>
      <c r="OUL47" s="1152" t="s">
        <v>129</v>
      </c>
      <c r="OUM47" s="1152" t="s">
        <v>129</v>
      </c>
      <c r="OUN47" s="1152" t="s">
        <v>129</v>
      </c>
      <c r="OUO47" s="1152" t="s">
        <v>129</v>
      </c>
      <c r="OUP47" s="1152" t="s">
        <v>129</v>
      </c>
      <c r="OUQ47" s="1152" t="s">
        <v>129</v>
      </c>
      <c r="OUR47" s="1152" t="s">
        <v>129</v>
      </c>
      <c r="OUS47" s="1152" t="s">
        <v>129</v>
      </c>
      <c r="OUT47" s="1152" t="s">
        <v>129</v>
      </c>
      <c r="OUU47" s="1152" t="s">
        <v>129</v>
      </c>
      <c r="OUV47" s="1152" t="s">
        <v>129</v>
      </c>
      <c r="OUW47" s="1152" t="s">
        <v>129</v>
      </c>
      <c r="OUX47" s="1152" t="s">
        <v>129</v>
      </c>
      <c r="OUY47" s="1152" t="s">
        <v>129</v>
      </c>
      <c r="OUZ47" s="1152" t="s">
        <v>129</v>
      </c>
      <c r="OVA47" s="1152" t="s">
        <v>129</v>
      </c>
      <c r="OVB47" s="1152" t="s">
        <v>129</v>
      </c>
      <c r="OVC47" s="1152" t="s">
        <v>129</v>
      </c>
      <c r="OVD47" s="1152" t="s">
        <v>129</v>
      </c>
      <c r="OVE47" s="1152" t="s">
        <v>129</v>
      </c>
      <c r="OVF47" s="1152" t="s">
        <v>129</v>
      </c>
      <c r="OVG47" s="1152" t="s">
        <v>129</v>
      </c>
      <c r="OVH47" s="1152" t="s">
        <v>129</v>
      </c>
      <c r="OVI47" s="1152" t="s">
        <v>129</v>
      </c>
      <c r="OVJ47" s="1152" t="s">
        <v>129</v>
      </c>
      <c r="OVK47" s="1152" t="s">
        <v>129</v>
      </c>
      <c r="OVL47" s="1152" t="s">
        <v>129</v>
      </c>
      <c r="OVM47" s="1152" t="s">
        <v>129</v>
      </c>
      <c r="OVN47" s="1152" t="s">
        <v>129</v>
      </c>
      <c r="OVO47" s="1152" t="s">
        <v>129</v>
      </c>
      <c r="OVP47" s="1152" t="s">
        <v>129</v>
      </c>
      <c r="OVQ47" s="1152" t="s">
        <v>129</v>
      </c>
      <c r="OVR47" s="1152" t="s">
        <v>129</v>
      </c>
      <c r="OVS47" s="1152" t="s">
        <v>129</v>
      </c>
      <c r="OVT47" s="1152" t="s">
        <v>129</v>
      </c>
      <c r="OVU47" s="1152" t="s">
        <v>129</v>
      </c>
      <c r="OVV47" s="1152" t="s">
        <v>129</v>
      </c>
      <c r="OVW47" s="1152" t="s">
        <v>129</v>
      </c>
      <c r="OVX47" s="1152" t="s">
        <v>129</v>
      </c>
      <c r="OVY47" s="1152" t="s">
        <v>129</v>
      </c>
      <c r="OVZ47" s="1152" t="s">
        <v>129</v>
      </c>
      <c r="OWA47" s="1152" t="s">
        <v>129</v>
      </c>
      <c r="OWB47" s="1152" t="s">
        <v>129</v>
      </c>
      <c r="OWC47" s="1152" t="s">
        <v>129</v>
      </c>
      <c r="OWD47" s="1152" t="s">
        <v>129</v>
      </c>
      <c r="OWE47" s="1152" t="s">
        <v>129</v>
      </c>
      <c r="OWF47" s="1152" t="s">
        <v>129</v>
      </c>
      <c r="OWG47" s="1152" t="s">
        <v>129</v>
      </c>
      <c r="OWH47" s="1152" t="s">
        <v>129</v>
      </c>
      <c r="OWI47" s="1152" t="s">
        <v>129</v>
      </c>
      <c r="OWJ47" s="1152" t="s">
        <v>129</v>
      </c>
      <c r="OWK47" s="1152" t="s">
        <v>129</v>
      </c>
      <c r="OWL47" s="1152" t="s">
        <v>129</v>
      </c>
      <c r="OWM47" s="1152" t="s">
        <v>129</v>
      </c>
      <c r="OWN47" s="1152" t="s">
        <v>129</v>
      </c>
      <c r="OWO47" s="1152" t="s">
        <v>129</v>
      </c>
      <c r="OWP47" s="1152" t="s">
        <v>129</v>
      </c>
      <c r="OWQ47" s="1152" t="s">
        <v>129</v>
      </c>
      <c r="OWR47" s="1152" t="s">
        <v>129</v>
      </c>
      <c r="OWS47" s="1152" t="s">
        <v>129</v>
      </c>
      <c r="OWT47" s="1152" t="s">
        <v>129</v>
      </c>
      <c r="OWU47" s="1152" t="s">
        <v>129</v>
      </c>
      <c r="OWV47" s="1152" t="s">
        <v>129</v>
      </c>
      <c r="OWW47" s="1152" t="s">
        <v>129</v>
      </c>
      <c r="OWX47" s="1152" t="s">
        <v>129</v>
      </c>
      <c r="OWY47" s="1152" t="s">
        <v>129</v>
      </c>
      <c r="OWZ47" s="1152" t="s">
        <v>129</v>
      </c>
      <c r="OXA47" s="1152" t="s">
        <v>129</v>
      </c>
      <c r="OXB47" s="1152" t="s">
        <v>129</v>
      </c>
      <c r="OXC47" s="1152" t="s">
        <v>129</v>
      </c>
      <c r="OXD47" s="1152" t="s">
        <v>129</v>
      </c>
      <c r="OXE47" s="1152" t="s">
        <v>129</v>
      </c>
      <c r="OXF47" s="1152" t="s">
        <v>129</v>
      </c>
      <c r="OXG47" s="1152" t="s">
        <v>129</v>
      </c>
      <c r="OXH47" s="1152" t="s">
        <v>129</v>
      </c>
      <c r="OXI47" s="1152" t="s">
        <v>129</v>
      </c>
      <c r="OXJ47" s="1152" t="s">
        <v>129</v>
      </c>
      <c r="OXK47" s="1152" t="s">
        <v>129</v>
      </c>
      <c r="OXL47" s="1152" t="s">
        <v>129</v>
      </c>
      <c r="OXM47" s="1152" t="s">
        <v>129</v>
      </c>
      <c r="OXN47" s="1152" t="s">
        <v>129</v>
      </c>
      <c r="OXO47" s="1152" t="s">
        <v>129</v>
      </c>
      <c r="OXP47" s="1152" t="s">
        <v>129</v>
      </c>
      <c r="OXQ47" s="1152" t="s">
        <v>129</v>
      </c>
      <c r="OXR47" s="1152" t="s">
        <v>129</v>
      </c>
      <c r="OXS47" s="1152" t="s">
        <v>129</v>
      </c>
      <c r="OXT47" s="1152" t="s">
        <v>129</v>
      </c>
      <c r="OXU47" s="1152" t="s">
        <v>129</v>
      </c>
      <c r="OXV47" s="1152" t="s">
        <v>129</v>
      </c>
      <c r="OXW47" s="1152" t="s">
        <v>129</v>
      </c>
      <c r="OXX47" s="1152" t="s">
        <v>129</v>
      </c>
      <c r="OXY47" s="1152" t="s">
        <v>129</v>
      </c>
      <c r="OXZ47" s="1152" t="s">
        <v>129</v>
      </c>
      <c r="OYA47" s="1152" t="s">
        <v>129</v>
      </c>
      <c r="OYB47" s="1152" t="s">
        <v>129</v>
      </c>
      <c r="OYC47" s="1152" t="s">
        <v>129</v>
      </c>
      <c r="OYD47" s="1152" t="s">
        <v>129</v>
      </c>
      <c r="OYE47" s="1152" t="s">
        <v>129</v>
      </c>
      <c r="OYF47" s="1152" t="s">
        <v>129</v>
      </c>
      <c r="OYG47" s="1152" t="s">
        <v>129</v>
      </c>
      <c r="OYH47" s="1152" t="s">
        <v>129</v>
      </c>
      <c r="OYI47" s="1152" t="s">
        <v>129</v>
      </c>
      <c r="OYJ47" s="1152" t="s">
        <v>129</v>
      </c>
      <c r="OYK47" s="1152" t="s">
        <v>129</v>
      </c>
      <c r="OYL47" s="1152" t="s">
        <v>129</v>
      </c>
      <c r="OYM47" s="1152" t="s">
        <v>129</v>
      </c>
      <c r="OYN47" s="1152" t="s">
        <v>129</v>
      </c>
      <c r="OYO47" s="1152" t="s">
        <v>129</v>
      </c>
      <c r="OYP47" s="1152" t="s">
        <v>129</v>
      </c>
      <c r="OYQ47" s="1152" t="s">
        <v>129</v>
      </c>
      <c r="OYR47" s="1152" t="s">
        <v>129</v>
      </c>
      <c r="OYS47" s="1152" t="s">
        <v>129</v>
      </c>
      <c r="OYT47" s="1152" t="s">
        <v>129</v>
      </c>
      <c r="OYU47" s="1152" t="s">
        <v>129</v>
      </c>
      <c r="OYV47" s="1152" t="s">
        <v>129</v>
      </c>
      <c r="OYW47" s="1152" t="s">
        <v>129</v>
      </c>
      <c r="OYX47" s="1152" t="s">
        <v>129</v>
      </c>
      <c r="OYY47" s="1152" t="s">
        <v>129</v>
      </c>
      <c r="OYZ47" s="1152" t="s">
        <v>129</v>
      </c>
      <c r="OZA47" s="1152" t="s">
        <v>129</v>
      </c>
      <c r="OZB47" s="1152" t="s">
        <v>129</v>
      </c>
      <c r="OZC47" s="1152" t="s">
        <v>129</v>
      </c>
      <c r="OZD47" s="1152" t="s">
        <v>129</v>
      </c>
      <c r="OZE47" s="1152" t="s">
        <v>129</v>
      </c>
      <c r="OZF47" s="1152" t="s">
        <v>129</v>
      </c>
      <c r="OZG47" s="1152" t="s">
        <v>129</v>
      </c>
      <c r="OZH47" s="1152" t="s">
        <v>129</v>
      </c>
      <c r="OZI47" s="1152" t="s">
        <v>129</v>
      </c>
      <c r="OZJ47" s="1152" t="s">
        <v>129</v>
      </c>
      <c r="OZK47" s="1152" t="s">
        <v>129</v>
      </c>
      <c r="OZL47" s="1152" t="s">
        <v>129</v>
      </c>
      <c r="OZM47" s="1152" t="s">
        <v>129</v>
      </c>
      <c r="OZN47" s="1152" t="s">
        <v>129</v>
      </c>
      <c r="OZO47" s="1152" t="s">
        <v>129</v>
      </c>
      <c r="OZP47" s="1152" t="s">
        <v>129</v>
      </c>
      <c r="OZQ47" s="1152" t="s">
        <v>129</v>
      </c>
      <c r="OZR47" s="1152" t="s">
        <v>129</v>
      </c>
      <c r="OZS47" s="1152" t="s">
        <v>129</v>
      </c>
      <c r="OZT47" s="1152" t="s">
        <v>129</v>
      </c>
      <c r="OZU47" s="1152" t="s">
        <v>129</v>
      </c>
      <c r="OZV47" s="1152" t="s">
        <v>129</v>
      </c>
      <c r="OZW47" s="1152" t="s">
        <v>129</v>
      </c>
      <c r="OZX47" s="1152" t="s">
        <v>129</v>
      </c>
      <c r="OZY47" s="1152" t="s">
        <v>129</v>
      </c>
      <c r="OZZ47" s="1152" t="s">
        <v>129</v>
      </c>
      <c r="PAA47" s="1152" t="s">
        <v>129</v>
      </c>
      <c r="PAB47" s="1152" t="s">
        <v>129</v>
      </c>
      <c r="PAC47" s="1152" t="s">
        <v>129</v>
      </c>
      <c r="PAD47" s="1152" t="s">
        <v>129</v>
      </c>
      <c r="PAE47" s="1152" t="s">
        <v>129</v>
      </c>
      <c r="PAF47" s="1152" t="s">
        <v>129</v>
      </c>
      <c r="PAG47" s="1152" t="s">
        <v>129</v>
      </c>
      <c r="PAH47" s="1152" t="s">
        <v>129</v>
      </c>
      <c r="PAI47" s="1152" t="s">
        <v>129</v>
      </c>
      <c r="PAJ47" s="1152" t="s">
        <v>129</v>
      </c>
      <c r="PAK47" s="1152" t="s">
        <v>129</v>
      </c>
      <c r="PAL47" s="1152" t="s">
        <v>129</v>
      </c>
      <c r="PAM47" s="1152" t="s">
        <v>129</v>
      </c>
      <c r="PAN47" s="1152" t="s">
        <v>129</v>
      </c>
      <c r="PAO47" s="1152" t="s">
        <v>129</v>
      </c>
      <c r="PAP47" s="1152" t="s">
        <v>129</v>
      </c>
      <c r="PAQ47" s="1152" t="s">
        <v>129</v>
      </c>
      <c r="PAR47" s="1152" t="s">
        <v>129</v>
      </c>
      <c r="PAS47" s="1152" t="s">
        <v>129</v>
      </c>
      <c r="PAT47" s="1152" t="s">
        <v>129</v>
      </c>
      <c r="PAU47" s="1152" t="s">
        <v>129</v>
      </c>
      <c r="PAV47" s="1152" t="s">
        <v>129</v>
      </c>
      <c r="PAW47" s="1152" t="s">
        <v>129</v>
      </c>
      <c r="PAX47" s="1152" t="s">
        <v>129</v>
      </c>
      <c r="PAY47" s="1152" t="s">
        <v>129</v>
      </c>
      <c r="PAZ47" s="1152" t="s">
        <v>129</v>
      </c>
      <c r="PBA47" s="1152" t="s">
        <v>129</v>
      </c>
      <c r="PBB47" s="1152" t="s">
        <v>129</v>
      </c>
      <c r="PBC47" s="1152" t="s">
        <v>129</v>
      </c>
      <c r="PBD47" s="1152" t="s">
        <v>129</v>
      </c>
      <c r="PBE47" s="1152" t="s">
        <v>129</v>
      </c>
      <c r="PBF47" s="1152" t="s">
        <v>129</v>
      </c>
      <c r="PBG47" s="1152" t="s">
        <v>129</v>
      </c>
      <c r="PBH47" s="1152" t="s">
        <v>129</v>
      </c>
      <c r="PBI47" s="1152" t="s">
        <v>129</v>
      </c>
      <c r="PBJ47" s="1152" t="s">
        <v>129</v>
      </c>
      <c r="PBK47" s="1152" t="s">
        <v>129</v>
      </c>
      <c r="PBL47" s="1152" t="s">
        <v>129</v>
      </c>
      <c r="PBM47" s="1152" t="s">
        <v>129</v>
      </c>
      <c r="PBN47" s="1152" t="s">
        <v>129</v>
      </c>
      <c r="PBO47" s="1152" t="s">
        <v>129</v>
      </c>
      <c r="PBP47" s="1152" t="s">
        <v>129</v>
      </c>
      <c r="PBQ47" s="1152" t="s">
        <v>129</v>
      </c>
      <c r="PBR47" s="1152" t="s">
        <v>129</v>
      </c>
      <c r="PBS47" s="1152" t="s">
        <v>129</v>
      </c>
      <c r="PBT47" s="1152" t="s">
        <v>129</v>
      </c>
      <c r="PBU47" s="1152" t="s">
        <v>129</v>
      </c>
      <c r="PBV47" s="1152" t="s">
        <v>129</v>
      </c>
      <c r="PBW47" s="1152" t="s">
        <v>129</v>
      </c>
      <c r="PBX47" s="1152" t="s">
        <v>129</v>
      </c>
      <c r="PBY47" s="1152" t="s">
        <v>129</v>
      </c>
      <c r="PBZ47" s="1152" t="s">
        <v>129</v>
      </c>
      <c r="PCA47" s="1152" t="s">
        <v>129</v>
      </c>
      <c r="PCB47" s="1152" t="s">
        <v>129</v>
      </c>
      <c r="PCC47" s="1152" t="s">
        <v>129</v>
      </c>
      <c r="PCD47" s="1152" t="s">
        <v>129</v>
      </c>
      <c r="PCE47" s="1152" t="s">
        <v>129</v>
      </c>
      <c r="PCF47" s="1152" t="s">
        <v>129</v>
      </c>
      <c r="PCG47" s="1152" t="s">
        <v>129</v>
      </c>
      <c r="PCH47" s="1152" t="s">
        <v>129</v>
      </c>
      <c r="PCI47" s="1152" t="s">
        <v>129</v>
      </c>
      <c r="PCJ47" s="1152" t="s">
        <v>129</v>
      </c>
      <c r="PCK47" s="1152" t="s">
        <v>129</v>
      </c>
      <c r="PCL47" s="1152" t="s">
        <v>129</v>
      </c>
      <c r="PCM47" s="1152" t="s">
        <v>129</v>
      </c>
      <c r="PCN47" s="1152" t="s">
        <v>129</v>
      </c>
      <c r="PCO47" s="1152" t="s">
        <v>129</v>
      </c>
      <c r="PCP47" s="1152" t="s">
        <v>129</v>
      </c>
      <c r="PCQ47" s="1152" t="s">
        <v>129</v>
      </c>
      <c r="PCR47" s="1152" t="s">
        <v>129</v>
      </c>
      <c r="PCS47" s="1152" t="s">
        <v>129</v>
      </c>
      <c r="PCT47" s="1152" t="s">
        <v>129</v>
      </c>
      <c r="PCU47" s="1152" t="s">
        <v>129</v>
      </c>
      <c r="PCV47" s="1152" t="s">
        <v>129</v>
      </c>
      <c r="PCW47" s="1152" t="s">
        <v>129</v>
      </c>
      <c r="PCX47" s="1152" t="s">
        <v>129</v>
      </c>
      <c r="PCY47" s="1152" t="s">
        <v>129</v>
      </c>
      <c r="PCZ47" s="1152" t="s">
        <v>129</v>
      </c>
      <c r="PDA47" s="1152" t="s">
        <v>129</v>
      </c>
      <c r="PDB47" s="1152" t="s">
        <v>129</v>
      </c>
      <c r="PDC47" s="1152" t="s">
        <v>129</v>
      </c>
      <c r="PDD47" s="1152" t="s">
        <v>129</v>
      </c>
      <c r="PDE47" s="1152" t="s">
        <v>129</v>
      </c>
      <c r="PDF47" s="1152" t="s">
        <v>129</v>
      </c>
      <c r="PDG47" s="1152" t="s">
        <v>129</v>
      </c>
      <c r="PDH47" s="1152" t="s">
        <v>129</v>
      </c>
      <c r="PDI47" s="1152" t="s">
        <v>129</v>
      </c>
      <c r="PDJ47" s="1152" t="s">
        <v>129</v>
      </c>
      <c r="PDK47" s="1152" t="s">
        <v>129</v>
      </c>
      <c r="PDL47" s="1152" t="s">
        <v>129</v>
      </c>
      <c r="PDM47" s="1152" t="s">
        <v>129</v>
      </c>
      <c r="PDN47" s="1152" t="s">
        <v>129</v>
      </c>
      <c r="PDO47" s="1152" t="s">
        <v>129</v>
      </c>
      <c r="PDP47" s="1152" t="s">
        <v>129</v>
      </c>
      <c r="PDQ47" s="1152" t="s">
        <v>129</v>
      </c>
      <c r="PDR47" s="1152" t="s">
        <v>129</v>
      </c>
      <c r="PDS47" s="1152" t="s">
        <v>129</v>
      </c>
      <c r="PDT47" s="1152" t="s">
        <v>129</v>
      </c>
      <c r="PDU47" s="1152" t="s">
        <v>129</v>
      </c>
      <c r="PDV47" s="1152" t="s">
        <v>129</v>
      </c>
      <c r="PDW47" s="1152" t="s">
        <v>129</v>
      </c>
      <c r="PDX47" s="1152" t="s">
        <v>129</v>
      </c>
      <c r="PDY47" s="1152" t="s">
        <v>129</v>
      </c>
      <c r="PDZ47" s="1152" t="s">
        <v>129</v>
      </c>
      <c r="PEA47" s="1152" t="s">
        <v>129</v>
      </c>
      <c r="PEB47" s="1152" t="s">
        <v>129</v>
      </c>
      <c r="PEC47" s="1152" t="s">
        <v>129</v>
      </c>
      <c r="PED47" s="1152" t="s">
        <v>129</v>
      </c>
      <c r="PEE47" s="1152" t="s">
        <v>129</v>
      </c>
      <c r="PEF47" s="1152" t="s">
        <v>129</v>
      </c>
      <c r="PEG47" s="1152" t="s">
        <v>129</v>
      </c>
      <c r="PEH47" s="1152" t="s">
        <v>129</v>
      </c>
      <c r="PEI47" s="1152" t="s">
        <v>129</v>
      </c>
      <c r="PEJ47" s="1152" t="s">
        <v>129</v>
      </c>
      <c r="PEK47" s="1152" t="s">
        <v>129</v>
      </c>
      <c r="PEL47" s="1152" t="s">
        <v>129</v>
      </c>
      <c r="PEM47" s="1152" t="s">
        <v>129</v>
      </c>
      <c r="PEN47" s="1152" t="s">
        <v>129</v>
      </c>
      <c r="PEO47" s="1152" t="s">
        <v>129</v>
      </c>
      <c r="PEP47" s="1152" t="s">
        <v>129</v>
      </c>
      <c r="PEQ47" s="1152" t="s">
        <v>129</v>
      </c>
      <c r="PER47" s="1152" t="s">
        <v>129</v>
      </c>
      <c r="PES47" s="1152" t="s">
        <v>129</v>
      </c>
      <c r="PET47" s="1152" t="s">
        <v>129</v>
      </c>
      <c r="PEU47" s="1152" t="s">
        <v>129</v>
      </c>
      <c r="PEV47" s="1152" t="s">
        <v>129</v>
      </c>
      <c r="PEW47" s="1152" t="s">
        <v>129</v>
      </c>
      <c r="PEX47" s="1152" t="s">
        <v>129</v>
      </c>
      <c r="PEY47" s="1152" t="s">
        <v>129</v>
      </c>
      <c r="PEZ47" s="1152" t="s">
        <v>129</v>
      </c>
      <c r="PFA47" s="1152" t="s">
        <v>129</v>
      </c>
      <c r="PFB47" s="1152" t="s">
        <v>129</v>
      </c>
      <c r="PFC47" s="1152" t="s">
        <v>129</v>
      </c>
      <c r="PFD47" s="1152" t="s">
        <v>129</v>
      </c>
      <c r="PFE47" s="1152" t="s">
        <v>129</v>
      </c>
      <c r="PFF47" s="1152" t="s">
        <v>129</v>
      </c>
      <c r="PFG47" s="1152" t="s">
        <v>129</v>
      </c>
      <c r="PFH47" s="1152" t="s">
        <v>129</v>
      </c>
      <c r="PFI47" s="1152" t="s">
        <v>129</v>
      </c>
      <c r="PFJ47" s="1152" t="s">
        <v>129</v>
      </c>
      <c r="PFK47" s="1152" t="s">
        <v>129</v>
      </c>
      <c r="PFL47" s="1152" t="s">
        <v>129</v>
      </c>
      <c r="PFM47" s="1152" t="s">
        <v>129</v>
      </c>
      <c r="PFN47" s="1152" t="s">
        <v>129</v>
      </c>
      <c r="PFO47" s="1152" t="s">
        <v>129</v>
      </c>
      <c r="PFP47" s="1152" t="s">
        <v>129</v>
      </c>
      <c r="PFQ47" s="1152" t="s">
        <v>129</v>
      </c>
      <c r="PFR47" s="1152" t="s">
        <v>129</v>
      </c>
      <c r="PFS47" s="1152" t="s">
        <v>129</v>
      </c>
      <c r="PFT47" s="1152" t="s">
        <v>129</v>
      </c>
      <c r="PFU47" s="1152" t="s">
        <v>129</v>
      </c>
      <c r="PFV47" s="1152" t="s">
        <v>129</v>
      </c>
      <c r="PFW47" s="1152" t="s">
        <v>129</v>
      </c>
      <c r="PFX47" s="1152" t="s">
        <v>129</v>
      </c>
      <c r="PFY47" s="1152" t="s">
        <v>129</v>
      </c>
      <c r="PFZ47" s="1152" t="s">
        <v>129</v>
      </c>
      <c r="PGA47" s="1152" t="s">
        <v>129</v>
      </c>
      <c r="PGB47" s="1152" t="s">
        <v>129</v>
      </c>
      <c r="PGC47" s="1152" t="s">
        <v>129</v>
      </c>
      <c r="PGD47" s="1152" t="s">
        <v>129</v>
      </c>
      <c r="PGE47" s="1152" t="s">
        <v>129</v>
      </c>
      <c r="PGF47" s="1152" t="s">
        <v>129</v>
      </c>
      <c r="PGG47" s="1152" t="s">
        <v>129</v>
      </c>
      <c r="PGH47" s="1152" t="s">
        <v>129</v>
      </c>
      <c r="PGI47" s="1152" t="s">
        <v>129</v>
      </c>
      <c r="PGJ47" s="1152" t="s">
        <v>129</v>
      </c>
      <c r="PGK47" s="1152" t="s">
        <v>129</v>
      </c>
      <c r="PGL47" s="1152" t="s">
        <v>129</v>
      </c>
      <c r="PGM47" s="1152" t="s">
        <v>129</v>
      </c>
      <c r="PGN47" s="1152" t="s">
        <v>129</v>
      </c>
      <c r="PGO47" s="1152" t="s">
        <v>129</v>
      </c>
      <c r="PGP47" s="1152" t="s">
        <v>129</v>
      </c>
      <c r="PGQ47" s="1152" t="s">
        <v>129</v>
      </c>
      <c r="PGR47" s="1152" t="s">
        <v>129</v>
      </c>
      <c r="PGS47" s="1152" t="s">
        <v>129</v>
      </c>
      <c r="PGT47" s="1152" t="s">
        <v>129</v>
      </c>
      <c r="PGU47" s="1152" t="s">
        <v>129</v>
      </c>
      <c r="PGV47" s="1152" t="s">
        <v>129</v>
      </c>
      <c r="PGW47" s="1152" t="s">
        <v>129</v>
      </c>
      <c r="PGX47" s="1152" t="s">
        <v>129</v>
      </c>
      <c r="PGY47" s="1152" t="s">
        <v>129</v>
      </c>
      <c r="PGZ47" s="1152" t="s">
        <v>129</v>
      </c>
      <c r="PHA47" s="1152" t="s">
        <v>129</v>
      </c>
      <c r="PHB47" s="1152" t="s">
        <v>129</v>
      </c>
      <c r="PHC47" s="1152" t="s">
        <v>129</v>
      </c>
      <c r="PHD47" s="1152" t="s">
        <v>129</v>
      </c>
      <c r="PHE47" s="1152" t="s">
        <v>129</v>
      </c>
      <c r="PHF47" s="1152" t="s">
        <v>129</v>
      </c>
      <c r="PHG47" s="1152" t="s">
        <v>129</v>
      </c>
      <c r="PHH47" s="1152" t="s">
        <v>129</v>
      </c>
      <c r="PHI47" s="1152" t="s">
        <v>129</v>
      </c>
      <c r="PHJ47" s="1152" t="s">
        <v>129</v>
      </c>
      <c r="PHK47" s="1152" t="s">
        <v>129</v>
      </c>
      <c r="PHL47" s="1152" t="s">
        <v>129</v>
      </c>
      <c r="PHM47" s="1152" t="s">
        <v>129</v>
      </c>
      <c r="PHN47" s="1152" t="s">
        <v>129</v>
      </c>
      <c r="PHO47" s="1152" t="s">
        <v>129</v>
      </c>
      <c r="PHP47" s="1152" t="s">
        <v>129</v>
      </c>
      <c r="PHQ47" s="1152" t="s">
        <v>129</v>
      </c>
      <c r="PHR47" s="1152" t="s">
        <v>129</v>
      </c>
      <c r="PHS47" s="1152" t="s">
        <v>129</v>
      </c>
      <c r="PHT47" s="1152" t="s">
        <v>129</v>
      </c>
      <c r="PHU47" s="1152" t="s">
        <v>129</v>
      </c>
      <c r="PHV47" s="1152" t="s">
        <v>129</v>
      </c>
      <c r="PHW47" s="1152" t="s">
        <v>129</v>
      </c>
      <c r="PHX47" s="1152" t="s">
        <v>129</v>
      </c>
      <c r="PHY47" s="1152" t="s">
        <v>129</v>
      </c>
      <c r="PHZ47" s="1152" t="s">
        <v>129</v>
      </c>
      <c r="PIA47" s="1152" t="s">
        <v>129</v>
      </c>
      <c r="PIB47" s="1152" t="s">
        <v>129</v>
      </c>
      <c r="PIC47" s="1152" t="s">
        <v>129</v>
      </c>
      <c r="PID47" s="1152" t="s">
        <v>129</v>
      </c>
      <c r="PIE47" s="1152" t="s">
        <v>129</v>
      </c>
      <c r="PIF47" s="1152" t="s">
        <v>129</v>
      </c>
      <c r="PIG47" s="1152" t="s">
        <v>129</v>
      </c>
      <c r="PIH47" s="1152" t="s">
        <v>129</v>
      </c>
      <c r="PII47" s="1152" t="s">
        <v>129</v>
      </c>
      <c r="PIJ47" s="1152" t="s">
        <v>129</v>
      </c>
      <c r="PIK47" s="1152" t="s">
        <v>129</v>
      </c>
      <c r="PIL47" s="1152" t="s">
        <v>129</v>
      </c>
      <c r="PIM47" s="1152" t="s">
        <v>129</v>
      </c>
      <c r="PIN47" s="1152" t="s">
        <v>129</v>
      </c>
      <c r="PIO47" s="1152" t="s">
        <v>129</v>
      </c>
      <c r="PIP47" s="1152" t="s">
        <v>129</v>
      </c>
      <c r="PIQ47" s="1152" t="s">
        <v>129</v>
      </c>
      <c r="PIR47" s="1152" t="s">
        <v>129</v>
      </c>
      <c r="PIS47" s="1152" t="s">
        <v>129</v>
      </c>
      <c r="PIT47" s="1152" t="s">
        <v>129</v>
      </c>
      <c r="PIU47" s="1152" t="s">
        <v>129</v>
      </c>
      <c r="PIV47" s="1152" t="s">
        <v>129</v>
      </c>
      <c r="PIW47" s="1152" t="s">
        <v>129</v>
      </c>
      <c r="PIX47" s="1152" t="s">
        <v>129</v>
      </c>
      <c r="PIY47" s="1152" t="s">
        <v>129</v>
      </c>
      <c r="PIZ47" s="1152" t="s">
        <v>129</v>
      </c>
      <c r="PJA47" s="1152" t="s">
        <v>129</v>
      </c>
      <c r="PJB47" s="1152" t="s">
        <v>129</v>
      </c>
      <c r="PJC47" s="1152" t="s">
        <v>129</v>
      </c>
      <c r="PJD47" s="1152" t="s">
        <v>129</v>
      </c>
      <c r="PJE47" s="1152" t="s">
        <v>129</v>
      </c>
      <c r="PJF47" s="1152" t="s">
        <v>129</v>
      </c>
      <c r="PJG47" s="1152" t="s">
        <v>129</v>
      </c>
      <c r="PJH47" s="1152" t="s">
        <v>129</v>
      </c>
      <c r="PJI47" s="1152" t="s">
        <v>129</v>
      </c>
      <c r="PJJ47" s="1152" t="s">
        <v>129</v>
      </c>
      <c r="PJK47" s="1152" t="s">
        <v>129</v>
      </c>
      <c r="PJL47" s="1152" t="s">
        <v>129</v>
      </c>
      <c r="PJM47" s="1152" t="s">
        <v>129</v>
      </c>
      <c r="PJN47" s="1152" t="s">
        <v>129</v>
      </c>
      <c r="PJO47" s="1152" t="s">
        <v>129</v>
      </c>
      <c r="PJP47" s="1152" t="s">
        <v>129</v>
      </c>
      <c r="PJQ47" s="1152" t="s">
        <v>129</v>
      </c>
      <c r="PJR47" s="1152" t="s">
        <v>129</v>
      </c>
      <c r="PJS47" s="1152" t="s">
        <v>129</v>
      </c>
      <c r="PJT47" s="1152" t="s">
        <v>129</v>
      </c>
      <c r="PJU47" s="1152" t="s">
        <v>129</v>
      </c>
      <c r="PJV47" s="1152" t="s">
        <v>129</v>
      </c>
      <c r="PJW47" s="1152" t="s">
        <v>129</v>
      </c>
      <c r="PJX47" s="1152" t="s">
        <v>129</v>
      </c>
      <c r="PJY47" s="1152" t="s">
        <v>129</v>
      </c>
      <c r="PJZ47" s="1152" t="s">
        <v>129</v>
      </c>
      <c r="PKA47" s="1152" t="s">
        <v>129</v>
      </c>
      <c r="PKB47" s="1152" t="s">
        <v>129</v>
      </c>
      <c r="PKC47" s="1152" t="s">
        <v>129</v>
      </c>
      <c r="PKD47" s="1152" t="s">
        <v>129</v>
      </c>
      <c r="PKE47" s="1152" t="s">
        <v>129</v>
      </c>
      <c r="PKF47" s="1152" t="s">
        <v>129</v>
      </c>
      <c r="PKG47" s="1152" t="s">
        <v>129</v>
      </c>
      <c r="PKH47" s="1152" t="s">
        <v>129</v>
      </c>
      <c r="PKI47" s="1152" t="s">
        <v>129</v>
      </c>
      <c r="PKJ47" s="1152" t="s">
        <v>129</v>
      </c>
      <c r="PKK47" s="1152" t="s">
        <v>129</v>
      </c>
      <c r="PKL47" s="1152" t="s">
        <v>129</v>
      </c>
      <c r="PKM47" s="1152" t="s">
        <v>129</v>
      </c>
      <c r="PKN47" s="1152" t="s">
        <v>129</v>
      </c>
      <c r="PKO47" s="1152" t="s">
        <v>129</v>
      </c>
      <c r="PKP47" s="1152" t="s">
        <v>129</v>
      </c>
      <c r="PKQ47" s="1152" t="s">
        <v>129</v>
      </c>
      <c r="PKR47" s="1152" t="s">
        <v>129</v>
      </c>
      <c r="PKS47" s="1152" t="s">
        <v>129</v>
      </c>
      <c r="PKT47" s="1152" t="s">
        <v>129</v>
      </c>
      <c r="PKU47" s="1152" t="s">
        <v>129</v>
      </c>
      <c r="PKV47" s="1152" t="s">
        <v>129</v>
      </c>
      <c r="PKW47" s="1152" t="s">
        <v>129</v>
      </c>
      <c r="PKX47" s="1152" t="s">
        <v>129</v>
      </c>
      <c r="PKY47" s="1152" t="s">
        <v>129</v>
      </c>
      <c r="PKZ47" s="1152" t="s">
        <v>129</v>
      </c>
      <c r="PLA47" s="1152" t="s">
        <v>129</v>
      </c>
      <c r="PLB47" s="1152" t="s">
        <v>129</v>
      </c>
      <c r="PLC47" s="1152" t="s">
        <v>129</v>
      </c>
      <c r="PLD47" s="1152" t="s">
        <v>129</v>
      </c>
      <c r="PLE47" s="1152" t="s">
        <v>129</v>
      </c>
      <c r="PLF47" s="1152" t="s">
        <v>129</v>
      </c>
      <c r="PLG47" s="1152" t="s">
        <v>129</v>
      </c>
      <c r="PLH47" s="1152" t="s">
        <v>129</v>
      </c>
      <c r="PLI47" s="1152" t="s">
        <v>129</v>
      </c>
      <c r="PLJ47" s="1152" t="s">
        <v>129</v>
      </c>
      <c r="PLK47" s="1152" t="s">
        <v>129</v>
      </c>
      <c r="PLL47" s="1152" t="s">
        <v>129</v>
      </c>
      <c r="PLM47" s="1152" t="s">
        <v>129</v>
      </c>
      <c r="PLN47" s="1152" t="s">
        <v>129</v>
      </c>
      <c r="PLO47" s="1152" t="s">
        <v>129</v>
      </c>
      <c r="PLP47" s="1152" t="s">
        <v>129</v>
      </c>
      <c r="PLQ47" s="1152" t="s">
        <v>129</v>
      </c>
      <c r="PLR47" s="1152" t="s">
        <v>129</v>
      </c>
      <c r="PLS47" s="1152" t="s">
        <v>129</v>
      </c>
      <c r="PLT47" s="1152" t="s">
        <v>129</v>
      </c>
      <c r="PLU47" s="1152" t="s">
        <v>129</v>
      </c>
      <c r="PLV47" s="1152" t="s">
        <v>129</v>
      </c>
      <c r="PLW47" s="1152" t="s">
        <v>129</v>
      </c>
      <c r="PLX47" s="1152" t="s">
        <v>129</v>
      </c>
      <c r="PLY47" s="1152" t="s">
        <v>129</v>
      </c>
      <c r="PLZ47" s="1152" t="s">
        <v>129</v>
      </c>
      <c r="PMA47" s="1152" t="s">
        <v>129</v>
      </c>
      <c r="PMB47" s="1152" t="s">
        <v>129</v>
      </c>
      <c r="PMC47" s="1152" t="s">
        <v>129</v>
      </c>
      <c r="PMD47" s="1152" t="s">
        <v>129</v>
      </c>
      <c r="PME47" s="1152" t="s">
        <v>129</v>
      </c>
      <c r="PMF47" s="1152" t="s">
        <v>129</v>
      </c>
      <c r="PMG47" s="1152" t="s">
        <v>129</v>
      </c>
      <c r="PMH47" s="1152" t="s">
        <v>129</v>
      </c>
      <c r="PMI47" s="1152" t="s">
        <v>129</v>
      </c>
      <c r="PMJ47" s="1152" t="s">
        <v>129</v>
      </c>
      <c r="PMK47" s="1152" t="s">
        <v>129</v>
      </c>
      <c r="PML47" s="1152" t="s">
        <v>129</v>
      </c>
      <c r="PMM47" s="1152" t="s">
        <v>129</v>
      </c>
      <c r="PMN47" s="1152" t="s">
        <v>129</v>
      </c>
      <c r="PMO47" s="1152" t="s">
        <v>129</v>
      </c>
      <c r="PMP47" s="1152" t="s">
        <v>129</v>
      </c>
      <c r="PMQ47" s="1152" t="s">
        <v>129</v>
      </c>
      <c r="PMR47" s="1152" t="s">
        <v>129</v>
      </c>
      <c r="PMS47" s="1152" t="s">
        <v>129</v>
      </c>
      <c r="PMT47" s="1152" t="s">
        <v>129</v>
      </c>
      <c r="PMU47" s="1152" t="s">
        <v>129</v>
      </c>
      <c r="PMV47" s="1152" t="s">
        <v>129</v>
      </c>
      <c r="PMW47" s="1152" t="s">
        <v>129</v>
      </c>
      <c r="PMX47" s="1152" t="s">
        <v>129</v>
      </c>
      <c r="PMY47" s="1152" t="s">
        <v>129</v>
      </c>
      <c r="PMZ47" s="1152" t="s">
        <v>129</v>
      </c>
      <c r="PNA47" s="1152" t="s">
        <v>129</v>
      </c>
      <c r="PNB47" s="1152" t="s">
        <v>129</v>
      </c>
      <c r="PNC47" s="1152" t="s">
        <v>129</v>
      </c>
      <c r="PND47" s="1152" t="s">
        <v>129</v>
      </c>
      <c r="PNE47" s="1152" t="s">
        <v>129</v>
      </c>
      <c r="PNF47" s="1152" t="s">
        <v>129</v>
      </c>
      <c r="PNG47" s="1152" t="s">
        <v>129</v>
      </c>
      <c r="PNH47" s="1152" t="s">
        <v>129</v>
      </c>
      <c r="PNI47" s="1152" t="s">
        <v>129</v>
      </c>
      <c r="PNJ47" s="1152" t="s">
        <v>129</v>
      </c>
      <c r="PNK47" s="1152" t="s">
        <v>129</v>
      </c>
      <c r="PNL47" s="1152" t="s">
        <v>129</v>
      </c>
      <c r="PNM47" s="1152" t="s">
        <v>129</v>
      </c>
      <c r="PNN47" s="1152" t="s">
        <v>129</v>
      </c>
      <c r="PNO47" s="1152" t="s">
        <v>129</v>
      </c>
      <c r="PNP47" s="1152" t="s">
        <v>129</v>
      </c>
      <c r="PNQ47" s="1152" t="s">
        <v>129</v>
      </c>
      <c r="PNR47" s="1152" t="s">
        <v>129</v>
      </c>
      <c r="PNS47" s="1152" t="s">
        <v>129</v>
      </c>
      <c r="PNT47" s="1152" t="s">
        <v>129</v>
      </c>
      <c r="PNU47" s="1152" t="s">
        <v>129</v>
      </c>
      <c r="PNV47" s="1152" t="s">
        <v>129</v>
      </c>
      <c r="PNW47" s="1152" t="s">
        <v>129</v>
      </c>
      <c r="PNX47" s="1152" t="s">
        <v>129</v>
      </c>
      <c r="PNY47" s="1152" t="s">
        <v>129</v>
      </c>
      <c r="PNZ47" s="1152" t="s">
        <v>129</v>
      </c>
      <c r="POA47" s="1152" t="s">
        <v>129</v>
      </c>
      <c r="POB47" s="1152" t="s">
        <v>129</v>
      </c>
      <c r="POC47" s="1152" t="s">
        <v>129</v>
      </c>
      <c r="POD47" s="1152" t="s">
        <v>129</v>
      </c>
      <c r="POE47" s="1152" t="s">
        <v>129</v>
      </c>
      <c r="POF47" s="1152" t="s">
        <v>129</v>
      </c>
      <c r="POG47" s="1152" t="s">
        <v>129</v>
      </c>
      <c r="POH47" s="1152" t="s">
        <v>129</v>
      </c>
      <c r="POI47" s="1152" t="s">
        <v>129</v>
      </c>
      <c r="POJ47" s="1152" t="s">
        <v>129</v>
      </c>
      <c r="POK47" s="1152" t="s">
        <v>129</v>
      </c>
      <c r="POL47" s="1152" t="s">
        <v>129</v>
      </c>
      <c r="POM47" s="1152" t="s">
        <v>129</v>
      </c>
      <c r="PON47" s="1152" t="s">
        <v>129</v>
      </c>
      <c r="POO47" s="1152" t="s">
        <v>129</v>
      </c>
      <c r="POP47" s="1152" t="s">
        <v>129</v>
      </c>
      <c r="POQ47" s="1152" t="s">
        <v>129</v>
      </c>
      <c r="POR47" s="1152" t="s">
        <v>129</v>
      </c>
      <c r="POS47" s="1152" t="s">
        <v>129</v>
      </c>
      <c r="POT47" s="1152" t="s">
        <v>129</v>
      </c>
      <c r="POU47" s="1152" t="s">
        <v>129</v>
      </c>
      <c r="POV47" s="1152" t="s">
        <v>129</v>
      </c>
      <c r="POW47" s="1152" t="s">
        <v>129</v>
      </c>
      <c r="POX47" s="1152" t="s">
        <v>129</v>
      </c>
      <c r="POY47" s="1152" t="s">
        <v>129</v>
      </c>
      <c r="POZ47" s="1152" t="s">
        <v>129</v>
      </c>
      <c r="PPA47" s="1152" t="s">
        <v>129</v>
      </c>
      <c r="PPB47" s="1152" t="s">
        <v>129</v>
      </c>
      <c r="PPC47" s="1152" t="s">
        <v>129</v>
      </c>
      <c r="PPD47" s="1152" t="s">
        <v>129</v>
      </c>
      <c r="PPE47" s="1152" t="s">
        <v>129</v>
      </c>
      <c r="PPF47" s="1152" t="s">
        <v>129</v>
      </c>
      <c r="PPG47" s="1152" t="s">
        <v>129</v>
      </c>
      <c r="PPH47" s="1152" t="s">
        <v>129</v>
      </c>
      <c r="PPI47" s="1152" t="s">
        <v>129</v>
      </c>
      <c r="PPJ47" s="1152" t="s">
        <v>129</v>
      </c>
      <c r="PPK47" s="1152" t="s">
        <v>129</v>
      </c>
      <c r="PPL47" s="1152" t="s">
        <v>129</v>
      </c>
      <c r="PPM47" s="1152" t="s">
        <v>129</v>
      </c>
      <c r="PPN47" s="1152" t="s">
        <v>129</v>
      </c>
      <c r="PPO47" s="1152" t="s">
        <v>129</v>
      </c>
      <c r="PPP47" s="1152" t="s">
        <v>129</v>
      </c>
      <c r="PPQ47" s="1152" t="s">
        <v>129</v>
      </c>
      <c r="PPR47" s="1152" t="s">
        <v>129</v>
      </c>
      <c r="PPS47" s="1152" t="s">
        <v>129</v>
      </c>
      <c r="PPT47" s="1152" t="s">
        <v>129</v>
      </c>
      <c r="PPU47" s="1152" t="s">
        <v>129</v>
      </c>
      <c r="PPV47" s="1152" t="s">
        <v>129</v>
      </c>
      <c r="PPW47" s="1152" t="s">
        <v>129</v>
      </c>
      <c r="PPX47" s="1152" t="s">
        <v>129</v>
      </c>
      <c r="PPY47" s="1152" t="s">
        <v>129</v>
      </c>
      <c r="PPZ47" s="1152" t="s">
        <v>129</v>
      </c>
      <c r="PQA47" s="1152" t="s">
        <v>129</v>
      </c>
      <c r="PQB47" s="1152" t="s">
        <v>129</v>
      </c>
      <c r="PQC47" s="1152" t="s">
        <v>129</v>
      </c>
      <c r="PQD47" s="1152" t="s">
        <v>129</v>
      </c>
      <c r="PQE47" s="1152" t="s">
        <v>129</v>
      </c>
      <c r="PQF47" s="1152" t="s">
        <v>129</v>
      </c>
      <c r="PQG47" s="1152" t="s">
        <v>129</v>
      </c>
      <c r="PQH47" s="1152" t="s">
        <v>129</v>
      </c>
      <c r="PQI47" s="1152" t="s">
        <v>129</v>
      </c>
      <c r="PQJ47" s="1152" t="s">
        <v>129</v>
      </c>
      <c r="PQK47" s="1152" t="s">
        <v>129</v>
      </c>
      <c r="PQL47" s="1152" t="s">
        <v>129</v>
      </c>
      <c r="PQM47" s="1152" t="s">
        <v>129</v>
      </c>
      <c r="PQN47" s="1152" t="s">
        <v>129</v>
      </c>
      <c r="PQO47" s="1152" t="s">
        <v>129</v>
      </c>
      <c r="PQP47" s="1152" t="s">
        <v>129</v>
      </c>
      <c r="PQQ47" s="1152" t="s">
        <v>129</v>
      </c>
      <c r="PQR47" s="1152" t="s">
        <v>129</v>
      </c>
      <c r="PQS47" s="1152" t="s">
        <v>129</v>
      </c>
      <c r="PQT47" s="1152" t="s">
        <v>129</v>
      </c>
      <c r="PQU47" s="1152" t="s">
        <v>129</v>
      </c>
      <c r="PQV47" s="1152" t="s">
        <v>129</v>
      </c>
      <c r="PQW47" s="1152" t="s">
        <v>129</v>
      </c>
      <c r="PQX47" s="1152" t="s">
        <v>129</v>
      </c>
      <c r="PQY47" s="1152" t="s">
        <v>129</v>
      </c>
      <c r="PQZ47" s="1152" t="s">
        <v>129</v>
      </c>
      <c r="PRA47" s="1152" t="s">
        <v>129</v>
      </c>
      <c r="PRB47" s="1152" t="s">
        <v>129</v>
      </c>
      <c r="PRC47" s="1152" t="s">
        <v>129</v>
      </c>
      <c r="PRD47" s="1152" t="s">
        <v>129</v>
      </c>
      <c r="PRE47" s="1152" t="s">
        <v>129</v>
      </c>
      <c r="PRF47" s="1152" t="s">
        <v>129</v>
      </c>
      <c r="PRG47" s="1152" t="s">
        <v>129</v>
      </c>
      <c r="PRH47" s="1152" t="s">
        <v>129</v>
      </c>
      <c r="PRI47" s="1152" t="s">
        <v>129</v>
      </c>
      <c r="PRJ47" s="1152" t="s">
        <v>129</v>
      </c>
      <c r="PRK47" s="1152" t="s">
        <v>129</v>
      </c>
      <c r="PRL47" s="1152" t="s">
        <v>129</v>
      </c>
      <c r="PRM47" s="1152" t="s">
        <v>129</v>
      </c>
      <c r="PRN47" s="1152" t="s">
        <v>129</v>
      </c>
      <c r="PRO47" s="1152" t="s">
        <v>129</v>
      </c>
      <c r="PRP47" s="1152" t="s">
        <v>129</v>
      </c>
      <c r="PRQ47" s="1152" t="s">
        <v>129</v>
      </c>
      <c r="PRR47" s="1152" t="s">
        <v>129</v>
      </c>
      <c r="PRS47" s="1152" t="s">
        <v>129</v>
      </c>
      <c r="PRT47" s="1152" t="s">
        <v>129</v>
      </c>
      <c r="PRU47" s="1152" t="s">
        <v>129</v>
      </c>
      <c r="PRV47" s="1152" t="s">
        <v>129</v>
      </c>
      <c r="PRW47" s="1152" t="s">
        <v>129</v>
      </c>
      <c r="PRX47" s="1152" t="s">
        <v>129</v>
      </c>
      <c r="PRY47" s="1152" t="s">
        <v>129</v>
      </c>
      <c r="PRZ47" s="1152" t="s">
        <v>129</v>
      </c>
      <c r="PSA47" s="1152" t="s">
        <v>129</v>
      </c>
      <c r="PSB47" s="1152" t="s">
        <v>129</v>
      </c>
      <c r="PSC47" s="1152" t="s">
        <v>129</v>
      </c>
      <c r="PSD47" s="1152" t="s">
        <v>129</v>
      </c>
      <c r="PSE47" s="1152" t="s">
        <v>129</v>
      </c>
      <c r="PSF47" s="1152" t="s">
        <v>129</v>
      </c>
      <c r="PSG47" s="1152" t="s">
        <v>129</v>
      </c>
      <c r="PSH47" s="1152" t="s">
        <v>129</v>
      </c>
      <c r="PSI47" s="1152" t="s">
        <v>129</v>
      </c>
      <c r="PSJ47" s="1152" t="s">
        <v>129</v>
      </c>
      <c r="PSK47" s="1152" t="s">
        <v>129</v>
      </c>
      <c r="PSL47" s="1152" t="s">
        <v>129</v>
      </c>
      <c r="PSM47" s="1152" t="s">
        <v>129</v>
      </c>
      <c r="PSN47" s="1152" t="s">
        <v>129</v>
      </c>
      <c r="PSO47" s="1152" t="s">
        <v>129</v>
      </c>
      <c r="PSP47" s="1152" t="s">
        <v>129</v>
      </c>
      <c r="PSQ47" s="1152" t="s">
        <v>129</v>
      </c>
      <c r="PSR47" s="1152" t="s">
        <v>129</v>
      </c>
      <c r="PSS47" s="1152" t="s">
        <v>129</v>
      </c>
      <c r="PST47" s="1152" t="s">
        <v>129</v>
      </c>
      <c r="PSU47" s="1152" t="s">
        <v>129</v>
      </c>
      <c r="PSV47" s="1152" t="s">
        <v>129</v>
      </c>
      <c r="PSW47" s="1152" t="s">
        <v>129</v>
      </c>
      <c r="PSX47" s="1152" t="s">
        <v>129</v>
      </c>
      <c r="PSY47" s="1152" t="s">
        <v>129</v>
      </c>
      <c r="PSZ47" s="1152" t="s">
        <v>129</v>
      </c>
      <c r="PTA47" s="1152" t="s">
        <v>129</v>
      </c>
      <c r="PTB47" s="1152" t="s">
        <v>129</v>
      </c>
      <c r="PTC47" s="1152" t="s">
        <v>129</v>
      </c>
      <c r="PTD47" s="1152" t="s">
        <v>129</v>
      </c>
      <c r="PTE47" s="1152" t="s">
        <v>129</v>
      </c>
      <c r="PTF47" s="1152" t="s">
        <v>129</v>
      </c>
      <c r="PTG47" s="1152" t="s">
        <v>129</v>
      </c>
      <c r="PTH47" s="1152" t="s">
        <v>129</v>
      </c>
      <c r="PTI47" s="1152" t="s">
        <v>129</v>
      </c>
      <c r="PTJ47" s="1152" t="s">
        <v>129</v>
      </c>
      <c r="PTK47" s="1152" t="s">
        <v>129</v>
      </c>
      <c r="PTL47" s="1152" t="s">
        <v>129</v>
      </c>
      <c r="PTM47" s="1152" t="s">
        <v>129</v>
      </c>
      <c r="PTN47" s="1152" t="s">
        <v>129</v>
      </c>
      <c r="PTO47" s="1152" t="s">
        <v>129</v>
      </c>
      <c r="PTP47" s="1152" t="s">
        <v>129</v>
      </c>
      <c r="PTQ47" s="1152" t="s">
        <v>129</v>
      </c>
      <c r="PTR47" s="1152" t="s">
        <v>129</v>
      </c>
      <c r="PTS47" s="1152" t="s">
        <v>129</v>
      </c>
      <c r="PTT47" s="1152" t="s">
        <v>129</v>
      </c>
      <c r="PTU47" s="1152" t="s">
        <v>129</v>
      </c>
      <c r="PTV47" s="1152" t="s">
        <v>129</v>
      </c>
      <c r="PTW47" s="1152" t="s">
        <v>129</v>
      </c>
      <c r="PTX47" s="1152" t="s">
        <v>129</v>
      </c>
      <c r="PTY47" s="1152" t="s">
        <v>129</v>
      </c>
      <c r="PTZ47" s="1152" t="s">
        <v>129</v>
      </c>
      <c r="PUA47" s="1152" t="s">
        <v>129</v>
      </c>
      <c r="PUB47" s="1152" t="s">
        <v>129</v>
      </c>
      <c r="PUC47" s="1152" t="s">
        <v>129</v>
      </c>
      <c r="PUD47" s="1152" t="s">
        <v>129</v>
      </c>
      <c r="PUE47" s="1152" t="s">
        <v>129</v>
      </c>
      <c r="PUF47" s="1152" t="s">
        <v>129</v>
      </c>
      <c r="PUG47" s="1152" t="s">
        <v>129</v>
      </c>
      <c r="PUH47" s="1152" t="s">
        <v>129</v>
      </c>
      <c r="PUI47" s="1152" t="s">
        <v>129</v>
      </c>
      <c r="PUJ47" s="1152" t="s">
        <v>129</v>
      </c>
      <c r="PUK47" s="1152" t="s">
        <v>129</v>
      </c>
      <c r="PUL47" s="1152" t="s">
        <v>129</v>
      </c>
      <c r="PUM47" s="1152" t="s">
        <v>129</v>
      </c>
      <c r="PUN47" s="1152" t="s">
        <v>129</v>
      </c>
      <c r="PUO47" s="1152" t="s">
        <v>129</v>
      </c>
      <c r="PUP47" s="1152" t="s">
        <v>129</v>
      </c>
      <c r="PUQ47" s="1152" t="s">
        <v>129</v>
      </c>
      <c r="PUR47" s="1152" t="s">
        <v>129</v>
      </c>
      <c r="PUS47" s="1152" t="s">
        <v>129</v>
      </c>
      <c r="PUT47" s="1152" t="s">
        <v>129</v>
      </c>
      <c r="PUU47" s="1152" t="s">
        <v>129</v>
      </c>
      <c r="PUV47" s="1152" t="s">
        <v>129</v>
      </c>
      <c r="PUW47" s="1152" t="s">
        <v>129</v>
      </c>
      <c r="PUX47" s="1152" t="s">
        <v>129</v>
      </c>
      <c r="PUY47" s="1152" t="s">
        <v>129</v>
      </c>
      <c r="PUZ47" s="1152" t="s">
        <v>129</v>
      </c>
      <c r="PVA47" s="1152" t="s">
        <v>129</v>
      </c>
      <c r="PVB47" s="1152" t="s">
        <v>129</v>
      </c>
      <c r="PVC47" s="1152" t="s">
        <v>129</v>
      </c>
      <c r="PVD47" s="1152" t="s">
        <v>129</v>
      </c>
      <c r="PVE47" s="1152" t="s">
        <v>129</v>
      </c>
      <c r="PVF47" s="1152" t="s">
        <v>129</v>
      </c>
      <c r="PVG47" s="1152" t="s">
        <v>129</v>
      </c>
      <c r="PVH47" s="1152" t="s">
        <v>129</v>
      </c>
      <c r="PVI47" s="1152" t="s">
        <v>129</v>
      </c>
      <c r="PVJ47" s="1152" t="s">
        <v>129</v>
      </c>
      <c r="PVK47" s="1152" t="s">
        <v>129</v>
      </c>
      <c r="PVL47" s="1152" t="s">
        <v>129</v>
      </c>
      <c r="PVM47" s="1152" t="s">
        <v>129</v>
      </c>
      <c r="PVN47" s="1152" t="s">
        <v>129</v>
      </c>
      <c r="PVO47" s="1152" t="s">
        <v>129</v>
      </c>
      <c r="PVP47" s="1152" t="s">
        <v>129</v>
      </c>
      <c r="PVQ47" s="1152" t="s">
        <v>129</v>
      </c>
      <c r="PVR47" s="1152" t="s">
        <v>129</v>
      </c>
      <c r="PVS47" s="1152" t="s">
        <v>129</v>
      </c>
      <c r="PVT47" s="1152" t="s">
        <v>129</v>
      </c>
      <c r="PVU47" s="1152" t="s">
        <v>129</v>
      </c>
      <c r="PVV47" s="1152" t="s">
        <v>129</v>
      </c>
      <c r="PVW47" s="1152" t="s">
        <v>129</v>
      </c>
      <c r="PVX47" s="1152" t="s">
        <v>129</v>
      </c>
      <c r="PVY47" s="1152" t="s">
        <v>129</v>
      </c>
      <c r="PVZ47" s="1152" t="s">
        <v>129</v>
      </c>
      <c r="PWA47" s="1152" t="s">
        <v>129</v>
      </c>
      <c r="PWB47" s="1152" t="s">
        <v>129</v>
      </c>
      <c r="PWC47" s="1152" t="s">
        <v>129</v>
      </c>
      <c r="PWD47" s="1152" t="s">
        <v>129</v>
      </c>
      <c r="PWE47" s="1152" t="s">
        <v>129</v>
      </c>
      <c r="PWF47" s="1152" t="s">
        <v>129</v>
      </c>
      <c r="PWG47" s="1152" t="s">
        <v>129</v>
      </c>
      <c r="PWH47" s="1152" t="s">
        <v>129</v>
      </c>
      <c r="PWI47" s="1152" t="s">
        <v>129</v>
      </c>
      <c r="PWJ47" s="1152" t="s">
        <v>129</v>
      </c>
      <c r="PWK47" s="1152" t="s">
        <v>129</v>
      </c>
      <c r="PWL47" s="1152" t="s">
        <v>129</v>
      </c>
      <c r="PWM47" s="1152" t="s">
        <v>129</v>
      </c>
      <c r="PWN47" s="1152" t="s">
        <v>129</v>
      </c>
      <c r="PWO47" s="1152" t="s">
        <v>129</v>
      </c>
      <c r="PWP47" s="1152" t="s">
        <v>129</v>
      </c>
      <c r="PWQ47" s="1152" t="s">
        <v>129</v>
      </c>
      <c r="PWR47" s="1152" t="s">
        <v>129</v>
      </c>
      <c r="PWS47" s="1152" t="s">
        <v>129</v>
      </c>
      <c r="PWT47" s="1152" t="s">
        <v>129</v>
      </c>
      <c r="PWU47" s="1152" t="s">
        <v>129</v>
      </c>
      <c r="PWV47" s="1152" t="s">
        <v>129</v>
      </c>
      <c r="PWW47" s="1152" t="s">
        <v>129</v>
      </c>
      <c r="PWX47" s="1152" t="s">
        <v>129</v>
      </c>
      <c r="PWY47" s="1152" t="s">
        <v>129</v>
      </c>
      <c r="PWZ47" s="1152" t="s">
        <v>129</v>
      </c>
      <c r="PXA47" s="1152" t="s">
        <v>129</v>
      </c>
      <c r="PXB47" s="1152" t="s">
        <v>129</v>
      </c>
      <c r="PXC47" s="1152" t="s">
        <v>129</v>
      </c>
      <c r="PXD47" s="1152" t="s">
        <v>129</v>
      </c>
      <c r="PXE47" s="1152" t="s">
        <v>129</v>
      </c>
      <c r="PXF47" s="1152" t="s">
        <v>129</v>
      </c>
      <c r="PXG47" s="1152" t="s">
        <v>129</v>
      </c>
      <c r="PXH47" s="1152" t="s">
        <v>129</v>
      </c>
      <c r="PXI47" s="1152" t="s">
        <v>129</v>
      </c>
      <c r="PXJ47" s="1152" t="s">
        <v>129</v>
      </c>
      <c r="PXK47" s="1152" t="s">
        <v>129</v>
      </c>
      <c r="PXL47" s="1152" t="s">
        <v>129</v>
      </c>
      <c r="PXM47" s="1152" t="s">
        <v>129</v>
      </c>
      <c r="PXN47" s="1152" t="s">
        <v>129</v>
      </c>
      <c r="PXO47" s="1152" t="s">
        <v>129</v>
      </c>
      <c r="PXP47" s="1152" t="s">
        <v>129</v>
      </c>
      <c r="PXQ47" s="1152" t="s">
        <v>129</v>
      </c>
      <c r="PXR47" s="1152" t="s">
        <v>129</v>
      </c>
      <c r="PXS47" s="1152" t="s">
        <v>129</v>
      </c>
      <c r="PXT47" s="1152" t="s">
        <v>129</v>
      </c>
      <c r="PXU47" s="1152" t="s">
        <v>129</v>
      </c>
      <c r="PXV47" s="1152" t="s">
        <v>129</v>
      </c>
      <c r="PXW47" s="1152" t="s">
        <v>129</v>
      </c>
      <c r="PXX47" s="1152" t="s">
        <v>129</v>
      </c>
      <c r="PXY47" s="1152" t="s">
        <v>129</v>
      </c>
      <c r="PXZ47" s="1152" t="s">
        <v>129</v>
      </c>
      <c r="PYA47" s="1152" t="s">
        <v>129</v>
      </c>
      <c r="PYB47" s="1152" t="s">
        <v>129</v>
      </c>
      <c r="PYC47" s="1152" t="s">
        <v>129</v>
      </c>
      <c r="PYD47" s="1152" t="s">
        <v>129</v>
      </c>
      <c r="PYE47" s="1152" t="s">
        <v>129</v>
      </c>
      <c r="PYF47" s="1152" t="s">
        <v>129</v>
      </c>
      <c r="PYG47" s="1152" t="s">
        <v>129</v>
      </c>
      <c r="PYH47" s="1152" t="s">
        <v>129</v>
      </c>
      <c r="PYI47" s="1152" t="s">
        <v>129</v>
      </c>
      <c r="PYJ47" s="1152" t="s">
        <v>129</v>
      </c>
      <c r="PYK47" s="1152" t="s">
        <v>129</v>
      </c>
      <c r="PYL47" s="1152" t="s">
        <v>129</v>
      </c>
      <c r="PYM47" s="1152" t="s">
        <v>129</v>
      </c>
      <c r="PYN47" s="1152" t="s">
        <v>129</v>
      </c>
      <c r="PYO47" s="1152" t="s">
        <v>129</v>
      </c>
      <c r="PYP47" s="1152" t="s">
        <v>129</v>
      </c>
      <c r="PYQ47" s="1152" t="s">
        <v>129</v>
      </c>
      <c r="PYR47" s="1152" t="s">
        <v>129</v>
      </c>
      <c r="PYS47" s="1152" t="s">
        <v>129</v>
      </c>
      <c r="PYT47" s="1152" t="s">
        <v>129</v>
      </c>
      <c r="PYU47" s="1152" t="s">
        <v>129</v>
      </c>
      <c r="PYV47" s="1152" t="s">
        <v>129</v>
      </c>
      <c r="PYW47" s="1152" t="s">
        <v>129</v>
      </c>
      <c r="PYX47" s="1152" t="s">
        <v>129</v>
      </c>
      <c r="PYY47" s="1152" t="s">
        <v>129</v>
      </c>
      <c r="PYZ47" s="1152" t="s">
        <v>129</v>
      </c>
      <c r="PZA47" s="1152" t="s">
        <v>129</v>
      </c>
      <c r="PZB47" s="1152" t="s">
        <v>129</v>
      </c>
      <c r="PZC47" s="1152" t="s">
        <v>129</v>
      </c>
      <c r="PZD47" s="1152" t="s">
        <v>129</v>
      </c>
      <c r="PZE47" s="1152" t="s">
        <v>129</v>
      </c>
      <c r="PZF47" s="1152" t="s">
        <v>129</v>
      </c>
      <c r="PZG47" s="1152" t="s">
        <v>129</v>
      </c>
      <c r="PZH47" s="1152" t="s">
        <v>129</v>
      </c>
      <c r="PZI47" s="1152" t="s">
        <v>129</v>
      </c>
      <c r="PZJ47" s="1152" t="s">
        <v>129</v>
      </c>
      <c r="PZK47" s="1152" t="s">
        <v>129</v>
      </c>
      <c r="PZL47" s="1152" t="s">
        <v>129</v>
      </c>
      <c r="PZM47" s="1152" t="s">
        <v>129</v>
      </c>
      <c r="PZN47" s="1152" t="s">
        <v>129</v>
      </c>
      <c r="PZO47" s="1152" t="s">
        <v>129</v>
      </c>
      <c r="PZP47" s="1152" t="s">
        <v>129</v>
      </c>
      <c r="PZQ47" s="1152" t="s">
        <v>129</v>
      </c>
      <c r="PZR47" s="1152" t="s">
        <v>129</v>
      </c>
      <c r="PZS47" s="1152" t="s">
        <v>129</v>
      </c>
      <c r="PZT47" s="1152" t="s">
        <v>129</v>
      </c>
      <c r="PZU47" s="1152" t="s">
        <v>129</v>
      </c>
      <c r="PZV47" s="1152" t="s">
        <v>129</v>
      </c>
      <c r="PZW47" s="1152" t="s">
        <v>129</v>
      </c>
      <c r="PZX47" s="1152" t="s">
        <v>129</v>
      </c>
      <c r="PZY47" s="1152" t="s">
        <v>129</v>
      </c>
      <c r="PZZ47" s="1152" t="s">
        <v>129</v>
      </c>
      <c r="QAA47" s="1152" t="s">
        <v>129</v>
      </c>
      <c r="QAB47" s="1152" t="s">
        <v>129</v>
      </c>
      <c r="QAC47" s="1152" t="s">
        <v>129</v>
      </c>
      <c r="QAD47" s="1152" t="s">
        <v>129</v>
      </c>
      <c r="QAE47" s="1152" t="s">
        <v>129</v>
      </c>
      <c r="QAF47" s="1152" t="s">
        <v>129</v>
      </c>
      <c r="QAG47" s="1152" t="s">
        <v>129</v>
      </c>
      <c r="QAH47" s="1152" t="s">
        <v>129</v>
      </c>
      <c r="QAI47" s="1152" t="s">
        <v>129</v>
      </c>
      <c r="QAJ47" s="1152" t="s">
        <v>129</v>
      </c>
      <c r="QAK47" s="1152" t="s">
        <v>129</v>
      </c>
      <c r="QAL47" s="1152" t="s">
        <v>129</v>
      </c>
      <c r="QAM47" s="1152" t="s">
        <v>129</v>
      </c>
      <c r="QAN47" s="1152" t="s">
        <v>129</v>
      </c>
      <c r="QAO47" s="1152" t="s">
        <v>129</v>
      </c>
      <c r="QAP47" s="1152" t="s">
        <v>129</v>
      </c>
      <c r="QAQ47" s="1152" t="s">
        <v>129</v>
      </c>
      <c r="QAR47" s="1152" t="s">
        <v>129</v>
      </c>
      <c r="QAS47" s="1152" t="s">
        <v>129</v>
      </c>
      <c r="QAT47" s="1152" t="s">
        <v>129</v>
      </c>
      <c r="QAU47" s="1152" t="s">
        <v>129</v>
      </c>
      <c r="QAV47" s="1152" t="s">
        <v>129</v>
      </c>
      <c r="QAW47" s="1152" t="s">
        <v>129</v>
      </c>
      <c r="QAX47" s="1152" t="s">
        <v>129</v>
      </c>
      <c r="QAY47" s="1152" t="s">
        <v>129</v>
      </c>
      <c r="QAZ47" s="1152" t="s">
        <v>129</v>
      </c>
      <c r="QBA47" s="1152" t="s">
        <v>129</v>
      </c>
      <c r="QBB47" s="1152" t="s">
        <v>129</v>
      </c>
      <c r="QBC47" s="1152" t="s">
        <v>129</v>
      </c>
      <c r="QBD47" s="1152" t="s">
        <v>129</v>
      </c>
      <c r="QBE47" s="1152" t="s">
        <v>129</v>
      </c>
      <c r="QBF47" s="1152" t="s">
        <v>129</v>
      </c>
      <c r="QBG47" s="1152" t="s">
        <v>129</v>
      </c>
      <c r="QBH47" s="1152" t="s">
        <v>129</v>
      </c>
      <c r="QBI47" s="1152" t="s">
        <v>129</v>
      </c>
      <c r="QBJ47" s="1152" t="s">
        <v>129</v>
      </c>
      <c r="QBK47" s="1152" t="s">
        <v>129</v>
      </c>
      <c r="QBL47" s="1152" t="s">
        <v>129</v>
      </c>
      <c r="QBM47" s="1152" t="s">
        <v>129</v>
      </c>
      <c r="QBN47" s="1152" t="s">
        <v>129</v>
      </c>
      <c r="QBO47" s="1152" t="s">
        <v>129</v>
      </c>
      <c r="QBP47" s="1152" t="s">
        <v>129</v>
      </c>
      <c r="QBQ47" s="1152" t="s">
        <v>129</v>
      </c>
      <c r="QBR47" s="1152" t="s">
        <v>129</v>
      </c>
      <c r="QBS47" s="1152" t="s">
        <v>129</v>
      </c>
      <c r="QBT47" s="1152" t="s">
        <v>129</v>
      </c>
      <c r="QBU47" s="1152" t="s">
        <v>129</v>
      </c>
      <c r="QBV47" s="1152" t="s">
        <v>129</v>
      </c>
      <c r="QBW47" s="1152" t="s">
        <v>129</v>
      </c>
      <c r="QBX47" s="1152" t="s">
        <v>129</v>
      </c>
      <c r="QBY47" s="1152" t="s">
        <v>129</v>
      </c>
      <c r="QBZ47" s="1152" t="s">
        <v>129</v>
      </c>
      <c r="QCA47" s="1152" t="s">
        <v>129</v>
      </c>
      <c r="QCB47" s="1152" t="s">
        <v>129</v>
      </c>
      <c r="QCC47" s="1152" t="s">
        <v>129</v>
      </c>
      <c r="QCD47" s="1152" t="s">
        <v>129</v>
      </c>
      <c r="QCE47" s="1152" t="s">
        <v>129</v>
      </c>
      <c r="QCF47" s="1152" t="s">
        <v>129</v>
      </c>
      <c r="QCG47" s="1152" t="s">
        <v>129</v>
      </c>
      <c r="QCH47" s="1152" t="s">
        <v>129</v>
      </c>
      <c r="QCI47" s="1152" t="s">
        <v>129</v>
      </c>
      <c r="QCJ47" s="1152" t="s">
        <v>129</v>
      </c>
      <c r="QCK47" s="1152" t="s">
        <v>129</v>
      </c>
      <c r="QCL47" s="1152" t="s">
        <v>129</v>
      </c>
      <c r="QCM47" s="1152" t="s">
        <v>129</v>
      </c>
      <c r="QCN47" s="1152" t="s">
        <v>129</v>
      </c>
      <c r="QCO47" s="1152" t="s">
        <v>129</v>
      </c>
      <c r="QCP47" s="1152" t="s">
        <v>129</v>
      </c>
      <c r="QCQ47" s="1152" t="s">
        <v>129</v>
      </c>
      <c r="QCR47" s="1152" t="s">
        <v>129</v>
      </c>
      <c r="QCS47" s="1152" t="s">
        <v>129</v>
      </c>
      <c r="QCT47" s="1152" t="s">
        <v>129</v>
      </c>
      <c r="QCU47" s="1152" t="s">
        <v>129</v>
      </c>
      <c r="QCV47" s="1152" t="s">
        <v>129</v>
      </c>
      <c r="QCW47" s="1152" t="s">
        <v>129</v>
      </c>
      <c r="QCX47" s="1152" t="s">
        <v>129</v>
      </c>
      <c r="QCY47" s="1152" t="s">
        <v>129</v>
      </c>
      <c r="QCZ47" s="1152" t="s">
        <v>129</v>
      </c>
      <c r="QDA47" s="1152" t="s">
        <v>129</v>
      </c>
      <c r="QDB47" s="1152" t="s">
        <v>129</v>
      </c>
      <c r="QDC47" s="1152" t="s">
        <v>129</v>
      </c>
      <c r="QDD47" s="1152" t="s">
        <v>129</v>
      </c>
      <c r="QDE47" s="1152" t="s">
        <v>129</v>
      </c>
      <c r="QDF47" s="1152" t="s">
        <v>129</v>
      </c>
      <c r="QDG47" s="1152" t="s">
        <v>129</v>
      </c>
      <c r="QDH47" s="1152" t="s">
        <v>129</v>
      </c>
      <c r="QDI47" s="1152" t="s">
        <v>129</v>
      </c>
      <c r="QDJ47" s="1152" t="s">
        <v>129</v>
      </c>
      <c r="QDK47" s="1152" t="s">
        <v>129</v>
      </c>
      <c r="QDL47" s="1152" t="s">
        <v>129</v>
      </c>
      <c r="QDM47" s="1152" t="s">
        <v>129</v>
      </c>
      <c r="QDN47" s="1152" t="s">
        <v>129</v>
      </c>
      <c r="QDO47" s="1152" t="s">
        <v>129</v>
      </c>
      <c r="QDP47" s="1152" t="s">
        <v>129</v>
      </c>
      <c r="QDQ47" s="1152" t="s">
        <v>129</v>
      </c>
      <c r="QDR47" s="1152" t="s">
        <v>129</v>
      </c>
      <c r="QDS47" s="1152" t="s">
        <v>129</v>
      </c>
      <c r="QDT47" s="1152" t="s">
        <v>129</v>
      </c>
      <c r="QDU47" s="1152" t="s">
        <v>129</v>
      </c>
      <c r="QDV47" s="1152" t="s">
        <v>129</v>
      </c>
      <c r="QDW47" s="1152" t="s">
        <v>129</v>
      </c>
      <c r="QDX47" s="1152" t="s">
        <v>129</v>
      </c>
      <c r="QDY47" s="1152" t="s">
        <v>129</v>
      </c>
      <c r="QDZ47" s="1152" t="s">
        <v>129</v>
      </c>
      <c r="QEA47" s="1152" t="s">
        <v>129</v>
      </c>
      <c r="QEB47" s="1152" t="s">
        <v>129</v>
      </c>
      <c r="QEC47" s="1152" t="s">
        <v>129</v>
      </c>
      <c r="QED47" s="1152" t="s">
        <v>129</v>
      </c>
      <c r="QEE47" s="1152" t="s">
        <v>129</v>
      </c>
      <c r="QEF47" s="1152" t="s">
        <v>129</v>
      </c>
      <c r="QEG47" s="1152" t="s">
        <v>129</v>
      </c>
      <c r="QEH47" s="1152" t="s">
        <v>129</v>
      </c>
      <c r="QEI47" s="1152" t="s">
        <v>129</v>
      </c>
      <c r="QEJ47" s="1152" t="s">
        <v>129</v>
      </c>
      <c r="QEK47" s="1152" t="s">
        <v>129</v>
      </c>
      <c r="QEL47" s="1152" t="s">
        <v>129</v>
      </c>
      <c r="QEM47" s="1152" t="s">
        <v>129</v>
      </c>
      <c r="QEN47" s="1152" t="s">
        <v>129</v>
      </c>
      <c r="QEO47" s="1152" t="s">
        <v>129</v>
      </c>
      <c r="QEP47" s="1152" t="s">
        <v>129</v>
      </c>
      <c r="QEQ47" s="1152" t="s">
        <v>129</v>
      </c>
      <c r="QER47" s="1152" t="s">
        <v>129</v>
      </c>
      <c r="QES47" s="1152" t="s">
        <v>129</v>
      </c>
      <c r="QET47" s="1152" t="s">
        <v>129</v>
      </c>
      <c r="QEU47" s="1152" t="s">
        <v>129</v>
      </c>
      <c r="QEV47" s="1152" t="s">
        <v>129</v>
      </c>
      <c r="QEW47" s="1152" t="s">
        <v>129</v>
      </c>
      <c r="QEX47" s="1152" t="s">
        <v>129</v>
      </c>
      <c r="QEY47" s="1152" t="s">
        <v>129</v>
      </c>
      <c r="QEZ47" s="1152" t="s">
        <v>129</v>
      </c>
      <c r="QFA47" s="1152" t="s">
        <v>129</v>
      </c>
      <c r="QFB47" s="1152" t="s">
        <v>129</v>
      </c>
      <c r="QFC47" s="1152" t="s">
        <v>129</v>
      </c>
      <c r="QFD47" s="1152" t="s">
        <v>129</v>
      </c>
      <c r="QFE47" s="1152" t="s">
        <v>129</v>
      </c>
      <c r="QFF47" s="1152" t="s">
        <v>129</v>
      </c>
      <c r="QFG47" s="1152" t="s">
        <v>129</v>
      </c>
      <c r="QFH47" s="1152" t="s">
        <v>129</v>
      </c>
      <c r="QFI47" s="1152" t="s">
        <v>129</v>
      </c>
      <c r="QFJ47" s="1152" t="s">
        <v>129</v>
      </c>
      <c r="QFK47" s="1152" t="s">
        <v>129</v>
      </c>
      <c r="QFL47" s="1152" t="s">
        <v>129</v>
      </c>
      <c r="QFM47" s="1152" t="s">
        <v>129</v>
      </c>
      <c r="QFN47" s="1152" t="s">
        <v>129</v>
      </c>
      <c r="QFO47" s="1152" t="s">
        <v>129</v>
      </c>
      <c r="QFP47" s="1152" t="s">
        <v>129</v>
      </c>
      <c r="QFQ47" s="1152" t="s">
        <v>129</v>
      </c>
      <c r="QFR47" s="1152" t="s">
        <v>129</v>
      </c>
      <c r="QFS47" s="1152" t="s">
        <v>129</v>
      </c>
      <c r="QFT47" s="1152" t="s">
        <v>129</v>
      </c>
      <c r="QFU47" s="1152" t="s">
        <v>129</v>
      </c>
      <c r="QFV47" s="1152" t="s">
        <v>129</v>
      </c>
      <c r="QFW47" s="1152" t="s">
        <v>129</v>
      </c>
      <c r="QFX47" s="1152" t="s">
        <v>129</v>
      </c>
      <c r="QFY47" s="1152" t="s">
        <v>129</v>
      </c>
      <c r="QFZ47" s="1152" t="s">
        <v>129</v>
      </c>
      <c r="QGA47" s="1152" t="s">
        <v>129</v>
      </c>
      <c r="QGB47" s="1152" t="s">
        <v>129</v>
      </c>
      <c r="QGC47" s="1152" t="s">
        <v>129</v>
      </c>
      <c r="QGD47" s="1152" t="s">
        <v>129</v>
      </c>
      <c r="QGE47" s="1152" t="s">
        <v>129</v>
      </c>
      <c r="QGF47" s="1152" t="s">
        <v>129</v>
      </c>
      <c r="QGG47" s="1152" t="s">
        <v>129</v>
      </c>
      <c r="QGH47" s="1152" t="s">
        <v>129</v>
      </c>
      <c r="QGI47" s="1152" t="s">
        <v>129</v>
      </c>
      <c r="QGJ47" s="1152" t="s">
        <v>129</v>
      </c>
      <c r="QGK47" s="1152" t="s">
        <v>129</v>
      </c>
      <c r="QGL47" s="1152" t="s">
        <v>129</v>
      </c>
      <c r="QGM47" s="1152" t="s">
        <v>129</v>
      </c>
      <c r="QGN47" s="1152" t="s">
        <v>129</v>
      </c>
      <c r="QGO47" s="1152" t="s">
        <v>129</v>
      </c>
      <c r="QGP47" s="1152" t="s">
        <v>129</v>
      </c>
      <c r="QGQ47" s="1152" t="s">
        <v>129</v>
      </c>
      <c r="QGR47" s="1152" t="s">
        <v>129</v>
      </c>
      <c r="QGS47" s="1152" t="s">
        <v>129</v>
      </c>
      <c r="QGT47" s="1152" t="s">
        <v>129</v>
      </c>
      <c r="QGU47" s="1152" t="s">
        <v>129</v>
      </c>
      <c r="QGV47" s="1152" t="s">
        <v>129</v>
      </c>
      <c r="QGW47" s="1152" t="s">
        <v>129</v>
      </c>
      <c r="QGX47" s="1152" t="s">
        <v>129</v>
      </c>
      <c r="QGY47" s="1152" t="s">
        <v>129</v>
      </c>
      <c r="QGZ47" s="1152" t="s">
        <v>129</v>
      </c>
      <c r="QHA47" s="1152" t="s">
        <v>129</v>
      </c>
      <c r="QHB47" s="1152" t="s">
        <v>129</v>
      </c>
      <c r="QHC47" s="1152" t="s">
        <v>129</v>
      </c>
      <c r="QHD47" s="1152" t="s">
        <v>129</v>
      </c>
      <c r="QHE47" s="1152" t="s">
        <v>129</v>
      </c>
      <c r="QHF47" s="1152" t="s">
        <v>129</v>
      </c>
      <c r="QHG47" s="1152" t="s">
        <v>129</v>
      </c>
      <c r="QHH47" s="1152" t="s">
        <v>129</v>
      </c>
      <c r="QHI47" s="1152" t="s">
        <v>129</v>
      </c>
      <c r="QHJ47" s="1152" t="s">
        <v>129</v>
      </c>
      <c r="QHK47" s="1152" t="s">
        <v>129</v>
      </c>
      <c r="QHL47" s="1152" t="s">
        <v>129</v>
      </c>
      <c r="QHM47" s="1152" t="s">
        <v>129</v>
      </c>
      <c r="QHN47" s="1152" t="s">
        <v>129</v>
      </c>
      <c r="QHO47" s="1152" t="s">
        <v>129</v>
      </c>
      <c r="QHP47" s="1152" t="s">
        <v>129</v>
      </c>
      <c r="QHQ47" s="1152" t="s">
        <v>129</v>
      </c>
      <c r="QHR47" s="1152" t="s">
        <v>129</v>
      </c>
      <c r="QHS47" s="1152" t="s">
        <v>129</v>
      </c>
      <c r="QHT47" s="1152" t="s">
        <v>129</v>
      </c>
      <c r="QHU47" s="1152" t="s">
        <v>129</v>
      </c>
      <c r="QHV47" s="1152" t="s">
        <v>129</v>
      </c>
      <c r="QHW47" s="1152" t="s">
        <v>129</v>
      </c>
      <c r="QHX47" s="1152" t="s">
        <v>129</v>
      </c>
      <c r="QHY47" s="1152" t="s">
        <v>129</v>
      </c>
      <c r="QHZ47" s="1152" t="s">
        <v>129</v>
      </c>
      <c r="QIA47" s="1152" t="s">
        <v>129</v>
      </c>
      <c r="QIB47" s="1152" t="s">
        <v>129</v>
      </c>
      <c r="QIC47" s="1152" t="s">
        <v>129</v>
      </c>
      <c r="QID47" s="1152" t="s">
        <v>129</v>
      </c>
      <c r="QIE47" s="1152" t="s">
        <v>129</v>
      </c>
      <c r="QIF47" s="1152" t="s">
        <v>129</v>
      </c>
      <c r="QIG47" s="1152" t="s">
        <v>129</v>
      </c>
      <c r="QIH47" s="1152" t="s">
        <v>129</v>
      </c>
      <c r="QII47" s="1152" t="s">
        <v>129</v>
      </c>
      <c r="QIJ47" s="1152" t="s">
        <v>129</v>
      </c>
      <c r="QIK47" s="1152" t="s">
        <v>129</v>
      </c>
      <c r="QIL47" s="1152" t="s">
        <v>129</v>
      </c>
      <c r="QIM47" s="1152" t="s">
        <v>129</v>
      </c>
      <c r="QIN47" s="1152" t="s">
        <v>129</v>
      </c>
      <c r="QIO47" s="1152" t="s">
        <v>129</v>
      </c>
      <c r="QIP47" s="1152" t="s">
        <v>129</v>
      </c>
      <c r="QIQ47" s="1152" t="s">
        <v>129</v>
      </c>
      <c r="QIR47" s="1152" t="s">
        <v>129</v>
      </c>
      <c r="QIS47" s="1152" t="s">
        <v>129</v>
      </c>
      <c r="QIT47" s="1152" t="s">
        <v>129</v>
      </c>
      <c r="QIU47" s="1152" t="s">
        <v>129</v>
      </c>
      <c r="QIV47" s="1152" t="s">
        <v>129</v>
      </c>
      <c r="QIW47" s="1152" t="s">
        <v>129</v>
      </c>
      <c r="QIX47" s="1152" t="s">
        <v>129</v>
      </c>
      <c r="QIY47" s="1152" t="s">
        <v>129</v>
      </c>
      <c r="QIZ47" s="1152" t="s">
        <v>129</v>
      </c>
      <c r="QJA47" s="1152" t="s">
        <v>129</v>
      </c>
      <c r="QJB47" s="1152" t="s">
        <v>129</v>
      </c>
      <c r="QJC47" s="1152" t="s">
        <v>129</v>
      </c>
      <c r="QJD47" s="1152" t="s">
        <v>129</v>
      </c>
      <c r="QJE47" s="1152" t="s">
        <v>129</v>
      </c>
      <c r="QJF47" s="1152" t="s">
        <v>129</v>
      </c>
      <c r="QJG47" s="1152" t="s">
        <v>129</v>
      </c>
      <c r="QJH47" s="1152" t="s">
        <v>129</v>
      </c>
      <c r="QJI47" s="1152" t="s">
        <v>129</v>
      </c>
      <c r="QJJ47" s="1152" t="s">
        <v>129</v>
      </c>
      <c r="QJK47" s="1152" t="s">
        <v>129</v>
      </c>
      <c r="QJL47" s="1152" t="s">
        <v>129</v>
      </c>
      <c r="QJM47" s="1152" t="s">
        <v>129</v>
      </c>
      <c r="QJN47" s="1152" t="s">
        <v>129</v>
      </c>
      <c r="QJO47" s="1152" t="s">
        <v>129</v>
      </c>
      <c r="QJP47" s="1152" t="s">
        <v>129</v>
      </c>
      <c r="QJQ47" s="1152" t="s">
        <v>129</v>
      </c>
      <c r="QJR47" s="1152" t="s">
        <v>129</v>
      </c>
      <c r="QJS47" s="1152" t="s">
        <v>129</v>
      </c>
      <c r="QJT47" s="1152" t="s">
        <v>129</v>
      </c>
      <c r="QJU47" s="1152" t="s">
        <v>129</v>
      </c>
      <c r="QJV47" s="1152" t="s">
        <v>129</v>
      </c>
      <c r="QJW47" s="1152" t="s">
        <v>129</v>
      </c>
      <c r="QJX47" s="1152" t="s">
        <v>129</v>
      </c>
      <c r="QJY47" s="1152" t="s">
        <v>129</v>
      </c>
      <c r="QJZ47" s="1152" t="s">
        <v>129</v>
      </c>
      <c r="QKA47" s="1152" t="s">
        <v>129</v>
      </c>
      <c r="QKB47" s="1152" t="s">
        <v>129</v>
      </c>
      <c r="QKC47" s="1152" t="s">
        <v>129</v>
      </c>
      <c r="QKD47" s="1152" t="s">
        <v>129</v>
      </c>
      <c r="QKE47" s="1152" t="s">
        <v>129</v>
      </c>
      <c r="QKF47" s="1152" t="s">
        <v>129</v>
      </c>
      <c r="QKG47" s="1152" t="s">
        <v>129</v>
      </c>
      <c r="QKH47" s="1152" t="s">
        <v>129</v>
      </c>
      <c r="QKI47" s="1152" t="s">
        <v>129</v>
      </c>
      <c r="QKJ47" s="1152" t="s">
        <v>129</v>
      </c>
      <c r="QKK47" s="1152" t="s">
        <v>129</v>
      </c>
      <c r="QKL47" s="1152" t="s">
        <v>129</v>
      </c>
      <c r="QKM47" s="1152" t="s">
        <v>129</v>
      </c>
      <c r="QKN47" s="1152" t="s">
        <v>129</v>
      </c>
      <c r="QKO47" s="1152" t="s">
        <v>129</v>
      </c>
      <c r="QKP47" s="1152" t="s">
        <v>129</v>
      </c>
      <c r="QKQ47" s="1152" t="s">
        <v>129</v>
      </c>
      <c r="QKR47" s="1152" t="s">
        <v>129</v>
      </c>
      <c r="QKS47" s="1152" t="s">
        <v>129</v>
      </c>
      <c r="QKT47" s="1152" t="s">
        <v>129</v>
      </c>
      <c r="QKU47" s="1152" t="s">
        <v>129</v>
      </c>
      <c r="QKV47" s="1152" t="s">
        <v>129</v>
      </c>
      <c r="QKW47" s="1152" t="s">
        <v>129</v>
      </c>
      <c r="QKX47" s="1152" t="s">
        <v>129</v>
      </c>
      <c r="QKY47" s="1152" t="s">
        <v>129</v>
      </c>
      <c r="QKZ47" s="1152" t="s">
        <v>129</v>
      </c>
      <c r="QLA47" s="1152" t="s">
        <v>129</v>
      </c>
      <c r="QLB47" s="1152" t="s">
        <v>129</v>
      </c>
      <c r="QLC47" s="1152" t="s">
        <v>129</v>
      </c>
      <c r="QLD47" s="1152" t="s">
        <v>129</v>
      </c>
      <c r="QLE47" s="1152" t="s">
        <v>129</v>
      </c>
      <c r="QLF47" s="1152" t="s">
        <v>129</v>
      </c>
      <c r="QLG47" s="1152" t="s">
        <v>129</v>
      </c>
      <c r="QLH47" s="1152" t="s">
        <v>129</v>
      </c>
      <c r="QLI47" s="1152" t="s">
        <v>129</v>
      </c>
      <c r="QLJ47" s="1152" t="s">
        <v>129</v>
      </c>
      <c r="QLK47" s="1152" t="s">
        <v>129</v>
      </c>
      <c r="QLL47" s="1152" t="s">
        <v>129</v>
      </c>
      <c r="QLM47" s="1152" t="s">
        <v>129</v>
      </c>
      <c r="QLN47" s="1152" t="s">
        <v>129</v>
      </c>
      <c r="QLO47" s="1152" t="s">
        <v>129</v>
      </c>
      <c r="QLP47" s="1152" t="s">
        <v>129</v>
      </c>
      <c r="QLQ47" s="1152" t="s">
        <v>129</v>
      </c>
      <c r="QLR47" s="1152" t="s">
        <v>129</v>
      </c>
      <c r="QLS47" s="1152" t="s">
        <v>129</v>
      </c>
      <c r="QLT47" s="1152" t="s">
        <v>129</v>
      </c>
      <c r="QLU47" s="1152" t="s">
        <v>129</v>
      </c>
      <c r="QLV47" s="1152" t="s">
        <v>129</v>
      </c>
      <c r="QLW47" s="1152" t="s">
        <v>129</v>
      </c>
      <c r="QLX47" s="1152" t="s">
        <v>129</v>
      </c>
      <c r="QLY47" s="1152" t="s">
        <v>129</v>
      </c>
      <c r="QLZ47" s="1152" t="s">
        <v>129</v>
      </c>
      <c r="QMA47" s="1152" t="s">
        <v>129</v>
      </c>
      <c r="QMB47" s="1152" t="s">
        <v>129</v>
      </c>
      <c r="QMC47" s="1152" t="s">
        <v>129</v>
      </c>
      <c r="QMD47" s="1152" t="s">
        <v>129</v>
      </c>
      <c r="QME47" s="1152" t="s">
        <v>129</v>
      </c>
      <c r="QMF47" s="1152" t="s">
        <v>129</v>
      </c>
      <c r="QMG47" s="1152" t="s">
        <v>129</v>
      </c>
      <c r="QMH47" s="1152" t="s">
        <v>129</v>
      </c>
      <c r="QMI47" s="1152" t="s">
        <v>129</v>
      </c>
      <c r="QMJ47" s="1152" t="s">
        <v>129</v>
      </c>
      <c r="QMK47" s="1152" t="s">
        <v>129</v>
      </c>
      <c r="QML47" s="1152" t="s">
        <v>129</v>
      </c>
      <c r="QMM47" s="1152" t="s">
        <v>129</v>
      </c>
      <c r="QMN47" s="1152" t="s">
        <v>129</v>
      </c>
      <c r="QMO47" s="1152" t="s">
        <v>129</v>
      </c>
      <c r="QMP47" s="1152" t="s">
        <v>129</v>
      </c>
      <c r="QMQ47" s="1152" t="s">
        <v>129</v>
      </c>
      <c r="QMR47" s="1152" t="s">
        <v>129</v>
      </c>
      <c r="QMS47" s="1152" t="s">
        <v>129</v>
      </c>
      <c r="QMT47" s="1152" t="s">
        <v>129</v>
      </c>
      <c r="QMU47" s="1152" t="s">
        <v>129</v>
      </c>
      <c r="QMV47" s="1152" t="s">
        <v>129</v>
      </c>
      <c r="QMW47" s="1152" t="s">
        <v>129</v>
      </c>
      <c r="QMX47" s="1152" t="s">
        <v>129</v>
      </c>
      <c r="QMY47" s="1152" t="s">
        <v>129</v>
      </c>
      <c r="QMZ47" s="1152" t="s">
        <v>129</v>
      </c>
      <c r="QNA47" s="1152" t="s">
        <v>129</v>
      </c>
      <c r="QNB47" s="1152" t="s">
        <v>129</v>
      </c>
      <c r="QNC47" s="1152" t="s">
        <v>129</v>
      </c>
      <c r="QND47" s="1152" t="s">
        <v>129</v>
      </c>
      <c r="QNE47" s="1152" t="s">
        <v>129</v>
      </c>
      <c r="QNF47" s="1152" t="s">
        <v>129</v>
      </c>
      <c r="QNG47" s="1152" t="s">
        <v>129</v>
      </c>
      <c r="QNH47" s="1152" t="s">
        <v>129</v>
      </c>
      <c r="QNI47" s="1152" t="s">
        <v>129</v>
      </c>
      <c r="QNJ47" s="1152" t="s">
        <v>129</v>
      </c>
      <c r="QNK47" s="1152" t="s">
        <v>129</v>
      </c>
      <c r="QNL47" s="1152" t="s">
        <v>129</v>
      </c>
      <c r="QNM47" s="1152" t="s">
        <v>129</v>
      </c>
      <c r="QNN47" s="1152" t="s">
        <v>129</v>
      </c>
      <c r="QNO47" s="1152" t="s">
        <v>129</v>
      </c>
      <c r="QNP47" s="1152" t="s">
        <v>129</v>
      </c>
      <c r="QNQ47" s="1152" t="s">
        <v>129</v>
      </c>
      <c r="QNR47" s="1152" t="s">
        <v>129</v>
      </c>
      <c r="QNS47" s="1152" t="s">
        <v>129</v>
      </c>
      <c r="QNT47" s="1152" t="s">
        <v>129</v>
      </c>
      <c r="QNU47" s="1152" t="s">
        <v>129</v>
      </c>
      <c r="QNV47" s="1152" t="s">
        <v>129</v>
      </c>
      <c r="QNW47" s="1152" t="s">
        <v>129</v>
      </c>
      <c r="QNX47" s="1152" t="s">
        <v>129</v>
      </c>
      <c r="QNY47" s="1152" t="s">
        <v>129</v>
      </c>
      <c r="QNZ47" s="1152" t="s">
        <v>129</v>
      </c>
      <c r="QOA47" s="1152" t="s">
        <v>129</v>
      </c>
      <c r="QOB47" s="1152" t="s">
        <v>129</v>
      </c>
      <c r="QOC47" s="1152" t="s">
        <v>129</v>
      </c>
      <c r="QOD47" s="1152" t="s">
        <v>129</v>
      </c>
      <c r="QOE47" s="1152" t="s">
        <v>129</v>
      </c>
      <c r="QOF47" s="1152" t="s">
        <v>129</v>
      </c>
      <c r="QOG47" s="1152" t="s">
        <v>129</v>
      </c>
      <c r="QOH47" s="1152" t="s">
        <v>129</v>
      </c>
      <c r="QOI47" s="1152" t="s">
        <v>129</v>
      </c>
      <c r="QOJ47" s="1152" t="s">
        <v>129</v>
      </c>
      <c r="QOK47" s="1152" t="s">
        <v>129</v>
      </c>
      <c r="QOL47" s="1152" t="s">
        <v>129</v>
      </c>
      <c r="QOM47" s="1152" t="s">
        <v>129</v>
      </c>
      <c r="QON47" s="1152" t="s">
        <v>129</v>
      </c>
      <c r="QOO47" s="1152" t="s">
        <v>129</v>
      </c>
      <c r="QOP47" s="1152" t="s">
        <v>129</v>
      </c>
      <c r="QOQ47" s="1152" t="s">
        <v>129</v>
      </c>
      <c r="QOR47" s="1152" t="s">
        <v>129</v>
      </c>
      <c r="QOS47" s="1152" t="s">
        <v>129</v>
      </c>
      <c r="QOT47" s="1152" t="s">
        <v>129</v>
      </c>
      <c r="QOU47" s="1152" t="s">
        <v>129</v>
      </c>
      <c r="QOV47" s="1152" t="s">
        <v>129</v>
      </c>
      <c r="QOW47" s="1152" t="s">
        <v>129</v>
      </c>
      <c r="QOX47" s="1152" t="s">
        <v>129</v>
      </c>
      <c r="QOY47" s="1152" t="s">
        <v>129</v>
      </c>
      <c r="QOZ47" s="1152" t="s">
        <v>129</v>
      </c>
      <c r="QPA47" s="1152" t="s">
        <v>129</v>
      </c>
      <c r="QPB47" s="1152" t="s">
        <v>129</v>
      </c>
      <c r="QPC47" s="1152" t="s">
        <v>129</v>
      </c>
      <c r="QPD47" s="1152" t="s">
        <v>129</v>
      </c>
      <c r="QPE47" s="1152" t="s">
        <v>129</v>
      </c>
      <c r="QPF47" s="1152" t="s">
        <v>129</v>
      </c>
      <c r="QPG47" s="1152" t="s">
        <v>129</v>
      </c>
      <c r="QPH47" s="1152" t="s">
        <v>129</v>
      </c>
      <c r="QPI47" s="1152" t="s">
        <v>129</v>
      </c>
      <c r="QPJ47" s="1152" t="s">
        <v>129</v>
      </c>
      <c r="QPK47" s="1152" t="s">
        <v>129</v>
      </c>
      <c r="QPL47" s="1152" t="s">
        <v>129</v>
      </c>
      <c r="QPM47" s="1152" t="s">
        <v>129</v>
      </c>
      <c r="QPN47" s="1152" t="s">
        <v>129</v>
      </c>
      <c r="QPO47" s="1152" t="s">
        <v>129</v>
      </c>
      <c r="QPP47" s="1152" t="s">
        <v>129</v>
      </c>
      <c r="QPQ47" s="1152" t="s">
        <v>129</v>
      </c>
      <c r="QPR47" s="1152" t="s">
        <v>129</v>
      </c>
      <c r="QPS47" s="1152" t="s">
        <v>129</v>
      </c>
      <c r="QPT47" s="1152" t="s">
        <v>129</v>
      </c>
      <c r="QPU47" s="1152" t="s">
        <v>129</v>
      </c>
      <c r="QPV47" s="1152" t="s">
        <v>129</v>
      </c>
      <c r="QPW47" s="1152" t="s">
        <v>129</v>
      </c>
      <c r="QPX47" s="1152" t="s">
        <v>129</v>
      </c>
      <c r="QPY47" s="1152" t="s">
        <v>129</v>
      </c>
      <c r="QPZ47" s="1152" t="s">
        <v>129</v>
      </c>
      <c r="QQA47" s="1152" t="s">
        <v>129</v>
      </c>
      <c r="QQB47" s="1152" t="s">
        <v>129</v>
      </c>
      <c r="QQC47" s="1152" t="s">
        <v>129</v>
      </c>
      <c r="QQD47" s="1152" t="s">
        <v>129</v>
      </c>
      <c r="QQE47" s="1152" t="s">
        <v>129</v>
      </c>
      <c r="QQF47" s="1152" t="s">
        <v>129</v>
      </c>
      <c r="QQG47" s="1152" t="s">
        <v>129</v>
      </c>
      <c r="QQH47" s="1152" t="s">
        <v>129</v>
      </c>
      <c r="QQI47" s="1152" t="s">
        <v>129</v>
      </c>
      <c r="QQJ47" s="1152" t="s">
        <v>129</v>
      </c>
      <c r="QQK47" s="1152" t="s">
        <v>129</v>
      </c>
      <c r="QQL47" s="1152" t="s">
        <v>129</v>
      </c>
      <c r="QQM47" s="1152" t="s">
        <v>129</v>
      </c>
      <c r="QQN47" s="1152" t="s">
        <v>129</v>
      </c>
      <c r="QQO47" s="1152" t="s">
        <v>129</v>
      </c>
      <c r="QQP47" s="1152" t="s">
        <v>129</v>
      </c>
      <c r="QQQ47" s="1152" t="s">
        <v>129</v>
      </c>
      <c r="QQR47" s="1152" t="s">
        <v>129</v>
      </c>
      <c r="QQS47" s="1152" t="s">
        <v>129</v>
      </c>
      <c r="QQT47" s="1152" t="s">
        <v>129</v>
      </c>
      <c r="QQU47" s="1152" t="s">
        <v>129</v>
      </c>
      <c r="QQV47" s="1152" t="s">
        <v>129</v>
      </c>
      <c r="QQW47" s="1152" t="s">
        <v>129</v>
      </c>
      <c r="QQX47" s="1152" t="s">
        <v>129</v>
      </c>
      <c r="QQY47" s="1152" t="s">
        <v>129</v>
      </c>
      <c r="QQZ47" s="1152" t="s">
        <v>129</v>
      </c>
      <c r="QRA47" s="1152" t="s">
        <v>129</v>
      </c>
      <c r="QRB47" s="1152" t="s">
        <v>129</v>
      </c>
      <c r="QRC47" s="1152" t="s">
        <v>129</v>
      </c>
      <c r="QRD47" s="1152" t="s">
        <v>129</v>
      </c>
      <c r="QRE47" s="1152" t="s">
        <v>129</v>
      </c>
      <c r="QRF47" s="1152" t="s">
        <v>129</v>
      </c>
      <c r="QRG47" s="1152" t="s">
        <v>129</v>
      </c>
      <c r="QRH47" s="1152" t="s">
        <v>129</v>
      </c>
      <c r="QRI47" s="1152" t="s">
        <v>129</v>
      </c>
      <c r="QRJ47" s="1152" t="s">
        <v>129</v>
      </c>
      <c r="QRK47" s="1152" t="s">
        <v>129</v>
      </c>
      <c r="QRL47" s="1152" t="s">
        <v>129</v>
      </c>
      <c r="QRM47" s="1152" t="s">
        <v>129</v>
      </c>
      <c r="QRN47" s="1152" t="s">
        <v>129</v>
      </c>
      <c r="QRO47" s="1152" t="s">
        <v>129</v>
      </c>
      <c r="QRP47" s="1152" t="s">
        <v>129</v>
      </c>
      <c r="QRQ47" s="1152" t="s">
        <v>129</v>
      </c>
      <c r="QRR47" s="1152" t="s">
        <v>129</v>
      </c>
      <c r="QRS47" s="1152" t="s">
        <v>129</v>
      </c>
      <c r="QRT47" s="1152" t="s">
        <v>129</v>
      </c>
      <c r="QRU47" s="1152" t="s">
        <v>129</v>
      </c>
      <c r="QRV47" s="1152" t="s">
        <v>129</v>
      </c>
      <c r="QRW47" s="1152" t="s">
        <v>129</v>
      </c>
      <c r="QRX47" s="1152" t="s">
        <v>129</v>
      </c>
      <c r="QRY47" s="1152" t="s">
        <v>129</v>
      </c>
      <c r="QRZ47" s="1152" t="s">
        <v>129</v>
      </c>
      <c r="QSA47" s="1152" t="s">
        <v>129</v>
      </c>
      <c r="QSB47" s="1152" t="s">
        <v>129</v>
      </c>
      <c r="QSC47" s="1152" t="s">
        <v>129</v>
      </c>
      <c r="QSD47" s="1152" t="s">
        <v>129</v>
      </c>
      <c r="QSE47" s="1152" t="s">
        <v>129</v>
      </c>
      <c r="QSF47" s="1152" t="s">
        <v>129</v>
      </c>
      <c r="QSG47" s="1152" t="s">
        <v>129</v>
      </c>
      <c r="QSH47" s="1152" t="s">
        <v>129</v>
      </c>
      <c r="QSI47" s="1152" t="s">
        <v>129</v>
      </c>
      <c r="QSJ47" s="1152" t="s">
        <v>129</v>
      </c>
      <c r="QSK47" s="1152" t="s">
        <v>129</v>
      </c>
      <c r="QSL47" s="1152" t="s">
        <v>129</v>
      </c>
      <c r="QSM47" s="1152" t="s">
        <v>129</v>
      </c>
      <c r="QSN47" s="1152" t="s">
        <v>129</v>
      </c>
      <c r="QSO47" s="1152" t="s">
        <v>129</v>
      </c>
      <c r="QSP47" s="1152" t="s">
        <v>129</v>
      </c>
      <c r="QSQ47" s="1152" t="s">
        <v>129</v>
      </c>
      <c r="QSR47" s="1152" t="s">
        <v>129</v>
      </c>
      <c r="QSS47" s="1152" t="s">
        <v>129</v>
      </c>
      <c r="QST47" s="1152" t="s">
        <v>129</v>
      </c>
      <c r="QSU47" s="1152" t="s">
        <v>129</v>
      </c>
      <c r="QSV47" s="1152" t="s">
        <v>129</v>
      </c>
      <c r="QSW47" s="1152" t="s">
        <v>129</v>
      </c>
      <c r="QSX47" s="1152" t="s">
        <v>129</v>
      </c>
      <c r="QSY47" s="1152" t="s">
        <v>129</v>
      </c>
      <c r="QSZ47" s="1152" t="s">
        <v>129</v>
      </c>
      <c r="QTA47" s="1152" t="s">
        <v>129</v>
      </c>
      <c r="QTB47" s="1152" t="s">
        <v>129</v>
      </c>
      <c r="QTC47" s="1152" t="s">
        <v>129</v>
      </c>
      <c r="QTD47" s="1152" t="s">
        <v>129</v>
      </c>
      <c r="QTE47" s="1152" t="s">
        <v>129</v>
      </c>
      <c r="QTF47" s="1152" t="s">
        <v>129</v>
      </c>
      <c r="QTG47" s="1152" t="s">
        <v>129</v>
      </c>
      <c r="QTH47" s="1152" t="s">
        <v>129</v>
      </c>
      <c r="QTI47" s="1152" t="s">
        <v>129</v>
      </c>
      <c r="QTJ47" s="1152" t="s">
        <v>129</v>
      </c>
      <c r="QTK47" s="1152" t="s">
        <v>129</v>
      </c>
      <c r="QTL47" s="1152" t="s">
        <v>129</v>
      </c>
      <c r="QTM47" s="1152" t="s">
        <v>129</v>
      </c>
      <c r="QTN47" s="1152" t="s">
        <v>129</v>
      </c>
      <c r="QTO47" s="1152" t="s">
        <v>129</v>
      </c>
      <c r="QTP47" s="1152" t="s">
        <v>129</v>
      </c>
      <c r="QTQ47" s="1152" t="s">
        <v>129</v>
      </c>
      <c r="QTR47" s="1152" t="s">
        <v>129</v>
      </c>
      <c r="QTS47" s="1152" t="s">
        <v>129</v>
      </c>
      <c r="QTT47" s="1152" t="s">
        <v>129</v>
      </c>
      <c r="QTU47" s="1152" t="s">
        <v>129</v>
      </c>
      <c r="QTV47" s="1152" t="s">
        <v>129</v>
      </c>
      <c r="QTW47" s="1152" t="s">
        <v>129</v>
      </c>
      <c r="QTX47" s="1152" t="s">
        <v>129</v>
      </c>
      <c r="QTY47" s="1152" t="s">
        <v>129</v>
      </c>
      <c r="QTZ47" s="1152" t="s">
        <v>129</v>
      </c>
      <c r="QUA47" s="1152" t="s">
        <v>129</v>
      </c>
      <c r="QUB47" s="1152" t="s">
        <v>129</v>
      </c>
      <c r="QUC47" s="1152" t="s">
        <v>129</v>
      </c>
      <c r="QUD47" s="1152" t="s">
        <v>129</v>
      </c>
      <c r="QUE47" s="1152" t="s">
        <v>129</v>
      </c>
      <c r="QUF47" s="1152" t="s">
        <v>129</v>
      </c>
      <c r="QUG47" s="1152" t="s">
        <v>129</v>
      </c>
      <c r="QUH47" s="1152" t="s">
        <v>129</v>
      </c>
      <c r="QUI47" s="1152" t="s">
        <v>129</v>
      </c>
      <c r="QUJ47" s="1152" t="s">
        <v>129</v>
      </c>
      <c r="QUK47" s="1152" t="s">
        <v>129</v>
      </c>
      <c r="QUL47" s="1152" t="s">
        <v>129</v>
      </c>
      <c r="QUM47" s="1152" t="s">
        <v>129</v>
      </c>
      <c r="QUN47" s="1152" t="s">
        <v>129</v>
      </c>
      <c r="QUO47" s="1152" t="s">
        <v>129</v>
      </c>
      <c r="QUP47" s="1152" t="s">
        <v>129</v>
      </c>
      <c r="QUQ47" s="1152" t="s">
        <v>129</v>
      </c>
      <c r="QUR47" s="1152" t="s">
        <v>129</v>
      </c>
      <c r="QUS47" s="1152" t="s">
        <v>129</v>
      </c>
      <c r="QUT47" s="1152" t="s">
        <v>129</v>
      </c>
      <c r="QUU47" s="1152" t="s">
        <v>129</v>
      </c>
      <c r="QUV47" s="1152" t="s">
        <v>129</v>
      </c>
      <c r="QUW47" s="1152" t="s">
        <v>129</v>
      </c>
      <c r="QUX47" s="1152" t="s">
        <v>129</v>
      </c>
      <c r="QUY47" s="1152" t="s">
        <v>129</v>
      </c>
      <c r="QUZ47" s="1152" t="s">
        <v>129</v>
      </c>
      <c r="QVA47" s="1152" t="s">
        <v>129</v>
      </c>
      <c r="QVB47" s="1152" t="s">
        <v>129</v>
      </c>
      <c r="QVC47" s="1152" t="s">
        <v>129</v>
      </c>
      <c r="QVD47" s="1152" t="s">
        <v>129</v>
      </c>
      <c r="QVE47" s="1152" t="s">
        <v>129</v>
      </c>
      <c r="QVF47" s="1152" t="s">
        <v>129</v>
      </c>
      <c r="QVG47" s="1152" t="s">
        <v>129</v>
      </c>
      <c r="QVH47" s="1152" t="s">
        <v>129</v>
      </c>
      <c r="QVI47" s="1152" t="s">
        <v>129</v>
      </c>
      <c r="QVJ47" s="1152" t="s">
        <v>129</v>
      </c>
      <c r="QVK47" s="1152" t="s">
        <v>129</v>
      </c>
      <c r="QVL47" s="1152" t="s">
        <v>129</v>
      </c>
      <c r="QVM47" s="1152" t="s">
        <v>129</v>
      </c>
      <c r="QVN47" s="1152" t="s">
        <v>129</v>
      </c>
      <c r="QVO47" s="1152" t="s">
        <v>129</v>
      </c>
      <c r="QVP47" s="1152" t="s">
        <v>129</v>
      </c>
      <c r="QVQ47" s="1152" t="s">
        <v>129</v>
      </c>
      <c r="QVR47" s="1152" t="s">
        <v>129</v>
      </c>
      <c r="QVS47" s="1152" t="s">
        <v>129</v>
      </c>
      <c r="QVT47" s="1152" t="s">
        <v>129</v>
      </c>
      <c r="QVU47" s="1152" t="s">
        <v>129</v>
      </c>
      <c r="QVV47" s="1152" t="s">
        <v>129</v>
      </c>
      <c r="QVW47" s="1152" t="s">
        <v>129</v>
      </c>
      <c r="QVX47" s="1152" t="s">
        <v>129</v>
      </c>
      <c r="QVY47" s="1152" t="s">
        <v>129</v>
      </c>
      <c r="QVZ47" s="1152" t="s">
        <v>129</v>
      </c>
      <c r="QWA47" s="1152" t="s">
        <v>129</v>
      </c>
      <c r="QWB47" s="1152" t="s">
        <v>129</v>
      </c>
      <c r="QWC47" s="1152" t="s">
        <v>129</v>
      </c>
      <c r="QWD47" s="1152" t="s">
        <v>129</v>
      </c>
      <c r="QWE47" s="1152" t="s">
        <v>129</v>
      </c>
      <c r="QWF47" s="1152" t="s">
        <v>129</v>
      </c>
      <c r="QWG47" s="1152" t="s">
        <v>129</v>
      </c>
      <c r="QWH47" s="1152" t="s">
        <v>129</v>
      </c>
      <c r="QWI47" s="1152" t="s">
        <v>129</v>
      </c>
      <c r="QWJ47" s="1152" t="s">
        <v>129</v>
      </c>
      <c r="QWK47" s="1152" t="s">
        <v>129</v>
      </c>
      <c r="QWL47" s="1152" t="s">
        <v>129</v>
      </c>
      <c r="QWM47" s="1152" t="s">
        <v>129</v>
      </c>
      <c r="QWN47" s="1152" t="s">
        <v>129</v>
      </c>
      <c r="QWO47" s="1152" t="s">
        <v>129</v>
      </c>
      <c r="QWP47" s="1152" t="s">
        <v>129</v>
      </c>
      <c r="QWQ47" s="1152" t="s">
        <v>129</v>
      </c>
      <c r="QWR47" s="1152" t="s">
        <v>129</v>
      </c>
      <c r="QWS47" s="1152" t="s">
        <v>129</v>
      </c>
      <c r="QWT47" s="1152" t="s">
        <v>129</v>
      </c>
      <c r="QWU47" s="1152" t="s">
        <v>129</v>
      </c>
      <c r="QWV47" s="1152" t="s">
        <v>129</v>
      </c>
      <c r="QWW47" s="1152" t="s">
        <v>129</v>
      </c>
      <c r="QWX47" s="1152" t="s">
        <v>129</v>
      </c>
      <c r="QWY47" s="1152" t="s">
        <v>129</v>
      </c>
      <c r="QWZ47" s="1152" t="s">
        <v>129</v>
      </c>
      <c r="QXA47" s="1152" t="s">
        <v>129</v>
      </c>
      <c r="QXB47" s="1152" t="s">
        <v>129</v>
      </c>
      <c r="QXC47" s="1152" t="s">
        <v>129</v>
      </c>
      <c r="QXD47" s="1152" t="s">
        <v>129</v>
      </c>
      <c r="QXE47" s="1152" t="s">
        <v>129</v>
      </c>
      <c r="QXF47" s="1152" t="s">
        <v>129</v>
      </c>
      <c r="QXG47" s="1152" t="s">
        <v>129</v>
      </c>
      <c r="QXH47" s="1152" t="s">
        <v>129</v>
      </c>
      <c r="QXI47" s="1152" t="s">
        <v>129</v>
      </c>
      <c r="QXJ47" s="1152" t="s">
        <v>129</v>
      </c>
      <c r="QXK47" s="1152" t="s">
        <v>129</v>
      </c>
      <c r="QXL47" s="1152" t="s">
        <v>129</v>
      </c>
      <c r="QXM47" s="1152" t="s">
        <v>129</v>
      </c>
      <c r="QXN47" s="1152" t="s">
        <v>129</v>
      </c>
      <c r="QXO47" s="1152" t="s">
        <v>129</v>
      </c>
      <c r="QXP47" s="1152" t="s">
        <v>129</v>
      </c>
      <c r="QXQ47" s="1152" t="s">
        <v>129</v>
      </c>
      <c r="QXR47" s="1152" t="s">
        <v>129</v>
      </c>
      <c r="QXS47" s="1152" t="s">
        <v>129</v>
      </c>
      <c r="QXT47" s="1152" t="s">
        <v>129</v>
      </c>
      <c r="QXU47" s="1152" t="s">
        <v>129</v>
      </c>
      <c r="QXV47" s="1152" t="s">
        <v>129</v>
      </c>
      <c r="QXW47" s="1152" t="s">
        <v>129</v>
      </c>
      <c r="QXX47" s="1152" t="s">
        <v>129</v>
      </c>
      <c r="QXY47" s="1152" t="s">
        <v>129</v>
      </c>
      <c r="QXZ47" s="1152" t="s">
        <v>129</v>
      </c>
      <c r="QYA47" s="1152" t="s">
        <v>129</v>
      </c>
      <c r="QYB47" s="1152" t="s">
        <v>129</v>
      </c>
      <c r="QYC47" s="1152" t="s">
        <v>129</v>
      </c>
      <c r="QYD47" s="1152" t="s">
        <v>129</v>
      </c>
      <c r="QYE47" s="1152" t="s">
        <v>129</v>
      </c>
      <c r="QYF47" s="1152" t="s">
        <v>129</v>
      </c>
      <c r="QYG47" s="1152" t="s">
        <v>129</v>
      </c>
      <c r="QYH47" s="1152" t="s">
        <v>129</v>
      </c>
      <c r="QYI47" s="1152" t="s">
        <v>129</v>
      </c>
      <c r="QYJ47" s="1152" t="s">
        <v>129</v>
      </c>
      <c r="QYK47" s="1152" t="s">
        <v>129</v>
      </c>
      <c r="QYL47" s="1152" t="s">
        <v>129</v>
      </c>
      <c r="QYM47" s="1152" t="s">
        <v>129</v>
      </c>
      <c r="QYN47" s="1152" t="s">
        <v>129</v>
      </c>
      <c r="QYO47" s="1152" t="s">
        <v>129</v>
      </c>
      <c r="QYP47" s="1152" t="s">
        <v>129</v>
      </c>
      <c r="QYQ47" s="1152" t="s">
        <v>129</v>
      </c>
      <c r="QYR47" s="1152" t="s">
        <v>129</v>
      </c>
      <c r="QYS47" s="1152" t="s">
        <v>129</v>
      </c>
      <c r="QYT47" s="1152" t="s">
        <v>129</v>
      </c>
      <c r="QYU47" s="1152" t="s">
        <v>129</v>
      </c>
      <c r="QYV47" s="1152" t="s">
        <v>129</v>
      </c>
      <c r="QYW47" s="1152" t="s">
        <v>129</v>
      </c>
      <c r="QYX47" s="1152" t="s">
        <v>129</v>
      </c>
      <c r="QYY47" s="1152" t="s">
        <v>129</v>
      </c>
      <c r="QYZ47" s="1152" t="s">
        <v>129</v>
      </c>
      <c r="QZA47" s="1152" t="s">
        <v>129</v>
      </c>
      <c r="QZB47" s="1152" t="s">
        <v>129</v>
      </c>
      <c r="QZC47" s="1152" t="s">
        <v>129</v>
      </c>
      <c r="QZD47" s="1152" t="s">
        <v>129</v>
      </c>
      <c r="QZE47" s="1152" t="s">
        <v>129</v>
      </c>
      <c r="QZF47" s="1152" t="s">
        <v>129</v>
      </c>
      <c r="QZG47" s="1152" t="s">
        <v>129</v>
      </c>
      <c r="QZH47" s="1152" t="s">
        <v>129</v>
      </c>
      <c r="QZI47" s="1152" t="s">
        <v>129</v>
      </c>
      <c r="QZJ47" s="1152" t="s">
        <v>129</v>
      </c>
      <c r="QZK47" s="1152" t="s">
        <v>129</v>
      </c>
      <c r="QZL47" s="1152" t="s">
        <v>129</v>
      </c>
      <c r="QZM47" s="1152" t="s">
        <v>129</v>
      </c>
      <c r="QZN47" s="1152" t="s">
        <v>129</v>
      </c>
      <c r="QZO47" s="1152" t="s">
        <v>129</v>
      </c>
      <c r="QZP47" s="1152" t="s">
        <v>129</v>
      </c>
      <c r="QZQ47" s="1152" t="s">
        <v>129</v>
      </c>
      <c r="QZR47" s="1152" t="s">
        <v>129</v>
      </c>
      <c r="QZS47" s="1152" t="s">
        <v>129</v>
      </c>
      <c r="QZT47" s="1152" t="s">
        <v>129</v>
      </c>
      <c r="QZU47" s="1152" t="s">
        <v>129</v>
      </c>
      <c r="QZV47" s="1152" t="s">
        <v>129</v>
      </c>
      <c r="QZW47" s="1152" t="s">
        <v>129</v>
      </c>
      <c r="QZX47" s="1152" t="s">
        <v>129</v>
      </c>
      <c r="QZY47" s="1152" t="s">
        <v>129</v>
      </c>
      <c r="QZZ47" s="1152" t="s">
        <v>129</v>
      </c>
      <c r="RAA47" s="1152" t="s">
        <v>129</v>
      </c>
      <c r="RAB47" s="1152" t="s">
        <v>129</v>
      </c>
      <c r="RAC47" s="1152" t="s">
        <v>129</v>
      </c>
      <c r="RAD47" s="1152" t="s">
        <v>129</v>
      </c>
      <c r="RAE47" s="1152" t="s">
        <v>129</v>
      </c>
      <c r="RAF47" s="1152" t="s">
        <v>129</v>
      </c>
      <c r="RAG47" s="1152" t="s">
        <v>129</v>
      </c>
      <c r="RAH47" s="1152" t="s">
        <v>129</v>
      </c>
      <c r="RAI47" s="1152" t="s">
        <v>129</v>
      </c>
      <c r="RAJ47" s="1152" t="s">
        <v>129</v>
      </c>
      <c r="RAK47" s="1152" t="s">
        <v>129</v>
      </c>
      <c r="RAL47" s="1152" t="s">
        <v>129</v>
      </c>
      <c r="RAM47" s="1152" t="s">
        <v>129</v>
      </c>
      <c r="RAN47" s="1152" t="s">
        <v>129</v>
      </c>
      <c r="RAO47" s="1152" t="s">
        <v>129</v>
      </c>
      <c r="RAP47" s="1152" t="s">
        <v>129</v>
      </c>
      <c r="RAQ47" s="1152" t="s">
        <v>129</v>
      </c>
      <c r="RAR47" s="1152" t="s">
        <v>129</v>
      </c>
      <c r="RAS47" s="1152" t="s">
        <v>129</v>
      </c>
      <c r="RAT47" s="1152" t="s">
        <v>129</v>
      </c>
      <c r="RAU47" s="1152" t="s">
        <v>129</v>
      </c>
      <c r="RAV47" s="1152" t="s">
        <v>129</v>
      </c>
      <c r="RAW47" s="1152" t="s">
        <v>129</v>
      </c>
      <c r="RAX47" s="1152" t="s">
        <v>129</v>
      </c>
      <c r="RAY47" s="1152" t="s">
        <v>129</v>
      </c>
      <c r="RAZ47" s="1152" t="s">
        <v>129</v>
      </c>
      <c r="RBA47" s="1152" t="s">
        <v>129</v>
      </c>
      <c r="RBB47" s="1152" t="s">
        <v>129</v>
      </c>
      <c r="RBC47" s="1152" t="s">
        <v>129</v>
      </c>
      <c r="RBD47" s="1152" t="s">
        <v>129</v>
      </c>
      <c r="RBE47" s="1152" t="s">
        <v>129</v>
      </c>
      <c r="RBF47" s="1152" t="s">
        <v>129</v>
      </c>
      <c r="RBG47" s="1152" t="s">
        <v>129</v>
      </c>
      <c r="RBH47" s="1152" t="s">
        <v>129</v>
      </c>
      <c r="RBI47" s="1152" t="s">
        <v>129</v>
      </c>
      <c r="RBJ47" s="1152" t="s">
        <v>129</v>
      </c>
      <c r="RBK47" s="1152" t="s">
        <v>129</v>
      </c>
      <c r="RBL47" s="1152" t="s">
        <v>129</v>
      </c>
      <c r="RBM47" s="1152" t="s">
        <v>129</v>
      </c>
      <c r="RBN47" s="1152" t="s">
        <v>129</v>
      </c>
      <c r="RBO47" s="1152" t="s">
        <v>129</v>
      </c>
      <c r="RBP47" s="1152" t="s">
        <v>129</v>
      </c>
      <c r="RBQ47" s="1152" t="s">
        <v>129</v>
      </c>
      <c r="RBR47" s="1152" t="s">
        <v>129</v>
      </c>
      <c r="RBS47" s="1152" t="s">
        <v>129</v>
      </c>
      <c r="RBT47" s="1152" t="s">
        <v>129</v>
      </c>
      <c r="RBU47" s="1152" t="s">
        <v>129</v>
      </c>
      <c r="RBV47" s="1152" t="s">
        <v>129</v>
      </c>
      <c r="RBW47" s="1152" t="s">
        <v>129</v>
      </c>
      <c r="RBX47" s="1152" t="s">
        <v>129</v>
      </c>
      <c r="RBY47" s="1152" t="s">
        <v>129</v>
      </c>
      <c r="RBZ47" s="1152" t="s">
        <v>129</v>
      </c>
      <c r="RCA47" s="1152" t="s">
        <v>129</v>
      </c>
      <c r="RCB47" s="1152" t="s">
        <v>129</v>
      </c>
      <c r="RCC47" s="1152" t="s">
        <v>129</v>
      </c>
      <c r="RCD47" s="1152" t="s">
        <v>129</v>
      </c>
      <c r="RCE47" s="1152" t="s">
        <v>129</v>
      </c>
      <c r="RCF47" s="1152" t="s">
        <v>129</v>
      </c>
      <c r="RCG47" s="1152" t="s">
        <v>129</v>
      </c>
      <c r="RCH47" s="1152" t="s">
        <v>129</v>
      </c>
      <c r="RCI47" s="1152" t="s">
        <v>129</v>
      </c>
      <c r="RCJ47" s="1152" t="s">
        <v>129</v>
      </c>
      <c r="RCK47" s="1152" t="s">
        <v>129</v>
      </c>
      <c r="RCL47" s="1152" t="s">
        <v>129</v>
      </c>
      <c r="RCM47" s="1152" t="s">
        <v>129</v>
      </c>
      <c r="RCN47" s="1152" t="s">
        <v>129</v>
      </c>
      <c r="RCO47" s="1152" t="s">
        <v>129</v>
      </c>
      <c r="RCP47" s="1152" t="s">
        <v>129</v>
      </c>
      <c r="RCQ47" s="1152" t="s">
        <v>129</v>
      </c>
      <c r="RCR47" s="1152" t="s">
        <v>129</v>
      </c>
      <c r="RCS47" s="1152" t="s">
        <v>129</v>
      </c>
      <c r="RCT47" s="1152" t="s">
        <v>129</v>
      </c>
      <c r="RCU47" s="1152" t="s">
        <v>129</v>
      </c>
      <c r="RCV47" s="1152" t="s">
        <v>129</v>
      </c>
      <c r="RCW47" s="1152" t="s">
        <v>129</v>
      </c>
      <c r="RCX47" s="1152" t="s">
        <v>129</v>
      </c>
      <c r="RCY47" s="1152" t="s">
        <v>129</v>
      </c>
      <c r="RCZ47" s="1152" t="s">
        <v>129</v>
      </c>
      <c r="RDA47" s="1152" t="s">
        <v>129</v>
      </c>
      <c r="RDB47" s="1152" t="s">
        <v>129</v>
      </c>
      <c r="RDC47" s="1152" t="s">
        <v>129</v>
      </c>
      <c r="RDD47" s="1152" t="s">
        <v>129</v>
      </c>
      <c r="RDE47" s="1152" t="s">
        <v>129</v>
      </c>
      <c r="RDF47" s="1152" t="s">
        <v>129</v>
      </c>
      <c r="RDG47" s="1152" t="s">
        <v>129</v>
      </c>
      <c r="RDH47" s="1152" t="s">
        <v>129</v>
      </c>
      <c r="RDI47" s="1152" t="s">
        <v>129</v>
      </c>
      <c r="RDJ47" s="1152" t="s">
        <v>129</v>
      </c>
      <c r="RDK47" s="1152" t="s">
        <v>129</v>
      </c>
      <c r="RDL47" s="1152" t="s">
        <v>129</v>
      </c>
      <c r="RDM47" s="1152" t="s">
        <v>129</v>
      </c>
      <c r="RDN47" s="1152" t="s">
        <v>129</v>
      </c>
      <c r="RDO47" s="1152" t="s">
        <v>129</v>
      </c>
      <c r="RDP47" s="1152" t="s">
        <v>129</v>
      </c>
      <c r="RDQ47" s="1152" t="s">
        <v>129</v>
      </c>
      <c r="RDR47" s="1152" t="s">
        <v>129</v>
      </c>
      <c r="RDS47" s="1152" t="s">
        <v>129</v>
      </c>
      <c r="RDT47" s="1152" t="s">
        <v>129</v>
      </c>
      <c r="RDU47" s="1152" t="s">
        <v>129</v>
      </c>
      <c r="RDV47" s="1152" t="s">
        <v>129</v>
      </c>
      <c r="RDW47" s="1152" t="s">
        <v>129</v>
      </c>
      <c r="RDX47" s="1152" t="s">
        <v>129</v>
      </c>
      <c r="RDY47" s="1152" t="s">
        <v>129</v>
      </c>
      <c r="RDZ47" s="1152" t="s">
        <v>129</v>
      </c>
      <c r="REA47" s="1152" t="s">
        <v>129</v>
      </c>
      <c r="REB47" s="1152" t="s">
        <v>129</v>
      </c>
      <c r="REC47" s="1152" t="s">
        <v>129</v>
      </c>
      <c r="RED47" s="1152" t="s">
        <v>129</v>
      </c>
      <c r="REE47" s="1152" t="s">
        <v>129</v>
      </c>
      <c r="REF47" s="1152" t="s">
        <v>129</v>
      </c>
      <c r="REG47" s="1152" t="s">
        <v>129</v>
      </c>
      <c r="REH47" s="1152" t="s">
        <v>129</v>
      </c>
      <c r="REI47" s="1152" t="s">
        <v>129</v>
      </c>
      <c r="REJ47" s="1152" t="s">
        <v>129</v>
      </c>
      <c r="REK47" s="1152" t="s">
        <v>129</v>
      </c>
      <c r="REL47" s="1152" t="s">
        <v>129</v>
      </c>
      <c r="REM47" s="1152" t="s">
        <v>129</v>
      </c>
      <c r="REN47" s="1152" t="s">
        <v>129</v>
      </c>
      <c r="REO47" s="1152" t="s">
        <v>129</v>
      </c>
      <c r="REP47" s="1152" t="s">
        <v>129</v>
      </c>
      <c r="REQ47" s="1152" t="s">
        <v>129</v>
      </c>
      <c r="RER47" s="1152" t="s">
        <v>129</v>
      </c>
      <c r="RES47" s="1152" t="s">
        <v>129</v>
      </c>
      <c r="RET47" s="1152" t="s">
        <v>129</v>
      </c>
      <c r="REU47" s="1152" t="s">
        <v>129</v>
      </c>
      <c r="REV47" s="1152" t="s">
        <v>129</v>
      </c>
      <c r="REW47" s="1152" t="s">
        <v>129</v>
      </c>
      <c r="REX47" s="1152" t="s">
        <v>129</v>
      </c>
      <c r="REY47" s="1152" t="s">
        <v>129</v>
      </c>
      <c r="REZ47" s="1152" t="s">
        <v>129</v>
      </c>
      <c r="RFA47" s="1152" t="s">
        <v>129</v>
      </c>
      <c r="RFB47" s="1152" t="s">
        <v>129</v>
      </c>
      <c r="RFC47" s="1152" t="s">
        <v>129</v>
      </c>
      <c r="RFD47" s="1152" t="s">
        <v>129</v>
      </c>
      <c r="RFE47" s="1152" t="s">
        <v>129</v>
      </c>
      <c r="RFF47" s="1152" t="s">
        <v>129</v>
      </c>
      <c r="RFG47" s="1152" t="s">
        <v>129</v>
      </c>
      <c r="RFH47" s="1152" t="s">
        <v>129</v>
      </c>
      <c r="RFI47" s="1152" t="s">
        <v>129</v>
      </c>
      <c r="RFJ47" s="1152" t="s">
        <v>129</v>
      </c>
      <c r="RFK47" s="1152" t="s">
        <v>129</v>
      </c>
      <c r="RFL47" s="1152" t="s">
        <v>129</v>
      </c>
      <c r="RFM47" s="1152" t="s">
        <v>129</v>
      </c>
      <c r="RFN47" s="1152" t="s">
        <v>129</v>
      </c>
      <c r="RFO47" s="1152" t="s">
        <v>129</v>
      </c>
      <c r="RFP47" s="1152" t="s">
        <v>129</v>
      </c>
      <c r="RFQ47" s="1152" t="s">
        <v>129</v>
      </c>
      <c r="RFR47" s="1152" t="s">
        <v>129</v>
      </c>
      <c r="RFS47" s="1152" t="s">
        <v>129</v>
      </c>
      <c r="RFT47" s="1152" t="s">
        <v>129</v>
      </c>
      <c r="RFU47" s="1152" t="s">
        <v>129</v>
      </c>
      <c r="RFV47" s="1152" t="s">
        <v>129</v>
      </c>
      <c r="RFW47" s="1152" t="s">
        <v>129</v>
      </c>
      <c r="RFX47" s="1152" t="s">
        <v>129</v>
      </c>
      <c r="RFY47" s="1152" t="s">
        <v>129</v>
      </c>
      <c r="RFZ47" s="1152" t="s">
        <v>129</v>
      </c>
      <c r="RGA47" s="1152" t="s">
        <v>129</v>
      </c>
      <c r="RGB47" s="1152" t="s">
        <v>129</v>
      </c>
      <c r="RGC47" s="1152" t="s">
        <v>129</v>
      </c>
      <c r="RGD47" s="1152" t="s">
        <v>129</v>
      </c>
      <c r="RGE47" s="1152" t="s">
        <v>129</v>
      </c>
      <c r="RGF47" s="1152" t="s">
        <v>129</v>
      </c>
      <c r="RGG47" s="1152" t="s">
        <v>129</v>
      </c>
      <c r="RGH47" s="1152" t="s">
        <v>129</v>
      </c>
      <c r="RGI47" s="1152" t="s">
        <v>129</v>
      </c>
      <c r="RGJ47" s="1152" t="s">
        <v>129</v>
      </c>
      <c r="RGK47" s="1152" t="s">
        <v>129</v>
      </c>
      <c r="RGL47" s="1152" t="s">
        <v>129</v>
      </c>
      <c r="RGM47" s="1152" t="s">
        <v>129</v>
      </c>
      <c r="RGN47" s="1152" t="s">
        <v>129</v>
      </c>
      <c r="RGO47" s="1152" t="s">
        <v>129</v>
      </c>
      <c r="RGP47" s="1152" t="s">
        <v>129</v>
      </c>
      <c r="RGQ47" s="1152" t="s">
        <v>129</v>
      </c>
      <c r="RGR47" s="1152" t="s">
        <v>129</v>
      </c>
      <c r="RGS47" s="1152" t="s">
        <v>129</v>
      </c>
      <c r="RGT47" s="1152" t="s">
        <v>129</v>
      </c>
      <c r="RGU47" s="1152" t="s">
        <v>129</v>
      </c>
      <c r="RGV47" s="1152" t="s">
        <v>129</v>
      </c>
      <c r="RGW47" s="1152" t="s">
        <v>129</v>
      </c>
      <c r="RGX47" s="1152" t="s">
        <v>129</v>
      </c>
      <c r="RGY47" s="1152" t="s">
        <v>129</v>
      </c>
      <c r="RGZ47" s="1152" t="s">
        <v>129</v>
      </c>
      <c r="RHA47" s="1152" t="s">
        <v>129</v>
      </c>
      <c r="RHB47" s="1152" t="s">
        <v>129</v>
      </c>
      <c r="RHC47" s="1152" t="s">
        <v>129</v>
      </c>
      <c r="RHD47" s="1152" t="s">
        <v>129</v>
      </c>
      <c r="RHE47" s="1152" t="s">
        <v>129</v>
      </c>
      <c r="RHF47" s="1152" t="s">
        <v>129</v>
      </c>
      <c r="RHG47" s="1152" t="s">
        <v>129</v>
      </c>
      <c r="RHH47" s="1152" t="s">
        <v>129</v>
      </c>
      <c r="RHI47" s="1152" t="s">
        <v>129</v>
      </c>
      <c r="RHJ47" s="1152" t="s">
        <v>129</v>
      </c>
      <c r="RHK47" s="1152" t="s">
        <v>129</v>
      </c>
      <c r="RHL47" s="1152" t="s">
        <v>129</v>
      </c>
      <c r="RHM47" s="1152" t="s">
        <v>129</v>
      </c>
      <c r="RHN47" s="1152" t="s">
        <v>129</v>
      </c>
      <c r="RHO47" s="1152" t="s">
        <v>129</v>
      </c>
      <c r="RHP47" s="1152" t="s">
        <v>129</v>
      </c>
      <c r="RHQ47" s="1152" t="s">
        <v>129</v>
      </c>
      <c r="RHR47" s="1152" t="s">
        <v>129</v>
      </c>
      <c r="RHS47" s="1152" t="s">
        <v>129</v>
      </c>
      <c r="RHT47" s="1152" t="s">
        <v>129</v>
      </c>
      <c r="RHU47" s="1152" t="s">
        <v>129</v>
      </c>
      <c r="RHV47" s="1152" t="s">
        <v>129</v>
      </c>
      <c r="RHW47" s="1152" t="s">
        <v>129</v>
      </c>
      <c r="RHX47" s="1152" t="s">
        <v>129</v>
      </c>
      <c r="RHY47" s="1152" t="s">
        <v>129</v>
      </c>
      <c r="RHZ47" s="1152" t="s">
        <v>129</v>
      </c>
      <c r="RIA47" s="1152" t="s">
        <v>129</v>
      </c>
      <c r="RIB47" s="1152" t="s">
        <v>129</v>
      </c>
      <c r="RIC47" s="1152" t="s">
        <v>129</v>
      </c>
      <c r="RID47" s="1152" t="s">
        <v>129</v>
      </c>
      <c r="RIE47" s="1152" t="s">
        <v>129</v>
      </c>
      <c r="RIF47" s="1152" t="s">
        <v>129</v>
      </c>
      <c r="RIG47" s="1152" t="s">
        <v>129</v>
      </c>
      <c r="RIH47" s="1152" t="s">
        <v>129</v>
      </c>
      <c r="RII47" s="1152" t="s">
        <v>129</v>
      </c>
      <c r="RIJ47" s="1152" t="s">
        <v>129</v>
      </c>
      <c r="RIK47" s="1152" t="s">
        <v>129</v>
      </c>
      <c r="RIL47" s="1152" t="s">
        <v>129</v>
      </c>
      <c r="RIM47" s="1152" t="s">
        <v>129</v>
      </c>
      <c r="RIN47" s="1152" t="s">
        <v>129</v>
      </c>
      <c r="RIO47" s="1152" t="s">
        <v>129</v>
      </c>
      <c r="RIP47" s="1152" t="s">
        <v>129</v>
      </c>
      <c r="RIQ47" s="1152" t="s">
        <v>129</v>
      </c>
      <c r="RIR47" s="1152" t="s">
        <v>129</v>
      </c>
      <c r="RIS47" s="1152" t="s">
        <v>129</v>
      </c>
      <c r="RIT47" s="1152" t="s">
        <v>129</v>
      </c>
      <c r="RIU47" s="1152" t="s">
        <v>129</v>
      </c>
      <c r="RIV47" s="1152" t="s">
        <v>129</v>
      </c>
      <c r="RIW47" s="1152" t="s">
        <v>129</v>
      </c>
      <c r="RIX47" s="1152" t="s">
        <v>129</v>
      </c>
      <c r="RIY47" s="1152" t="s">
        <v>129</v>
      </c>
      <c r="RIZ47" s="1152" t="s">
        <v>129</v>
      </c>
      <c r="RJA47" s="1152" t="s">
        <v>129</v>
      </c>
      <c r="RJB47" s="1152" t="s">
        <v>129</v>
      </c>
      <c r="RJC47" s="1152" t="s">
        <v>129</v>
      </c>
      <c r="RJD47" s="1152" t="s">
        <v>129</v>
      </c>
      <c r="RJE47" s="1152" t="s">
        <v>129</v>
      </c>
      <c r="RJF47" s="1152" t="s">
        <v>129</v>
      </c>
      <c r="RJG47" s="1152" t="s">
        <v>129</v>
      </c>
      <c r="RJH47" s="1152" t="s">
        <v>129</v>
      </c>
      <c r="RJI47" s="1152" t="s">
        <v>129</v>
      </c>
      <c r="RJJ47" s="1152" t="s">
        <v>129</v>
      </c>
      <c r="RJK47" s="1152" t="s">
        <v>129</v>
      </c>
      <c r="RJL47" s="1152" t="s">
        <v>129</v>
      </c>
      <c r="RJM47" s="1152" t="s">
        <v>129</v>
      </c>
      <c r="RJN47" s="1152" t="s">
        <v>129</v>
      </c>
      <c r="RJO47" s="1152" t="s">
        <v>129</v>
      </c>
      <c r="RJP47" s="1152" t="s">
        <v>129</v>
      </c>
      <c r="RJQ47" s="1152" t="s">
        <v>129</v>
      </c>
      <c r="RJR47" s="1152" t="s">
        <v>129</v>
      </c>
      <c r="RJS47" s="1152" t="s">
        <v>129</v>
      </c>
      <c r="RJT47" s="1152" t="s">
        <v>129</v>
      </c>
      <c r="RJU47" s="1152" t="s">
        <v>129</v>
      </c>
      <c r="RJV47" s="1152" t="s">
        <v>129</v>
      </c>
      <c r="RJW47" s="1152" t="s">
        <v>129</v>
      </c>
      <c r="RJX47" s="1152" t="s">
        <v>129</v>
      </c>
      <c r="RJY47" s="1152" t="s">
        <v>129</v>
      </c>
      <c r="RJZ47" s="1152" t="s">
        <v>129</v>
      </c>
      <c r="RKA47" s="1152" t="s">
        <v>129</v>
      </c>
      <c r="RKB47" s="1152" t="s">
        <v>129</v>
      </c>
      <c r="RKC47" s="1152" t="s">
        <v>129</v>
      </c>
      <c r="RKD47" s="1152" t="s">
        <v>129</v>
      </c>
      <c r="RKE47" s="1152" t="s">
        <v>129</v>
      </c>
      <c r="RKF47" s="1152" t="s">
        <v>129</v>
      </c>
      <c r="RKG47" s="1152" t="s">
        <v>129</v>
      </c>
      <c r="RKH47" s="1152" t="s">
        <v>129</v>
      </c>
      <c r="RKI47" s="1152" t="s">
        <v>129</v>
      </c>
      <c r="RKJ47" s="1152" t="s">
        <v>129</v>
      </c>
      <c r="RKK47" s="1152" t="s">
        <v>129</v>
      </c>
      <c r="RKL47" s="1152" t="s">
        <v>129</v>
      </c>
      <c r="RKM47" s="1152" t="s">
        <v>129</v>
      </c>
      <c r="RKN47" s="1152" t="s">
        <v>129</v>
      </c>
      <c r="RKO47" s="1152" t="s">
        <v>129</v>
      </c>
      <c r="RKP47" s="1152" t="s">
        <v>129</v>
      </c>
      <c r="RKQ47" s="1152" t="s">
        <v>129</v>
      </c>
      <c r="RKR47" s="1152" t="s">
        <v>129</v>
      </c>
      <c r="RKS47" s="1152" t="s">
        <v>129</v>
      </c>
      <c r="RKT47" s="1152" t="s">
        <v>129</v>
      </c>
      <c r="RKU47" s="1152" t="s">
        <v>129</v>
      </c>
      <c r="RKV47" s="1152" t="s">
        <v>129</v>
      </c>
      <c r="RKW47" s="1152" t="s">
        <v>129</v>
      </c>
      <c r="RKX47" s="1152" t="s">
        <v>129</v>
      </c>
      <c r="RKY47" s="1152" t="s">
        <v>129</v>
      </c>
      <c r="RKZ47" s="1152" t="s">
        <v>129</v>
      </c>
      <c r="RLA47" s="1152" t="s">
        <v>129</v>
      </c>
      <c r="RLB47" s="1152" t="s">
        <v>129</v>
      </c>
      <c r="RLC47" s="1152" t="s">
        <v>129</v>
      </c>
      <c r="RLD47" s="1152" t="s">
        <v>129</v>
      </c>
      <c r="RLE47" s="1152" t="s">
        <v>129</v>
      </c>
      <c r="RLF47" s="1152" t="s">
        <v>129</v>
      </c>
      <c r="RLG47" s="1152" t="s">
        <v>129</v>
      </c>
      <c r="RLH47" s="1152" t="s">
        <v>129</v>
      </c>
      <c r="RLI47" s="1152" t="s">
        <v>129</v>
      </c>
      <c r="RLJ47" s="1152" t="s">
        <v>129</v>
      </c>
      <c r="RLK47" s="1152" t="s">
        <v>129</v>
      </c>
      <c r="RLL47" s="1152" t="s">
        <v>129</v>
      </c>
      <c r="RLM47" s="1152" t="s">
        <v>129</v>
      </c>
      <c r="RLN47" s="1152" t="s">
        <v>129</v>
      </c>
      <c r="RLO47" s="1152" t="s">
        <v>129</v>
      </c>
      <c r="RLP47" s="1152" t="s">
        <v>129</v>
      </c>
      <c r="RLQ47" s="1152" t="s">
        <v>129</v>
      </c>
      <c r="RLR47" s="1152" t="s">
        <v>129</v>
      </c>
      <c r="RLS47" s="1152" t="s">
        <v>129</v>
      </c>
      <c r="RLT47" s="1152" t="s">
        <v>129</v>
      </c>
      <c r="RLU47" s="1152" t="s">
        <v>129</v>
      </c>
      <c r="RLV47" s="1152" t="s">
        <v>129</v>
      </c>
      <c r="RLW47" s="1152" t="s">
        <v>129</v>
      </c>
      <c r="RLX47" s="1152" t="s">
        <v>129</v>
      </c>
      <c r="RLY47" s="1152" t="s">
        <v>129</v>
      </c>
      <c r="RLZ47" s="1152" t="s">
        <v>129</v>
      </c>
      <c r="RMA47" s="1152" t="s">
        <v>129</v>
      </c>
      <c r="RMB47" s="1152" t="s">
        <v>129</v>
      </c>
      <c r="RMC47" s="1152" t="s">
        <v>129</v>
      </c>
      <c r="RMD47" s="1152" t="s">
        <v>129</v>
      </c>
      <c r="RME47" s="1152" t="s">
        <v>129</v>
      </c>
      <c r="RMF47" s="1152" t="s">
        <v>129</v>
      </c>
      <c r="RMG47" s="1152" t="s">
        <v>129</v>
      </c>
      <c r="RMH47" s="1152" t="s">
        <v>129</v>
      </c>
      <c r="RMI47" s="1152" t="s">
        <v>129</v>
      </c>
      <c r="RMJ47" s="1152" t="s">
        <v>129</v>
      </c>
      <c r="RMK47" s="1152" t="s">
        <v>129</v>
      </c>
      <c r="RML47" s="1152" t="s">
        <v>129</v>
      </c>
      <c r="RMM47" s="1152" t="s">
        <v>129</v>
      </c>
      <c r="RMN47" s="1152" t="s">
        <v>129</v>
      </c>
      <c r="RMO47" s="1152" t="s">
        <v>129</v>
      </c>
      <c r="RMP47" s="1152" t="s">
        <v>129</v>
      </c>
      <c r="RMQ47" s="1152" t="s">
        <v>129</v>
      </c>
      <c r="RMR47" s="1152" t="s">
        <v>129</v>
      </c>
      <c r="RMS47" s="1152" t="s">
        <v>129</v>
      </c>
      <c r="RMT47" s="1152" t="s">
        <v>129</v>
      </c>
      <c r="RMU47" s="1152" t="s">
        <v>129</v>
      </c>
      <c r="RMV47" s="1152" t="s">
        <v>129</v>
      </c>
      <c r="RMW47" s="1152" t="s">
        <v>129</v>
      </c>
      <c r="RMX47" s="1152" t="s">
        <v>129</v>
      </c>
      <c r="RMY47" s="1152" t="s">
        <v>129</v>
      </c>
      <c r="RMZ47" s="1152" t="s">
        <v>129</v>
      </c>
      <c r="RNA47" s="1152" t="s">
        <v>129</v>
      </c>
      <c r="RNB47" s="1152" t="s">
        <v>129</v>
      </c>
      <c r="RNC47" s="1152" t="s">
        <v>129</v>
      </c>
      <c r="RND47" s="1152" t="s">
        <v>129</v>
      </c>
      <c r="RNE47" s="1152" t="s">
        <v>129</v>
      </c>
      <c r="RNF47" s="1152" t="s">
        <v>129</v>
      </c>
      <c r="RNG47" s="1152" t="s">
        <v>129</v>
      </c>
      <c r="RNH47" s="1152" t="s">
        <v>129</v>
      </c>
      <c r="RNI47" s="1152" t="s">
        <v>129</v>
      </c>
      <c r="RNJ47" s="1152" t="s">
        <v>129</v>
      </c>
      <c r="RNK47" s="1152" t="s">
        <v>129</v>
      </c>
      <c r="RNL47" s="1152" t="s">
        <v>129</v>
      </c>
      <c r="RNM47" s="1152" t="s">
        <v>129</v>
      </c>
      <c r="RNN47" s="1152" t="s">
        <v>129</v>
      </c>
      <c r="RNO47" s="1152" t="s">
        <v>129</v>
      </c>
      <c r="RNP47" s="1152" t="s">
        <v>129</v>
      </c>
      <c r="RNQ47" s="1152" t="s">
        <v>129</v>
      </c>
      <c r="RNR47" s="1152" t="s">
        <v>129</v>
      </c>
      <c r="RNS47" s="1152" t="s">
        <v>129</v>
      </c>
      <c r="RNT47" s="1152" t="s">
        <v>129</v>
      </c>
      <c r="RNU47" s="1152" t="s">
        <v>129</v>
      </c>
      <c r="RNV47" s="1152" t="s">
        <v>129</v>
      </c>
      <c r="RNW47" s="1152" t="s">
        <v>129</v>
      </c>
      <c r="RNX47" s="1152" t="s">
        <v>129</v>
      </c>
      <c r="RNY47" s="1152" t="s">
        <v>129</v>
      </c>
      <c r="RNZ47" s="1152" t="s">
        <v>129</v>
      </c>
      <c r="ROA47" s="1152" t="s">
        <v>129</v>
      </c>
      <c r="ROB47" s="1152" t="s">
        <v>129</v>
      </c>
      <c r="ROC47" s="1152" t="s">
        <v>129</v>
      </c>
      <c r="ROD47" s="1152" t="s">
        <v>129</v>
      </c>
      <c r="ROE47" s="1152" t="s">
        <v>129</v>
      </c>
      <c r="ROF47" s="1152" t="s">
        <v>129</v>
      </c>
      <c r="ROG47" s="1152" t="s">
        <v>129</v>
      </c>
      <c r="ROH47" s="1152" t="s">
        <v>129</v>
      </c>
      <c r="ROI47" s="1152" t="s">
        <v>129</v>
      </c>
      <c r="ROJ47" s="1152" t="s">
        <v>129</v>
      </c>
      <c r="ROK47" s="1152" t="s">
        <v>129</v>
      </c>
      <c r="ROL47" s="1152" t="s">
        <v>129</v>
      </c>
      <c r="ROM47" s="1152" t="s">
        <v>129</v>
      </c>
      <c r="RON47" s="1152" t="s">
        <v>129</v>
      </c>
      <c r="ROO47" s="1152" t="s">
        <v>129</v>
      </c>
      <c r="ROP47" s="1152" t="s">
        <v>129</v>
      </c>
      <c r="ROQ47" s="1152" t="s">
        <v>129</v>
      </c>
      <c r="ROR47" s="1152" t="s">
        <v>129</v>
      </c>
      <c r="ROS47" s="1152" t="s">
        <v>129</v>
      </c>
      <c r="ROT47" s="1152" t="s">
        <v>129</v>
      </c>
      <c r="ROU47" s="1152" t="s">
        <v>129</v>
      </c>
      <c r="ROV47" s="1152" t="s">
        <v>129</v>
      </c>
      <c r="ROW47" s="1152" t="s">
        <v>129</v>
      </c>
      <c r="ROX47" s="1152" t="s">
        <v>129</v>
      </c>
      <c r="ROY47" s="1152" t="s">
        <v>129</v>
      </c>
      <c r="ROZ47" s="1152" t="s">
        <v>129</v>
      </c>
      <c r="RPA47" s="1152" t="s">
        <v>129</v>
      </c>
      <c r="RPB47" s="1152" t="s">
        <v>129</v>
      </c>
      <c r="RPC47" s="1152" t="s">
        <v>129</v>
      </c>
      <c r="RPD47" s="1152" t="s">
        <v>129</v>
      </c>
      <c r="RPE47" s="1152" t="s">
        <v>129</v>
      </c>
      <c r="RPF47" s="1152" t="s">
        <v>129</v>
      </c>
      <c r="RPG47" s="1152" t="s">
        <v>129</v>
      </c>
      <c r="RPH47" s="1152" t="s">
        <v>129</v>
      </c>
      <c r="RPI47" s="1152" t="s">
        <v>129</v>
      </c>
      <c r="RPJ47" s="1152" t="s">
        <v>129</v>
      </c>
      <c r="RPK47" s="1152" t="s">
        <v>129</v>
      </c>
      <c r="RPL47" s="1152" t="s">
        <v>129</v>
      </c>
      <c r="RPM47" s="1152" t="s">
        <v>129</v>
      </c>
      <c r="RPN47" s="1152" t="s">
        <v>129</v>
      </c>
      <c r="RPO47" s="1152" t="s">
        <v>129</v>
      </c>
      <c r="RPP47" s="1152" t="s">
        <v>129</v>
      </c>
      <c r="RPQ47" s="1152" t="s">
        <v>129</v>
      </c>
      <c r="RPR47" s="1152" t="s">
        <v>129</v>
      </c>
      <c r="RPS47" s="1152" t="s">
        <v>129</v>
      </c>
      <c r="RPT47" s="1152" t="s">
        <v>129</v>
      </c>
      <c r="RPU47" s="1152" t="s">
        <v>129</v>
      </c>
      <c r="RPV47" s="1152" t="s">
        <v>129</v>
      </c>
      <c r="RPW47" s="1152" t="s">
        <v>129</v>
      </c>
      <c r="RPX47" s="1152" t="s">
        <v>129</v>
      </c>
      <c r="RPY47" s="1152" t="s">
        <v>129</v>
      </c>
      <c r="RPZ47" s="1152" t="s">
        <v>129</v>
      </c>
      <c r="RQA47" s="1152" t="s">
        <v>129</v>
      </c>
      <c r="RQB47" s="1152" t="s">
        <v>129</v>
      </c>
      <c r="RQC47" s="1152" t="s">
        <v>129</v>
      </c>
      <c r="RQD47" s="1152" t="s">
        <v>129</v>
      </c>
      <c r="RQE47" s="1152" t="s">
        <v>129</v>
      </c>
      <c r="RQF47" s="1152" t="s">
        <v>129</v>
      </c>
      <c r="RQG47" s="1152" t="s">
        <v>129</v>
      </c>
      <c r="RQH47" s="1152" t="s">
        <v>129</v>
      </c>
      <c r="RQI47" s="1152" t="s">
        <v>129</v>
      </c>
      <c r="RQJ47" s="1152" t="s">
        <v>129</v>
      </c>
      <c r="RQK47" s="1152" t="s">
        <v>129</v>
      </c>
      <c r="RQL47" s="1152" t="s">
        <v>129</v>
      </c>
      <c r="RQM47" s="1152" t="s">
        <v>129</v>
      </c>
      <c r="RQN47" s="1152" t="s">
        <v>129</v>
      </c>
      <c r="RQO47" s="1152" t="s">
        <v>129</v>
      </c>
      <c r="RQP47" s="1152" t="s">
        <v>129</v>
      </c>
      <c r="RQQ47" s="1152" t="s">
        <v>129</v>
      </c>
      <c r="RQR47" s="1152" t="s">
        <v>129</v>
      </c>
      <c r="RQS47" s="1152" t="s">
        <v>129</v>
      </c>
      <c r="RQT47" s="1152" t="s">
        <v>129</v>
      </c>
      <c r="RQU47" s="1152" t="s">
        <v>129</v>
      </c>
      <c r="RQV47" s="1152" t="s">
        <v>129</v>
      </c>
      <c r="RQW47" s="1152" t="s">
        <v>129</v>
      </c>
      <c r="RQX47" s="1152" t="s">
        <v>129</v>
      </c>
      <c r="RQY47" s="1152" t="s">
        <v>129</v>
      </c>
      <c r="RQZ47" s="1152" t="s">
        <v>129</v>
      </c>
      <c r="RRA47" s="1152" t="s">
        <v>129</v>
      </c>
      <c r="RRB47" s="1152" t="s">
        <v>129</v>
      </c>
      <c r="RRC47" s="1152" t="s">
        <v>129</v>
      </c>
      <c r="RRD47" s="1152" t="s">
        <v>129</v>
      </c>
      <c r="RRE47" s="1152" t="s">
        <v>129</v>
      </c>
      <c r="RRF47" s="1152" t="s">
        <v>129</v>
      </c>
      <c r="RRG47" s="1152" t="s">
        <v>129</v>
      </c>
      <c r="RRH47" s="1152" t="s">
        <v>129</v>
      </c>
      <c r="RRI47" s="1152" t="s">
        <v>129</v>
      </c>
      <c r="RRJ47" s="1152" t="s">
        <v>129</v>
      </c>
      <c r="RRK47" s="1152" t="s">
        <v>129</v>
      </c>
      <c r="RRL47" s="1152" t="s">
        <v>129</v>
      </c>
      <c r="RRM47" s="1152" t="s">
        <v>129</v>
      </c>
      <c r="RRN47" s="1152" t="s">
        <v>129</v>
      </c>
      <c r="RRO47" s="1152" t="s">
        <v>129</v>
      </c>
      <c r="RRP47" s="1152" t="s">
        <v>129</v>
      </c>
      <c r="RRQ47" s="1152" t="s">
        <v>129</v>
      </c>
      <c r="RRR47" s="1152" t="s">
        <v>129</v>
      </c>
      <c r="RRS47" s="1152" t="s">
        <v>129</v>
      </c>
      <c r="RRT47" s="1152" t="s">
        <v>129</v>
      </c>
      <c r="RRU47" s="1152" t="s">
        <v>129</v>
      </c>
      <c r="RRV47" s="1152" t="s">
        <v>129</v>
      </c>
      <c r="RRW47" s="1152" t="s">
        <v>129</v>
      </c>
      <c r="RRX47" s="1152" t="s">
        <v>129</v>
      </c>
      <c r="RRY47" s="1152" t="s">
        <v>129</v>
      </c>
      <c r="RRZ47" s="1152" t="s">
        <v>129</v>
      </c>
      <c r="RSA47" s="1152" t="s">
        <v>129</v>
      </c>
      <c r="RSB47" s="1152" t="s">
        <v>129</v>
      </c>
      <c r="RSC47" s="1152" t="s">
        <v>129</v>
      </c>
      <c r="RSD47" s="1152" t="s">
        <v>129</v>
      </c>
      <c r="RSE47" s="1152" t="s">
        <v>129</v>
      </c>
      <c r="RSF47" s="1152" t="s">
        <v>129</v>
      </c>
      <c r="RSG47" s="1152" t="s">
        <v>129</v>
      </c>
      <c r="RSH47" s="1152" t="s">
        <v>129</v>
      </c>
      <c r="RSI47" s="1152" t="s">
        <v>129</v>
      </c>
      <c r="RSJ47" s="1152" t="s">
        <v>129</v>
      </c>
      <c r="RSK47" s="1152" t="s">
        <v>129</v>
      </c>
      <c r="RSL47" s="1152" t="s">
        <v>129</v>
      </c>
      <c r="RSM47" s="1152" t="s">
        <v>129</v>
      </c>
      <c r="RSN47" s="1152" t="s">
        <v>129</v>
      </c>
      <c r="RSO47" s="1152" t="s">
        <v>129</v>
      </c>
      <c r="RSP47" s="1152" t="s">
        <v>129</v>
      </c>
      <c r="RSQ47" s="1152" t="s">
        <v>129</v>
      </c>
      <c r="RSR47" s="1152" t="s">
        <v>129</v>
      </c>
      <c r="RSS47" s="1152" t="s">
        <v>129</v>
      </c>
      <c r="RST47" s="1152" t="s">
        <v>129</v>
      </c>
      <c r="RSU47" s="1152" t="s">
        <v>129</v>
      </c>
      <c r="RSV47" s="1152" t="s">
        <v>129</v>
      </c>
      <c r="RSW47" s="1152" t="s">
        <v>129</v>
      </c>
      <c r="RSX47" s="1152" t="s">
        <v>129</v>
      </c>
      <c r="RSY47" s="1152" t="s">
        <v>129</v>
      </c>
      <c r="RSZ47" s="1152" t="s">
        <v>129</v>
      </c>
      <c r="RTA47" s="1152" t="s">
        <v>129</v>
      </c>
      <c r="RTB47" s="1152" t="s">
        <v>129</v>
      </c>
      <c r="RTC47" s="1152" t="s">
        <v>129</v>
      </c>
      <c r="RTD47" s="1152" t="s">
        <v>129</v>
      </c>
      <c r="RTE47" s="1152" t="s">
        <v>129</v>
      </c>
      <c r="RTF47" s="1152" t="s">
        <v>129</v>
      </c>
      <c r="RTG47" s="1152" t="s">
        <v>129</v>
      </c>
      <c r="RTH47" s="1152" t="s">
        <v>129</v>
      </c>
      <c r="RTI47" s="1152" t="s">
        <v>129</v>
      </c>
      <c r="RTJ47" s="1152" t="s">
        <v>129</v>
      </c>
      <c r="RTK47" s="1152" t="s">
        <v>129</v>
      </c>
      <c r="RTL47" s="1152" t="s">
        <v>129</v>
      </c>
      <c r="RTM47" s="1152" t="s">
        <v>129</v>
      </c>
      <c r="RTN47" s="1152" t="s">
        <v>129</v>
      </c>
      <c r="RTO47" s="1152" t="s">
        <v>129</v>
      </c>
      <c r="RTP47" s="1152" t="s">
        <v>129</v>
      </c>
      <c r="RTQ47" s="1152" t="s">
        <v>129</v>
      </c>
      <c r="RTR47" s="1152" t="s">
        <v>129</v>
      </c>
      <c r="RTS47" s="1152" t="s">
        <v>129</v>
      </c>
      <c r="RTT47" s="1152" t="s">
        <v>129</v>
      </c>
      <c r="RTU47" s="1152" t="s">
        <v>129</v>
      </c>
      <c r="RTV47" s="1152" t="s">
        <v>129</v>
      </c>
      <c r="RTW47" s="1152" t="s">
        <v>129</v>
      </c>
      <c r="RTX47" s="1152" t="s">
        <v>129</v>
      </c>
      <c r="RTY47" s="1152" t="s">
        <v>129</v>
      </c>
      <c r="RTZ47" s="1152" t="s">
        <v>129</v>
      </c>
      <c r="RUA47" s="1152" t="s">
        <v>129</v>
      </c>
      <c r="RUB47" s="1152" t="s">
        <v>129</v>
      </c>
      <c r="RUC47" s="1152" t="s">
        <v>129</v>
      </c>
      <c r="RUD47" s="1152" t="s">
        <v>129</v>
      </c>
      <c r="RUE47" s="1152" t="s">
        <v>129</v>
      </c>
      <c r="RUF47" s="1152" t="s">
        <v>129</v>
      </c>
      <c r="RUG47" s="1152" t="s">
        <v>129</v>
      </c>
      <c r="RUH47" s="1152" t="s">
        <v>129</v>
      </c>
      <c r="RUI47" s="1152" t="s">
        <v>129</v>
      </c>
      <c r="RUJ47" s="1152" t="s">
        <v>129</v>
      </c>
      <c r="RUK47" s="1152" t="s">
        <v>129</v>
      </c>
      <c r="RUL47" s="1152" t="s">
        <v>129</v>
      </c>
      <c r="RUM47" s="1152" t="s">
        <v>129</v>
      </c>
      <c r="RUN47" s="1152" t="s">
        <v>129</v>
      </c>
      <c r="RUO47" s="1152" t="s">
        <v>129</v>
      </c>
      <c r="RUP47" s="1152" t="s">
        <v>129</v>
      </c>
      <c r="RUQ47" s="1152" t="s">
        <v>129</v>
      </c>
      <c r="RUR47" s="1152" t="s">
        <v>129</v>
      </c>
      <c r="RUS47" s="1152" t="s">
        <v>129</v>
      </c>
      <c r="RUT47" s="1152" t="s">
        <v>129</v>
      </c>
      <c r="RUU47" s="1152" t="s">
        <v>129</v>
      </c>
      <c r="RUV47" s="1152" t="s">
        <v>129</v>
      </c>
      <c r="RUW47" s="1152" t="s">
        <v>129</v>
      </c>
      <c r="RUX47" s="1152" t="s">
        <v>129</v>
      </c>
      <c r="RUY47" s="1152" t="s">
        <v>129</v>
      </c>
      <c r="RUZ47" s="1152" t="s">
        <v>129</v>
      </c>
      <c r="RVA47" s="1152" t="s">
        <v>129</v>
      </c>
      <c r="RVB47" s="1152" t="s">
        <v>129</v>
      </c>
      <c r="RVC47" s="1152" t="s">
        <v>129</v>
      </c>
      <c r="RVD47" s="1152" t="s">
        <v>129</v>
      </c>
      <c r="RVE47" s="1152" t="s">
        <v>129</v>
      </c>
      <c r="RVF47" s="1152" t="s">
        <v>129</v>
      </c>
      <c r="RVG47" s="1152" t="s">
        <v>129</v>
      </c>
      <c r="RVH47" s="1152" t="s">
        <v>129</v>
      </c>
      <c r="RVI47" s="1152" t="s">
        <v>129</v>
      </c>
      <c r="RVJ47" s="1152" t="s">
        <v>129</v>
      </c>
      <c r="RVK47" s="1152" t="s">
        <v>129</v>
      </c>
      <c r="RVL47" s="1152" t="s">
        <v>129</v>
      </c>
      <c r="RVM47" s="1152" t="s">
        <v>129</v>
      </c>
      <c r="RVN47" s="1152" t="s">
        <v>129</v>
      </c>
      <c r="RVO47" s="1152" t="s">
        <v>129</v>
      </c>
      <c r="RVP47" s="1152" t="s">
        <v>129</v>
      </c>
      <c r="RVQ47" s="1152" t="s">
        <v>129</v>
      </c>
      <c r="RVR47" s="1152" t="s">
        <v>129</v>
      </c>
      <c r="RVS47" s="1152" t="s">
        <v>129</v>
      </c>
      <c r="RVT47" s="1152" t="s">
        <v>129</v>
      </c>
      <c r="RVU47" s="1152" t="s">
        <v>129</v>
      </c>
      <c r="RVV47" s="1152" t="s">
        <v>129</v>
      </c>
      <c r="RVW47" s="1152" t="s">
        <v>129</v>
      </c>
      <c r="RVX47" s="1152" t="s">
        <v>129</v>
      </c>
      <c r="RVY47" s="1152" t="s">
        <v>129</v>
      </c>
      <c r="RVZ47" s="1152" t="s">
        <v>129</v>
      </c>
      <c r="RWA47" s="1152" t="s">
        <v>129</v>
      </c>
      <c r="RWB47" s="1152" t="s">
        <v>129</v>
      </c>
      <c r="RWC47" s="1152" t="s">
        <v>129</v>
      </c>
      <c r="RWD47" s="1152" t="s">
        <v>129</v>
      </c>
      <c r="RWE47" s="1152" t="s">
        <v>129</v>
      </c>
      <c r="RWF47" s="1152" t="s">
        <v>129</v>
      </c>
      <c r="RWG47" s="1152" t="s">
        <v>129</v>
      </c>
      <c r="RWH47" s="1152" t="s">
        <v>129</v>
      </c>
      <c r="RWI47" s="1152" t="s">
        <v>129</v>
      </c>
      <c r="RWJ47" s="1152" t="s">
        <v>129</v>
      </c>
      <c r="RWK47" s="1152" t="s">
        <v>129</v>
      </c>
      <c r="RWL47" s="1152" t="s">
        <v>129</v>
      </c>
      <c r="RWM47" s="1152" t="s">
        <v>129</v>
      </c>
      <c r="RWN47" s="1152" t="s">
        <v>129</v>
      </c>
      <c r="RWO47" s="1152" t="s">
        <v>129</v>
      </c>
      <c r="RWP47" s="1152" t="s">
        <v>129</v>
      </c>
      <c r="RWQ47" s="1152" t="s">
        <v>129</v>
      </c>
      <c r="RWR47" s="1152" t="s">
        <v>129</v>
      </c>
      <c r="RWS47" s="1152" t="s">
        <v>129</v>
      </c>
      <c r="RWT47" s="1152" t="s">
        <v>129</v>
      </c>
      <c r="RWU47" s="1152" t="s">
        <v>129</v>
      </c>
      <c r="RWV47" s="1152" t="s">
        <v>129</v>
      </c>
      <c r="RWW47" s="1152" t="s">
        <v>129</v>
      </c>
      <c r="RWX47" s="1152" t="s">
        <v>129</v>
      </c>
      <c r="RWY47" s="1152" t="s">
        <v>129</v>
      </c>
      <c r="RWZ47" s="1152" t="s">
        <v>129</v>
      </c>
      <c r="RXA47" s="1152" t="s">
        <v>129</v>
      </c>
      <c r="RXB47" s="1152" t="s">
        <v>129</v>
      </c>
      <c r="RXC47" s="1152" t="s">
        <v>129</v>
      </c>
      <c r="RXD47" s="1152" t="s">
        <v>129</v>
      </c>
      <c r="RXE47" s="1152" t="s">
        <v>129</v>
      </c>
      <c r="RXF47" s="1152" t="s">
        <v>129</v>
      </c>
      <c r="RXG47" s="1152" t="s">
        <v>129</v>
      </c>
      <c r="RXH47" s="1152" t="s">
        <v>129</v>
      </c>
      <c r="RXI47" s="1152" t="s">
        <v>129</v>
      </c>
      <c r="RXJ47" s="1152" t="s">
        <v>129</v>
      </c>
      <c r="RXK47" s="1152" t="s">
        <v>129</v>
      </c>
      <c r="RXL47" s="1152" t="s">
        <v>129</v>
      </c>
      <c r="RXM47" s="1152" t="s">
        <v>129</v>
      </c>
      <c r="RXN47" s="1152" t="s">
        <v>129</v>
      </c>
      <c r="RXO47" s="1152" t="s">
        <v>129</v>
      </c>
      <c r="RXP47" s="1152" t="s">
        <v>129</v>
      </c>
      <c r="RXQ47" s="1152" t="s">
        <v>129</v>
      </c>
      <c r="RXR47" s="1152" t="s">
        <v>129</v>
      </c>
      <c r="RXS47" s="1152" t="s">
        <v>129</v>
      </c>
      <c r="RXT47" s="1152" t="s">
        <v>129</v>
      </c>
      <c r="RXU47" s="1152" t="s">
        <v>129</v>
      </c>
      <c r="RXV47" s="1152" t="s">
        <v>129</v>
      </c>
      <c r="RXW47" s="1152" t="s">
        <v>129</v>
      </c>
      <c r="RXX47" s="1152" t="s">
        <v>129</v>
      </c>
      <c r="RXY47" s="1152" t="s">
        <v>129</v>
      </c>
      <c r="RXZ47" s="1152" t="s">
        <v>129</v>
      </c>
      <c r="RYA47" s="1152" t="s">
        <v>129</v>
      </c>
      <c r="RYB47" s="1152" t="s">
        <v>129</v>
      </c>
      <c r="RYC47" s="1152" t="s">
        <v>129</v>
      </c>
      <c r="RYD47" s="1152" t="s">
        <v>129</v>
      </c>
      <c r="RYE47" s="1152" t="s">
        <v>129</v>
      </c>
      <c r="RYF47" s="1152" t="s">
        <v>129</v>
      </c>
      <c r="RYG47" s="1152" t="s">
        <v>129</v>
      </c>
      <c r="RYH47" s="1152" t="s">
        <v>129</v>
      </c>
      <c r="RYI47" s="1152" t="s">
        <v>129</v>
      </c>
      <c r="RYJ47" s="1152" t="s">
        <v>129</v>
      </c>
      <c r="RYK47" s="1152" t="s">
        <v>129</v>
      </c>
      <c r="RYL47" s="1152" t="s">
        <v>129</v>
      </c>
      <c r="RYM47" s="1152" t="s">
        <v>129</v>
      </c>
      <c r="RYN47" s="1152" t="s">
        <v>129</v>
      </c>
      <c r="RYO47" s="1152" t="s">
        <v>129</v>
      </c>
      <c r="RYP47" s="1152" t="s">
        <v>129</v>
      </c>
      <c r="RYQ47" s="1152" t="s">
        <v>129</v>
      </c>
      <c r="RYR47" s="1152" t="s">
        <v>129</v>
      </c>
      <c r="RYS47" s="1152" t="s">
        <v>129</v>
      </c>
      <c r="RYT47" s="1152" t="s">
        <v>129</v>
      </c>
      <c r="RYU47" s="1152" t="s">
        <v>129</v>
      </c>
      <c r="RYV47" s="1152" t="s">
        <v>129</v>
      </c>
      <c r="RYW47" s="1152" t="s">
        <v>129</v>
      </c>
      <c r="RYX47" s="1152" t="s">
        <v>129</v>
      </c>
      <c r="RYY47" s="1152" t="s">
        <v>129</v>
      </c>
      <c r="RYZ47" s="1152" t="s">
        <v>129</v>
      </c>
      <c r="RZA47" s="1152" t="s">
        <v>129</v>
      </c>
      <c r="RZB47" s="1152" t="s">
        <v>129</v>
      </c>
      <c r="RZC47" s="1152" t="s">
        <v>129</v>
      </c>
      <c r="RZD47" s="1152" t="s">
        <v>129</v>
      </c>
      <c r="RZE47" s="1152" t="s">
        <v>129</v>
      </c>
      <c r="RZF47" s="1152" t="s">
        <v>129</v>
      </c>
      <c r="RZG47" s="1152" t="s">
        <v>129</v>
      </c>
      <c r="RZH47" s="1152" t="s">
        <v>129</v>
      </c>
      <c r="RZI47" s="1152" t="s">
        <v>129</v>
      </c>
      <c r="RZJ47" s="1152" t="s">
        <v>129</v>
      </c>
      <c r="RZK47" s="1152" t="s">
        <v>129</v>
      </c>
      <c r="RZL47" s="1152" t="s">
        <v>129</v>
      </c>
      <c r="RZM47" s="1152" t="s">
        <v>129</v>
      </c>
      <c r="RZN47" s="1152" t="s">
        <v>129</v>
      </c>
      <c r="RZO47" s="1152" t="s">
        <v>129</v>
      </c>
      <c r="RZP47" s="1152" t="s">
        <v>129</v>
      </c>
      <c r="RZQ47" s="1152" t="s">
        <v>129</v>
      </c>
      <c r="RZR47" s="1152" t="s">
        <v>129</v>
      </c>
      <c r="RZS47" s="1152" t="s">
        <v>129</v>
      </c>
      <c r="RZT47" s="1152" t="s">
        <v>129</v>
      </c>
      <c r="RZU47" s="1152" t="s">
        <v>129</v>
      </c>
      <c r="RZV47" s="1152" t="s">
        <v>129</v>
      </c>
      <c r="RZW47" s="1152" t="s">
        <v>129</v>
      </c>
      <c r="RZX47" s="1152" t="s">
        <v>129</v>
      </c>
      <c r="RZY47" s="1152" t="s">
        <v>129</v>
      </c>
      <c r="RZZ47" s="1152" t="s">
        <v>129</v>
      </c>
      <c r="SAA47" s="1152" t="s">
        <v>129</v>
      </c>
      <c r="SAB47" s="1152" t="s">
        <v>129</v>
      </c>
      <c r="SAC47" s="1152" t="s">
        <v>129</v>
      </c>
      <c r="SAD47" s="1152" t="s">
        <v>129</v>
      </c>
      <c r="SAE47" s="1152" t="s">
        <v>129</v>
      </c>
      <c r="SAF47" s="1152" t="s">
        <v>129</v>
      </c>
      <c r="SAG47" s="1152" t="s">
        <v>129</v>
      </c>
      <c r="SAH47" s="1152" t="s">
        <v>129</v>
      </c>
      <c r="SAI47" s="1152" t="s">
        <v>129</v>
      </c>
      <c r="SAJ47" s="1152" t="s">
        <v>129</v>
      </c>
      <c r="SAK47" s="1152" t="s">
        <v>129</v>
      </c>
      <c r="SAL47" s="1152" t="s">
        <v>129</v>
      </c>
      <c r="SAM47" s="1152" t="s">
        <v>129</v>
      </c>
      <c r="SAN47" s="1152" t="s">
        <v>129</v>
      </c>
      <c r="SAO47" s="1152" t="s">
        <v>129</v>
      </c>
      <c r="SAP47" s="1152" t="s">
        <v>129</v>
      </c>
      <c r="SAQ47" s="1152" t="s">
        <v>129</v>
      </c>
      <c r="SAR47" s="1152" t="s">
        <v>129</v>
      </c>
      <c r="SAS47" s="1152" t="s">
        <v>129</v>
      </c>
      <c r="SAT47" s="1152" t="s">
        <v>129</v>
      </c>
      <c r="SAU47" s="1152" t="s">
        <v>129</v>
      </c>
      <c r="SAV47" s="1152" t="s">
        <v>129</v>
      </c>
      <c r="SAW47" s="1152" t="s">
        <v>129</v>
      </c>
      <c r="SAX47" s="1152" t="s">
        <v>129</v>
      </c>
      <c r="SAY47" s="1152" t="s">
        <v>129</v>
      </c>
      <c r="SAZ47" s="1152" t="s">
        <v>129</v>
      </c>
      <c r="SBA47" s="1152" t="s">
        <v>129</v>
      </c>
      <c r="SBB47" s="1152" t="s">
        <v>129</v>
      </c>
      <c r="SBC47" s="1152" t="s">
        <v>129</v>
      </c>
      <c r="SBD47" s="1152" t="s">
        <v>129</v>
      </c>
      <c r="SBE47" s="1152" t="s">
        <v>129</v>
      </c>
      <c r="SBF47" s="1152" t="s">
        <v>129</v>
      </c>
      <c r="SBG47" s="1152" t="s">
        <v>129</v>
      </c>
      <c r="SBH47" s="1152" t="s">
        <v>129</v>
      </c>
      <c r="SBI47" s="1152" t="s">
        <v>129</v>
      </c>
      <c r="SBJ47" s="1152" t="s">
        <v>129</v>
      </c>
      <c r="SBK47" s="1152" t="s">
        <v>129</v>
      </c>
      <c r="SBL47" s="1152" t="s">
        <v>129</v>
      </c>
      <c r="SBM47" s="1152" t="s">
        <v>129</v>
      </c>
      <c r="SBN47" s="1152" t="s">
        <v>129</v>
      </c>
      <c r="SBO47" s="1152" t="s">
        <v>129</v>
      </c>
      <c r="SBP47" s="1152" t="s">
        <v>129</v>
      </c>
      <c r="SBQ47" s="1152" t="s">
        <v>129</v>
      </c>
      <c r="SBR47" s="1152" t="s">
        <v>129</v>
      </c>
      <c r="SBS47" s="1152" t="s">
        <v>129</v>
      </c>
      <c r="SBT47" s="1152" t="s">
        <v>129</v>
      </c>
      <c r="SBU47" s="1152" t="s">
        <v>129</v>
      </c>
      <c r="SBV47" s="1152" t="s">
        <v>129</v>
      </c>
      <c r="SBW47" s="1152" t="s">
        <v>129</v>
      </c>
      <c r="SBX47" s="1152" t="s">
        <v>129</v>
      </c>
      <c r="SBY47" s="1152" t="s">
        <v>129</v>
      </c>
      <c r="SBZ47" s="1152" t="s">
        <v>129</v>
      </c>
      <c r="SCA47" s="1152" t="s">
        <v>129</v>
      </c>
      <c r="SCB47" s="1152" t="s">
        <v>129</v>
      </c>
      <c r="SCC47" s="1152" t="s">
        <v>129</v>
      </c>
      <c r="SCD47" s="1152" t="s">
        <v>129</v>
      </c>
      <c r="SCE47" s="1152" t="s">
        <v>129</v>
      </c>
      <c r="SCF47" s="1152" t="s">
        <v>129</v>
      </c>
      <c r="SCG47" s="1152" t="s">
        <v>129</v>
      </c>
      <c r="SCH47" s="1152" t="s">
        <v>129</v>
      </c>
      <c r="SCI47" s="1152" t="s">
        <v>129</v>
      </c>
      <c r="SCJ47" s="1152" t="s">
        <v>129</v>
      </c>
      <c r="SCK47" s="1152" t="s">
        <v>129</v>
      </c>
      <c r="SCL47" s="1152" t="s">
        <v>129</v>
      </c>
      <c r="SCM47" s="1152" t="s">
        <v>129</v>
      </c>
      <c r="SCN47" s="1152" t="s">
        <v>129</v>
      </c>
      <c r="SCO47" s="1152" t="s">
        <v>129</v>
      </c>
      <c r="SCP47" s="1152" t="s">
        <v>129</v>
      </c>
      <c r="SCQ47" s="1152" t="s">
        <v>129</v>
      </c>
      <c r="SCR47" s="1152" t="s">
        <v>129</v>
      </c>
      <c r="SCS47" s="1152" t="s">
        <v>129</v>
      </c>
      <c r="SCT47" s="1152" t="s">
        <v>129</v>
      </c>
      <c r="SCU47" s="1152" t="s">
        <v>129</v>
      </c>
      <c r="SCV47" s="1152" t="s">
        <v>129</v>
      </c>
      <c r="SCW47" s="1152" t="s">
        <v>129</v>
      </c>
      <c r="SCX47" s="1152" t="s">
        <v>129</v>
      </c>
      <c r="SCY47" s="1152" t="s">
        <v>129</v>
      </c>
      <c r="SCZ47" s="1152" t="s">
        <v>129</v>
      </c>
      <c r="SDA47" s="1152" t="s">
        <v>129</v>
      </c>
      <c r="SDB47" s="1152" t="s">
        <v>129</v>
      </c>
      <c r="SDC47" s="1152" t="s">
        <v>129</v>
      </c>
      <c r="SDD47" s="1152" t="s">
        <v>129</v>
      </c>
      <c r="SDE47" s="1152" t="s">
        <v>129</v>
      </c>
      <c r="SDF47" s="1152" t="s">
        <v>129</v>
      </c>
      <c r="SDG47" s="1152" t="s">
        <v>129</v>
      </c>
      <c r="SDH47" s="1152" t="s">
        <v>129</v>
      </c>
      <c r="SDI47" s="1152" t="s">
        <v>129</v>
      </c>
      <c r="SDJ47" s="1152" t="s">
        <v>129</v>
      </c>
      <c r="SDK47" s="1152" t="s">
        <v>129</v>
      </c>
      <c r="SDL47" s="1152" t="s">
        <v>129</v>
      </c>
      <c r="SDM47" s="1152" t="s">
        <v>129</v>
      </c>
      <c r="SDN47" s="1152" t="s">
        <v>129</v>
      </c>
      <c r="SDO47" s="1152" t="s">
        <v>129</v>
      </c>
      <c r="SDP47" s="1152" t="s">
        <v>129</v>
      </c>
      <c r="SDQ47" s="1152" t="s">
        <v>129</v>
      </c>
      <c r="SDR47" s="1152" t="s">
        <v>129</v>
      </c>
      <c r="SDS47" s="1152" t="s">
        <v>129</v>
      </c>
      <c r="SDT47" s="1152" t="s">
        <v>129</v>
      </c>
      <c r="SDU47" s="1152" t="s">
        <v>129</v>
      </c>
      <c r="SDV47" s="1152" t="s">
        <v>129</v>
      </c>
      <c r="SDW47" s="1152" t="s">
        <v>129</v>
      </c>
      <c r="SDX47" s="1152" t="s">
        <v>129</v>
      </c>
      <c r="SDY47" s="1152" t="s">
        <v>129</v>
      </c>
      <c r="SDZ47" s="1152" t="s">
        <v>129</v>
      </c>
      <c r="SEA47" s="1152" t="s">
        <v>129</v>
      </c>
      <c r="SEB47" s="1152" t="s">
        <v>129</v>
      </c>
      <c r="SEC47" s="1152" t="s">
        <v>129</v>
      </c>
      <c r="SED47" s="1152" t="s">
        <v>129</v>
      </c>
      <c r="SEE47" s="1152" t="s">
        <v>129</v>
      </c>
      <c r="SEF47" s="1152" t="s">
        <v>129</v>
      </c>
      <c r="SEG47" s="1152" t="s">
        <v>129</v>
      </c>
      <c r="SEH47" s="1152" t="s">
        <v>129</v>
      </c>
      <c r="SEI47" s="1152" t="s">
        <v>129</v>
      </c>
      <c r="SEJ47" s="1152" t="s">
        <v>129</v>
      </c>
      <c r="SEK47" s="1152" t="s">
        <v>129</v>
      </c>
      <c r="SEL47" s="1152" t="s">
        <v>129</v>
      </c>
      <c r="SEM47" s="1152" t="s">
        <v>129</v>
      </c>
      <c r="SEN47" s="1152" t="s">
        <v>129</v>
      </c>
      <c r="SEO47" s="1152" t="s">
        <v>129</v>
      </c>
      <c r="SEP47" s="1152" t="s">
        <v>129</v>
      </c>
      <c r="SEQ47" s="1152" t="s">
        <v>129</v>
      </c>
      <c r="SER47" s="1152" t="s">
        <v>129</v>
      </c>
      <c r="SES47" s="1152" t="s">
        <v>129</v>
      </c>
      <c r="SET47" s="1152" t="s">
        <v>129</v>
      </c>
      <c r="SEU47" s="1152" t="s">
        <v>129</v>
      </c>
      <c r="SEV47" s="1152" t="s">
        <v>129</v>
      </c>
      <c r="SEW47" s="1152" t="s">
        <v>129</v>
      </c>
      <c r="SEX47" s="1152" t="s">
        <v>129</v>
      </c>
      <c r="SEY47" s="1152" t="s">
        <v>129</v>
      </c>
      <c r="SEZ47" s="1152" t="s">
        <v>129</v>
      </c>
      <c r="SFA47" s="1152" t="s">
        <v>129</v>
      </c>
      <c r="SFB47" s="1152" t="s">
        <v>129</v>
      </c>
      <c r="SFC47" s="1152" t="s">
        <v>129</v>
      </c>
      <c r="SFD47" s="1152" t="s">
        <v>129</v>
      </c>
      <c r="SFE47" s="1152" t="s">
        <v>129</v>
      </c>
      <c r="SFF47" s="1152" t="s">
        <v>129</v>
      </c>
      <c r="SFG47" s="1152" t="s">
        <v>129</v>
      </c>
      <c r="SFH47" s="1152" t="s">
        <v>129</v>
      </c>
      <c r="SFI47" s="1152" t="s">
        <v>129</v>
      </c>
      <c r="SFJ47" s="1152" t="s">
        <v>129</v>
      </c>
      <c r="SFK47" s="1152" t="s">
        <v>129</v>
      </c>
      <c r="SFL47" s="1152" t="s">
        <v>129</v>
      </c>
      <c r="SFM47" s="1152" t="s">
        <v>129</v>
      </c>
      <c r="SFN47" s="1152" t="s">
        <v>129</v>
      </c>
      <c r="SFO47" s="1152" t="s">
        <v>129</v>
      </c>
      <c r="SFP47" s="1152" t="s">
        <v>129</v>
      </c>
      <c r="SFQ47" s="1152" t="s">
        <v>129</v>
      </c>
      <c r="SFR47" s="1152" t="s">
        <v>129</v>
      </c>
      <c r="SFS47" s="1152" t="s">
        <v>129</v>
      </c>
      <c r="SFT47" s="1152" t="s">
        <v>129</v>
      </c>
      <c r="SFU47" s="1152" t="s">
        <v>129</v>
      </c>
      <c r="SFV47" s="1152" t="s">
        <v>129</v>
      </c>
      <c r="SFW47" s="1152" t="s">
        <v>129</v>
      </c>
      <c r="SFX47" s="1152" t="s">
        <v>129</v>
      </c>
      <c r="SFY47" s="1152" t="s">
        <v>129</v>
      </c>
      <c r="SFZ47" s="1152" t="s">
        <v>129</v>
      </c>
      <c r="SGA47" s="1152" t="s">
        <v>129</v>
      </c>
      <c r="SGB47" s="1152" t="s">
        <v>129</v>
      </c>
      <c r="SGC47" s="1152" t="s">
        <v>129</v>
      </c>
      <c r="SGD47" s="1152" t="s">
        <v>129</v>
      </c>
      <c r="SGE47" s="1152" t="s">
        <v>129</v>
      </c>
      <c r="SGF47" s="1152" t="s">
        <v>129</v>
      </c>
      <c r="SGG47" s="1152" t="s">
        <v>129</v>
      </c>
      <c r="SGH47" s="1152" t="s">
        <v>129</v>
      </c>
      <c r="SGI47" s="1152" t="s">
        <v>129</v>
      </c>
      <c r="SGJ47" s="1152" t="s">
        <v>129</v>
      </c>
      <c r="SGK47" s="1152" t="s">
        <v>129</v>
      </c>
      <c r="SGL47" s="1152" t="s">
        <v>129</v>
      </c>
      <c r="SGM47" s="1152" t="s">
        <v>129</v>
      </c>
      <c r="SGN47" s="1152" t="s">
        <v>129</v>
      </c>
      <c r="SGO47" s="1152" t="s">
        <v>129</v>
      </c>
      <c r="SGP47" s="1152" t="s">
        <v>129</v>
      </c>
      <c r="SGQ47" s="1152" t="s">
        <v>129</v>
      </c>
      <c r="SGR47" s="1152" t="s">
        <v>129</v>
      </c>
      <c r="SGS47" s="1152" t="s">
        <v>129</v>
      </c>
      <c r="SGT47" s="1152" t="s">
        <v>129</v>
      </c>
      <c r="SGU47" s="1152" t="s">
        <v>129</v>
      </c>
      <c r="SGV47" s="1152" t="s">
        <v>129</v>
      </c>
      <c r="SGW47" s="1152" t="s">
        <v>129</v>
      </c>
      <c r="SGX47" s="1152" t="s">
        <v>129</v>
      </c>
      <c r="SGY47" s="1152" t="s">
        <v>129</v>
      </c>
      <c r="SGZ47" s="1152" t="s">
        <v>129</v>
      </c>
      <c r="SHA47" s="1152" t="s">
        <v>129</v>
      </c>
      <c r="SHB47" s="1152" t="s">
        <v>129</v>
      </c>
      <c r="SHC47" s="1152" t="s">
        <v>129</v>
      </c>
      <c r="SHD47" s="1152" t="s">
        <v>129</v>
      </c>
      <c r="SHE47" s="1152" t="s">
        <v>129</v>
      </c>
      <c r="SHF47" s="1152" t="s">
        <v>129</v>
      </c>
      <c r="SHG47" s="1152" t="s">
        <v>129</v>
      </c>
      <c r="SHH47" s="1152" t="s">
        <v>129</v>
      </c>
      <c r="SHI47" s="1152" t="s">
        <v>129</v>
      </c>
      <c r="SHJ47" s="1152" t="s">
        <v>129</v>
      </c>
      <c r="SHK47" s="1152" t="s">
        <v>129</v>
      </c>
      <c r="SHL47" s="1152" t="s">
        <v>129</v>
      </c>
      <c r="SHM47" s="1152" t="s">
        <v>129</v>
      </c>
      <c r="SHN47" s="1152" t="s">
        <v>129</v>
      </c>
      <c r="SHO47" s="1152" t="s">
        <v>129</v>
      </c>
      <c r="SHP47" s="1152" t="s">
        <v>129</v>
      </c>
      <c r="SHQ47" s="1152" t="s">
        <v>129</v>
      </c>
      <c r="SHR47" s="1152" t="s">
        <v>129</v>
      </c>
      <c r="SHS47" s="1152" t="s">
        <v>129</v>
      </c>
      <c r="SHT47" s="1152" t="s">
        <v>129</v>
      </c>
      <c r="SHU47" s="1152" t="s">
        <v>129</v>
      </c>
      <c r="SHV47" s="1152" t="s">
        <v>129</v>
      </c>
      <c r="SHW47" s="1152" t="s">
        <v>129</v>
      </c>
      <c r="SHX47" s="1152" t="s">
        <v>129</v>
      </c>
      <c r="SHY47" s="1152" t="s">
        <v>129</v>
      </c>
      <c r="SHZ47" s="1152" t="s">
        <v>129</v>
      </c>
      <c r="SIA47" s="1152" t="s">
        <v>129</v>
      </c>
      <c r="SIB47" s="1152" t="s">
        <v>129</v>
      </c>
      <c r="SIC47" s="1152" t="s">
        <v>129</v>
      </c>
      <c r="SID47" s="1152" t="s">
        <v>129</v>
      </c>
      <c r="SIE47" s="1152" t="s">
        <v>129</v>
      </c>
      <c r="SIF47" s="1152" t="s">
        <v>129</v>
      </c>
      <c r="SIG47" s="1152" t="s">
        <v>129</v>
      </c>
      <c r="SIH47" s="1152" t="s">
        <v>129</v>
      </c>
      <c r="SII47" s="1152" t="s">
        <v>129</v>
      </c>
      <c r="SIJ47" s="1152" t="s">
        <v>129</v>
      </c>
      <c r="SIK47" s="1152" t="s">
        <v>129</v>
      </c>
      <c r="SIL47" s="1152" t="s">
        <v>129</v>
      </c>
      <c r="SIM47" s="1152" t="s">
        <v>129</v>
      </c>
      <c r="SIN47" s="1152" t="s">
        <v>129</v>
      </c>
      <c r="SIO47" s="1152" t="s">
        <v>129</v>
      </c>
      <c r="SIP47" s="1152" t="s">
        <v>129</v>
      </c>
      <c r="SIQ47" s="1152" t="s">
        <v>129</v>
      </c>
      <c r="SIR47" s="1152" t="s">
        <v>129</v>
      </c>
      <c r="SIS47" s="1152" t="s">
        <v>129</v>
      </c>
      <c r="SIT47" s="1152" t="s">
        <v>129</v>
      </c>
      <c r="SIU47" s="1152" t="s">
        <v>129</v>
      </c>
      <c r="SIV47" s="1152" t="s">
        <v>129</v>
      </c>
      <c r="SIW47" s="1152" t="s">
        <v>129</v>
      </c>
      <c r="SIX47" s="1152" t="s">
        <v>129</v>
      </c>
      <c r="SIY47" s="1152" t="s">
        <v>129</v>
      </c>
      <c r="SIZ47" s="1152" t="s">
        <v>129</v>
      </c>
      <c r="SJA47" s="1152" t="s">
        <v>129</v>
      </c>
      <c r="SJB47" s="1152" t="s">
        <v>129</v>
      </c>
      <c r="SJC47" s="1152" t="s">
        <v>129</v>
      </c>
      <c r="SJD47" s="1152" t="s">
        <v>129</v>
      </c>
      <c r="SJE47" s="1152" t="s">
        <v>129</v>
      </c>
      <c r="SJF47" s="1152" t="s">
        <v>129</v>
      </c>
      <c r="SJG47" s="1152" t="s">
        <v>129</v>
      </c>
      <c r="SJH47" s="1152" t="s">
        <v>129</v>
      </c>
      <c r="SJI47" s="1152" t="s">
        <v>129</v>
      </c>
      <c r="SJJ47" s="1152" t="s">
        <v>129</v>
      </c>
      <c r="SJK47" s="1152" t="s">
        <v>129</v>
      </c>
      <c r="SJL47" s="1152" t="s">
        <v>129</v>
      </c>
      <c r="SJM47" s="1152" t="s">
        <v>129</v>
      </c>
      <c r="SJN47" s="1152" t="s">
        <v>129</v>
      </c>
      <c r="SJO47" s="1152" t="s">
        <v>129</v>
      </c>
      <c r="SJP47" s="1152" t="s">
        <v>129</v>
      </c>
      <c r="SJQ47" s="1152" t="s">
        <v>129</v>
      </c>
      <c r="SJR47" s="1152" t="s">
        <v>129</v>
      </c>
      <c r="SJS47" s="1152" t="s">
        <v>129</v>
      </c>
      <c r="SJT47" s="1152" t="s">
        <v>129</v>
      </c>
      <c r="SJU47" s="1152" t="s">
        <v>129</v>
      </c>
      <c r="SJV47" s="1152" t="s">
        <v>129</v>
      </c>
      <c r="SJW47" s="1152" t="s">
        <v>129</v>
      </c>
      <c r="SJX47" s="1152" t="s">
        <v>129</v>
      </c>
      <c r="SJY47" s="1152" t="s">
        <v>129</v>
      </c>
      <c r="SJZ47" s="1152" t="s">
        <v>129</v>
      </c>
      <c r="SKA47" s="1152" t="s">
        <v>129</v>
      </c>
      <c r="SKB47" s="1152" t="s">
        <v>129</v>
      </c>
      <c r="SKC47" s="1152" t="s">
        <v>129</v>
      </c>
      <c r="SKD47" s="1152" t="s">
        <v>129</v>
      </c>
      <c r="SKE47" s="1152" t="s">
        <v>129</v>
      </c>
      <c r="SKF47" s="1152" t="s">
        <v>129</v>
      </c>
      <c r="SKG47" s="1152" t="s">
        <v>129</v>
      </c>
      <c r="SKH47" s="1152" t="s">
        <v>129</v>
      </c>
      <c r="SKI47" s="1152" t="s">
        <v>129</v>
      </c>
      <c r="SKJ47" s="1152" t="s">
        <v>129</v>
      </c>
      <c r="SKK47" s="1152" t="s">
        <v>129</v>
      </c>
      <c r="SKL47" s="1152" t="s">
        <v>129</v>
      </c>
      <c r="SKM47" s="1152" t="s">
        <v>129</v>
      </c>
      <c r="SKN47" s="1152" t="s">
        <v>129</v>
      </c>
      <c r="SKO47" s="1152" t="s">
        <v>129</v>
      </c>
      <c r="SKP47" s="1152" t="s">
        <v>129</v>
      </c>
      <c r="SKQ47" s="1152" t="s">
        <v>129</v>
      </c>
      <c r="SKR47" s="1152" t="s">
        <v>129</v>
      </c>
      <c r="SKS47" s="1152" t="s">
        <v>129</v>
      </c>
      <c r="SKT47" s="1152" t="s">
        <v>129</v>
      </c>
      <c r="SKU47" s="1152" t="s">
        <v>129</v>
      </c>
      <c r="SKV47" s="1152" t="s">
        <v>129</v>
      </c>
      <c r="SKW47" s="1152" t="s">
        <v>129</v>
      </c>
      <c r="SKX47" s="1152" t="s">
        <v>129</v>
      </c>
      <c r="SKY47" s="1152" t="s">
        <v>129</v>
      </c>
      <c r="SKZ47" s="1152" t="s">
        <v>129</v>
      </c>
      <c r="SLA47" s="1152" t="s">
        <v>129</v>
      </c>
      <c r="SLB47" s="1152" t="s">
        <v>129</v>
      </c>
      <c r="SLC47" s="1152" t="s">
        <v>129</v>
      </c>
      <c r="SLD47" s="1152" t="s">
        <v>129</v>
      </c>
      <c r="SLE47" s="1152" t="s">
        <v>129</v>
      </c>
      <c r="SLF47" s="1152" t="s">
        <v>129</v>
      </c>
      <c r="SLG47" s="1152" t="s">
        <v>129</v>
      </c>
      <c r="SLH47" s="1152" t="s">
        <v>129</v>
      </c>
      <c r="SLI47" s="1152" t="s">
        <v>129</v>
      </c>
      <c r="SLJ47" s="1152" t="s">
        <v>129</v>
      </c>
      <c r="SLK47" s="1152" t="s">
        <v>129</v>
      </c>
      <c r="SLL47" s="1152" t="s">
        <v>129</v>
      </c>
      <c r="SLM47" s="1152" t="s">
        <v>129</v>
      </c>
      <c r="SLN47" s="1152" t="s">
        <v>129</v>
      </c>
      <c r="SLO47" s="1152" t="s">
        <v>129</v>
      </c>
      <c r="SLP47" s="1152" t="s">
        <v>129</v>
      </c>
      <c r="SLQ47" s="1152" t="s">
        <v>129</v>
      </c>
      <c r="SLR47" s="1152" t="s">
        <v>129</v>
      </c>
      <c r="SLS47" s="1152" t="s">
        <v>129</v>
      </c>
      <c r="SLT47" s="1152" t="s">
        <v>129</v>
      </c>
      <c r="SLU47" s="1152" t="s">
        <v>129</v>
      </c>
      <c r="SLV47" s="1152" t="s">
        <v>129</v>
      </c>
      <c r="SLW47" s="1152" t="s">
        <v>129</v>
      </c>
      <c r="SLX47" s="1152" t="s">
        <v>129</v>
      </c>
      <c r="SLY47" s="1152" t="s">
        <v>129</v>
      </c>
      <c r="SLZ47" s="1152" t="s">
        <v>129</v>
      </c>
      <c r="SMA47" s="1152" t="s">
        <v>129</v>
      </c>
      <c r="SMB47" s="1152" t="s">
        <v>129</v>
      </c>
      <c r="SMC47" s="1152" t="s">
        <v>129</v>
      </c>
      <c r="SMD47" s="1152" t="s">
        <v>129</v>
      </c>
      <c r="SME47" s="1152" t="s">
        <v>129</v>
      </c>
      <c r="SMF47" s="1152" t="s">
        <v>129</v>
      </c>
      <c r="SMG47" s="1152" t="s">
        <v>129</v>
      </c>
      <c r="SMH47" s="1152" t="s">
        <v>129</v>
      </c>
      <c r="SMI47" s="1152" t="s">
        <v>129</v>
      </c>
      <c r="SMJ47" s="1152" t="s">
        <v>129</v>
      </c>
      <c r="SMK47" s="1152" t="s">
        <v>129</v>
      </c>
      <c r="SML47" s="1152" t="s">
        <v>129</v>
      </c>
      <c r="SMM47" s="1152" t="s">
        <v>129</v>
      </c>
      <c r="SMN47" s="1152" t="s">
        <v>129</v>
      </c>
      <c r="SMO47" s="1152" t="s">
        <v>129</v>
      </c>
      <c r="SMP47" s="1152" t="s">
        <v>129</v>
      </c>
      <c r="SMQ47" s="1152" t="s">
        <v>129</v>
      </c>
      <c r="SMR47" s="1152" t="s">
        <v>129</v>
      </c>
      <c r="SMS47" s="1152" t="s">
        <v>129</v>
      </c>
      <c r="SMT47" s="1152" t="s">
        <v>129</v>
      </c>
      <c r="SMU47" s="1152" t="s">
        <v>129</v>
      </c>
      <c r="SMV47" s="1152" t="s">
        <v>129</v>
      </c>
      <c r="SMW47" s="1152" t="s">
        <v>129</v>
      </c>
      <c r="SMX47" s="1152" t="s">
        <v>129</v>
      </c>
      <c r="SMY47" s="1152" t="s">
        <v>129</v>
      </c>
      <c r="SMZ47" s="1152" t="s">
        <v>129</v>
      </c>
      <c r="SNA47" s="1152" t="s">
        <v>129</v>
      </c>
      <c r="SNB47" s="1152" t="s">
        <v>129</v>
      </c>
      <c r="SNC47" s="1152" t="s">
        <v>129</v>
      </c>
      <c r="SND47" s="1152" t="s">
        <v>129</v>
      </c>
      <c r="SNE47" s="1152" t="s">
        <v>129</v>
      </c>
      <c r="SNF47" s="1152" t="s">
        <v>129</v>
      </c>
      <c r="SNG47" s="1152" t="s">
        <v>129</v>
      </c>
      <c r="SNH47" s="1152" t="s">
        <v>129</v>
      </c>
      <c r="SNI47" s="1152" t="s">
        <v>129</v>
      </c>
      <c r="SNJ47" s="1152" t="s">
        <v>129</v>
      </c>
      <c r="SNK47" s="1152" t="s">
        <v>129</v>
      </c>
      <c r="SNL47" s="1152" t="s">
        <v>129</v>
      </c>
      <c r="SNM47" s="1152" t="s">
        <v>129</v>
      </c>
      <c r="SNN47" s="1152" t="s">
        <v>129</v>
      </c>
      <c r="SNO47" s="1152" t="s">
        <v>129</v>
      </c>
      <c r="SNP47" s="1152" t="s">
        <v>129</v>
      </c>
      <c r="SNQ47" s="1152" t="s">
        <v>129</v>
      </c>
      <c r="SNR47" s="1152" t="s">
        <v>129</v>
      </c>
      <c r="SNS47" s="1152" t="s">
        <v>129</v>
      </c>
      <c r="SNT47" s="1152" t="s">
        <v>129</v>
      </c>
      <c r="SNU47" s="1152" t="s">
        <v>129</v>
      </c>
      <c r="SNV47" s="1152" t="s">
        <v>129</v>
      </c>
      <c r="SNW47" s="1152" t="s">
        <v>129</v>
      </c>
      <c r="SNX47" s="1152" t="s">
        <v>129</v>
      </c>
      <c r="SNY47" s="1152" t="s">
        <v>129</v>
      </c>
      <c r="SNZ47" s="1152" t="s">
        <v>129</v>
      </c>
      <c r="SOA47" s="1152" t="s">
        <v>129</v>
      </c>
      <c r="SOB47" s="1152" t="s">
        <v>129</v>
      </c>
      <c r="SOC47" s="1152" t="s">
        <v>129</v>
      </c>
      <c r="SOD47" s="1152" t="s">
        <v>129</v>
      </c>
      <c r="SOE47" s="1152" t="s">
        <v>129</v>
      </c>
      <c r="SOF47" s="1152" t="s">
        <v>129</v>
      </c>
      <c r="SOG47" s="1152" t="s">
        <v>129</v>
      </c>
      <c r="SOH47" s="1152" t="s">
        <v>129</v>
      </c>
      <c r="SOI47" s="1152" t="s">
        <v>129</v>
      </c>
      <c r="SOJ47" s="1152" t="s">
        <v>129</v>
      </c>
      <c r="SOK47" s="1152" t="s">
        <v>129</v>
      </c>
      <c r="SOL47" s="1152" t="s">
        <v>129</v>
      </c>
      <c r="SOM47" s="1152" t="s">
        <v>129</v>
      </c>
      <c r="SON47" s="1152" t="s">
        <v>129</v>
      </c>
      <c r="SOO47" s="1152" t="s">
        <v>129</v>
      </c>
      <c r="SOP47" s="1152" t="s">
        <v>129</v>
      </c>
      <c r="SOQ47" s="1152" t="s">
        <v>129</v>
      </c>
      <c r="SOR47" s="1152" t="s">
        <v>129</v>
      </c>
      <c r="SOS47" s="1152" t="s">
        <v>129</v>
      </c>
      <c r="SOT47" s="1152" t="s">
        <v>129</v>
      </c>
      <c r="SOU47" s="1152" t="s">
        <v>129</v>
      </c>
      <c r="SOV47" s="1152" t="s">
        <v>129</v>
      </c>
      <c r="SOW47" s="1152" t="s">
        <v>129</v>
      </c>
      <c r="SOX47" s="1152" t="s">
        <v>129</v>
      </c>
      <c r="SOY47" s="1152" t="s">
        <v>129</v>
      </c>
      <c r="SOZ47" s="1152" t="s">
        <v>129</v>
      </c>
      <c r="SPA47" s="1152" t="s">
        <v>129</v>
      </c>
      <c r="SPB47" s="1152" t="s">
        <v>129</v>
      </c>
      <c r="SPC47" s="1152" t="s">
        <v>129</v>
      </c>
      <c r="SPD47" s="1152" t="s">
        <v>129</v>
      </c>
      <c r="SPE47" s="1152" t="s">
        <v>129</v>
      </c>
      <c r="SPF47" s="1152" t="s">
        <v>129</v>
      </c>
      <c r="SPG47" s="1152" t="s">
        <v>129</v>
      </c>
      <c r="SPH47" s="1152" t="s">
        <v>129</v>
      </c>
      <c r="SPI47" s="1152" t="s">
        <v>129</v>
      </c>
      <c r="SPJ47" s="1152" t="s">
        <v>129</v>
      </c>
      <c r="SPK47" s="1152" t="s">
        <v>129</v>
      </c>
      <c r="SPL47" s="1152" t="s">
        <v>129</v>
      </c>
      <c r="SPM47" s="1152" t="s">
        <v>129</v>
      </c>
      <c r="SPN47" s="1152" t="s">
        <v>129</v>
      </c>
      <c r="SPO47" s="1152" t="s">
        <v>129</v>
      </c>
      <c r="SPP47" s="1152" t="s">
        <v>129</v>
      </c>
      <c r="SPQ47" s="1152" t="s">
        <v>129</v>
      </c>
      <c r="SPR47" s="1152" t="s">
        <v>129</v>
      </c>
      <c r="SPS47" s="1152" t="s">
        <v>129</v>
      </c>
      <c r="SPT47" s="1152" t="s">
        <v>129</v>
      </c>
      <c r="SPU47" s="1152" t="s">
        <v>129</v>
      </c>
      <c r="SPV47" s="1152" t="s">
        <v>129</v>
      </c>
      <c r="SPW47" s="1152" t="s">
        <v>129</v>
      </c>
      <c r="SPX47" s="1152" t="s">
        <v>129</v>
      </c>
      <c r="SPY47" s="1152" t="s">
        <v>129</v>
      </c>
      <c r="SPZ47" s="1152" t="s">
        <v>129</v>
      </c>
      <c r="SQA47" s="1152" t="s">
        <v>129</v>
      </c>
      <c r="SQB47" s="1152" t="s">
        <v>129</v>
      </c>
      <c r="SQC47" s="1152" t="s">
        <v>129</v>
      </c>
      <c r="SQD47" s="1152" t="s">
        <v>129</v>
      </c>
      <c r="SQE47" s="1152" t="s">
        <v>129</v>
      </c>
      <c r="SQF47" s="1152" t="s">
        <v>129</v>
      </c>
      <c r="SQG47" s="1152" t="s">
        <v>129</v>
      </c>
      <c r="SQH47" s="1152" t="s">
        <v>129</v>
      </c>
      <c r="SQI47" s="1152" t="s">
        <v>129</v>
      </c>
      <c r="SQJ47" s="1152" t="s">
        <v>129</v>
      </c>
      <c r="SQK47" s="1152" t="s">
        <v>129</v>
      </c>
      <c r="SQL47" s="1152" t="s">
        <v>129</v>
      </c>
      <c r="SQM47" s="1152" t="s">
        <v>129</v>
      </c>
      <c r="SQN47" s="1152" t="s">
        <v>129</v>
      </c>
      <c r="SQO47" s="1152" t="s">
        <v>129</v>
      </c>
      <c r="SQP47" s="1152" t="s">
        <v>129</v>
      </c>
      <c r="SQQ47" s="1152" t="s">
        <v>129</v>
      </c>
      <c r="SQR47" s="1152" t="s">
        <v>129</v>
      </c>
      <c r="SQS47" s="1152" t="s">
        <v>129</v>
      </c>
      <c r="SQT47" s="1152" t="s">
        <v>129</v>
      </c>
      <c r="SQU47" s="1152" t="s">
        <v>129</v>
      </c>
      <c r="SQV47" s="1152" t="s">
        <v>129</v>
      </c>
      <c r="SQW47" s="1152" t="s">
        <v>129</v>
      </c>
      <c r="SQX47" s="1152" t="s">
        <v>129</v>
      </c>
      <c r="SQY47" s="1152" t="s">
        <v>129</v>
      </c>
      <c r="SQZ47" s="1152" t="s">
        <v>129</v>
      </c>
      <c r="SRA47" s="1152" t="s">
        <v>129</v>
      </c>
      <c r="SRB47" s="1152" t="s">
        <v>129</v>
      </c>
      <c r="SRC47" s="1152" t="s">
        <v>129</v>
      </c>
      <c r="SRD47" s="1152" t="s">
        <v>129</v>
      </c>
      <c r="SRE47" s="1152" t="s">
        <v>129</v>
      </c>
      <c r="SRF47" s="1152" t="s">
        <v>129</v>
      </c>
      <c r="SRG47" s="1152" t="s">
        <v>129</v>
      </c>
      <c r="SRH47" s="1152" t="s">
        <v>129</v>
      </c>
      <c r="SRI47" s="1152" t="s">
        <v>129</v>
      </c>
      <c r="SRJ47" s="1152" t="s">
        <v>129</v>
      </c>
      <c r="SRK47" s="1152" t="s">
        <v>129</v>
      </c>
      <c r="SRL47" s="1152" t="s">
        <v>129</v>
      </c>
      <c r="SRM47" s="1152" t="s">
        <v>129</v>
      </c>
      <c r="SRN47" s="1152" t="s">
        <v>129</v>
      </c>
      <c r="SRO47" s="1152" t="s">
        <v>129</v>
      </c>
      <c r="SRP47" s="1152" t="s">
        <v>129</v>
      </c>
      <c r="SRQ47" s="1152" t="s">
        <v>129</v>
      </c>
      <c r="SRR47" s="1152" t="s">
        <v>129</v>
      </c>
      <c r="SRS47" s="1152" t="s">
        <v>129</v>
      </c>
      <c r="SRT47" s="1152" t="s">
        <v>129</v>
      </c>
      <c r="SRU47" s="1152" t="s">
        <v>129</v>
      </c>
      <c r="SRV47" s="1152" t="s">
        <v>129</v>
      </c>
      <c r="SRW47" s="1152" t="s">
        <v>129</v>
      </c>
      <c r="SRX47" s="1152" t="s">
        <v>129</v>
      </c>
      <c r="SRY47" s="1152" t="s">
        <v>129</v>
      </c>
      <c r="SRZ47" s="1152" t="s">
        <v>129</v>
      </c>
      <c r="SSA47" s="1152" t="s">
        <v>129</v>
      </c>
      <c r="SSB47" s="1152" t="s">
        <v>129</v>
      </c>
      <c r="SSC47" s="1152" t="s">
        <v>129</v>
      </c>
      <c r="SSD47" s="1152" t="s">
        <v>129</v>
      </c>
      <c r="SSE47" s="1152" t="s">
        <v>129</v>
      </c>
      <c r="SSF47" s="1152" t="s">
        <v>129</v>
      </c>
      <c r="SSG47" s="1152" t="s">
        <v>129</v>
      </c>
      <c r="SSH47" s="1152" t="s">
        <v>129</v>
      </c>
      <c r="SSI47" s="1152" t="s">
        <v>129</v>
      </c>
      <c r="SSJ47" s="1152" t="s">
        <v>129</v>
      </c>
      <c r="SSK47" s="1152" t="s">
        <v>129</v>
      </c>
      <c r="SSL47" s="1152" t="s">
        <v>129</v>
      </c>
      <c r="SSM47" s="1152" t="s">
        <v>129</v>
      </c>
      <c r="SSN47" s="1152" t="s">
        <v>129</v>
      </c>
      <c r="SSO47" s="1152" t="s">
        <v>129</v>
      </c>
      <c r="SSP47" s="1152" t="s">
        <v>129</v>
      </c>
      <c r="SSQ47" s="1152" t="s">
        <v>129</v>
      </c>
      <c r="SSR47" s="1152" t="s">
        <v>129</v>
      </c>
      <c r="SSS47" s="1152" t="s">
        <v>129</v>
      </c>
      <c r="SST47" s="1152" t="s">
        <v>129</v>
      </c>
      <c r="SSU47" s="1152" t="s">
        <v>129</v>
      </c>
      <c r="SSV47" s="1152" t="s">
        <v>129</v>
      </c>
      <c r="SSW47" s="1152" t="s">
        <v>129</v>
      </c>
      <c r="SSX47" s="1152" t="s">
        <v>129</v>
      </c>
      <c r="SSY47" s="1152" t="s">
        <v>129</v>
      </c>
      <c r="SSZ47" s="1152" t="s">
        <v>129</v>
      </c>
      <c r="STA47" s="1152" t="s">
        <v>129</v>
      </c>
      <c r="STB47" s="1152" t="s">
        <v>129</v>
      </c>
      <c r="STC47" s="1152" t="s">
        <v>129</v>
      </c>
      <c r="STD47" s="1152" t="s">
        <v>129</v>
      </c>
      <c r="STE47" s="1152" t="s">
        <v>129</v>
      </c>
      <c r="STF47" s="1152" t="s">
        <v>129</v>
      </c>
      <c r="STG47" s="1152" t="s">
        <v>129</v>
      </c>
      <c r="STH47" s="1152" t="s">
        <v>129</v>
      </c>
      <c r="STI47" s="1152" t="s">
        <v>129</v>
      </c>
      <c r="STJ47" s="1152" t="s">
        <v>129</v>
      </c>
      <c r="STK47" s="1152" t="s">
        <v>129</v>
      </c>
      <c r="STL47" s="1152" t="s">
        <v>129</v>
      </c>
      <c r="STM47" s="1152" t="s">
        <v>129</v>
      </c>
      <c r="STN47" s="1152" t="s">
        <v>129</v>
      </c>
      <c r="STO47" s="1152" t="s">
        <v>129</v>
      </c>
      <c r="STP47" s="1152" t="s">
        <v>129</v>
      </c>
      <c r="STQ47" s="1152" t="s">
        <v>129</v>
      </c>
      <c r="STR47" s="1152" t="s">
        <v>129</v>
      </c>
      <c r="STS47" s="1152" t="s">
        <v>129</v>
      </c>
      <c r="STT47" s="1152" t="s">
        <v>129</v>
      </c>
      <c r="STU47" s="1152" t="s">
        <v>129</v>
      </c>
      <c r="STV47" s="1152" t="s">
        <v>129</v>
      </c>
      <c r="STW47" s="1152" t="s">
        <v>129</v>
      </c>
      <c r="STX47" s="1152" t="s">
        <v>129</v>
      </c>
      <c r="STY47" s="1152" t="s">
        <v>129</v>
      </c>
      <c r="STZ47" s="1152" t="s">
        <v>129</v>
      </c>
      <c r="SUA47" s="1152" t="s">
        <v>129</v>
      </c>
      <c r="SUB47" s="1152" t="s">
        <v>129</v>
      </c>
      <c r="SUC47" s="1152" t="s">
        <v>129</v>
      </c>
      <c r="SUD47" s="1152" t="s">
        <v>129</v>
      </c>
      <c r="SUE47" s="1152" t="s">
        <v>129</v>
      </c>
      <c r="SUF47" s="1152" t="s">
        <v>129</v>
      </c>
      <c r="SUG47" s="1152" t="s">
        <v>129</v>
      </c>
      <c r="SUH47" s="1152" t="s">
        <v>129</v>
      </c>
      <c r="SUI47" s="1152" t="s">
        <v>129</v>
      </c>
      <c r="SUJ47" s="1152" t="s">
        <v>129</v>
      </c>
      <c r="SUK47" s="1152" t="s">
        <v>129</v>
      </c>
      <c r="SUL47" s="1152" t="s">
        <v>129</v>
      </c>
      <c r="SUM47" s="1152" t="s">
        <v>129</v>
      </c>
      <c r="SUN47" s="1152" t="s">
        <v>129</v>
      </c>
      <c r="SUO47" s="1152" t="s">
        <v>129</v>
      </c>
      <c r="SUP47" s="1152" t="s">
        <v>129</v>
      </c>
      <c r="SUQ47" s="1152" t="s">
        <v>129</v>
      </c>
      <c r="SUR47" s="1152" t="s">
        <v>129</v>
      </c>
      <c r="SUS47" s="1152" t="s">
        <v>129</v>
      </c>
      <c r="SUT47" s="1152" t="s">
        <v>129</v>
      </c>
      <c r="SUU47" s="1152" t="s">
        <v>129</v>
      </c>
      <c r="SUV47" s="1152" t="s">
        <v>129</v>
      </c>
      <c r="SUW47" s="1152" t="s">
        <v>129</v>
      </c>
      <c r="SUX47" s="1152" t="s">
        <v>129</v>
      </c>
      <c r="SUY47" s="1152" t="s">
        <v>129</v>
      </c>
      <c r="SUZ47" s="1152" t="s">
        <v>129</v>
      </c>
      <c r="SVA47" s="1152" t="s">
        <v>129</v>
      </c>
      <c r="SVB47" s="1152" t="s">
        <v>129</v>
      </c>
      <c r="SVC47" s="1152" t="s">
        <v>129</v>
      </c>
      <c r="SVD47" s="1152" t="s">
        <v>129</v>
      </c>
      <c r="SVE47" s="1152" t="s">
        <v>129</v>
      </c>
      <c r="SVF47" s="1152" t="s">
        <v>129</v>
      </c>
      <c r="SVG47" s="1152" t="s">
        <v>129</v>
      </c>
      <c r="SVH47" s="1152" t="s">
        <v>129</v>
      </c>
      <c r="SVI47" s="1152" t="s">
        <v>129</v>
      </c>
      <c r="SVJ47" s="1152" t="s">
        <v>129</v>
      </c>
      <c r="SVK47" s="1152" t="s">
        <v>129</v>
      </c>
      <c r="SVL47" s="1152" t="s">
        <v>129</v>
      </c>
      <c r="SVM47" s="1152" t="s">
        <v>129</v>
      </c>
      <c r="SVN47" s="1152" t="s">
        <v>129</v>
      </c>
      <c r="SVO47" s="1152" t="s">
        <v>129</v>
      </c>
      <c r="SVP47" s="1152" t="s">
        <v>129</v>
      </c>
      <c r="SVQ47" s="1152" t="s">
        <v>129</v>
      </c>
      <c r="SVR47" s="1152" t="s">
        <v>129</v>
      </c>
      <c r="SVS47" s="1152" t="s">
        <v>129</v>
      </c>
      <c r="SVT47" s="1152" t="s">
        <v>129</v>
      </c>
      <c r="SVU47" s="1152" t="s">
        <v>129</v>
      </c>
      <c r="SVV47" s="1152" t="s">
        <v>129</v>
      </c>
      <c r="SVW47" s="1152" t="s">
        <v>129</v>
      </c>
      <c r="SVX47" s="1152" t="s">
        <v>129</v>
      </c>
      <c r="SVY47" s="1152" t="s">
        <v>129</v>
      </c>
      <c r="SVZ47" s="1152" t="s">
        <v>129</v>
      </c>
      <c r="SWA47" s="1152" t="s">
        <v>129</v>
      </c>
      <c r="SWB47" s="1152" t="s">
        <v>129</v>
      </c>
      <c r="SWC47" s="1152" t="s">
        <v>129</v>
      </c>
      <c r="SWD47" s="1152" t="s">
        <v>129</v>
      </c>
      <c r="SWE47" s="1152" t="s">
        <v>129</v>
      </c>
      <c r="SWF47" s="1152" t="s">
        <v>129</v>
      </c>
      <c r="SWG47" s="1152" t="s">
        <v>129</v>
      </c>
      <c r="SWH47" s="1152" t="s">
        <v>129</v>
      </c>
      <c r="SWI47" s="1152" t="s">
        <v>129</v>
      </c>
      <c r="SWJ47" s="1152" t="s">
        <v>129</v>
      </c>
      <c r="SWK47" s="1152" t="s">
        <v>129</v>
      </c>
      <c r="SWL47" s="1152" t="s">
        <v>129</v>
      </c>
      <c r="SWM47" s="1152" t="s">
        <v>129</v>
      </c>
      <c r="SWN47" s="1152" t="s">
        <v>129</v>
      </c>
      <c r="SWO47" s="1152" t="s">
        <v>129</v>
      </c>
      <c r="SWP47" s="1152" t="s">
        <v>129</v>
      </c>
      <c r="SWQ47" s="1152" t="s">
        <v>129</v>
      </c>
      <c r="SWR47" s="1152" t="s">
        <v>129</v>
      </c>
      <c r="SWS47" s="1152" t="s">
        <v>129</v>
      </c>
      <c r="SWT47" s="1152" t="s">
        <v>129</v>
      </c>
      <c r="SWU47" s="1152" t="s">
        <v>129</v>
      </c>
      <c r="SWV47" s="1152" t="s">
        <v>129</v>
      </c>
      <c r="SWW47" s="1152" t="s">
        <v>129</v>
      </c>
      <c r="SWX47" s="1152" t="s">
        <v>129</v>
      </c>
      <c r="SWY47" s="1152" t="s">
        <v>129</v>
      </c>
      <c r="SWZ47" s="1152" t="s">
        <v>129</v>
      </c>
      <c r="SXA47" s="1152" t="s">
        <v>129</v>
      </c>
      <c r="SXB47" s="1152" t="s">
        <v>129</v>
      </c>
      <c r="SXC47" s="1152" t="s">
        <v>129</v>
      </c>
      <c r="SXD47" s="1152" t="s">
        <v>129</v>
      </c>
      <c r="SXE47" s="1152" t="s">
        <v>129</v>
      </c>
      <c r="SXF47" s="1152" t="s">
        <v>129</v>
      </c>
      <c r="SXG47" s="1152" t="s">
        <v>129</v>
      </c>
      <c r="SXH47" s="1152" t="s">
        <v>129</v>
      </c>
      <c r="SXI47" s="1152" t="s">
        <v>129</v>
      </c>
      <c r="SXJ47" s="1152" t="s">
        <v>129</v>
      </c>
      <c r="SXK47" s="1152" t="s">
        <v>129</v>
      </c>
      <c r="SXL47" s="1152" t="s">
        <v>129</v>
      </c>
      <c r="SXM47" s="1152" t="s">
        <v>129</v>
      </c>
      <c r="SXN47" s="1152" t="s">
        <v>129</v>
      </c>
      <c r="SXO47" s="1152" t="s">
        <v>129</v>
      </c>
      <c r="SXP47" s="1152" t="s">
        <v>129</v>
      </c>
      <c r="SXQ47" s="1152" t="s">
        <v>129</v>
      </c>
      <c r="SXR47" s="1152" t="s">
        <v>129</v>
      </c>
      <c r="SXS47" s="1152" t="s">
        <v>129</v>
      </c>
      <c r="SXT47" s="1152" t="s">
        <v>129</v>
      </c>
      <c r="SXU47" s="1152" t="s">
        <v>129</v>
      </c>
      <c r="SXV47" s="1152" t="s">
        <v>129</v>
      </c>
      <c r="SXW47" s="1152" t="s">
        <v>129</v>
      </c>
      <c r="SXX47" s="1152" t="s">
        <v>129</v>
      </c>
      <c r="SXY47" s="1152" t="s">
        <v>129</v>
      </c>
      <c r="SXZ47" s="1152" t="s">
        <v>129</v>
      </c>
      <c r="SYA47" s="1152" t="s">
        <v>129</v>
      </c>
      <c r="SYB47" s="1152" t="s">
        <v>129</v>
      </c>
      <c r="SYC47" s="1152" t="s">
        <v>129</v>
      </c>
      <c r="SYD47" s="1152" t="s">
        <v>129</v>
      </c>
      <c r="SYE47" s="1152" t="s">
        <v>129</v>
      </c>
      <c r="SYF47" s="1152" t="s">
        <v>129</v>
      </c>
      <c r="SYG47" s="1152" t="s">
        <v>129</v>
      </c>
      <c r="SYH47" s="1152" t="s">
        <v>129</v>
      </c>
      <c r="SYI47" s="1152" t="s">
        <v>129</v>
      </c>
      <c r="SYJ47" s="1152" t="s">
        <v>129</v>
      </c>
      <c r="SYK47" s="1152" t="s">
        <v>129</v>
      </c>
      <c r="SYL47" s="1152" t="s">
        <v>129</v>
      </c>
      <c r="SYM47" s="1152" t="s">
        <v>129</v>
      </c>
      <c r="SYN47" s="1152" t="s">
        <v>129</v>
      </c>
      <c r="SYO47" s="1152" t="s">
        <v>129</v>
      </c>
      <c r="SYP47" s="1152" t="s">
        <v>129</v>
      </c>
      <c r="SYQ47" s="1152" t="s">
        <v>129</v>
      </c>
      <c r="SYR47" s="1152" t="s">
        <v>129</v>
      </c>
      <c r="SYS47" s="1152" t="s">
        <v>129</v>
      </c>
      <c r="SYT47" s="1152" t="s">
        <v>129</v>
      </c>
      <c r="SYU47" s="1152" t="s">
        <v>129</v>
      </c>
      <c r="SYV47" s="1152" t="s">
        <v>129</v>
      </c>
      <c r="SYW47" s="1152" t="s">
        <v>129</v>
      </c>
      <c r="SYX47" s="1152" t="s">
        <v>129</v>
      </c>
      <c r="SYY47" s="1152" t="s">
        <v>129</v>
      </c>
      <c r="SYZ47" s="1152" t="s">
        <v>129</v>
      </c>
      <c r="SZA47" s="1152" t="s">
        <v>129</v>
      </c>
      <c r="SZB47" s="1152" t="s">
        <v>129</v>
      </c>
      <c r="SZC47" s="1152" t="s">
        <v>129</v>
      </c>
      <c r="SZD47" s="1152" t="s">
        <v>129</v>
      </c>
      <c r="SZE47" s="1152" t="s">
        <v>129</v>
      </c>
      <c r="SZF47" s="1152" t="s">
        <v>129</v>
      </c>
      <c r="SZG47" s="1152" t="s">
        <v>129</v>
      </c>
      <c r="SZH47" s="1152" t="s">
        <v>129</v>
      </c>
      <c r="SZI47" s="1152" t="s">
        <v>129</v>
      </c>
      <c r="SZJ47" s="1152" t="s">
        <v>129</v>
      </c>
      <c r="SZK47" s="1152" t="s">
        <v>129</v>
      </c>
      <c r="SZL47" s="1152" t="s">
        <v>129</v>
      </c>
      <c r="SZM47" s="1152" t="s">
        <v>129</v>
      </c>
      <c r="SZN47" s="1152" t="s">
        <v>129</v>
      </c>
      <c r="SZO47" s="1152" t="s">
        <v>129</v>
      </c>
      <c r="SZP47" s="1152" t="s">
        <v>129</v>
      </c>
      <c r="SZQ47" s="1152" t="s">
        <v>129</v>
      </c>
      <c r="SZR47" s="1152" t="s">
        <v>129</v>
      </c>
      <c r="SZS47" s="1152" t="s">
        <v>129</v>
      </c>
      <c r="SZT47" s="1152" t="s">
        <v>129</v>
      </c>
      <c r="SZU47" s="1152" t="s">
        <v>129</v>
      </c>
      <c r="SZV47" s="1152" t="s">
        <v>129</v>
      </c>
      <c r="SZW47" s="1152" t="s">
        <v>129</v>
      </c>
      <c r="SZX47" s="1152" t="s">
        <v>129</v>
      </c>
      <c r="SZY47" s="1152" t="s">
        <v>129</v>
      </c>
      <c r="SZZ47" s="1152" t="s">
        <v>129</v>
      </c>
      <c r="TAA47" s="1152" t="s">
        <v>129</v>
      </c>
      <c r="TAB47" s="1152" t="s">
        <v>129</v>
      </c>
      <c r="TAC47" s="1152" t="s">
        <v>129</v>
      </c>
      <c r="TAD47" s="1152" t="s">
        <v>129</v>
      </c>
      <c r="TAE47" s="1152" t="s">
        <v>129</v>
      </c>
      <c r="TAF47" s="1152" t="s">
        <v>129</v>
      </c>
      <c r="TAG47" s="1152" t="s">
        <v>129</v>
      </c>
      <c r="TAH47" s="1152" t="s">
        <v>129</v>
      </c>
      <c r="TAI47" s="1152" t="s">
        <v>129</v>
      </c>
      <c r="TAJ47" s="1152" t="s">
        <v>129</v>
      </c>
      <c r="TAK47" s="1152" t="s">
        <v>129</v>
      </c>
      <c r="TAL47" s="1152" t="s">
        <v>129</v>
      </c>
      <c r="TAM47" s="1152" t="s">
        <v>129</v>
      </c>
      <c r="TAN47" s="1152" t="s">
        <v>129</v>
      </c>
      <c r="TAO47" s="1152" t="s">
        <v>129</v>
      </c>
      <c r="TAP47" s="1152" t="s">
        <v>129</v>
      </c>
      <c r="TAQ47" s="1152" t="s">
        <v>129</v>
      </c>
      <c r="TAR47" s="1152" t="s">
        <v>129</v>
      </c>
      <c r="TAS47" s="1152" t="s">
        <v>129</v>
      </c>
      <c r="TAT47" s="1152" t="s">
        <v>129</v>
      </c>
      <c r="TAU47" s="1152" t="s">
        <v>129</v>
      </c>
      <c r="TAV47" s="1152" t="s">
        <v>129</v>
      </c>
      <c r="TAW47" s="1152" t="s">
        <v>129</v>
      </c>
      <c r="TAX47" s="1152" t="s">
        <v>129</v>
      </c>
      <c r="TAY47" s="1152" t="s">
        <v>129</v>
      </c>
      <c r="TAZ47" s="1152" t="s">
        <v>129</v>
      </c>
      <c r="TBA47" s="1152" t="s">
        <v>129</v>
      </c>
      <c r="TBB47" s="1152" t="s">
        <v>129</v>
      </c>
      <c r="TBC47" s="1152" t="s">
        <v>129</v>
      </c>
      <c r="TBD47" s="1152" t="s">
        <v>129</v>
      </c>
      <c r="TBE47" s="1152" t="s">
        <v>129</v>
      </c>
      <c r="TBF47" s="1152" t="s">
        <v>129</v>
      </c>
      <c r="TBG47" s="1152" t="s">
        <v>129</v>
      </c>
      <c r="TBH47" s="1152" t="s">
        <v>129</v>
      </c>
      <c r="TBI47" s="1152" t="s">
        <v>129</v>
      </c>
      <c r="TBJ47" s="1152" t="s">
        <v>129</v>
      </c>
      <c r="TBK47" s="1152" t="s">
        <v>129</v>
      </c>
      <c r="TBL47" s="1152" t="s">
        <v>129</v>
      </c>
      <c r="TBM47" s="1152" t="s">
        <v>129</v>
      </c>
      <c r="TBN47" s="1152" t="s">
        <v>129</v>
      </c>
      <c r="TBO47" s="1152" t="s">
        <v>129</v>
      </c>
      <c r="TBP47" s="1152" t="s">
        <v>129</v>
      </c>
      <c r="TBQ47" s="1152" t="s">
        <v>129</v>
      </c>
      <c r="TBR47" s="1152" t="s">
        <v>129</v>
      </c>
      <c r="TBS47" s="1152" t="s">
        <v>129</v>
      </c>
      <c r="TBT47" s="1152" t="s">
        <v>129</v>
      </c>
      <c r="TBU47" s="1152" t="s">
        <v>129</v>
      </c>
      <c r="TBV47" s="1152" t="s">
        <v>129</v>
      </c>
      <c r="TBW47" s="1152" t="s">
        <v>129</v>
      </c>
      <c r="TBX47" s="1152" t="s">
        <v>129</v>
      </c>
      <c r="TBY47" s="1152" t="s">
        <v>129</v>
      </c>
      <c r="TBZ47" s="1152" t="s">
        <v>129</v>
      </c>
      <c r="TCA47" s="1152" t="s">
        <v>129</v>
      </c>
      <c r="TCB47" s="1152" t="s">
        <v>129</v>
      </c>
      <c r="TCC47" s="1152" t="s">
        <v>129</v>
      </c>
      <c r="TCD47" s="1152" t="s">
        <v>129</v>
      </c>
      <c r="TCE47" s="1152" t="s">
        <v>129</v>
      </c>
      <c r="TCF47" s="1152" t="s">
        <v>129</v>
      </c>
      <c r="TCG47" s="1152" t="s">
        <v>129</v>
      </c>
      <c r="TCH47" s="1152" t="s">
        <v>129</v>
      </c>
      <c r="TCI47" s="1152" t="s">
        <v>129</v>
      </c>
      <c r="TCJ47" s="1152" t="s">
        <v>129</v>
      </c>
      <c r="TCK47" s="1152" t="s">
        <v>129</v>
      </c>
      <c r="TCL47" s="1152" t="s">
        <v>129</v>
      </c>
      <c r="TCM47" s="1152" t="s">
        <v>129</v>
      </c>
      <c r="TCN47" s="1152" t="s">
        <v>129</v>
      </c>
      <c r="TCO47" s="1152" t="s">
        <v>129</v>
      </c>
      <c r="TCP47" s="1152" t="s">
        <v>129</v>
      </c>
      <c r="TCQ47" s="1152" t="s">
        <v>129</v>
      </c>
      <c r="TCR47" s="1152" t="s">
        <v>129</v>
      </c>
      <c r="TCS47" s="1152" t="s">
        <v>129</v>
      </c>
      <c r="TCT47" s="1152" t="s">
        <v>129</v>
      </c>
      <c r="TCU47" s="1152" t="s">
        <v>129</v>
      </c>
      <c r="TCV47" s="1152" t="s">
        <v>129</v>
      </c>
      <c r="TCW47" s="1152" t="s">
        <v>129</v>
      </c>
      <c r="TCX47" s="1152" t="s">
        <v>129</v>
      </c>
      <c r="TCY47" s="1152" t="s">
        <v>129</v>
      </c>
      <c r="TCZ47" s="1152" t="s">
        <v>129</v>
      </c>
      <c r="TDA47" s="1152" t="s">
        <v>129</v>
      </c>
      <c r="TDB47" s="1152" t="s">
        <v>129</v>
      </c>
      <c r="TDC47" s="1152" t="s">
        <v>129</v>
      </c>
      <c r="TDD47" s="1152" t="s">
        <v>129</v>
      </c>
      <c r="TDE47" s="1152" t="s">
        <v>129</v>
      </c>
      <c r="TDF47" s="1152" t="s">
        <v>129</v>
      </c>
      <c r="TDG47" s="1152" t="s">
        <v>129</v>
      </c>
      <c r="TDH47" s="1152" t="s">
        <v>129</v>
      </c>
      <c r="TDI47" s="1152" t="s">
        <v>129</v>
      </c>
      <c r="TDJ47" s="1152" t="s">
        <v>129</v>
      </c>
      <c r="TDK47" s="1152" t="s">
        <v>129</v>
      </c>
      <c r="TDL47" s="1152" t="s">
        <v>129</v>
      </c>
      <c r="TDM47" s="1152" t="s">
        <v>129</v>
      </c>
      <c r="TDN47" s="1152" t="s">
        <v>129</v>
      </c>
      <c r="TDO47" s="1152" t="s">
        <v>129</v>
      </c>
      <c r="TDP47" s="1152" t="s">
        <v>129</v>
      </c>
      <c r="TDQ47" s="1152" t="s">
        <v>129</v>
      </c>
      <c r="TDR47" s="1152" t="s">
        <v>129</v>
      </c>
      <c r="TDS47" s="1152" t="s">
        <v>129</v>
      </c>
      <c r="TDT47" s="1152" t="s">
        <v>129</v>
      </c>
      <c r="TDU47" s="1152" t="s">
        <v>129</v>
      </c>
      <c r="TDV47" s="1152" t="s">
        <v>129</v>
      </c>
      <c r="TDW47" s="1152" t="s">
        <v>129</v>
      </c>
      <c r="TDX47" s="1152" t="s">
        <v>129</v>
      </c>
      <c r="TDY47" s="1152" t="s">
        <v>129</v>
      </c>
      <c r="TDZ47" s="1152" t="s">
        <v>129</v>
      </c>
      <c r="TEA47" s="1152" t="s">
        <v>129</v>
      </c>
      <c r="TEB47" s="1152" t="s">
        <v>129</v>
      </c>
      <c r="TEC47" s="1152" t="s">
        <v>129</v>
      </c>
      <c r="TED47" s="1152" t="s">
        <v>129</v>
      </c>
      <c r="TEE47" s="1152" t="s">
        <v>129</v>
      </c>
      <c r="TEF47" s="1152" t="s">
        <v>129</v>
      </c>
      <c r="TEG47" s="1152" t="s">
        <v>129</v>
      </c>
      <c r="TEH47" s="1152" t="s">
        <v>129</v>
      </c>
      <c r="TEI47" s="1152" t="s">
        <v>129</v>
      </c>
      <c r="TEJ47" s="1152" t="s">
        <v>129</v>
      </c>
      <c r="TEK47" s="1152" t="s">
        <v>129</v>
      </c>
      <c r="TEL47" s="1152" t="s">
        <v>129</v>
      </c>
      <c r="TEM47" s="1152" t="s">
        <v>129</v>
      </c>
      <c r="TEN47" s="1152" t="s">
        <v>129</v>
      </c>
      <c r="TEO47" s="1152" t="s">
        <v>129</v>
      </c>
      <c r="TEP47" s="1152" t="s">
        <v>129</v>
      </c>
      <c r="TEQ47" s="1152" t="s">
        <v>129</v>
      </c>
      <c r="TER47" s="1152" t="s">
        <v>129</v>
      </c>
      <c r="TES47" s="1152" t="s">
        <v>129</v>
      </c>
      <c r="TET47" s="1152" t="s">
        <v>129</v>
      </c>
      <c r="TEU47" s="1152" t="s">
        <v>129</v>
      </c>
      <c r="TEV47" s="1152" t="s">
        <v>129</v>
      </c>
      <c r="TEW47" s="1152" t="s">
        <v>129</v>
      </c>
      <c r="TEX47" s="1152" t="s">
        <v>129</v>
      </c>
      <c r="TEY47" s="1152" t="s">
        <v>129</v>
      </c>
      <c r="TEZ47" s="1152" t="s">
        <v>129</v>
      </c>
      <c r="TFA47" s="1152" t="s">
        <v>129</v>
      </c>
      <c r="TFB47" s="1152" t="s">
        <v>129</v>
      </c>
      <c r="TFC47" s="1152" t="s">
        <v>129</v>
      </c>
      <c r="TFD47" s="1152" t="s">
        <v>129</v>
      </c>
      <c r="TFE47" s="1152" t="s">
        <v>129</v>
      </c>
      <c r="TFF47" s="1152" t="s">
        <v>129</v>
      </c>
      <c r="TFG47" s="1152" t="s">
        <v>129</v>
      </c>
      <c r="TFH47" s="1152" t="s">
        <v>129</v>
      </c>
      <c r="TFI47" s="1152" t="s">
        <v>129</v>
      </c>
      <c r="TFJ47" s="1152" t="s">
        <v>129</v>
      </c>
      <c r="TFK47" s="1152" t="s">
        <v>129</v>
      </c>
      <c r="TFL47" s="1152" t="s">
        <v>129</v>
      </c>
      <c r="TFM47" s="1152" t="s">
        <v>129</v>
      </c>
      <c r="TFN47" s="1152" t="s">
        <v>129</v>
      </c>
      <c r="TFO47" s="1152" t="s">
        <v>129</v>
      </c>
      <c r="TFP47" s="1152" t="s">
        <v>129</v>
      </c>
      <c r="TFQ47" s="1152" t="s">
        <v>129</v>
      </c>
      <c r="TFR47" s="1152" t="s">
        <v>129</v>
      </c>
      <c r="TFS47" s="1152" t="s">
        <v>129</v>
      </c>
      <c r="TFT47" s="1152" t="s">
        <v>129</v>
      </c>
      <c r="TFU47" s="1152" t="s">
        <v>129</v>
      </c>
      <c r="TFV47" s="1152" t="s">
        <v>129</v>
      </c>
      <c r="TFW47" s="1152" t="s">
        <v>129</v>
      </c>
      <c r="TFX47" s="1152" t="s">
        <v>129</v>
      </c>
      <c r="TFY47" s="1152" t="s">
        <v>129</v>
      </c>
      <c r="TFZ47" s="1152" t="s">
        <v>129</v>
      </c>
      <c r="TGA47" s="1152" t="s">
        <v>129</v>
      </c>
      <c r="TGB47" s="1152" t="s">
        <v>129</v>
      </c>
      <c r="TGC47" s="1152" t="s">
        <v>129</v>
      </c>
      <c r="TGD47" s="1152" t="s">
        <v>129</v>
      </c>
      <c r="TGE47" s="1152" t="s">
        <v>129</v>
      </c>
      <c r="TGF47" s="1152" t="s">
        <v>129</v>
      </c>
      <c r="TGG47" s="1152" t="s">
        <v>129</v>
      </c>
      <c r="TGH47" s="1152" t="s">
        <v>129</v>
      </c>
      <c r="TGI47" s="1152" t="s">
        <v>129</v>
      </c>
      <c r="TGJ47" s="1152" t="s">
        <v>129</v>
      </c>
      <c r="TGK47" s="1152" t="s">
        <v>129</v>
      </c>
      <c r="TGL47" s="1152" t="s">
        <v>129</v>
      </c>
      <c r="TGM47" s="1152" t="s">
        <v>129</v>
      </c>
      <c r="TGN47" s="1152" t="s">
        <v>129</v>
      </c>
      <c r="TGO47" s="1152" t="s">
        <v>129</v>
      </c>
      <c r="TGP47" s="1152" t="s">
        <v>129</v>
      </c>
      <c r="TGQ47" s="1152" t="s">
        <v>129</v>
      </c>
      <c r="TGR47" s="1152" t="s">
        <v>129</v>
      </c>
      <c r="TGS47" s="1152" t="s">
        <v>129</v>
      </c>
      <c r="TGT47" s="1152" t="s">
        <v>129</v>
      </c>
      <c r="TGU47" s="1152" t="s">
        <v>129</v>
      </c>
      <c r="TGV47" s="1152" t="s">
        <v>129</v>
      </c>
      <c r="TGW47" s="1152" t="s">
        <v>129</v>
      </c>
      <c r="TGX47" s="1152" t="s">
        <v>129</v>
      </c>
      <c r="TGY47" s="1152" t="s">
        <v>129</v>
      </c>
      <c r="TGZ47" s="1152" t="s">
        <v>129</v>
      </c>
      <c r="THA47" s="1152" t="s">
        <v>129</v>
      </c>
      <c r="THB47" s="1152" t="s">
        <v>129</v>
      </c>
      <c r="THC47" s="1152" t="s">
        <v>129</v>
      </c>
      <c r="THD47" s="1152" t="s">
        <v>129</v>
      </c>
      <c r="THE47" s="1152" t="s">
        <v>129</v>
      </c>
      <c r="THF47" s="1152" t="s">
        <v>129</v>
      </c>
      <c r="THG47" s="1152" t="s">
        <v>129</v>
      </c>
      <c r="THH47" s="1152" t="s">
        <v>129</v>
      </c>
      <c r="THI47" s="1152" t="s">
        <v>129</v>
      </c>
      <c r="THJ47" s="1152" t="s">
        <v>129</v>
      </c>
      <c r="THK47" s="1152" t="s">
        <v>129</v>
      </c>
      <c r="THL47" s="1152" t="s">
        <v>129</v>
      </c>
      <c r="THM47" s="1152" t="s">
        <v>129</v>
      </c>
      <c r="THN47" s="1152" t="s">
        <v>129</v>
      </c>
      <c r="THO47" s="1152" t="s">
        <v>129</v>
      </c>
      <c r="THP47" s="1152" t="s">
        <v>129</v>
      </c>
      <c r="THQ47" s="1152" t="s">
        <v>129</v>
      </c>
      <c r="THR47" s="1152" t="s">
        <v>129</v>
      </c>
      <c r="THS47" s="1152" t="s">
        <v>129</v>
      </c>
      <c r="THT47" s="1152" t="s">
        <v>129</v>
      </c>
      <c r="THU47" s="1152" t="s">
        <v>129</v>
      </c>
      <c r="THV47" s="1152" t="s">
        <v>129</v>
      </c>
      <c r="THW47" s="1152" t="s">
        <v>129</v>
      </c>
      <c r="THX47" s="1152" t="s">
        <v>129</v>
      </c>
      <c r="THY47" s="1152" t="s">
        <v>129</v>
      </c>
      <c r="THZ47" s="1152" t="s">
        <v>129</v>
      </c>
      <c r="TIA47" s="1152" t="s">
        <v>129</v>
      </c>
      <c r="TIB47" s="1152" t="s">
        <v>129</v>
      </c>
      <c r="TIC47" s="1152" t="s">
        <v>129</v>
      </c>
      <c r="TID47" s="1152" t="s">
        <v>129</v>
      </c>
      <c r="TIE47" s="1152" t="s">
        <v>129</v>
      </c>
      <c r="TIF47" s="1152" t="s">
        <v>129</v>
      </c>
      <c r="TIG47" s="1152" t="s">
        <v>129</v>
      </c>
      <c r="TIH47" s="1152" t="s">
        <v>129</v>
      </c>
      <c r="TII47" s="1152" t="s">
        <v>129</v>
      </c>
      <c r="TIJ47" s="1152" t="s">
        <v>129</v>
      </c>
      <c r="TIK47" s="1152" t="s">
        <v>129</v>
      </c>
      <c r="TIL47" s="1152" t="s">
        <v>129</v>
      </c>
      <c r="TIM47" s="1152" t="s">
        <v>129</v>
      </c>
      <c r="TIN47" s="1152" t="s">
        <v>129</v>
      </c>
      <c r="TIO47" s="1152" t="s">
        <v>129</v>
      </c>
      <c r="TIP47" s="1152" t="s">
        <v>129</v>
      </c>
      <c r="TIQ47" s="1152" t="s">
        <v>129</v>
      </c>
      <c r="TIR47" s="1152" t="s">
        <v>129</v>
      </c>
      <c r="TIS47" s="1152" t="s">
        <v>129</v>
      </c>
      <c r="TIT47" s="1152" t="s">
        <v>129</v>
      </c>
      <c r="TIU47" s="1152" t="s">
        <v>129</v>
      </c>
      <c r="TIV47" s="1152" t="s">
        <v>129</v>
      </c>
      <c r="TIW47" s="1152" t="s">
        <v>129</v>
      </c>
      <c r="TIX47" s="1152" t="s">
        <v>129</v>
      </c>
      <c r="TIY47" s="1152" t="s">
        <v>129</v>
      </c>
      <c r="TIZ47" s="1152" t="s">
        <v>129</v>
      </c>
      <c r="TJA47" s="1152" t="s">
        <v>129</v>
      </c>
      <c r="TJB47" s="1152" t="s">
        <v>129</v>
      </c>
      <c r="TJC47" s="1152" t="s">
        <v>129</v>
      </c>
      <c r="TJD47" s="1152" t="s">
        <v>129</v>
      </c>
      <c r="TJE47" s="1152" t="s">
        <v>129</v>
      </c>
      <c r="TJF47" s="1152" t="s">
        <v>129</v>
      </c>
      <c r="TJG47" s="1152" t="s">
        <v>129</v>
      </c>
      <c r="TJH47" s="1152" t="s">
        <v>129</v>
      </c>
      <c r="TJI47" s="1152" t="s">
        <v>129</v>
      </c>
      <c r="TJJ47" s="1152" t="s">
        <v>129</v>
      </c>
      <c r="TJK47" s="1152" t="s">
        <v>129</v>
      </c>
      <c r="TJL47" s="1152" t="s">
        <v>129</v>
      </c>
      <c r="TJM47" s="1152" t="s">
        <v>129</v>
      </c>
      <c r="TJN47" s="1152" t="s">
        <v>129</v>
      </c>
      <c r="TJO47" s="1152" t="s">
        <v>129</v>
      </c>
      <c r="TJP47" s="1152" t="s">
        <v>129</v>
      </c>
      <c r="TJQ47" s="1152" t="s">
        <v>129</v>
      </c>
      <c r="TJR47" s="1152" t="s">
        <v>129</v>
      </c>
      <c r="TJS47" s="1152" t="s">
        <v>129</v>
      </c>
      <c r="TJT47" s="1152" t="s">
        <v>129</v>
      </c>
      <c r="TJU47" s="1152" t="s">
        <v>129</v>
      </c>
      <c r="TJV47" s="1152" t="s">
        <v>129</v>
      </c>
      <c r="TJW47" s="1152" t="s">
        <v>129</v>
      </c>
      <c r="TJX47" s="1152" t="s">
        <v>129</v>
      </c>
      <c r="TJY47" s="1152" t="s">
        <v>129</v>
      </c>
      <c r="TJZ47" s="1152" t="s">
        <v>129</v>
      </c>
      <c r="TKA47" s="1152" t="s">
        <v>129</v>
      </c>
      <c r="TKB47" s="1152" t="s">
        <v>129</v>
      </c>
      <c r="TKC47" s="1152" t="s">
        <v>129</v>
      </c>
      <c r="TKD47" s="1152" t="s">
        <v>129</v>
      </c>
      <c r="TKE47" s="1152" t="s">
        <v>129</v>
      </c>
      <c r="TKF47" s="1152" t="s">
        <v>129</v>
      </c>
      <c r="TKG47" s="1152" t="s">
        <v>129</v>
      </c>
      <c r="TKH47" s="1152" t="s">
        <v>129</v>
      </c>
      <c r="TKI47" s="1152" t="s">
        <v>129</v>
      </c>
      <c r="TKJ47" s="1152" t="s">
        <v>129</v>
      </c>
      <c r="TKK47" s="1152" t="s">
        <v>129</v>
      </c>
      <c r="TKL47" s="1152" t="s">
        <v>129</v>
      </c>
      <c r="TKM47" s="1152" t="s">
        <v>129</v>
      </c>
      <c r="TKN47" s="1152" t="s">
        <v>129</v>
      </c>
      <c r="TKO47" s="1152" t="s">
        <v>129</v>
      </c>
      <c r="TKP47" s="1152" t="s">
        <v>129</v>
      </c>
      <c r="TKQ47" s="1152" t="s">
        <v>129</v>
      </c>
      <c r="TKR47" s="1152" t="s">
        <v>129</v>
      </c>
      <c r="TKS47" s="1152" t="s">
        <v>129</v>
      </c>
      <c r="TKT47" s="1152" t="s">
        <v>129</v>
      </c>
      <c r="TKU47" s="1152" t="s">
        <v>129</v>
      </c>
      <c r="TKV47" s="1152" t="s">
        <v>129</v>
      </c>
      <c r="TKW47" s="1152" t="s">
        <v>129</v>
      </c>
      <c r="TKX47" s="1152" t="s">
        <v>129</v>
      </c>
      <c r="TKY47" s="1152" t="s">
        <v>129</v>
      </c>
      <c r="TKZ47" s="1152" t="s">
        <v>129</v>
      </c>
      <c r="TLA47" s="1152" t="s">
        <v>129</v>
      </c>
      <c r="TLB47" s="1152" t="s">
        <v>129</v>
      </c>
      <c r="TLC47" s="1152" t="s">
        <v>129</v>
      </c>
      <c r="TLD47" s="1152" t="s">
        <v>129</v>
      </c>
      <c r="TLE47" s="1152" t="s">
        <v>129</v>
      </c>
      <c r="TLF47" s="1152" t="s">
        <v>129</v>
      </c>
      <c r="TLG47" s="1152" t="s">
        <v>129</v>
      </c>
      <c r="TLH47" s="1152" t="s">
        <v>129</v>
      </c>
      <c r="TLI47" s="1152" t="s">
        <v>129</v>
      </c>
      <c r="TLJ47" s="1152" t="s">
        <v>129</v>
      </c>
      <c r="TLK47" s="1152" t="s">
        <v>129</v>
      </c>
      <c r="TLL47" s="1152" t="s">
        <v>129</v>
      </c>
      <c r="TLM47" s="1152" t="s">
        <v>129</v>
      </c>
      <c r="TLN47" s="1152" t="s">
        <v>129</v>
      </c>
      <c r="TLO47" s="1152" t="s">
        <v>129</v>
      </c>
      <c r="TLP47" s="1152" t="s">
        <v>129</v>
      </c>
      <c r="TLQ47" s="1152" t="s">
        <v>129</v>
      </c>
      <c r="TLR47" s="1152" t="s">
        <v>129</v>
      </c>
      <c r="TLS47" s="1152" t="s">
        <v>129</v>
      </c>
      <c r="TLT47" s="1152" t="s">
        <v>129</v>
      </c>
      <c r="TLU47" s="1152" t="s">
        <v>129</v>
      </c>
      <c r="TLV47" s="1152" t="s">
        <v>129</v>
      </c>
      <c r="TLW47" s="1152" t="s">
        <v>129</v>
      </c>
      <c r="TLX47" s="1152" t="s">
        <v>129</v>
      </c>
      <c r="TLY47" s="1152" t="s">
        <v>129</v>
      </c>
      <c r="TLZ47" s="1152" t="s">
        <v>129</v>
      </c>
      <c r="TMA47" s="1152" t="s">
        <v>129</v>
      </c>
      <c r="TMB47" s="1152" t="s">
        <v>129</v>
      </c>
      <c r="TMC47" s="1152" t="s">
        <v>129</v>
      </c>
      <c r="TMD47" s="1152" t="s">
        <v>129</v>
      </c>
      <c r="TME47" s="1152" t="s">
        <v>129</v>
      </c>
      <c r="TMF47" s="1152" t="s">
        <v>129</v>
      </c>
      <c r="TMG47" s="1152" t="s">
        <v>129</v>
      </c>
      <c r="TMH47" s="1152" t="s">
        <v>129</v>
      </c>
      <c r="TMI47" s="1152" t="s">
        <v>129</v>
      </c>
      <c r="TMJ47" s="1152" t="s">
        <v>129</v>
      </c>
      <c r="TMK47" s="1152" t="s">
        <v>129</v>
      </c>
      <c r="TML47" s="1152" t="s">
        <v>129</v>
      </c>
      <c r="TMM47" s="1152" t="s">
        <v>129</v>
      </c>
      <c r="TMN47" s="1152" t="s">
        <v>129</v>
      </c>
      <c r="TMO47" s="1152" t="s">
        <v>129</v>
      </c>
      <c r="TMP47" s="1152" t="s">
        <v>129</v>
      </c>
      <c r="TMQ47" s="1152" t="s">
        <v>129</v>
      </c>
      <c r="TMR47" s="1152" t="s">
        <v>129</v>
      </c>
      <c r="TMS47" s="1152" t="s">
        <v>129</v>
      </c>
      <c r="TMT47" s="1152" t="s">
        <v>129</v>
      </c>
      <c r="TMU47" s="1152" t="s">
        <v>129</v>
      </c>
      <c r="TMV47" s="1152" t="s">
        <v>129</v>
      </c>
      <c r="TMW47" s="1152" t="s">
        <v>129</v>
      </c>
      <c r="TMX47" s="1152" t="s">
        <v>129</v>
      </c>
      <c r="TMY47" s="1152" t="s">
        <v>129</v>
      </c>
      <c r="TMZ47" s="1152" t="s">
        <v>129</v>
      </c>
      <c r="TNA47" s="1152" t="s">
        <v>129</v>
      </c>
      <c r="TNB47" s="1152" t="s">
        <v>129</v>
      </c>
      <c r="TNC47" s="1152" t="s">
        <v>129</v>
      </c>
      <c r="TND47" s="1152" t="s">
        <v>129</v>
      </c>
      <c r="TNE47" s="1152" t="s">
        <v>129</v>
      </c>
      <c r="TNF47" s="1152" t="s">
        <v>129</v>
      </c>
      <c r="TNG47" s="1152" t="s">
        <v>129</v>
      </c>
      <c r="TNH47" s="1152" t="s">
        <v>129</v>
      </c>
      <c r="TNI47" s="1152" t="s">
        <v>129</v>
      </c>
      <c r="TNJ47" s="1152" t="s">
        <v>129</v>
      </c>
      <c r="TNK47" s="1152" t="s">
        <v>129</v>
      </c>
      <c r="TNL47" s="1152" t="s">
        <v>129</v>
      </c>
      <c r="TNM47" s="1152" t="s">
        <v>129</v>
      </c>
      <c r="TNN47" s="1152" t="s">
        <v>129</v>
      </c>
      <c r="TNO47" s="1152" t="s">
        <v>129</v>
      </c>
      <c r="TNP47" s="1152" t="s">
        <v>129</v>
      </c>
      <c r="TNQ47" s="1152" t="s">
        <v>129</v>
      </c>
      <c r="TNR47" s="1152" t="s">
        <v>129</v>
      </c>
      <c r="TNS47" s="1152" t="s">
        <v>129</v>
      </c>
      <c r="TNT47" s="1152" t="s">
        <v>129</v>
      </c>
      <c r="TNU47" s="1152" t="s">
        <v>129</v>
      </c>
      <c r="TNV47" s="1152" t="s">
        <v>129</v>
      </c>
      <c r="TNW47" s="1152" t="s">
        <v>129</v>
      </c>
      <c r="TNX47" s="1152" t="s">
        <v>129</v>
      </c>
      <c r="TNY47" s="1152" t="s">
        <v>129</v>
      </c>
      <c r="TNZ47" s="1152" t="s">
        <v>129</v>
      </c>
      <c r="TOA47" s="1152" t="s">
        <v>129</v>
      </c>
      <c r="TOB47" s="1152" t="s">
        <v>129</v>
      </c>
      <c r="TOC47" s="1152" t="s">
        <v>129</v>
      </c>
      <c r="TOD47" s="1152" t="s">
        <v>129</v>
      </c>
      <c r="TOE47" s="1152" t="s">
        <v>129</v>
      </c>
      <c r="TOF47" s="1152" t="s">
        <v>129</v>
      </c>
      <c r="TOG47" s="1152" t="s">
        <v>129</v>
      </c>
      <c r="TOH47" s="1152" t="s">
        <v>129</v>
      </c>
      <c r="TOI47" s="1152" t="s">
        <v>129</v>
      </c>
      <c r="TOJ47" s="1152" t="s">
        <v>129</v>
      </c>
      <c r="TOK47" s="1152" t="s">
        <v>129</v>
      </c>
      <c r="TOL47" s="1152" t="s">
        <v>129</v>
      </c>
      <c r="TOM47" s="1152" t="s">
        <v>129</v>
      </c>
      <c r="TON47" s="1152" t="s">
        <v>129</v>
      </c>
      <c r="TOO47" s="1152" t="s">
        <v>129</v>
      </c>
      <c r="TOP47" s="1152" t="s">
        <v>129</v>
      </c>
      <c r="TOQ47" s="1152" t="s">
        <v>129</v>
      </c>
      <c r="TOR47" s="1152" t="s">
        <v>129</v>
      </c>
      <c r="TOS47" s="1152" t="s">
        <v>129</v>
      </c>
      <c r="TOT47" s="1152" t="s">
        <v>129</v>
      </c>
      <c r="TOU47" s="1152" t="s">
        <v>129</v>
      </c>
      <c r="TOV47" s="1152" t="s">
        <v>129</v>
      </c>
      <c r="TOW47" s="1152" t="s">
        <v>129</v>
      </c>
      <c r="TOX47" s="1152" t="s">
        <v>129</v>
      </c>
      <c r="TOY47" s="1152" t="s">
        <v>129</v>
      </c>
      <c r="TOZ47" s="1152" t="s">
        <v>129</v>
      </c>
      <c r="TPA47" s="1152" t="s">
        <v>129</v>
      </c>
      <c r="TPB47" s="1152" t="s">
        <v>129</v>
      </c>
      <c r="TPC47" s="1152" t="s">
        <v>129</v>
      </c>
      <c r="TPD47" s="1152" t="s">
        <v>129</v>
      </c>
      <c r="TPE47" s="1152" t="s">
        <v>129</v>
      </c>
      <c r="TPF47" s="1152" t="s">
        <v>129</v>
      </c>
      <c r="TPG47" s="1152" t="s">
        <v>129</v>
      </c>
      <c r="TPH47" s="1152" t="s">
        <v>129</v>
      </c>
      <c r="TPI47" s="1152" t="s">
        <v>129</v>
      </c>
      <c r="TPJ47" s="1152" t="s">
        <v>129</v>
      </c>
      <c r="TPK47" s="1152" t="s">
        <v>129</v>
      </c>
      <c r="TPL47" s="1152" t="s">
        <v>129</v>
      </c>
      <c r="TPM47" s="1152" t="s">
        <v>129</v>
      </c>
      <c r="TPN47" s="1152" t="s">
        <v>129</v>
      </c>
      <c r="TPO47" s="1152" t="s">
        <v>129</v>
      </c>
      <c r="TPP47" s="1152" t="s">
        <v>129</v>
      </c>
      <c r="TPQ47" s="1152" t="s">
        <v>129</v>
      </c>
      <c r="TPR47" s="1152" t="s">
        <v>129</v>
      </c>
      <c r="TPS47" s="1152" t="s">
        <v>129</v>
      </c>
      <c r="TPT47" s="1152" t="s">
        <v>129</v>
      </c>
      <c r="TPU47" s="1152" t="s">
        <v>129</v>
      </c>
      <c r="TPV47" s="1152" t="s">
        <v>129</v>
      </c>
      <c r="TPW47" s="1152" t="s">
        <v>129</v>
      </c>
      <c r="TPX47" s="1152" t="s">
        <v>129</v>
      </c>
      <c r="TPY47" s="1152" t="s">
        <v>129</v>
      </c>
      <c r="TPZ47" s="1152" t="s">
        <v>129</v>
      </c>
      <c r="TQA47" s="1152" t="s">
        <v>129</v>
      </c>
      <c r="TQB47" s="1152" t="s">
        <v>129</v>
      </c>
      <c r="TQC47" s="1152" t="s">
        <v>129</v>
      </c>
      <c r="TQD47" s="1152" t="s">
        <v>129</v>
      </c>
      <c r="TQE47" s="1152" t="s">
        <v>129</v>
      </c>
      <c r="TQF47" s="1152" t="s">
        <v>129</v>
      </c>
      <c r="TQG47" s="1152" t="s">
        <v>129</v>
      </c>
      <c r="TQH47" s="1152" t="s">
        <v>129</v>
      </c>
      <c r="TQI47" s="1152" t="s">
        <v>129</v>
      </c>
      <c r="TQJ47" s="1152" t="s">
        <v>129</v>
      </c>
      <c r="TQK47" s="1152" t="s">
        <v>129</v>
      </c>
      <c r="TQL47" s="1152" t="s">
        <v>129</v>
      </c>
      <c r="TQM47" s="1152" t="s">
        <v>129</v>
      </c>
      <c r="TQN47" s="1152" t="s">
        <v>129</v>
      </c>
      <c r="TQO47" s="1152" t="s">
        <v>129</v>
      </c>
      <c r="TQP47" s="1152" t="s">
        <v>129</v>
      </c>
      <c r="TQQ47" s="1152" t="s">
        <v>129</v>
      </c>
      <c r="TQR47" s="1152" t="s">
        <v>129</v>
      </c>
      <c r="TQS47" s="1152" t="s">
        <v>129</v>
      </c>
      <c r="TQT47" s="1152" t="s">
        <v>129</v>
      </c>
      <c r="TQU47" s="1152" t="s">
        <v>129</v>
      </c>
      <c r="TQV47" s="1152" t="s">
        <v>129</v>
      </c>
      <c r="TQW47" s="1152" t="s">
        <v>129</v>
      </c>
      <c r="TQX47" s="1152" t="s">
        <v>129</v>
      </c>
      <c r="TQY47" s="1152" t="s">
        <v>129</v>
      </c>
      <c r="TQZ47" s="1152" t="s">
        <v>129</v>
      </c>
      <c r="TRA47" s="1152" t="s">
        <v>129</v>
      </c>
      <c r="TRB47" s="1152" t="s">
        <v>129</v>
      </c>
      <c r="TRC47" s="1152" t="s">
        <v>129</v>
      </c>
      <c r="TRD47" s="1152" t="s">
        <v>129</v>
      </c>
      <c r="TRE47" s="1152" t="s">
        <v>129</v>
      </c>
      <c r="TRF47" s="1152" t="s">
        <v>129</v>
      </c>
      <c r="TRG47" s="1152" t="s">
        <v>129</v>
      </c>
      <c r="TRH47" s="1152" t="s">
        <v>129</v>
      </c>
      <c r="TRI47" s="1152" t="s">
        <v>129</v>
      </c>
      <c r="TRJ47" s="1152" t="s">
        <v>129</v>
      </c>
      <c r="TRK47" s="1152" t="s">
        <v>129</v>
      </c>
      <c r="TRL47" s="1152" t="s">
        <v>129</v>
      </c>
      <c r="TRM47" s="1152" t="s">
        <v>129</v>
      </c>
      <c r="TRN47" s="1152" t="s">
        <v>129</v>
      </c>
      <c r="TRO47" s="1152" t="s">
        <v>129</v>
      </c>
      <c r="TRP47" s="1152" t="s">
        <v>129</v>
      </c>
      <c r="TRQ47" s="1152" t="s">
        <v>129</v>
      </c>
      <c r="TRR47" s="1152" t="s">
        <v>129</v>
      </c>
      <c r="TRS47" s="1152" t="s">
        <v>129</v>
      </c>
      <c r="TRT47" s="1152" t="s">
        <v>129</v>
      </c>
      <c r="TRU47" s="1152" t="s">
        <v>129</v>
      </c>
      <c r="TRV47" s="1152" t="s">
        <v>129</v>
      </c>
      <c r="TRW47" s="1152" t="s">
        <v>129</v>
      </c>
      <c r="TRX47" s="1152" t="s">
        <v>129</v>
      </c>
      <c r="TRY47" s="1152" t="s">
        <v>129</v>
      </c>
      <c r="TRZ47" s="1152" t="s">
        <v>129</v>
      </c>
      <c r="TSA47" s="1152" t="s">
        <v>129</v>
      </c>
      <c r="TSB47" s="1152" t="s">
        <v>129</v>
      </c>
      <c r="TSC47" s="1152" t="s">
        <v>129</v>
      </c>
      <c r="TSD47" s="1152" t="s">
        <v>129</v>
      </c>
      <c r="TSE47" s="1152" t="s">
        <v>129</v>
      </c>
      <c r="TSF47" s="1152" t="s">
        <v>129</v>
      </c>
      <c r="TSG47" s="1152" t="s">
        <v>129</v>
      </c>
      <c r="TSH47" s="1152" t="s">
        <v>129</v>
      </c>
      <c r="TSI47" s="1152" t="s">
        <v>129</v>
      </c>
      <c r="TSJ47" s="1152" t="s">
        <v>129</v>
      </c>
      <c r="TSK47" s="1152" t="s">
        <v>129</v>
      </c>
      <c r="TSL47" s="1152" t="s">
        <v>129</v>
      </c>
      <c r="TSM47" s="1152" t="s">
        <v>129</v>
      </c>
      <c r="TSN47" s="1152" t="s">
        <v>129</v>
      </c>
      <c r="TSO47" s="1152" t="s">
        <v>129</v>
      </c>
      <c r="TSP47" s="1152" t="s">
        <v>129</v>
      </c>
      <c r="TSQ47" s="1152" t="s">
        <v>129</v>
      </c>
      <c r="TSR47" s="1152" t="s">
        <v>129</v>
      </c>
      <c r="TSS47" s="1152" t="s">
        <v>129</v>
      </c>
      <c r="TST47" s="1152" t="s">
        <v>129</v>
      </c>
      <c r="TSU47" s="1152" t="s">
        <v>129</v>
      </c>
      <c r="TSV47" s="1152" t="s">
        <v>129</v>
      </c>
      <c r="TSW47" s="1152" t="s">
        <v>129</v>
      </c>
      <c r="TSX47" s="1152" t="s">
        <v>129</v>
      </c>
      <c r="TSY47" s="1152" t="s">
        <v>129</v>
      </c>
      <c r="TSZ47" s="1152" t="s">
        <v>129</v>
      </c>
      <c r="TTA47" s="1152" t="s">
        <v>129</v>
      </c>
      <c r="TTB47" s="1152" t="s">
        <v>129</v>
      </c>
      <c r="TTC47" s="1152" t="s">
        <v>129</v>
      </c>
      <c r="TTD47" s="1152" t="s">
        <v>129</v>
      </c>
      <c r="TTE47" s="1152" t="s">
        <v>129</v>
      </c>
      <c r="TTF47" s="1152" t="s">
        <v>129</v>
      </c>
      <c r="TTG47" s="1152" t="s">
        <v>129</v>
      </c>
      <c r="TTH47" s="1152" t="s">
        <v>129</v>
      </c>
      <c r="TTI47" s="1152" t="s">
        <v>129</v>
      </c>
      <c r="TTJ47" s="1152" t="s">
        <v>129</v>
      </c>
      <c r="TTK47" s="1152" t="s">
        <v>129</v>
      </c>
      <c r="TTL47" s="1152" t="s">
        <v>129</v>
      </c>
      <c r="TTM47" s="1152" t="s">
        <v>129</v>
      </c>
      <c r="TTN47" s="1152" t="s">
        <v>129</v>
      </c>
      <c r="TTO47" s="1152" t="s">
        <v>129</v>
      </c>
      <c r="TTP47" s="1152" t="s">
        <v>129</v>
      </c>
      <c r="TTQ47" s="1152" t="s">
        <v>129</v>
      </c>
      <c r="TTR47" s="1152" t="s">
        <v>129</v>
      </c>
      <c r="TTS47" s="1152" t="s">
        <v>129</v>
      </c>
      <c r="TTT47" s="1152" t="s">
        <v>129</v>
      </c>
      <c r="TTU47" s="1152" t="s">
        <v>129</v>
      </c>
      <c r="TTV47" s="1152" t="s">
        <v>129</v>
      </c>
      <c r="TTW47" s="1152" t="s">
        <v>129</v>
      </c>
      <c r="TTX47" s="1152" t="s">
        <v>129</v>
      </c>
      <c r="TTY47" s="1152" t="s">
        <v>129</v>
      </c>
      <c r="TTZ47" s="1152" t="s">
        <v>129</v>
      </c>
      <c r="TUA47" s="1152" t="s">
        <v>129</v>
      </c>
      <c r="TUB47" s="1152" t="s">
        <v>129</v>
      </c>
      <c r="TUC47" s="1152" t="s">
        <v>129</v>
      </c>
      <c r="TUD47" s="1152" t="s">
        <v>129</v>
      </c>
      <c r="TUE47" s="1152" t="s">
        <v>129</v>
      </c>
      <c r="TUF47" s="1152" t="s">
        <v>129</v>
      </c>
      <c r="TUG47" s="1152" t="s">
        <v>129</v>
      </c>
      <c r="TUH47" s="1152" t="s">
        <v>129</v>
      </c>
      <c r="TUI47" s="1152" t="s">
        <v>129</v>
      </c>
      <c r="TUJ47" s="1152" t="s">
        <v>129</v>
      </c>
      <c r="TUK47" s="1152" t="s">
        <v>129</v>
      </c>
      <c r="TUL47" s="1152" t="s">
        <v>129</v>
      </c>
      <c r="TUM47" s="1152" t="s">
        <v>129</v>
      </c>
      <c r="TUN47" s="1152" t="s">
        <v>129</v>
      </c>
      <c r="TUO47" s="1152" t="s">
        <v>129</v>
      </c>
      <c r="TUP47" s="1152" t="s">
        <v>129</v>
      </c>
      <c r="TUQ47" s="1152" t="s">
        <v>129</v>
      </c>
      <c r="TUR47" s="1152" t="s">
        <v>129</v>
      </c>
      <c r="TUS47" s="1152" t="s">
        <v>129</v>
      </c>
      <c r="TUT47" s="1152" t="s">
        <v>129</v>
      </c>
      <c r="TUU47" s="1152" t="s">
        <v>129</v>
      </c>
      <c r="TUV47" s="1152" t="s">
        <v>129</v>
      </c>
      <c r="TUW47" s="1152" t="s">
        <v>129</v>
      </c>
      <c r="TUX47" s="1152" t="s">
        <v>129</v>
      </c>
      <c r="TUY47" s="1152" t="s">
        <v>129</v>
      </c>
      <c r="TUZ47" s="1152" t="s">
        <v>129</v>
      </c>
      <c r="TVA47" s="1152" t="s">
        <v>129</v>
      </c>
      <c r="TVB47" s="1152" t="s">
        <v>129</v>
      </c>
      <c r="TVC47" s="1152" t="s">
        <v>129</v>
      </c>
      <c r="TVD47" s="1152" t="s">
        <v>129</v>
      </c>
      <c r="TVE47" s="1152" t="s">
        <v>129</v>
      </c>
      <c r="TVF47" s="1152" t="s">
        <v>129</v>
      </c>
      <c r="TVG47" s="1152" t="s">
        <v>129</v>
      </c>
      <c r="TVH47" s="1152" t="s">
        <v>129</v>
      </c>
      <c r="TVI47" s="1152" t="s">
        <v>129</v>
      </c>
      <c r="TVJ47" s="1152" t="s">
        <v>129</v>
      </c>
      <c r="TVK47" s="1152" t="s">
        <v>129</v>
      </c>
      <c r="TVL47" s="1152" t="s">
        <v>129</v>
      </c>
      <c r="TVM47" s="1152" t="s">
        <v>129</v>
      </c>
      <c r="TVN47" s="1152" t="s">
        <v>129</v>
      </c>
      <c r="TVO47" s="1152" t="s">
        <v>129</v>
      </c>
      <c r="TVP47" s="1152" t="s">
        <v>129</v>
      </c>
      <c r="TVQ47" s="1152" t="s">
        <v>129</v>
      </c>
      <c r="TVR47" s="1152" t="s">
        <v>129</v>
      </c>
      <c r="TVS47" s="1152" t="s">
        <v>129</v>
      </c>
      <c r="TVT47" s="1152" t="s">
        <v>129</v>
      </c>
      <c r="TVU47" s="1152" t="s">
        <v>129</v>
      </c>
      <c r="TVV47" s="1152" t="s">
        <v>129</v>
      </c>
      <c r="TVW47" s="1152" t="s">
        <v>129</v>
      </c>
      <c r="TVX47" s="1152" t="s">
        <v>129</v>
      </c>
      <c r="TVY47" s="1152" t="s">
        <v>129</v>
      </c>
      <c r="TVZ47" s="1152" t="s">
        <v>129</v>
      </c>
      <c r="TWA47" s="1152" t="s">
        <v>129</v>
      </c>
      <c r="TWB47" s="1152" t="s">
        <v>129</v>
      </c>
      <c r="TWC47" s="1152" t="s">
        <v>129</v>
      </c>
      <c r="TWD47" s="1152" t="s">
        <v>129</v>
      </c>
      <c r="TWE47" s="1152" t="s">
        <v>129</v>
      </c>
      <c r="TWF47" s="1152" t="s">
        <v>129</v>
      </c>
      <c r="TWG47" s="1152" t="s">
        <v>129</v>
      </c>
      <c r="TWH47" s="1152" t="s">
        <v>129</v>
      </c>
      <c r="TWI47" s="1152" t="s">
        <v>129</v>
      </c>
      <c r="TWJ47" s="1152" t="s">
        <v>129</v>
      </c>
      <c r="TWK47" s="1152" t="s">
        <v>129</v>
      </c>
      <c r="TWL47" s="1152" t="s">
        <v>129</v>
      </c>
      <c r="TWM47" s="1152" t="s">
        <v>129</v>
      </c>
      <c r="TWN47" s="1152" t="s">
        <v>129</v>
      </c>
      <c r="TWO47" s="1152" t="s">
        <v>129</v>
      </c>
      <c r="TWP47" s="1152" t="s">
        <v>129</v>
      </c>
      <c r="TWQ47" s="1152" t="s">
        <v>129</v>
      </c>
      <c r="TWR47" s="1152" t="s">
        <v>129</v>
      </c>
      <c r="TWS47" s="1152" t="s">
        <v>129</v>
      </c>
      <c r="TWT47" s="1152" t="s">
        <v>129</v>
      </c>
      <c r="TWU47" s="1152" t="s">
        <v>129</v>
      </c>
      <c r="TWV47" s="1152" t="s">
        <v>129</v>
      </c>
      <c r="TWW47" s="1152" t="s">
        <v>129</v>
      </c>
      <c r="TWX47" s="1152" t="s">
        <v>129</v>
      </c>
      <c r="TWY47" s="1152" t="s">
        <v>129</v>
      </c>
      <c r="TWZ47" s="1152" t="s">
        <v>129</v>
      </c>
      <c r="TXA47" s="1152" t="s">
        <v>129</v>
      </c>
      <c r="TXB47" s="1152" t="s">
        <v>129</v>
      </c>
      <c r="TXC47" s="1152" t="s">
        <v>129</v>
      </c>
      <c r="TXD47" s="1152" t="s">
        <v>129</v>
      </c>
      <c r="TXE47" s="1152" t="s">
        <v>129</v>
      </c>
      <c r="TXF47" s="1152" t="s">
        <v>129</v>
      </c>
      <c r="TXG47" s="1152" t="s">
        <v>129</v>
      </c>
      <c r="TXH47" s="1152" t="s">
        <v>129</v>
      </c>
      <c r="TXI47" s="1152" t="s">
        <v>129</v>
      </c>
      <c r="TXJ47" s="1152" t="s">
        <v>129</v>
      </c>
      <c r="TXK47" s="1152" t="s">
        <v>129</v>
      </c>
      <c r="TXL47" s="1152" t="s">
        <v>129</v>
      </c>
      <c r="TXM47" s="1152" t="s">
        <v>129</v>
      </c>
      <c r="TXN47" s="1152" t="s">
        <v>129</v>
      </c>
      <c r="TXO47" s="1152" t="s">
        <v>129</v>
      </c>
      <c r="TXP47" s="1152" t="s">
        <v>129</v>
      </c>
      <c r="TXQ47" s="1152" t="s">
        <v>129</v>
      </c>
      <c r="TXR47" s="1152" t="s">
        <v>129</v>
      </c>
      <c r="TXS47" s="1152" t="s">
        <v>129</v>
      </c>
      <c r="TXT47" s="1152" t="s">
        <v>129</v>
      </c>
      <c r="TXU47" s="1152" t="s">
        <v>129</v>
      </c>
      <c r="TXV47" s="1152" t="s">
        <v>129</v>
      </c>
      <c r="TXW47" s="1152" t="s">
        <v>129</v>
      </c>
      <c r="TXX47" s="1152" t="s">
        <v>129</v>
      </c>
      <c r="TXY47" s="1152" t="s">
        <v>129</v>
      </c>
      <c r="TXZ47" s="1152" t="s">
        <v>129</v>
      </c>
      <c r="TYA47" s="1152" t="s">
        <v>129</v>
      </c>
      <c r="TYB47" s="1152" t="s">
        <v>129</v>
      </c>
      <c r="TYC47" s="1152" t="s">
        <v>129</v>
      </c>
      <c r="TYD47" s="1152" t="s">
        <v>129</v>
      </c>
      <c r="TYE47" s="1152" t="s">
        <v>129</v>
      </c>
      <c r="TYF47" s="1152" t="s">
        <v>129</v>
      </c>
      <c r="TYG47" s="1152" t="s">
        <v>129</v>
      </c>
      <c r="TYH47" s="1152" t="s">
        <v>129</v>
      </c>
      <c r="TYI47" s="1152" t="s">
        <v>129</v>
      </c>
      <c r="TYJ47" s="1152" t="s">
        <v>129</v>
      </c>
      <c r="TYK47" s="1152" t="s">
        <v>129</v>
      </c>
      <c r="TYL47" s="1152" t="s">
        <v>129</v>
      </c>
      <c r="TYM47" s="1152" t="s">
        <v>129</v>
      </c>
      <c r="TYN47" s="1152" t="s">
        <v>129</v>
      </c>
      <c r="TYO47" s="1152" t="s">
        <v>129</v>
      </c>
      <c r="TYP47" s="1152" t="s">
        <v>129</v>
      </c>
      <c r="TYQ47" s="1152" t="s">
        <v>129</v>
      </c>
      <c r="TYR47" s="1152" t="s">
        <v>129</v>
      </c>
      <c r="TYS47" s="1152" t="s">
        <v>129</v>
      </c>
      <c r="TYT47" s="1152" t="s">
        <v>129</v>
      </c>
      <c r="TYU47" s="1152" t="s">
        <v>129</v>
      </c>
      <c r="TYV47" s="1152" t="s">
        <v>129</v>
      </c>
      <c r="TYW47" s="1152" t="s">
        <v>129</v>
      </c>
      <c r="TYX47" s="1152" t="s">
        <v>129</v>
      </c>
      <c r="TYY47" s="1152" t="s">
        <v>129</v>
      </c>
      <c r="TYZ47" s="1152" t="s">
        <v>129</v>
      </c>
      <c r="TZA47" s="1152" t="s">
        <v>129</v>
      </c>
      <c r="TZB47" s="1152" t="s">
        <v>129</v>
      </c>
      <c r="TZC47" s="1152" t="s">
        <v>129</v>
      </c>
      <c r="TZD47" s="1152" t="s">
        <v>129</v>
      </c>
      <c r="TZE47" s="1152" t="s">
        <v>129</v>
      </c>
      <c r="TZF47" s="1152" t="s">
        <v>129</v>
      </c>
      <c r="TZG47" s="1152" t="s">
        <v>129</v>
      </c>
      <c r="TZH47" s="1152" t="s">
        <v>129</v>
      </c>
      <c r="TZI47" s="1152" t="s">
        <v>129</v>
      </c>
      <c r="TZJ47" s="1152" t="s">
        <v>129</v>
      </c>
      <c r="TZK47" s="1152" t="s">
        <v>129</v>
      </c>
      <c r="TZL47" s="1152" t="s">
        <v>129</v>
      </c>
      <c r="TZM47" s="1152" t="s">
        <v>129</v>
      </c>
      <c r="TZN47" s="1152" t="s">
        <v>129</v>
      </c>
      <c r="TZO47" s="1152" t="s">
        <v>129</v>
      </c>
      <c r="TZP47" s="1152" t="s">
        <v>129</v>
      </c>
      <c r="TZQ47" s="1152" t="s">
        <v>129</v>
      </c>
      <c r="TZR47" s="1152" t="s">
        <v>129</v>
      </c>
      <c r="TZS47" s="1152" t="s">
        <v>129</v>
      </c>
      <c r="TZT47" s="1152" t="s">
        <v>129</v>
      </c>
      <c r="TZU47" s="1152" t="s">
        <v>129</v>
      </c>
      <c r="TZV47" s="1152" t="s">
        <v>129</v>
      </c>
      <c r="TZW47" s="1152" t="s">
        <v>129</v>
      </c>
      <c r="TZX47" s="1152" t="s">
        <v>129</v>
      </c>
      <c r="TZY47" s="1152" t="s">
        <v>129</v>
      </c>
      <c r="TZZ47" s="1152" t="s">
        <v>129</v>
      </c>
      <c r="UAA47" s="1152" t="s">
        <v>129</v>
      </c>
      <c r="UAB47" s="1152" t="s">
        <v>129</v>
      </c>
      <c r="UAC47" s="1152" t="s">
        <v>129</v>
      </c>
      <c r="UAD47" s="1152" t="s">
        <v>129</v>
      </c>
      <c r="UAE47" s="1152" t="s">
        <v>129</v>
      </c>
      <c r="UAF47" s="1152" t="s">
        <v>129</v>
      </c>
      <c r="UAG47" s="1152" t="s">
        <v>129</v>
      </c>
      <c r="UAH47" s="1152" t="s">
        <v>129</v>
      </c>
      <c r="UAI47" s="1152" t="s">
        <v>129</v>
      </c>
      <c r="UAJ47" s="1152" t="s">
        <v>129</v>
      </c>
      <c r="UAK47" s="1152" t="s">
        <v>129</v>
      </c>
      <c r="UAL47" s="1152" t="s">
        <v>129</v>
      </c>
      <c r="UAM47" s="1152" t="s">
        <v>129</v>
      </c>
      <c r="UAN47" s="1152" t="s">
        <v>129</v>
      </c>
      <c r="UAO47" s="1152" t="s">
        <v>129</v>
      </c>
      <c r="UAP47" s="1152" t="s">
        <v>129</v>
      </c>
      <c r="UAQ47" s="1152" t="s">
        <v>129</v>
      </c>
      <c r="UAR47" s="1152" t="s">
        <v>129</v>
      </c>
      <c r="UAS47" s="1152" t="s">
        <v>129</v>
      </c>
      <c r="UAT47" s="1152" t="s">
        <v>129</v>
      </c>
      <c r="UAU47" s="1152" t="s">
        <v>129</v>
      </c>
      <c r="UAV47" s="1152" t="s">
        <v>129</v>
      </c>
      <c r="UAW47" s="1152" t="s">
        <v>129</v>
      </c>
      <c r="UAX47" s="1152" t="s">
        <v>129</v>
      </c>
      <c r="UAY47" s="1152" t="s">
        <v>129</v>
      </c>
      <c r="UAZ47" s="1152" t="s">
        <v>129</v>
      </c>
      <c r="UBA47" s="1152" t="s">
        <v>129</v>
      </c>
      <c r="UBB47" s="1152" t="s">
        <v>129</v>
      </c>
      <c r="UBC47" s="1152" t="s">
        <v>129</v>
      </c>
      <c r="UBD47" s="1152" t="s">
        <v>129</v>
      </c>
      <c r="UBE47" s="1152" t="s">
        <v>129</v>
      </c>
      <c r="UBF47" s="1152" t="s">
        <v>129</v>
      </c>
      <c r="UBG47" s="1152" t="s">
        <v>129</v>
      </c>
      <c r="UBH47" s="1152" t="s">
        <v>129</v>
      </c>
      <c r="UBI47" s="1152" t="s">
        <v>129</v>
      </c>
      <c r="UBJ47" s="1152" t="s">
        <v>129</v>
      </c>
      <c r="UBK47" s="1152" t="s">
        <v>129</v>
      </c>
      <c r="UBL47" s="1152" t="s">
        <v>129</v>
      </c>
      <c r="UBM47" s="1152" t="s">
        <v>129</v>
      </c>
      <c r="UBN47" s="1152" t="s">
        <v>129</v>
      </c>
      <c r="UBO47" s="1152" t="s">
        <v>129</v>
      </c>
      <c r="UBP47" s="1152" t="s">
        <v>129</v>
      </c>
      <c r="UBQ47" s="1152" t="s">
        <v>129</v>
      </c>
      <c r="UBR47" s="1152" t="s">
        <v>129</v>
      </c>
      <c r="UBS47" s="1152" t="s">
        <v>129</v>
      </c>
      <c r="UBT47" s="1152" t="s">
        <v>129</v>
      </c>
      <c r="UBU47" s="1152" t="s">
        <v>129</v>
      </c>
      <c r="UBV47" s="1152" t="s">
        <v>129</v>
      </c>
      <c r="UBW47" s="1152" t="s">
        <v>129</v>
      </c>
      <c r="UBX47" s="1152" t="s">
        <v>129</v>
      </c>
      <c r="UBY47" s="1152" t="s">
        <v>129</v>
      </c>
      <c r="UBZ47" s="1152" t="s">
        <v>129</v>
      </c>
      <c r="UCA47" s="1152" t="s">
        <v>129</v>
      </c>
      <c r="UCB47" s="1152" t="s">
        <v>129</v>
      </c>
      <c r="UCC47" s="1152" t="s">
        <v>129</v>
      </c>
      <c r="UCD47" s="1152" t="s">
        <v>129</v>
      </c>
      <c r="UCE47" s="1152" t="s">
        <v>129</v>
      </c>
      <c r="UCF47" s="1152" t="s">
        <v>129</v>
      </c>
      <c r="UCG47" s="1152" t="s">
        <v>129</v>
      </c>
      <c r="UCH47" s="1152" t="s">
        <v>129</v>
      </c>
      <c r="UCI47" s="1152" t="s">
        <v>129</v>
      </c>
      <c r="UCJ47" s="1152" t="s">
        <v>129</v>
      </c>
      <c r="UCK47" s="1152" t="s">
        <v>129</v>
      </c>
      <c r="UCL47" s="1152" t="s">
        <v>129</v>
      </c>
      <c r="UCM47" s="1152" t="s">
        <v>129</v>
      </c>
      <c r="UCN47" s="1152" t="s">
        <v>129</v>
      </c>
      <c r="UCO47" s="1152" t="s">
        <v>129</v>
      </c>
      <c r="UCP47" s="1152" t="s">
        <v>129</v>
      </c>
      <c r="UCQ47" s="1152" t="s">
        <v>129</v>
      </c>
      <c r="UCR47" s="1152" t="s">
        <v>129</v>
      </c>
      <c r="UCS47" s="1152" t="s">
        <v>129</v>
      </c>
      <c r="UCT47" s="1152" t="s">
        <v>129</v>
      </c>
      <c r="UCU47" s="1152" t="s">
        <v>129</v>
      </c>
      <c r="UCV47" s="1152" t="s">
        <v>129</v>
      </c>
      <c r="UCW47" s="1152" t="s">
        <v>129</v>
      </c>
      <c r="UCX47" s="1152" t="s">
        <v>129</v>
      </c>
      <c r="UCY47" s="1152" t="s">
        <v>129</v>
      </c>
      <c r="UCZ47" s="1152" t="s">
        <v>129</v>
      </c>
      <c r="UDA47" s="1152" t="s">
        <v>129</v>
      </c>
      <c r="UDB47" s="1152" t="s">
        <v>129</v>
      </c>
      <c r="UDC47" s="1152" t="s">
        <v>129</v>
      </c>
      <c r="UDD47" s="1152" t="s">
        <v>129</v>
      </c>
      <c r="UDE47" s="1152" t="s">
        <v>129</v>
      </c>
      <c r="UDF47" s="1152" t="s">
        <v>129</v>
      </c>
      <c r="UDG47" s="1152" t="s">
        <v>129</v>
      </c>
      <c r="UDH47" s="1152" t="s">
        <v>129</v>
      </c>
      <c r="UDI47" s="1152" t="s">
        <v>129</v>
      </c>
      <c r="UDJ47" s="1152" t="s">
        <v>129</v>
      </c>
      <c r="UDK47" s="1152" t="s">
        <v>129</v>
      </c>
      <c r="UDL47" s="1152" t="s">
        <v>129</v>
      </c>
      <c r="UDM47" s="1152" t="s">
        <v>129</v>
      </c>
      <c r="UDN47" s="1152" t="s">
        <v>129</v>
      </c>
      <c r="UDO47" s="1152" t="s">
        <v>129</v>
      </c>
      <c r="UDP47" s="1152" t="s">
        <v>129</v>
      </c>
      <c r="UDQ47" s="1152" t="s">
        <v>129</v>
      </c>
      <c r="UDR47" s="1152" t="s">
        <v>129</v>
      </c>
      <c r="UDS47" s="1152" t="s">
        <v>129</v>
      </c>
      <c r="UDT47" s="1152" t="s">
        <v>129</v>
      </c>
      <c r="UDU47" s="1152" t="s">
        <v>129</v>
      </c>
      <c r="UDV47" s="1152" t="s">
        <v>129</v>
      </c>
      <c r="UDW47" s="1152" t="s">
        <v>129</v>
      </c>
      <c r="UDX47" s="1152" t="s">
        <v>129</v>
      </c>
      <c r="UDY47" s="1152" t="s">
        <v>129</v>
      </c>
      <c r="UDZ47" s="1152" t="s">
        <v>129</v>
      </c>
      <c r="UEA47" s="1152" t="s">
        <v>129</v>
      </c>
      <c r="UEB47" s="1152" t="s">
        <v>129</v>
      </c>
      <c r="UEC47" s="1152" t="s">
        <v>129</v>
      </c>
      <c r="UED47" s="1152" t="s">
        <v>129</v>
      </c>
      <c r="UEE47" s="1152" t="s">
        <v>129</v>
      </c>
      <c r="UEF47" s="1152" t="s">
        <v>129</v>
      </c>
      <c r="UEG47" s="1152" t="s">
        <v>129</v>
      </c>
      <c r="UEH47" s="1152" t="s">
        <v>129</v>
      </c>
      <c r="UEI47" s="1152" t="s">
        <v>129</v>
      </c>
      <c r="UEJ47" s="1152" t="s">
        <v>129</v>
      </c>
      <c r="UEK47" s="1152" t="s">
        <v>129</v>
      </c>
      <c r="UEL47" s="1152" t="s">
        <v>129</v>
      </c>
      <c r="UEM47" s="1152" t="s">
        <v>129</v>
      </c>
      <c r="UEN47" s="1152" t="s">
        <v>129</v>
      </c>
      <c r="UEO47" s="1152" t="s">
        <v>129</v>
      </c>
      <c r="UEP47" s="1152" t="s">
        <v>129</v>
      </c>
      <c r="UEQ47" s="1152" t="s">
        <v>129</v>
      </c>
      <c r="UER47" s="1152" t="s">
        <v>129</v>
      </c>
      <c r="UES47" s="1152" t="s">
        <v>129</v>
      </c>
      <c r="UET47" s="1152" t="s">
        <v>129</v>
      </c>
      <c r="UEU47" s="1152" t="s">
        <v>129</v>
      </c>
      <c r="UEV47" s="1152" t="s">
        <v>129</v>
      </c>
      <c r="UEW47" s="1152" t="s">
        <v>129</v>
      </c>
      <c r="UEX47" s="1152" t="s">
        <v>129</v>
      </c>
      <c r="UEY47" s="1152" t="s">
        <v>129</v>
      </c>
      <c r="UEZ47" s="1152" t="s">
        <v>129</v>
      </c>
      <c r="UFA47" s="1152" t="s">
        <v>129</v>
      </c>
      <c r="UFB47" s="1152" t="s">
        <v>129</v>
      </c>
      <c r="UFC47" s="1152" t="s">
        <v>129</v>
      </c>
      <c r="UFD47" s="1152" t="s">
        <v>129</v>
      </c>
      <c r="UFE47" s="1152" t="s">
        <v>129</v>
      </c>
      <c r="UFF47" s="1152" t="s">
        <v>129</v>
      </c>
      <c r="UFG47" s="1152" t="s">
        <v>129</v>
      </c>
      <c r="UFH47" s="1152" t="s">
        <v>129</v>
      </c>
      <c r="UFI47" s="1152" t="s">
        <v>129</v>
      </c>
      <c r="UFJ47" s="1152" t="s">
        <v>129</v>
      </c>
      <c r="UFK47" s="1152" t="s">
        <v>129</v>
      </c>
      <c r="UFL47" s="1152" t="s">
        <v>129</v>
      </c>
      <c r="UFM47" s="1152" t="s">
        <v>129</v>
      </c>
      <c r="UFN47" s="1152" t="s">
        <v>129</v>
      </c>
      <c r="UFO47" s="1152" t="s">
        <v>129</v>
      </c>
      <c r="UFP47" s="1152" t="s">
        <v>129</v>
      </c>
      <c r="UFQ47" s="1152" t="s">
        <v>129</v>
      </c>
      <c r="UFR47" s="1152" t="s">
        <v>129</v>
      </c>
      <c r="UFS47" s="1152" t="s">
        <v>129</v>
      </c>
      <c r="UFT47" s="1152" t="s">
        <v>129</v>
      </c>
      <c r="UFU47" s="1152" t="s">
        <v>129</v>
      </c>
      <c r="UFV47" s="1152" t="s">
        <v>129</v>
      </c>
      <c r="UFW47" s="1152" t="s">
        <v>129</v>
      </c>
      <c r="UFX47" s="1152" t="s">
        <v>129</v>
      </c>
      <c r="UFY47" s="1152" t="s">
        <v>129</v>
      </c>
      <c r="UFZ47" s="1152" t="s">
        <v>129</v>
      </c>
      <c r="UGA47" s="1152" t="s">
        <v>129</v>
      </c>
      <c r="UGB47" s="1152" t="s">
        <v>129</v>
      </c>
      <c r="UGC47" s="1152" t="s">
        <v>129</v>
      </c>
      <c r="UGD47" s="1152" t="s">
        <v>129</v>
      </c>
      <c r="UGE47" s="1152" t="s">
        <v>129</v>
      </c>
      <c r="UGF47" s="1152" t="s">
        <v>129</v>
      </c>
      <c r="UGG47" s="1152" t="s">
        <v>129</v>
      </c>
      <c r="UGH47" s="1152" t="s">
        <v>129</v>
      </c>
      <c r="UGI47" s="1152" t="s">
        <v>129</v>
      </c>
      <c r="UGJ47" s="1152" t="s">
        <v>129</v>
      </c>
      <c r="UGK47" s="1152" t="s">
        <v>129</v>
      </c>
      <c r="UGL47" s="1152" t="s">
        <v>129</v>
      </c>
      <c r="UGM47" s="1152" t="s">
        <v>129</v>
      </c>
      <c r="UGN47" s="1152" t="s">
        <v>129</v>
      </c>
      <c r="UGO47" s="1152" t="s">
        <v>129</v>
      </c>
      <c r="UGP47" s="1152" t="s">
        <v>129</v>
      </c>
      <c r="UGQ47" s="1152" t="s">
        <v>129</v>
      </c>
      <c r="UGR47" s="1152" t="s">
        <v>129</v>
      </c>
      <c r="UGS47" s="1152" t="s">
        <v>129</v>
      </c>
      <c r="UGT47" s="1152" t="s">
        <v>129</v>
      </c>
      <c r="UGU47" s="1152" t="s">
        <v>129</v>
      </c>
      <c r="UGV47" s="1152" t="s">
        <v>129</v>
      </c>
      <c r="UGW47" s="1152" t="s">
        <v>129</v>
      </c>
      <c r="UGX47" s="1152" t="s">
        <v>129</v>
      </c>
      <c r="UGY47" s="1152" t="s">
        <v>129</v>
      </c>
      <c r="UGZ47" s="1152" t="s">
        <v>129</v>
      </c>
      <c r="UHA47" s="1152" t="s">
        <v>129</v>
      </c>
      <c r="UHB47" s="1152" t="s">
        <v>129</v>
      </c>
      <c r="UHC47" s="1152" t="s">
        <v>129</v>
      </c>
      <c r="UHD47" s="1152" t="s">
        <v>129</v>
      </c>
      <c r="UHE47" s="1152" t="s">
        <v>129</v>
      </c>
      <c r="UHF47" s="1152" t="s">
        <v>129</v>
      </c>
      <c r="UHG47" s="1152" t="s">
        <v>129</v>
      </c>
      <c r="UHH47" s="1152" t="s">
        <v>129</v>
      </c>
      <c r="UHI47" s="1152" t="s">
        <v>129</v>
      </c>
      <c r="UHJ47" s="1152" t="s">
        <v>129</v>
      </c>
      <c r="UHK47" s="1152" t="s">
        <v>129</v>
      </c>
      <c r="UHL47" s="1152" t="s">
        <v>129</v>
      </c>
      <c r="UHM47" s="1152" t="s">
        <v>129</v>
      </c>
      <c r="UHN47" s="1152" t="s">
        <v>129</v>
      </c>
      <c r="UHO47" s="1152" t="s">
        <v>129</v>
      </c>
      <c r="UHP47" s="1152" t="s">
        <v>129</v>
      </c>
      <c r="UHQ47" s="1152" t="s">
        <v>129</v>
      </c>
      <c r="UHR47" s="1152" t="s">
        <v>129</v>
      </c>
      <c r="UHS47" s="1152" t="s">
        <v>129</v>
      </c>
      <c r="UHT47" s="1152" t="s">
        <v>129</v>
      </c>
      <c r="UHU47" s="1152" t="s">
        <v>129</v>
      </c>
      <c r="UHV47" s="1152" t="s">
        <v>129</v>
      </c>
      <c r="UHW47" s="1152" t="s">
        <v>129</v>
      </c>
      <c r="UHX47" s="1152" t="s">
        <v>129</v>
      </c>
      <c r="UHY47" s="1152" t="s">
        <v>129</v>
      </c>
      <c r="UHZ47" s="1152" t="s">
        <v>129</v>
      </c>
      <c r="UIA47" s="1152" t="s">
        <v>129</v>
      </c>
      <c r="UIB47" s="1152" t="s">
        <v>129</v>
      </c>
      <c r="UIC47" s="1152" t="s">
        <v>129</v>
      </c>
      <c r="UID47" s="1152" t="s">
        <v>129</v>
      </c>
      <c r="UIE47" s="1152" t="s">
        <v>129</v>
      </c>
      <c r="UIF47" s="1152" t="s">
        <v>129</v>
      </c>
      <c r="UIG47" s="1152" t="s">
        <v>129</v>
      </c>
      <c r="UIH47" s="1152" t="s">
        <v>129</v>
      </c>
      <c r="UII47" s="1152" t="s">
        <v>129</v>
      </c>
      <c r="UIJ47" s="1152" t="s">
        <v>129</v>
      </c>
      <c r="UIK47" s="1152" t="s">
        <v>129</v>
      </c>
      <c r="UIL47" s="1152" t="s">
        <v>129</v>
      </c>
      <c r="UIM47" s="1152" t="s">
        <v>129</v>
      </c>
      <c r="UIN47" s="1152" t="s">
        <v>129</v>
      </c>
      <c r="UIO47" s="1152" t="s">
        <v>129</v>
      </c>
      <c r="UIP47" s="1152" t="s">
        <v>129</v>
      </c>
      <c r="UIQ47" s="1152" t="s">
        <v>129</v>
      </c>
      <c r="UIR47" s="1152" t="s">
        <v>129</v>
      </c>
      <c r="UIS47" s="1152" t="s">
        <v>129</v>
      </c>
      <c r="UIT47" s="1152" t="s">
        <v>129</v>
      </c>
      <c r="UIU47" s="1152" t="s">
        <v>129</v>
      </c>
      <c r="UIV47" s="1152" t="s">
        <v>129</v>
      </c>
      <c r="UIW47" s="1152" t="s">
        <v>129</v>
      </c>
      <c r="UIX47" s="1152" t="s">
        <v>129</v>
      </c>
      <c r="UIY47" s="1152" t="s">
        <v>129</v>
      </c>
      <c r="UIZ47" s="1152" t="s">
        <v>129</v>
      </c>
      <c r="UJA47" s="1152" t="s">
        <v>129</v>
      </c>
      <c r="UJB47" s="1152" t="s">
        <v>129</v>
      </c>
      <c r="UJC47" s="1152" t="s">
        <v>129</v>
      </c>
      <c r="UJD47" s="1152" t="s">
        <v>129</v>
      </c>
      <c r="UJE47" s="1152" t="s">
        <v>129</v>
      </c>
      <c r="UJF47" s="1152" t="s">
        <v>129</v>
      </c>
      <c r="UJG47" s="1152" t="s">
        <v>129</v>
      </c>
      <c r="UJH47" s="1152" t="s">
        <v>129</v>
      </c>
      <c r="UJI47" s="1152" t="s">
        <v>129</v>
      </c>
      <c r="UJJ47" s="1152" t="s">
        <v>129</v>
      </c>
      <c r="UJK47" s="1152" t="s">
        <v>129</v>
      </c>
      <c r="UJL47" s="1152" t="s">
        <v>129</v>
      </c>
      <c r="UJM47" s="1152" t="s">
        <v>129</v>
      </c>
      <c r="UJN47" s="1152" t="s">
        <v>129</v>
      </c>
      <c r="UJO47" s="1152" t="s">
        <v>129</v>
      </c>
      <c r="UJP47" s="1152" t="s">
        <v>129</v>
      </c>
      <c r="UJQ47" s="1152" t="s">
        <v>129</v>
      </c>
      <c r="UJR47" s="1152" t="s">
        <v>129</v>
      </c>
      <c r="UJS47" s="1152" t="s">
        <v>129</v>
      </c>
      <c r="UJT47" s="1152" t="s">
        <v>129</v>
      </c>
      <c r="UJU47" s="1152" t="s">
        <v>129</v>
      </c>
      <c r="UJV47" s="1152" t="s">
        <v>129</v>
      </c>
      <c r="UJW47" s="1152" t="s">
        <v>129</v>
      </c>
      <c r="UJX47" s="1152" t="s">
        <v>129</v>
      </c>
      <c r="UJY47" s="1152" t="s">
        <v>129</v>
      </c>
      <c r="UJZ47" s="1152" t="s">
        <v>129</v>
      </c>
      <c r="UKA47" s="1152" t="s">
        <v>129</v>
      </c>
      <c r="UKB47" s="1152" t="s">
        <v>129</v>
      </c>
      <c r="UKC47" s="1152" t="s">
        <v>129</v>
      </c>
      <c r="UKD47" s="1152" t="s">
        <v>129</v>
      </c>
      <c r="UKE47" s="1152" t="s">
        <v>129</v>
      </c>
      <c r="UKF47" s="1152" t="s">
        <v>129</v>
      </c>
      <c r="UKG47" s="1152" t="s">
        <v>129</v>
      </c>
      <c r="UKH47" s="1152" t="s">
        <v>129</v>
      </c>
      <c r="UKI47" s="1152" t="s">
        <v>129</v>
      </c>
      <c r="UKJ47" s="1152" t="s">
        <v>129</v>
      </c>
      <c r="UKK47" s="1152" t="s">
        <v>129</v>
      </c>
      <c r="UKL47" s="1152" t="s">
        <v>129</v>
      </c>
      <c r="UKM47" s="1152" t="s">
        <v>129</v>
      </c>
      <c r="UKN47" s="1152" t="s">
        <v>129</v>
      </c>
      <c r="UKO47" s="1152" t="s">
        <v>129</v>
      </c>
      <c r="UKP47" s="1152" t="s">
        <v>129</v>
      </c>
      <c r="UKQ47" s="1152" t="s">
        <v>129</v>
      </c>
      <c r="UKR47" s="1152" t="s">
        <v>129</v>
      </c>
      <c r="UKS47" s="1152" t="s">
        <v>129</v>
      </c>
      <c r="UKT47" s="1152" t="s">
        <v>129</v>
      </c>
      <c r="UKU47" s="1152" t="s">
        <v>129</v>
      </c>
      <c r="UKV47" s="1152" t="s">
        <v>129</v>
      </c>
      <c r="UKW47" s="1152" t="s">
        <v>129</v>
      </c>
      <c r="UKX47" s="1152" t="s">
        <v>129</v>
      </c>
      <c r="UKY47" s="1152" t="s">
        <v>129</v>
      </c>
      <c r="UKZ47" s="1152" t="s">
        <v>129</v>
      </c>
      <c r="ULA47" s="1152" t="s">
        <v>129</v>
      </c>
      <c r="ULB47" s="1152" t="s">
        <v>129</v>
      </c>
      <c r="ULC47" s="1152" t="s">
        <v>129</v>
      </c>
      <c r="ULD47" s="1152" t="s">
        <v>129</v>
      </c>
      <c r="ULE47" s="1152" t="s">
        <v>129</v>
      </c>
      <c r="ULF47" s="1152" t="s">
        <v>129</v>
      </c>
      <c r="ULG47" s="1152" t="s">
        <v>129</v>
      </c>
      <c r="ULH47" s="1152" t="s">
        <v>129</v>
      </c>
      <c r="ULI47" s="1152" t="s">
        <v>129</v>
      </c>
      <c r="ULJ47" s="1152" t="s">
        <v>129</v>
      </c>
      <c r="ULK47" s="1152" t="s">
        <v>129</v>
      </c>
      <c r="ULL47" s="1152" t="s">
        <v>129</v>
      </c>
      <c r="ULM47" s="1152" t="s">
        <v>129</v>
      </c>
      <c r="ULN47" s="1152" t="s">
        <v>129</v>
      </c>
      <c r="ULO47" s="1152" t="s">
        <v>129</v>
      </c>
      <c r="ULP47" s="1152" t="s">
        <v>129</v>
      </c>
      <c r="ULQ47" s="1152" t="s">
        <v>129</v>
      </c>
      <c r="ULR47" s="1152" t="s">
        <v>129</v>
      </c>
      <c r="ULS47" s="1152" t="s">
        <v>129</v>
      </c>
      <c r="ULT47" s="1152" t="s">
        <v>129</v>
      </c>
      <c r="ULU47" s="1152" t="s">
        <v>129</v>
      </c>
      <c r="ULV47" s="1152" t="s">
        <v>129</v>
      </c>
      <c r="ULW47" s="1152" t="s">
        <v>129</v>
      </c>
      <c r="ULX47" s="1152" t="s">
        <v>129</v>
      </c>
      <c r="ULY47" s="1152" t="s">
        <v>129</v>
      </c>
      <c r="ULZ47" s="1152" t="s">
        <v>129</v>
      </c>
      <c r="UMA47" s="1152" t="s">
        <v>129</v>
      </c>
      <c r="UMB47" s="1152" t="s">
        <v>129</v>
      </c>
      <c r="UMC47" s="1152" t="s">
        <v>129</v>
      </c>
      <c r="UMD47" s="1152" t="s">
        <v>129</v>
      </c>
      <c r="UME47" s="1152" t="s">
        <v>129</v>
      </c>
      <c r="UMF47" s="1152" t="s">
        <v>129</v>
      </c>
      <c r="UMG47" s="1152" t="s">
        <v>129</v>
      </c>
      <c r="UMH47" s="1152" t="s">
        <v>129</v>
      </c>
      <c r="UMI47" s="1152" t="s">
        <v>129</v>
      </c>
      <c r="UMJ47" s="1152" t="s">
        <v>129</v>
      </c>
      <c r="UMK47" s="1152" t="s">
        <v>129</v>
      </c>
      <c r="UML47" s="1152" t="s">
        <v>129</v>
      </c>
      <c r="UMM47" s="1152" t="s">
        <v>129</v>
      </c>
      <c r="UMN47" s="1152" t="s">
        <v>129</v>
      </c>
      <c r="UMO47" s="1152" t="s">
        <v>129</v>
      </c>
      <c r="UMP47" s="1152" t="s">
        <v>129</v>
      </c>
      <c r="UMQ47" s="1152" t="s">
        <v>129</v>
      </c>
      <c r="UMR47" s="1152" t="s">
        <v>129</v>
      </c>
      <c r="UMS47" s="1152" t="s">
        <v>129</v>
      </c>
      <c r="UMT47" s="1152" t="s">
        <v>129</v>
      </c>
      <c r="UMU47" s="1152" t="s">
        <v>129</v>
      </c>
      <c r="UMV47" s="1152" t="s">
        <v>129</v>
      </c>
      <c r="UMW47" s="1152" t="s">
        <v>129</v>
      </c>
      <c r="UMX47" s="1152" t="s">
        <v>129</v>
      </c>
      <c r="UMY47" s="1152" t="s">
        <v>129</v>
      </c>
      <c r="UMZ47" s="1152" t="s">
        <v>129</v>
      </c>
      <c r="UNA47" s="1152" t="s">
        <v>129</v>
      </c>
      <c r="UNB47" s="1152" t="s">
        <v>129</v>
      </c>
      <c r="UNC47" s="1152" t="s">
        <v>129</v>
      </c>
      <c r="UND47" s="1152" t="s">
        <v>129</v>
      </c>
      <c r="UNE47" s="1152" t="s">
        <v>129</v>
      </c>
      <c r="UNF47" s="1152" t="s">
        <v>129</v>
      </c>
      <c r="UNG47" s="1152" t="s">
        <v>129</v>
      </c>
      <c r="UNH47" s="1152" t="s">
        <v>129</v>
      </c>
      <c r="UNI47" s="1152" t="s">
        <v>129</v>
      </c>
      <c r="UNJ47" s="1152" t="s">
        <v>129</v>
      </c>
      <c r="UNK47" s="1152" t="s">
        <v>129</v>
      </c>
      <c r="UNL47" s="1152" t="s">
        <v>129</v>
      </c>
      <c r="UNM47" s="1152" t="s">
        <v>129</v>
      </c>
      <c r="UNN47" s="1152" t="s">
        <v>129</v>
      </c>
      <c r="UNO47" s="1152" t="s">
        <v>129</v>
      </c>
      <c r="UNP47" s="1152" t="s">
        <v>129</v>
      </c>
      <c r="UNQ47" s="1152" t="s">
        <v>129</v>
      </c>
      <c r="UNR47" s="1152" t="s">
        <v>129</v>
      </c>
      <c r="UNS47" s="1152" t="s">
        <v>129</v>
      </c>
      <c r="UNT47" s="1152" t="s">
        <v>129</v>
      </c>
      <c r="UNU47" s="1152" t="s">
        <v>129</v>
      </c>
      <c r="UNV47" s="1152" t="s">
        <v>129</v>
      </c>
      <c r="UNW47" s="1152" t="s">
        <v>129</v>
      </c>
      <c r="UNX47" s="1152" t="s">
        <v>129</v>
      </c>
      <c r="UNY47" s="1152" t="s">
        <v>129</v>
      </c>
      <c r="UNZ47" s="1152" t="s">
        <v>129</v>
      </c>
      <c r="UOA47" s="1152" t="s">
        <v>129</v>
      </c>
      <c r="UOB47" s="1152" t="s">
        <v>129</v>
      </c>
      <c r="UOC47" s="1152" t="s">
        <v>129</v>
      </c>
      <c r="UOD47" s="1152" t="s">
        <v>129</v>
      </c>
      <c r="UOE47" s="1152" t="s">
        <v>129</v>
      </c>
      <c r="UOF47" s="1152" t="s">
        <v>129</v>
      </c>
      <c r="UOG47" s="1152" t="s">
        <v>129</v>
      </c>
      <c r="UOH47" s="1152" t="s">
        <v>129</v>
      </c>
      <c r="UOI47" s="1152" t="s">
        <v>129</v>
      </c>
      <c r="UOJ47" s="1152" t="s">
        <v>129</v>
      </c>
      <c r="UOK47" s="1152" t="s">
        <v>129</v>
      </c>
      <c r="UOL47" s="1152" t="s">
        <v>129</v>
      </c>
      <c r="UOM47" s="1152" t="s">
        <v>129</v>
      </c>
      <c r="UON47" s="1152" t="s">
        <v>129</v>
      </c>
      <c r="UOO47" s="1152" t="s">
        <v>129</v>
      </c>
      <c r="UOP47" s="1152" t="s">
        <v>129</v>
      </c>
      <c r="UOQ47" s="1152" t="s">
        <v>129</v>
      </c>
      <c r="UOR47" s="1152" t="s">
        <v>129</v>
      </c>
      <c r="UOS47" s="1152" t="s">
        <v>129</v>
      </c>
      <c r="UOT47" s="1152" t="s">
        <v>129</v>
      </c>
      <c r="UOU47" s="1152" t="s">
        <v>129</v>
      </c>
      <c r="UOV47" s="1152" t="s">
        <v>129</v>
      </c>
      <c r="UOW47" s="1152" t="s">
        <v>129</v>
      </c>
      <c r="UOX47" s="1152" t="s">
        <v>129</v>
      </c>
      <c r="UOY47" s="1152" t="s">
        <v>129</v>
      </c>
      <c r="UOZ47" s="1152" t="s">
        <v>129</v>
      </c>
      <c r="UPA47" s="1152" t="s">
        <v>129</v>
      </c>
      <c r="UPB47" s="1152" t="s">
        <v>129</v>
      </c>
      <c r="UPC47" s="1152" t="s">
        <v>129</v>
      </c>
      <c r="UPD47" s="1152" t="s">
        <v>129</v>
      </c>
      <c r="UPE47" s="1152" t="s">
        <v>129</v>
      </c>
      <c r="UPF47" s="1152" t="s">
        <v>129</v>
      </c>
      <c r="UPG47" s="1152" t="s">
        <v>129</v>
      </c>
      <c r="UPH47" s="1152" t="s">
        <v>129</v>
      </c>
      <c r="UPI47" s="1152" t="s">
        <v>129</v>
      </c>
      <c r="UPJ47" s="1152" t="s">
        <v>129</v>
      </c>
      <c r="UPK47" s="1152" t="s">
        <v>129</v>
      </c>
      <c r="UPL47" s="1152" t="s">
        <v>129</v>
      </c>
      <c r="UPM47" s="1152" t="s">
        <v>129</v>
      </c>
      <c r="UPN47" s="1152" t="s">
        <v>129</v>
      </c>
      <c r="UPO47" s="1152" t="s">
        <v>129</v>
      </c>
      <c r="UPP47" s="1152" t="s">
        <v>129</v>
      </c>
      <c r="UPQ47" s="1152" t="s">
        <v>129</v>
      </c>
      <c r="UPR47" s="1152" t="s">
        <v>129</v>
      </c>
      <c r="UPS47" s="1152" t="s">
        <v>129</v>
      </c>
      <c r="UPT47" s="1152" t="s">
        <v>129</v>
      </c>
      <c r="UPU47" s="1152" t="s">
        <v>129</v>
      </c>
      <c r="UPV47" s="1152" t="s">
        <v>129</v>
      </c>
      <c r="UPW47" s="1152" t="s">
        <v>129</v>
      </c>
      <c r="UPX47" s="1152" t="s">
        <v>129</v>
      </c>
      <c r="UPY47" s="1152" t="s">
        <v>129</v>
      </c>
      <c r="UPZ47" s="1152" t="s">
        <v>129</v>
      </c>
      <c r="UQA47" s="1152" t="s">
        <v>129</v>
      </c>
      <c r="UQB47" s="1152" t="s">
        <v>129</v>
      </c>
      <c r="UQC47" s="1152" t="s">
        <v>129</v>
      </c>
      <c r="UQD47" s="1152" t="s">
        <v>129</v>
      </c>
      <c r="UQE47" s="1152" t="s">
        <v>129</v>
      </c>
      <c r="UQF47" s="1152" t="s">
        <v>129</v>
      </c>
      <c r="UQG47" s="1152" t="s">
        <v>129</v>
      </c>
      <c r="UQH47" s="1152" t="s">
        <v>129</v>
      </c>
      <c r="UQI47" s="1152" t="s">
        <v>129</v>
      </c>
      <c r="UQJ47" s="1152" t="s">
        <v>129</v>
      </c>
      <c r="UQK47" s="1152" t="s">
        <v>129</v>
      </c>
      <c r="UQL47" s="1152" t="s">
        <v>129</v>
      </c>
      <c r="UQM47" s="1152" t="s">
        <v>129</v>
      </c>
      <c r="UQN47" s="1152" t="s">
        <v>129</v>
      </c>
      <c r="UQO47" s="1152" t="s">
        <v>129</v>
      </c>
      <c r="UQP47" s="1152" t="s">
        <v>129</v>
      </c>
      <c r="UQQ47" s="1152" t="s">
        <v>129</v>
      </c>
      <c r="UQR47" s="1152" t="s">
        <v>129</v>
      </c>
      <c r="UQS47" s="1152" t="s">
        <v>129</v>
      </c>
      <c r="UQT47" s="1152" t="s">
        <v>129</v>
      </c>
      <c r="UQU47" s="1152" t="s">
        <v>129</v>
      </c>
      <c r="UQV47" s="1152" t="s">
        <v>129</v>
      </c>
      <c r="UQW47" s="1152" t="s">
        <v>129</v>
      </c>
      <c r="UQX47" s="1152" t="s">
        <v>129</v>
      </c>
      <c r="UQY47" s="1152" t="s">
        <v>129</v>
      </c>
      <c r="UQZ47" s="1152" t="s">
        <v>129</v>
      </c>
      <c r="URA47" s="1152" t="s">
        <v>129</v>
      </c>
      <c r="URB47" s="1152" t="s">
        <v>129</v>
      </c>
      <c r="URC47" s="1152" t="s">
        <v>129</v>
      </c>
      <c r="URD47" s="1152" t="s">
        <v>129</v>
      </c>
      <c r="URE47" s="1152" t="s">
        <v>129</v>
      </c>
      <c r="URF47" s="1152" t="s">
        <v>129</v>
      </c>
      <c r="URG47" s="1152" t="s">
        <v>129</v>
      </c>
      <c r="URH47" s="1152" t="s">
        <v>129</v>
      </c>
      <c r="URI47" s="1152" t="s">
        <v>129</v>
      </c>
      <c r="URJ47" s="1152" t="s">
        <v>129</v>
      </c>
      <c r="URK47" s="1152" t="s">
        <v>129</v>
      </c>
      <c r="URL47" s="1152" t="s">
        <v>129</v>
      </c>
      <c r="URM47" s="1152" t="s">
        <v>129</v>
      </c>
      <c r="URN47" s="1152" t="s">
        <v>129</v>
      </c>
      <c r="URO47" s="1152" t="s">
        <v>129</v>
      </c>
      <c r="URP47" s="1152" t="s">
        <v>129</v>
      </c>
      <c r="URQ47" s="1152" t="s">
        <v>129</v>
      </c>
      <c r="URR47" s="1152" t="s">
        <v>129</v>
      </c>
      <c r="URS47" s="1152" t="s">
        <v>129</v>
      </c>
      <c r="URT47" s="1152" t="s">
        <v>129</v>
      </c>
      <c r="URU47" s="1152" t="s">
        <v>129</v>
      </c>
      <c r="URV47" s="1152" t="s">
        <v>129</v>
      </c>
      <c r="URW47" s="1152" t="s">
        <v>129</v>
      </c>
      <c r="URX47" s="1152" t="s">
        <v>129</v>
      </c>
      <c r="URY47" s="1152" t="s">
        <v>129</v>
      </c>
      <c r="URZ47" s="1152" t="s">
        <v>129</v>
      </c>
      <c r="USA47" s="1152" t="s">
        <v>129</v>
      </c>
      <c r="USB47" s="1152" t="s">
        <v>129</v>
      </c>
      <c r="USC47" s="1152" t="s">
        <v>129</v>
      </c>
      <c r="USD47" s="1152" t="s">
        <v>129</v>
      </c>
      <c r="USE47" s="1152" t="s">
        <v>129</v>
      </c>
      <c r="USF47" s="1152" t="s">
        <v>129</v>
      </c>
      <c r="USG47" s="1152" t="s">
        <v>129</v>
      </c>
      <c r="USH47" s="1152" t="s">
        <v>129</v>
      </c>
      <c r="USI47" s="1152" t="s">
        <v>129</v>
      </c>
      <c r="USJ47" s="1152" t="s">
        <v>129</v>
      </c>
      <c r="USK47" s="1152" t="s">
        <v>129</v>
      </c>
      <c r="USL47" s="1152" t="s">
        <v>129</v>
      </c>
      <c r="USM47" s="1152" t="s">
        <v>129</v>
      </c>
      <c r="USN47" s="1152" t="s">
        <v>129</v>
      </c>
      <c r="USO47" s="1152" t="s">
        <v>129</v>
      </c>
      <c r="USP47" s="1152" t="s">
        <v>129</v>
      </c>
      <c r="USQ47" s="1152" t="s">
        <v>129</v>
      </c>
      <c r="USR47" s="1152" t="s">
        <v>129</v>
      </c>
      <c r="USS47" s="1152" t="s">
        <v>129</v>
      </c>
      <c r="UST47" s="1152" t="s">
        <v>129</v>
      </c>
      <c r="USU47" s="1152" t="s">
        <v>129</v>
      </c>
      <c r="USV47" s="1152" t="s">
        <v>129</v>
      </c>
      <c r="USW47" s="1152" t="s">
        <v>129</v>
      </c>
      <c r="USX47" s="1152" t="s">
        <v>129</v>
      </c>
      <c r="USY47" s="1152" t="s">
        <v>129</v>
      </c>
      <c r="USZ47" s="1152" t="s">
        <v>129</v>
      </c>
      <c r="UTA47" s="1152" t="s">
        <v>129</v>
      </c>
      <c r="UTB47" s="1152" t="s">
        <v>129</v>
      </c>
      <c r="UTC47" s="1152" t="s">
        <v>129</v>
      </c>
      <c r="UTD47" s="1152" t="s">
        <v>129</v>
      </c>
      <c r="UTE47" s="1152" t="s">
        <v>129</v>
      </c>
      <c r="UTF47" s="1152" t="s">
        <v>129</v>
      </c>
      <c r="UTG47" s="1152" t="s">
        <v>129</v>
      </c>
      <c r="UTH47" s="1152" t="s">
        <v>129</v>
      </c>
      <c r="UTI47" s="1152" t="s">
        <v>129</v>
      </c>
      <c r="UTJ47" s="1152" t="s">
        <v>129</v>
      </c>
      <c r="UTK47" s="1152" t="s">
        <v>129</v>
      </c>
      <c r="UTL47" s="1152" t="s">
        <v>129</v>
      </c>
      <c r="UTM47" s="1152" t="s">
        <v>129</v>
      </c>
      <c r="UTN47" s="1152" t="s">
        <v>129</v>
      </c>
      <c r="UTO47" s="1152" t="s">
        <v>129</v>
      </c>
      <c r="UTP47" s="1152" t="s">
        <v>129</v>
      </c>
      <c r="UTQ47" s="1152" t="s">
        <v>129</v>
      </c>
      <c r="UTR47" s="1152" t="s">
        <v>129</v>
      </c>
      <c r="UTS47" s="1152" t="s">
        <v>129</v>
      </c>
      <c r="UTT47" s="1152" t="s">
        <v>129</v>
      </c>
      <c r="UTU47" s="1152" t="s">
        <v>129</v>
      </c>
      <c r="UTV47" s="1152" t="s">
        <v>129</v>
      </c>
      <c r="UTW47" s="1152" t="s">
        <v>129</v>
      </c>
      <c r="UTX47" s="1152" t="s">
        <v>129</v>
      </c>
      <c r="UTY47" s="1152" t="s">
        <v>129</v>
      </c>
      <c r="UTZ47" s="1152" t="s">
        <v>129</v>
      </c>
      <c r="UUA47" s="1152" t="s">
        <v>129</v>
      </c>
      <c r="UUB47" s="1152" t="s">
        <v>129</v>
      </c>
      <c r="UUC47" s="1152" t="s">
        <v>129</v>
      </c>
      <c r="UUD47" s="1152" t="s">
        <v>129</v>
      </c>
      <c r="UUE47" s="1152" t="s">
        <v>129</v>
      </c>
      <c r="UUF47" s="1152" t="s">
        <v>129</v>
      </c>
      <c r="UUG47" s="1152" t="s">
        <v>129</v>
      </c>
      <c r="UUH47" s="1152" t="s">
        <v>129</v>
      </c>
      <c r="UUI47" s="1152" t="s">
        <v>129</v>
      </c>
      <c r="UUJ47" s="1152" t="s">
        <v>129</v>
      </c>
      <c r="UUK47" s="1152" t="s">
        <v>129</v>
      </c>
      <c r="UUL47" s="1152" t="s">
        <v>129</v>
      </c>
      <c r="UUM47" s="1152" t="s">
        <v>129</v>
      </c>
      <c r="UUN47" s="1152" t="s">
        <v>129</v>
      </c>
      <c r="UUO47" s="1152" t="s">
        <v>129</v>
      </c>
      <c r="UUP47" s="1152" t="s">
        <v>129</v>
      </c>
      <c r="UUQ47" s="1152" t="s">
        <v>129</v>
      </c>
      <c r="UUR47" s="1152" t="s">
        <v>129</v>
      </c>
      <c r="UUS47" s="1152" t="s">
        <v>129</v>
      </c>
      <c r="UUT47" s="1152" t="s">
        <v>129</v>
      </c>
      <c r="UUU47" s="1152" t="s">
        <v>129</v>
      </c>
      <c r="UUV47" s="1152" t="s">
        <v>129</v>
      </c>
      <c r="UUW47" s="1152" t="s">
        <v>129</v>
      </c>
      <c r="UUX47" s="1152" t="s">
        <v>129</v>
      </c>
      <c r="UUY47" s="1152" t="s">
        <v>129</v>
      </c>
      <c r="UUZ47" s="1152" t="s">
        <v>129</v>
      </c>
      <c r="UVA47" s="1152" t="s">
        <v>129</v>
      </c>
      <c r="UVB47" s="1152" t="s">
        <v>129</v>
      </c>
      <c r="UVC47" s="1152" t="s">
        <v>129</v>
      </c>
      <c r="UVD47" s="1152" t="s">
        <v>129</v>
      </c>
      <c r="UVE47" s="1152" t="s">
        <v>129</v>
      </c>
      <c r="UVF47" s="1152" t="s">
        <v>129</v>
      </c>
      <c r="UVG47" s="1152" t="s">
        <v>129</v>
      </c>
      <c r="UVH47" s="1152" t="s">
        <v>129</v>
      </c>
      <c r="UVI47" s="1152" t="s">
        <v>129</v>
      </c>
      <c r="UVJ47" s="1152" t="s">
        <v>129</v>
      </c>
      <c r="UVK47" s="1152" t="s">
        <v>129</v>
      </c>
      <c r="UVL47" s="1152" t="s">
        <v>129</v>
      </c>
      <c r="UVM47" s="1152" t="s">
        <v>129</v>
      </c>
      <c r="UVN47" s="1152" t="s">
        <v>129</v>
      </c>
      <c r="UVO47" s="1152" t="s">
        <v>129</v>
      </c>
      <c r="UVP47" s="1152" t="s">
        <v>129</v>
      </c>
      <c r="UVQ47" s="1152" t="s">
        <v>129</v>
      </c>
      <c r="UVR47" s="1152" t="s">
        <v>129</v>
      </c>
      <c r="UVS47" s="1152" t="s">
        <v>129</v>
      </c>
      <c r="UVT47" s="1152" t="s">
        <v>129</v>
      </c>
      <c r="UVU47" s="1152" t="s">
        <v>129</v>
      </c>
      <c r="UVV47" s="1152" t="s">
        <v>129</v>
      </c>
      <c r="UVW47" s="1152" t="s">
        <v>129</v>
      </c>
      <c r="UVX47" s="1152" t="s">
        <v>129</v>
      </c>
      <c r="UVY47" s="1152" t="s">
        <v>129</v>
      </c>
      <c r="UVZ47" s="1152" t="s">
        <v>129</v>
      </c>
      <c r="UWA47" s="1152" t="s">
        <v>129</v>
      </c>
      <c r="UWB47" s="1152" t="s">
        <v>129</v>
      </c>
      <c r="UWC47" s="1152" t="s">
        <v>129</v>
      </c>
      <c r="UWD47" s="1152" t="s">
        <v>129</v>
      </c>
      <c r="UWE47" s="1152" t="s">
        <v>129</v>
      </c>
      <c r="UWF47" s="1152" t="s">
        <v>129</v>
      </c>
      <c r="UWG47" s="1152" t="s">
        <v>129</v>
      </c>
      <c r="UWH47" s="1152" t="s">
        <v>129</v>
      </c>
      <c r="UWI47" s="1152" t="s">
        <v>129</v>
      </c>
      <c r="UWJ47" s="1152" t="s">
        <v>129</v>
      </c>
      <c r="UWK47" s="1152" t="s">
        <v>129</v>
      </c>
      <c r="UWL47" s="1152" t="s">
        <v>129</v>
      </c>
      <c r="UWM47" s="1152" t="s">
        <v>129</v>
      </c>
      <c r="UWN47" s="1152" t="s">
        <v>129</v>
      </c>
      <c r="UWO47" s="1152" t="s">
        <v>129</v>
      </c>
      <c r="UWP47" s="1152" t="s">
        <v>129</v>
      </c>
      <c r="UWQ47" s="1152" t="s">
        <v>129</v>
      </c>
      <c r="UWR47" s="1152" t="s">
        <v>129</v>
      </c>
      <c r="UWS47" s="1152" t="s">
        <v>129</v>
      </c>
      <c r="UWT47" s="1152" t="s">
        <v>129</v>
      </c>
      <c r="UWU47" s="1152" t="s">
        <v>129</v>
      </c>
      <c r="UWV47" s="1152" t="s">
        <v>129</v>
      </c>
      <c r="UWW47" s="1152" t="s">
        <v>129</v>
      </c>
      <c r="UWX47" s="1152" t="s">
        <v>129</v>
      </c>
      <c r="UWY47" s="1152" t="s">
        <v>129</v>
      </c>
      <c r="UWZ47" s="1152" t="s">
        <v>129</v>
      </c>
      <c r="UXA47" s="1152" t="s">
        <v>129</v>
      </c>
      <c r="UXB47" s="1152" t="s">
        <v>129</v>
      </c>
      <c r="UXC47" s="1152" t="s">
        <v>129</v>
      </c>
      <c r="UXD47" s="1152" t="s">
        <v>129</v>
      </c>
      <c r="UXE47" s="1152" t="s">
        <v>129</v>
      </c>
      <c r="UXF47" s="1152" t="s">
        <v>129</v>
      </c>
      <c r="UXG47" s="1152" t="s">
        <v>129</v>
      </c>
      <c r="UXH47" s="1152" t="s">
        <v>129</v>
      </c>
      <c r="UXI47" s="1152" t="s">
        <v>129</v>
      </c>
      <c r="UXJ47" s="1152" t="s">
        <v>129</v>
      </c>
      <c r="UXK47" s="1152" t="s">
        <v>129</v>
      </c>
      <c r="UXL47" s="1152" t="s">
        <v>129</v>
      </c>
      <c r="UXM47" s="1152" t="s">
        <v>129</v>
      </c>
      <c r="UXN47" s="1152" t="s">
        <v>129</v>
      </c>
      <c r="UXO47" s="1152" t="s">
        <v>129</v>
      </c>
      <c r="UXP47" s="1152" t="s">
        <v>129</v>
      </c>
      <c r="UXQ47" s="1152" t="s">
        <v>129</v>
      </c>
      <c r="UXR47" s="1152" t="s">
        <v>129</v>
      </c>
      <c r="UXS47" s="1152" t="s">
        <v>129</v>
      </c>
      <c r="UXT47" s="1152" t="s">
        <v>129</v>
      </c>
      <c r="UXU47" s="1152" t="s">
        <v>129</v>
      </c>
      <c r="UXV47" s="1152" t="s">
        <v>129</v>
      </c>
      <c r="UXW47" s="1152" t="s">
        <v>129</v>
      </c>
      <c r="UXX47" s="1152" t="s">
        <v>129</v>
      </c>
      <c r="UXY47" s="1152" t="s">
        <v>129</v>
      </c>
      <c r="UXZ47" s="1152" t="s">
        <v>129</v>
      </c>
      <c r="UYA47" s="1152" t="s">
        <v>129</v>
      </c>
      <c r="UYB47" s="1152" t="s">
        <v>129</v>
      </c>
      <c r="UYC47" s="1152" t="s">
        <v>129</v>
      </c>
      <c r="UYD47" s="1152" t="s">
        <v>129</v>
      </c>
      <c r="UYE47" s="1152" t="s">
        <v>129</v>
      </c>
      <c r="UYF47" s="1152" t="s">
        <v>129</v>
      </c>
      <c r="UYG47" s="1152" t="s">
        <v>129</v>
      </c>
      <c r="UYH47" s="1152" t="s">
        <v>129</v>
      </c>
      <c r="UYI47" s="1152" t="s">
        <v>129</v>
      </c>
      <c r="UYJ47" s="1152" t="s">
        <v>129</v>
      </c>
      <c r="UYK47" s="1152" t="s">
        <v>129</v>
      </c>
      <c r="UYL47" s="1152" t="s">
        <v>129</v>
      </c>
      <c r="UYM47" s="1152" t="s">
        <v>129</v>
      </c>
      <c r="UYN47" s="1152" t="s">
        <v>129</v>
      </c>
      <c r="UYO47" s="1152" t="s">
        <v>129</v>
      </c>
      <c r="UYP47" s="1152" t="s">
        <v>129</v>
      </c>
      <c r="UYQ47" s="1152" t="s">
        <v>129</v>
      </c>
      <c r="UYR47" s="1152" t="s">
        <v>129</v>
      </c>
      <c r="UYS47" s="1152" t="s">
        <v>129</v>
      </c>
      <c r="UYT47" s="1152" t="s">
        <v>129</v>
      </c>
      <c r="UYU47" s="1152" t="s">
        <v>129</v>
      </c>
      <c r="UYV47" s="1152" t="s">
        <v>129</v>
      </c>
      <c r="UYW47" s="1152" t="s">
        <v>129</v>
      </c>
      <c r="UYX47" s="1152" t="s">
        <v>129</v>
      </c>
      <c r="UYY47" s="1152" t="s">
        <v>129</v>
      </c>
      <c r="UYZ47" s="1152" t="s">
        <v>129</v>
      </c>
      <c r="UZA47" s="1152" t="s">
        <v>129</v>
      </c>
      <c r="UZB47" s="1152" t="s">
        <v>129</v>
      </c>
      <c r="UZC47" s="1152" t="s">
        <v>129</v>
      </c>
      <c r="UZD47" s="1152" t="s">
        <v>129</v>
      </c>
      <c r="UZE47" s="1152" t="s">
        <v>129</v>
      </c>
      <c r="UZF47" s="1152" t="s">
        <v>129</v>
      </c>
      <c r="UZG47" s="1152" t="s">
        <v>129</v>
      </c>
      <c r="UZH47" s="1152" t="s">
        <v>129</v>
      </c>
      <c r="UZI47" s="1152" t="s">
        <v>129</v>
      </c>
      <c r="UZJ47" s="1152" t="s">
        <v>129</v>
      </c>
      <c r="UZK47" s="1152" t="s">
        <v>129</v>
      </c>
      <c r="UZL47" s="1152" t="s">
        <v>129</v>
      </c>
      <c r="UZM47" s="1152" t="s">
        <v>129</v>
      </c>
      <c r="UZN47" s="1152" t="s">
        <v>129</v>
      </c>
      <c r="UZO47" s="1152" t="s">
        <v>129</v>
      </c>
      <c r="UZP47" s="1152" t="s">
        <v>129</v>
      </c>
      <c r="UZQ47" s="1152" t="s">
        <v>129</v>
      </c>
      <c r="UZR47" s="1152" t="s">
        <v>129</v>
      </c>
      <c r="UZS47" s="1152" t="s">
        <v>129</v>
      </c>
      <c r="UZT47" s="1152" t="s">
        <v>129</v>
      </c>
      <c r="UZU47" s="1152" t="s">
        <v>129</v>
      </c>
      <c r="UZV47" s="1152" t="s">
        <v>129</v>
      </c>
      <c r="UZW47" s="1152" t="s">
        <v>129</v>
      </c>
      <c r="UZX47" s="1152" t="s">
        <v>129</v>
      </c>
      <c r="UZY47" s="1152" t="s">
        <v>129</v>
      </c>
      <c r="UZZ47" s="1152" t="s">
        <v>129</v>
      </c>
      <c r="VAA47" s="1152" t="s">
        <v>129</v>
      </c>
      <c r="VAB47" s="1152" t="s">
        <v>129</v>
      </c>
      <c r="VAC47" s="1152" t="s">
        <v>129</v>
      </c>
      <c r="VAD47" s="1152" t="s">
        <v>129</v>
      </c>
      <c r="VAE47" s="1152" t="s">
        <v>129</v>
      </c>
      <c r="VAF47" s="1152" t="s">
        <v>129</v>
      </c>
      <c r="VAG47" s="1152" t="s">
        <v>129</v>
      </c>
      <c r="VAH47" s="1152" t="s">
        <v>129</v>
      </c>
      <c r="VAI47" s="1152" t="s">
        <v>129</v>
      </c>
      <c r="VAJ47" s="1152" t="s">
        <v>129</v>
      </c>
      <c r="VAK47" s="1152" t="s">
        <v>129</v>
      </c>
      <c r="VAL47" s="1152" t="s">
        <v>129</v>
      </c>
      <c r="VAM47" s="1152" t="s">
        <v>129</v>
      </c>
      <c r="VAN47" s="1152" t="s">
        <v>129</v>
      </c>
      <c r="VAO47" s="1152" t="s">
        <v>129</v>
      </c>
      <c r="VAP47" s="1152" t="s">
        <v>129</v>
      </c>
      <c r="VAQ47" s="1152" t="s">
        <v>129</v>
      </c>
      <c r="VAR47" s="1152" t="s">
        <v>129</v>
      </c>
      <c r="VAS47" s="1152" t="s">
        <v>129</v>
      </c>
      <c r="VAT47" s="1152" t="s">
        <v>129</v>
      </c>
      <c r="VAU47" s="1152" t="s">
        <v>129</v>
      </c>
      <c r="VAV47" s="1152" t="s">
        <v>129</v>
      </c>
      <c r="VAW47" s="1152" t="s">
        <v>129</v>
      </c>
      <c r="VAX47" s="1152" t="s">
        <v>129</v>
      </c>
      <c r="VAY47" s="1152" t="s">
        <v>129</v>
      </c>
      <c r="VAZ47" s="1152" t="s">
        <v>129</v>
      </c>
      <c r="VBA47" s="1152" t="s">
        <v>129</v>
      </c>
      <c r="VBB47" s="1152" t="s">
        <v>129</v>
      </c>
      <c r="VBC47" s="1152" t="s">
        <v>129</v>
      </c>
      <c r="VBD47" s="1152" t="s">
        <v>129</v>
      </c>
      <c r="VBE47" s="1152" t="s">
        <v>129</v>
      </c>
      <c r="VBF47" s="1152" t="s">
        <v>129</v>
      </c>
      <c r="VBG47" s="1152" t="s">
        <v>129</v>
      </c>
      <c r="VBH47" s="1152" t="s">
        <v>129</v>
      </c>
      <c r="VBI47" s="1152" t="s">
        <v>129</v>
      </c>
      <c r="VBJ47" s="1152" t="s">
        <v>129</v>
      </c>
      <c r="VBK47" s="1152" t="s">
        <v>129</v>
      </c>
      <c r="VBL47" s="1152" t="s">
        <v>129</v>
      </c>
      <c r="VBM47" s="1152" t="s">
        <v>129</v>
      </c>
      <c r="VBN47" s="1152" t="s">
        <v>129</v>
      </c>
      <c r="VBO47" s="1152" t="s">
        <v>129</v>
      </c>
      <c r="VBP47" s="1152" t="s">
        <v>129</v>
      </c>
      <c r="VBQ47" s="1152" t="s">
        <v>129</v>
      </c>
      <c r="VBR47" s="1152" t="s">
        <v>129</v>
      </c>
      <c r="VBS47" s="1152" t="s">
        <v>129</v>
      </c>
      <c r="VBT47" s="1152" t="s">
        <v>129</v>
      </c>
      <c r="VBU47" s="1152" t="s">
        <v>129</v>
      </c>
      <c r="VBV47" s="1152" t="s">
        <v>129</v>
      </c>
      <c r="VBW47" s="1152" t="s">
        <v>129</v>
      </c>
      <c r="VBX47" s="1152" t="s">
        <v>129</v>
      </c>
      <c r="VBY47" s="1152" t="s">
        <v>129</v>
      </c>
      <c r="VBZ47" s="1152" t="s">
        <v>129</v>
      </c>
      <c r="VCA47" s="1152" t="s">
        <v>129</v>
      </c>
      <c r="VCB47" s="1152" t="s">
        <v>129</v>
      </c>
      <c r="VCC47" s="1152" t="s">
        <v>129</v>
      </c>
      <c r="VCD47" s="1152" t="s">
        <v>129</v>
      </c>
      <c r="VCE47" s="1152" t="s">
        <v>129</v>
      </c>
      <c r="VCF47" s="1152" t="s">
        <v>129</v>
      </c>
      <c r="VCG47" s="1152" t="s">
        <v>129</v>
      </c>
      <c r="VCH47" s="1152" t="s">
        <v>129</v>
      </c>
      <c r="VCI47" s="1152" t="s">
        <v>129</v>
      </c>
      <c r="VCJ47" s="1152" t="s">
        <v>129</v>
      </c>
      <c r="VCK47" s="1152" t="s">
        <v>129</v>
      </c>
      <c r="VCL47" s="1152" t="s">
        <v>129</v>
      </c>
      <c r="VCM47" s="1152" t="s">
        <v>129</v>
      </c>
      <c r="VCN47" s="1152" t="s">
        <v>129</v>
      </c>
      <c r="VCO47" s="1152" t="s">
        <v>129</v>
      </c>
      <c r="VCP47" s="1152" t="s">
        <v>129</v>
      </c>
      <c r="VCQ47" s="1152" t="s">
        <v>129</v>
      </c>
      <c r="VCR47" s="1152" t="s">
        <v>129</v>
      </c>
      <c r="VCS47" s="1152" t="s">
        <v>129</v>
      </c>
      <c r="VCT47" s="1152" t="s">
        <v>129</v>
      </c>
      <c r="VCU47" s="1152" t="s">
        <v>129</v>
      </c>
      <c r="VCV47" s="1152" t="s">
        <v>129</v>
      </c>
      <c r="VCW47" s="1152" t="s">
        <v>129</v>
      </c>
      <c r="VCX47" s="1152" t="s">
        <v>129</v>
      </c>
      <c r="VCY47" s="1152" t="s">
        <v>129</v>
      </c>
      <c r="VCZ47" s="1152" t="s">
        <v>129</v>
      </c>
      <c r="VDA47" s="1152" t="s">
        <v>129</v>
      </c>
      <c r="VDB47" s="1152" t="s">
        <v>129</v>
      </c>
      <c r="VDC47" s="1152" t="s">
        <v>129</v>
      </c>
      <c r="VDD47" s="1152" t="s">
        <v>129</v>
      </c>
      <c r="VDE47" s="1152" t="s">
        <v>129</v>
      </c>
      <c r="VDF47" s="1152" t="s">
        <v>129</v>
      </c>
      <c r="VDG47" s="1152" t="s">
        <v>129</v>
      </c>
      <c r="VDH47" s="1152" t="s">
        <v>129</v>
      </c>
      <c r="VDI47" s="1152" t="s">
        <v>129</v>
      </c>
      <c r="VDJ47" s="1152" t="s">
        <v>129</v>
      </c>
      <c r="VDK47" s="1152" t="s">
        <v>129</v>
      </c>
      <c r="VDL47" s="1152" t="s">
        <v>129</v>
      </c>
      <c r="VDM47" s="1152" t="s">
        <v>129</v>
      </c>
      <c r="VDN47" s="1152" t="s">
        <v>129</v>
      </c>
      <c r="VDO47" s="1152" t="s">
        <v>129</v>
      </c>
      <c r="VDP47" s="1152" t="s">
        <v>129</v>
      </c>
      <c r="VDQ47" s="1152" t="s">
        <v>129</v>
      </c>
      <c r="VDR47" s="1152" t="s">
        <v>129</v>
      </c>
      <c r="VDS47" s="1152" t="s">
        <v>129</v>
      </c>
      <c r="VDT47" s="1152" t="s">
        <v>129</v>
      </c>
      <c r="VDU47" s="1152" t="s">
        <v>129</v>
      </c>
      <c r="VDV47" s="1152" t="s">
        <v>129</v>
      </c>
      <c r="VDW47" s="1152" t="s">
        <v>129</v>
      </c>
      <c r="VDX47" s="1152" t="s">
        <v>129</v>
      </c>
      <c r="VDY47" s="1152" t="s">
        <v>129</v>
      </c>
      <c r="VDZ47" s="1152" t="s">
        <v>129</v>
      </c>
      <c r="VEA47" s="1152" t="s">
        <v>129</v>
      </c>
      <c r="VEB47" s="1152" t="s">
        <v>129</v>
      </c>
      <c r="VEC47" s="1152" t="s">
        <v>129</v>
      </c>
      <c r="VED47" s="1152" t="s">
        <v>129</v>
      </c>
      <c r="VEE47" s="1152" t="s">
        <v>129</v>
      </c>
      <c r="VEF47" s="1152" t="s">
        <v>129</v>
      </c>
      <c r="VEG47" s="1152" t="s">
        <v>129</v>
      </c>
      <c r="VEH47" s="1152" t="s">
        <v>129</v>
      </c>
      <c r="VEI47" s="1152" t="s">
        <v>129</v>
      </c>
      <c r="VEJ47" s="1152" t="s">
        <v>129</v>
      </c>
      <c r="VEK47" s="1152" t="s">
        <v>129</v>
      </c>
      <c r="VEL47" s="1152" t="s">
        <v>129</v>
      </c>
      <c r="VEM47" s="1152" t="s">
        <v>129</v>
      </c>
      <c r="VEN47" s="1152" t="s">
        <v>129</v>
      </c>
      <c r="VEO47" s="1152" t="s">
        <v>129</v>
      </c>
      <c r="VEP47" s="1152" t="s">
        <v>129</v>
      </c>
      <c r="VEQ47" s="1152" t="s">
        <v>129</v>
      </c>
      <c r="VER47" s="1152" t="s">
        <v>129</v>
      </c>
      <c r="VES47" s="1152" t="s">
        <v>129</v>
      </c>
      <c r="VET47" s="1152" t="s">
        <v>129</v>
      </c>
      <c r="VEU47" s="1152" t="s">
        <v>129</v>
      </c>
      <c r="VEV47" s="1152" t="s">
        <v>129</v>
      </c>
      <c r="VEW47" s="1152" t="s">
        <v>129</v>
      </c>
      <c r="VEX47" s="1152" t="s">
        <v>129</v>
      </c>
      <c r="VEY47" s="1152" t="s">
        <v>129</v>
      </c>
      <c r="VEZ47" s="1152" t="s">
        <v>129</v>
      </c>
      <c r="VFA47" s="1152" t="s">
        <v>129</v>
      </c>
      <c r="VFB47" s="1152" t="s">
        <v>129</v>
      </c>
      <c r="VFC47" s="1152" t="s">
        <v>129</v>
      </c>
      <c r="VFD47" s="1152" t="s">
        <v>129</v>
      </c>
      <c r="VFE47" s="1152" t="s">
        <v>129</v>
      </c>
      <c r="VFF47" s="1152" t="s">
        <v>129</v>
      </c>
      <c r="VFG47" s="1152" t="s">
        <v>129</v>
      </c>
      <c r="VFH47" s="1152" t="s">
        <v>129</v>
      </c>
      <c r="VFI47" s="1152" t="s">
        <v>129</v>
      </c>
      <c r="VFJ47" s="1152" t="s">
        <v>129</v>
      </c>
      <c r="VFK47" s="1152" t="s">
        <v>129</v>
      </c>
      <c r="VFL47" s="1152" t="s">
        <v>129</v>
      </c>
      <c r="VFM47" s="1152" t="s">
        <v>129</v>
      </c>
      <c r="VFN47" s="1152" t="s">
        <v>129</v>
      </c>
      <c r="VFO47" s="1152" t="s">
        <v>129</v>
      </c>
      <c r="VFP47" s="1152" t="s">
        <v>129</v>
      </c>
      <c r="VFQ47" s="1152" t="s">
        <v>129</v>
      </c>
      <c r="VFR47" s="1152" t="s">
        <v>129</v>
      </c>
      <c r="VFS47" s="1152" t="s">
        <v>129</v>
      </c>
      <c r="VFT47" s="1152" t="s">
        <v>129</v>
      </c>
      <c r="VFU47" s="1152" t="s">
        <v>129</v>
      </c>
      <c r="VFV47" s="1152" t="s">
        <v>129</v>
      </c>
      <c r="VFW47" s="1152" t="s">
        <v>129</v>
      </c>
      <c r="VFX47" s="1152" t="s">
        <v>129</v>
      </c>
      <c r="VFY47" s="1152" t="s">
        <v>129</v>
      </c>
      <c r="VFZ47" s="1152" t="s">
        <v>129</v>
      </c>
      <c r="VGA47" s="1152" t="s">
        <v>129</v>
      </c>
      <c r="VGB47" s="1152" t="s">
        <v>129</v>
      </c>
      <c r="VGC47" s="1152" t="s">
        <v>129</v>
      </c>
      <c r="VGD47" s="1152" t="s">
        <v>129</v>
      </c>
      <c r="VGE47" s="1152" t="s">
        <v>129</v>
      </c>
      <c r="VGF47" s="1152" t="s">
        <v>129</v>
      </c>
      <c r="VGG47" s="1152" t="s">
        <v>129</v>
      </c>
      <c r="VGH47" s="1152" t="s">
        <v>129</v>
      </c>
      <c r="VGI47" s="1152" t="s">
        <v>129</v>
      </c>
      <c r="VGJ47" s="1152" t="s">
        <v>129</v>
      </c>
      <c r="VGK47" s="1152" t="s">
        <v>129</v>
      </c>
      <c r="VGL47" s="1152" t="s">
        <v>129</v>
      </c>
      <c r="VGM47" s="1152" t="s">
        <v>129</v>
      </c>
      <c r="VGN47" s="1152" t="s">
        <v>129</v>
      </c>
      <c r="VGO47" s="1152" t="s">
        <v>129</v>
      </c>
      <c r="VGP47" s="1152" t="s">
        <v>129</v>
      </c>
      <c r="VGQ47" s="1152" t="s">
        <v>129</v>
      </c>
      <c r="VGR47" s="1152" t="s">
        <v>129</v>
      </c>
      <c r="VGS47" s="1152" t="s">
        <v>129</v>
      </c>
      <c r="VGT47" s="1152" t="s">
        <v>129</v>
      </c>
      <c r="VGU47" s="1152" t="s">
        <v>129</v>
      </c>
      <c r="VGV47" s="1152" t="s">
        <v>129</v>
      </c>
      <c r="VGW47" s="1152" t="s">
        <v>129</v>
      </c>
      <c r="VGX47" s="1152" t="s">
        <v>129</v>
      </c>
      <c r="VGY47" s="1152" t="s">
        <v>129</v>
      </c>
      <c r="VGZ47" s="1152" t="s">
        <v>129</v>
      </c>
      <c r="VHA47" s="1152" t="s">
        <v>129</v>
      </c>
      <c r="VHB47" s="1152" t="s">
        <v>129</v>
      </c>
      <c r="VHC47" s="1152" t="s">
        <v>129</v>
      </c>
      <c r="VHD47" s="1152" t="s">
        <v>129</v>
      </c>
      <c r="VHE47" s="1152" t="s">
        <v>129</v>
      </c>
      <c r="VHF47" s="1152" t="s">
        <v>129</v>
      </c>
      <c r="VHG47" s="1152" t="s">
        <v>129</v>
      </c>
      <c r="VHH47" s="1152" t="s">
        <v>129</v>
      </c>
      <c r="VHI47" s="1152" t="s">
        <v>129</v>
      </c>
      <c r="VHJ47" s="1152" t="s">
        <v>129</v>
      </c>
      <c r="VHK47" s="1152" t="s">
        <v>129</v>
      </c>
      <c r="VHL47" s="1152" t="s">
        <v>129</v>
      </c>
      <c r="VHM47" s="1152" t="s">
        <v>129</v>
      </c>
      <c r="VHN47" s="1152" t="s">
        <v>129</v>
      </c>
      <c r="VHO47" s="1152" t="s">
        <v>129</v>
      </c>
      <c r="VHP47" s="1152" t="s">
        <v>129</v>
      </c>
      <c r="VHQ47" s="1152" t="s">
        <v>129</v>
      </c>
      <c r="VHR47" s="1152" t="s">
        <v>129</v>
      </c>
      <c r="VHS47" s="1152" t="s">
        <v>129</v>
      </c>
      <c r="VHT47" s="1152" t="s">
        <v>129</v>
      </c>
      <c r="VHU47" s="1152" t="s">
        <v>129</v>
      </c>
      <c r="VHV47" s="1152" t="s">
        <v>129</v>
      </c>
      <c r="VHW47" s="1152" t="s">
        <v>129</v>
      </c>
      <c r="VHX47" s="1152" t="s">
        <v>129</v>
      </c>
      <c r="VHY47" s="1152" t="s">
        <v>129</v>
      </c>
      <c r="VHZ47" s="1152" t="s">
        <v>129</v>
      </c>
      <c r="VIA47" s="1152" t="s">
        <v>129</v>
      </c>
      <c r="VIB47" s="1152" t="s">
        <v>129</v>
      </c>
      <c r="VIC47" s="1152" t="s">
        <v>129</v>
      </c>
      <c r="VID47" s="1152" t="s">
        <v>129</v>
      </c>
      <c r="VIE47" s="1152" t="s">
        <v>129</v>
      </c>
      <c r="VIF47" s="1152" t="s">
        <v>129</v>
      </c>
      <c r="VIG47" s="1152" t="s">
        <v>129</v>
      </c>
      <c r="VIH47" s="1152" t="s">
        <v>129</v>
      </c>
      <c r="VII47" s="1152" t="s">
        <v>129</v>
      </c>
      <c r="VIJ47" s="1152" t="s">
        <v>129</v>
      </c>
      <c r="VIK47" s="1152" t="s">
        <v>129</v>
      </c>
      <c r="VIL47" s="1152" t="s">
        <v>129</v>
      </c>
      <c r="VIM47" s="1152" t="s">
        <v>129</v>
      </c>
      <c r="VIN47" s="1152" t="s">
        <v>129</v>
      </c>
      <c r="VIO47" s="1152" t="s">
        <v>129</v>
      </c>
      <c r="VIP47" s="1152" t="s">
        <v>129</v>
      </c>
      <c r="VIQ47" s="1152" t="s">
        <v>129</v>
      </c>
      <c r="VIR47" s="1152" t="s">
        <v>129</v>
      </c>
      <c r="VIS47" s="1152" t="s">
        <v>129</v>
      </c>
      <c r="VIT47" s="1152" t="s">
        <v>129</v>
      </c>
      <c r="VIU47" s="1152" t="s">
        <v>129</v>
      </c>
      <c r="VIV47" s="1152" t="s">
        <v>129</v>
      </c>
      <c r="VIW47" s="1152" t="s">
        <v>129</v>
      </c>
      <c r="VIX47" s="1152" t="s">
        <v>129</v>
      </c>
      <c r="VIY47" s="1152" t="s">
        <v>129</v>
      </c>
      <c r="VIZ47" s="1152" t="s">
        <v>129</v>
      </c>
      <c r="VJA47" s="1152" t="s">
        <v>129</v>
      </c>
      <c r="VJB47" s="1152" t="s">
        <v>129</v>
      </c>
      <c r="VJC47" s="1152" t="s">
        <v>129</v>
      </c>
      <c r="VJD47" s="1152" t="s">
        <v>129</v>
      </c>
      <c r="VJE47" s="1152" t="s">
        <v>129</v>
      </c>
      <c r="VJF47" s="1152" t="s">
        <v>129</v>
      </c>
      <c r="VJG47" s="1152" t="s">
        <v>129</v>
      </c>
      <c r="VJH47" s="1152" t="s">
        <v>129</v>
      </c>
      <c r="VJI47" s="1152" t="s">
        <v>129</v>
      </c>
      <c r="VJJ47" s="1152" t="s">
        <v>129</v>
      </c>
      <c r="VJK47" s="1152" t="s">
        <v>129</v>
      </c>
      <c r="VJL47" s="1152" t="s">
        <v>129</v>
      </c>
      <c r="VJM47" s="1152" t="s">
        <v>129</v>
      </c>
      <c r="VJN47" s="1152" t="s">
        <v>129</v>
      </c>
      <c r="VJO47" s="1152" t="s">
        <v>129</v>
      </c>
      <c r="VJP47" s="1152" t="s">
        <v>129</v>
      </c>
      <c r="VJQ47" s="1152" t="s">
        <v>129</v>
      </c>
      <c r="VJR47" s="1152" t="s">
        <v>129</v>
      </c>
      <c r="VJS47" s="1152" t="s">
        <v>129</v>
      </c>
      <c r="VJT47" s="1152" t="s">
        <v>129</v>
      </c>
      <c r="VJU47" s="1152" t="s">
        <v>129</v>
      </c>
      <c r="VJV47" s="1152" t="s">
        <v>129</v>
      </c>
      <c r="VJW47" s="1152" t="s">
        <v>129</v>
      </c>
      <c r="VJX47" s="1152" t="s">
        <v>129</v>
      </c>
      <c r="VJY47" s="1152" t="s">
        <v>129</v>
      </c>
      <c r="VJZ47" s="1152" t="s">
        <v>129</v>
      </c>
      <c r="VKA47" s="1152" t="s">
        <v>129</v>
      </c>
      <c r="VKB47" s="1152" t="s">
        <v>129</v>
      </c>
      <c r="VKC47" s="1152" t="s">
        <v>129</v>
      </c>
      <c r="VKD47" s="1152" t="s">
        <v>129</v>
      </c>
      <c r="VKE47" s="1152" t="s">
        <v>129</v>
      </c>
      <c r="VKF47" s="1152" t="s">
        <v>129</v>
      </c>
      <c r="VKG47" s="1152" t="s">
        <v>129</v>
      </c>
      <c r="VKH47" s="1152" t="s">
        <v>129</v>
      </c>
      <c r="VKI47" s="1152" t="s">
        <v>129</v>
      </c>
      <c r="VKJ47" s="1152" t="s">
        <v>129</v>
      </c>
      <c r="VKK47" s="1152" t="s">
        <v>129</v>
      </c>
      <c r="VKL47" s="1152" t="s">
        <v>129</v>
      </c>
      <c r="VKM47" s="1152" t="s">
        <v>129</v>
      </c>
      <c r="VKN47" s="1152" t="s">
        <v>129</v>
      </c>
      <c r="VKO47" s="1152" t="s">
        <v>129</v>
      </c>
      <c r="VKP47" s="1152" t="s">
        <v>129</v>
      </c>
      <c r="VKQ47" s="1152" t="s">
        <v>129</v>
      </c>
      <c r="VKR47" s="1152" t="s">
        <v>129</v>
      </c>
      <c r="VKS47" s="1152" t="s">
        <v>129</v>
      </c>
      <c r="VKT47" s="1152" t="s">
        <v>129</v>
      </c>
      <c r="VKU47" s="1152" t="s">
        <v>129</v>
      </c>
      <c r="VKV47" s="1152" t="s">
        <v>129</v>
      </c>
      <c r="VKW47" s="1152" t="s">
        <v>129</v>
      </c>
      <c r="VKX47" s="1152" t="s">
        <v>129</v>
      </c>
      <c r="VKY47" s="1152" t="s">
        <v>129</v>
      </c>
      <c r="VKZ47" s="1152" t="s">
        <v>129</v>
      </c>
      <c r="VLA47" s="1152" t="s">
        <v>129</v>
      </c>
      <c r="VLB47" s="1152" t="s">
        <v>129</v>
      </c>
      <c r="VLC47" s="1152" t="s">
        <v>129</v>
      </c>
      <c r="VLD47" s="1152" t="s">
        <v>129</v>
      </c>
      <c r="VLE47" s="1152" t="s">
        <v>129</v>
      </c>
      <c r="VLF47" s="1152" t="s">
        <v>129</v>
      </c>
      <c r="VLG47" s="1152" t="s">
        <v>129</v>
      </c>
      <c r="VLH47" s="1152" t="s">
        <v>129</v>
      </c>
      <c r="VLI47" s="1152" t="s">
        <v>129</v>
      </c>
      <c r="VLJ47" s="1152" t="s">
        <v>129</v>
      </c>
      <c r="VLK47" s="1152" t="s">
        <v>129</v>
      </c>
      <c r="VLL47" s="1152" t="s">
        <v>129</v>
      </c>
      <c r="VLM47" s="1152" t="s">
        <v>129</v>
      </c>
      <c r="VLN47" s="1152" t="s">
        <v>129</v>
      </c>
      <c r="VLO47" s="1152" t="s">
        <v>129</v>
      </c>
      <c r="VLP47" s="1152" t="s">
        <v>129</v>
      </c>
      <c r="VLQ47" s="1152" t="s">
        <v>129</v>
      </c>
      <c r="VLR47" s="1152" t="s">
        <v>129</v>
      </c>
      <c r="VLS47" s="1152" t="s">
        <v>129</v>
      </c>
      <c r="VLT47" s="1152" t="s">
        <v>129</v>
      </c>
      <c r="VLU47" s="1152" t="s">
        <v>129</v>
      </c>
      <c r="VLV47" s="1152" t="s">
        <v>129</v>
      </c>
      <c r="VLW47" s="1152" t="s">
        <v>129</v>
      </c>
      <c r="VLX47" s="1152" t="s">
        <v>129</v>
      </c>
      <c r="VLY47" s="1152" t="s">
        <v>129</v>
      </c>
      <c r="VLZ47" s="1152" t="s">
        <v>129</v>
      </c>
      <c r="VMA47" s="1152" t="s">
        <v>129</v>
      </c>
      <c r="VMB47" s="1152" t="s">
        <v>129</v>
      </c>
      <c r="VMC47" s="1152" t="s">
        <v>129</v>
      </c>
      <c r="VMD47" s="1152" t="s">
        <v>129</v>
      </c>
      <c r="VME47" s="1152" t="s">
        <v>129</v>
      </c>
      <c r="VMF47" s="1152" t="s">
        <v>129</v>
      </c>
      <c r="VMG47" s="1152" t="s">
        <v>129</v>
      </c>
      <c r="VMH47" s="1152" t="s">
        <v>129</v>
      </c>
      <c r="VMI47" s="1152" t="s">
        <v>129</v>
      </c>
      <c r="VMJ47" s="1152" t="s">
        <v>129</v>
      </c>
      <c r="VMK47" s="1152" t="s">
        <v>129</v>
      </c>
      <c r="VML47" s="1152" t="s">
        <v>129</v>
      </c>
      <c r="VMM47" s="1152" t="s">
        <v>129</v>
      </c>
      <c r="VMN47" s="1152" t="s">
        <v>129</v>
      </c>
      <c r="VMO47" s="1152" t="s">
        <v>129</v>
      </c>
      <c r="VMP47" s="1152" t="s">
        <v>129</v>
      </c>
      <c r="VMQ47" s="1152" t="s">
        <v>129</v>
      </c>
      <c r="VMR47" s="1152" t="s">
        <v>129</v>
      </c>
      <c r="VMS47" s="1152" t="s">
        <v>129</v>
      </c>
      <c r="VMT47" s="1152" t="s">
        <v>129</v>
      </c>
      <c r="VMU47" s="1152" t="s">
        <v>129</v>
      </c>
      <c r="VMV47" s="1152" t="s">
        <v>129</v>
      </c>
      <c r="VMW47" s="1152" t="s">
        <v>129</v>
      </c>
      <c r="VMX47" s="1152" t="s">
        <v>129</v>
      </c>
      <c r="VMY47" s="1152" t="s">
        <v>129</v>
      </c>
      <c r="VMZ47" s="1152" t="s">
        <v>129</v>
      </c>
      <c r="VNA47" s="1152" t="s">
        <v>129</v>
      </c>
      <c r="VNB47" s="1152" t="s">
        <v>129</v>
      </c>
      <c r="VNC47" s="1152" t="s">
        <v>129</v>
      </c>
      <c r="VND47" s="1152" t="s">
        <v>129</v>
      </c>
      <c r="VNE47" s="1152" t="s">
        <v>129</v>
      </c>
      <c r="VNF47" s="1152" t="s">
        <v>129</v>
      </c>
      <c r="VNG47" s="1152" t="s">
        <v>129</v>
      </c>
      <c r="VNH47" s="1152" t="s">
        <v>129</v>
      </c>
      <c r="VNI47" s="1152" t="s">
        <v>129</v>
      </c>
      <c r="VNJ47" s="1152" t="s">
        <v>129</v>
      </c>
      <c r="VNK47" s="1152" t="s">
        <v>129</v>
      </c>
      <c r="VNL47" s="1152" t="s">
        <v>129</v>
      </c>
      <c r="VNM47" s="1152" t="s">
        <v>129</v>
      </c>
      <c r="VNN47" s="1152" t="s">
        <v>129</v>
      </c>
      <c r="VNO47" s="1152" t="s">
        <v>129</v>
      </c>
      <c r="VNP47" s="1152" t="s">
        <v>129</v>
      </c>
      <c r="VNQ47" s="1152" t="s">
        <v>129</v>
      </c>
      <c r="VNR47" s="1152" t="s">
        <v>129</v>
      </c>
      <c r="VNS47" s="1152" t="s">
        <v>129</v>
      </c>
      <c r="VNT47" s="1152" t="s">
        <v>129</v>
      </c>
      <c r="VNU47" s="1152" t="s">
        <v>129</v>
      </c>
      <c r="VNV47" s="1152" t="s">
        <v>129</v>
      </c>
      <c r="VNW47" s="1152" t="s">
        <v>129</v>
      </c>
      <c r="VNX47" s="1152" t="s">
        <v>129</v>
      </c>
      <c r="VNY47" s="1152" t="s">
        <v>129</v>
      </c>
      <c r="VNZ47" s="1152" t="s">
        <v>129</v>
      </c>
      <c r="VOA47" s="1152" t="s">
        <v>129</v>
      </c>
      <c r="VOB47" s="1152" t="s">
        <v>129</v>
      </c>
      <c r="VOC47" s="1152" t="s">
        <v>129</v>
      </c>
      <c r="VOD47" s="1152" t="s">
        <v>129</v>
      </c>
      <c r="VOE47" s="1152" t="s">
        <v>129</v>
      </c>
      <c r="VOF47" s="1152" t="s">
        <v>129</v>
      </c>
      <c r="VOG47" s="1152" t="s">
        <v>129</v>
      </c>
      <c r="VOH47" s="1152" t="s">
        <v>129</v>
      </c>
      <c r="VOI47" s="1152" t="s">
        <v>129</v>
      </c>
      <c r="VOJ47" s="1152" t="s">
        <v>129</v>
      </c>
      <c r="VOK47" s="1152" t="s">
        <v>129</v>
      </c>
      <c r="VOL47" s="1152" t="s">
        <v>129</v>
      </c>
      <c r="VOM47" s="1152" t="s">
        <v>129</v>
      </c>
      <c r="VON47" s="1152" t="s">
        <v>129</v>
      </c>
      <c r="VOO47" s="1152" t="s">
        <v>129</v>
      </c>
      <c r="VOP47" s="1152" t="s">
        <v>129</v>
      </c>
      <c r="VOQ47" s="1152" t="s">
        <v>129</v>
      </c>
      <c r="VOR47" s="1152" t="s">
        <v>129</v>
      </c>
      <c r="VOS47" s="1152" t="s">
        <v>129</v>
      </c>
      <c r="VOT47" s="1152" t="s">
        <v>129</v>
      </c>
      <c r="VOU47" s="1152" t="s">
        <v>129</v>
      </c>
      <c r="VOV47" s="1152" t="s">
        <v>129</v>
      </c>
      <c r="VOW47" s="1152" t="s">
        <v>129</v>
      </c>
      <c r="VOX47" s="1152" t="s">
        <v>129</v>
      </c>
      <c r="VOY47" s="1152" t="s">
        <v>129</v>
      </c>
      <c r="VOZ47" s="1152" t="s">
        <v>129</v>
      </c>
      <c r="VPA47" s="1152" t="s">
        <v>129</v>
      </c>
      <c r="VPB47" s="1152" t="s">
        <v>129</v>
      </c>
      <c r="VPC47" s="1152" t="s">
        <v>129</v>
      </c>
      <c r="VPD47" s="1152" t="s">
        <v>129</v>
      </c>
      <c r="VPE47" s="1152" t="s">
        <v>129</v>
      </c>
      <c r="VPF47" s="1152" t="s">
        <v>129</v>
      </c>
      <c r="VPG47" s="1152" t="s">
        <v>129</v>
      </c>
      <c r="VPH47" s="1152" t="s">
        <v>129</v>
      </c>
      <c r="VPI47" s="1152" t="s">
        <v>129</v>
      </c>
      <c r="VPJ47" s="1152" t="s">
        <v>129</v>
      </c>
      <c r="VPK47" s="1152" t="s">
        <v>129</v>
      </c>
      <c r="VPL47" s="1152" t="s">
        <v>129</v>
      </c>
      <c r="VPM47" s="1152" t="s">
        <v>129</v>
      </c>
      <c r="VPN47" s="1152" t="s">
        <v>129</v>
      </c>
      <c r="VPO47" s="1152" t="s">
        <v>129</v>
      </c>
      <c r="VPP47" s="1152" t="s">
        <v>129</v>
      </c>
      <c r="VPQ47" s="1152" t="s">
        <v>129</v>
      </c>
      <c r="VPR47" s="1152" t="s">
        <v>129</v>
      </c>
      <c r="VPS47" s="1152" t="s">
        <v>129</v>
      </c>
      <c r="VPT47" s="1152" t="s">
        <v>129</v>
      </c>
      <c r="VPU47" s="1152" t="s">
        <v>129</v>
      </c>
      <c r="VPV47" s="1152" t="s">
        <v>129</v>
      </c>
      <c r="VPW47" s="1152" t="s">
        <v>129</v>
      </c>
      <c r="VPX47" s="1152" t="s">
        <v>129</v>
      </c>
      <c r="VPY47" s="1152" t="s">
        <v>129</v>
      </c>
      <c r="VPZ47" s="1152" t="s">
        <v>129</v>
      </c>
      <c r="VQA47" s="1152" t="s">
        <v>129</v>
      </c>
      <c r="VQB47" s="1152" t="s">
        <v>129</v>
      </c>
      <c r="VQC47" s="1152" t="s">
        <v>129</v>
      </c>
      <c r="VQD47" s="1152" t="s">
        <v>129</v>
      </c>
      <c r="VQE47" s="1152" t="s">
        <v>129</v>
      </c>
      <c r="VQF47" s="1152" t="s">
        <v>129</v>
      </c>
      <c r="VQG47" s="1152" t="s">
        <v>129</v>
      </c>
      <c r="VQH47" s="1152" t="s">
        <v>129</v>
      </c>
      <c r="VQI47" s="1152" t="s">
        <v>129</v>
      </c>
      <c r="VQJ47" s="1152" t="s">
        <v>129</v>
      </c>
      <c r="VQK47" s="1152" t="s">
        <v>129</v>
      </c>
      <c r="VQL47" s="1152" t="s">
        <v>129</v>
      </c>
      <c r="VQM47" s="1152" t="s">
        <v>129</v>
      </c>
      <c r="VQN47" s="1152" t="s">
        <v>129</v>
      </c>
      <c r="VQO47" s="1152" t="s">
        <v>129</v>
      </c>
      <c r="VQP47" s="1152" t="s">
        <v>129</v>
      </c>
      <c r="VQQ47" s="1152" t="s">
        <v>129</v>
      </c>
      <c r="VQR47" s="1152" t="s">
        <v>129</v>
      </c>
      <c r="VQS47" s="1152" t="s">
        <v>129</v>
      </c>
      <c r="VQT47" s="1152" t="s">
        <v>129</v>
      </c>
      <c r="VQU47" s="1152" t="s">
        <v>129</v>
      </c>
      <c r="VQV47" s="1152" t="s">
        <v>129</v>
      </c>
      <c r="VQW47" s="1152" t="s">
        <v>129</v>
      </c>
      <c r="VQX47" s="1152" t="s">
        <v>129</v>
      </c>
      <c r="VQY47" s="1152" t="s">
        <v>129</v>
      </c>
      <c r="VQZ47" s="1152" t="s">
        <v>129</v>
      </c>
      <c r="VRA47" s="1152" t="s">
        <v>129</v>
      </c>
      <c r="VRB47" s="1152" t="s">
        <v>129</v>
      </c>
      <c r="VRC47" s="1152" t="s">
        <v>129</v>
      </c>
      <c r="VRD47" s="1152" t="s">
        <v>129</v>
      </c>
      <c r="VRE47" s="1152" t="s">
        <v>129</v>
      </c>
      <c r="VRF47" s="1152" t="s">
        <v>129</v>
      </c>
      <c r="VRG47" s="1152" t="s">
        <v>129</v>
      </c>
      <c r="VRH47" s="1152" t="s">
        <v>129</v>
      </c>
      <c r="VRI47" s="1152" t="s">
        <v>129</v>
      </c>
      <c r="VRJ47" s="1152" t="s">
        <v>129</v>
      </c>
      <c r="VRK47" s="1152" t="s">
        <v>129</v>
      </c>
      <c r="VRL47" s="1152" t="s">
        <v>129</v>
      </c>
      <c r="VRM47" s="1152" t="s">
        <v>129</v>
      </c>
      <c r="VRN47" s="1152" t="s">
        <v>129</v>
      </c>
      <c r="VRO47" s="1152" t="s">
        <v>129</v>
      </c>
      <c r="VRP47" s="1152" t="s">
        <v>129</v>
      </c>
      <c r="VRQ47" s="1152" t="s">
        <v>129</v>
      </c>
      <c r="VRR47" s="1152" t="s">
        <v>129</v>
      </c>
      <c r="VRS47" s="1152" t="s">
        <v>129</v>
      </c>
      <c r="VRT47" s="1152" t="s">
        <v>129</v>
      </c>
      <c r="VRU47" s="1152" t="s">
        <v>129</v>
      </c>
      <c r="VRV47" s="1152" t="s">
        <v>129</v>
      </c>
      <c r="VRW47" s="1152" t="s">
        <v>129</v>
      </c>
      <c r="VRX47" s="1152" t="s">
        <v>129</v>
      </c>
      <c r="VRY47" s="1152" t="s">
        <v>129</v>
      </c>
      <c r="VRZ47" s="1152" t="s">
        <v>129</v>
      </c>
      <c r="VSA47" s="1152" t="s">
        <v>129</v>
      </c>
      <c r="VSB47" s="1152" t="s">
        <v>129</v>
      </c>
      <c r="VSC47" s="1152" t="s">
        <v>129</v>
      </c>
      <c r="VSD47" s="1152" t="s">
        <v>129</v>
      </c>
      <c r="VSE47" s="1152" t="s">
        <v>129</v>
      </c>
      <c r="VSF47" s="1152" t="s">
        <v>129</v>
      </c>
      <c r="VSG47" s="1152" t="s">
        <v>129</v>
      </c>
      <c r="VSH47" s="1152" t="s">
        <v>129</v>
      </c>
      <c r="VSI47" s="1152" t="s">
        <v>129</v>
      </c>
      <c r="VSJ47" s="1152" t="s">
        <v>129</v>
      </c>
      <c r="VSK47" s="1152" t="s">
        <v>129</v>
      </c>
      <c r="VSL47" s="1152" t="s">
        <v>129</v>
      </c>
      <c r="VSM47" s="1152" t="s">
        <v>129</v>
      </c>
      <c r="VSN47" s="1152" t="s">
        <v>129</v>
      </c>
      <c r="VSO47" s="1152" t="s">
        <v>129</v>
      </c>
      <c r="VSP47" s="1152" t="s">
        <v>129</v>
      </c>
      <c r="VSQ47" s="1152" t="s">
        <v>129</v>
      </c>
      <c r="VSR47" s="1152" t="s">
        <v>129</v>
      </c>
      <c r="VSS47" s="1152" t="s">
        <v>129</v>
      </c>
      <c r="VST47" s="1152" t="s">
        <v>129</v>
      </c>
      <c r="VSU47" s="1152" t="s">
        <v>129</v>
      </c>
      <c r="VSV47" s="1152" t="s">
        <v>129</v>
      </c>
      <c r="VSW47" s="1152" t="s">
        <v>129</v>
      </c>
      <c r="VSX47" s="1152" t="s">
        <v>129</v>
      </c>
      <c r="VSY47" s="1152" t="s">
        <v>129</v>
      </c>
      <c r="VSZ47" s="1152" t="s">
        <v>129</v>
      </c>
      <c r="VTA47" s="1152" t="s">
        <v>129</v>
      </c>
      <c r="VTB47" s="1152" t="s">
        <v>129</v>
      </c>
      <c r="VTC47" s="1152" t="s">
        <v>129</v>
      </c>
      <c r="VTD47" s="1152" t="s">
        <v>129</v>
      </c>
      <c r="VTE47" s="1152" t="s">
        <v>129</v>
      </c>
      <c r="VTF47" s="1152" t="s">
        <v>129</v>
      </c>
      <c r="VTG47" s="1152" t="s">
        <v>129</v>
      </c>
      <c r="VTH47" s="1152" t="s">
        <v>129</v>
      </c>
      <c r="VTI47" s="1152" t="s">
        <v>129</v>
      </c>
      <c r="VTJ47" s="1152" t="s">
        <v>129</v>
      </c>
      <c r="VTK47" s="1152" t="s">
        <v>129</v>
      </c>
      <c r="VTL47" s="1152" t="s">
        <v>129</v>
      </c>
      <c r="VTM47" s="1152" t="s">
        <v>129</v>
      </c>
      <c r="VTN47" s="1152" t="s">
        <v>129</v>
      </c>
      <c r="VTO47" s="1152" t="s">
        <v>129</v>
      </c>
      <c r="VTP47" s="1152" t="s">
        <v>129</v>
      </c>
      <c r="VTQ47" s="1152" t="s">
        <v>129</v>
      </c>
      <c r="VTR47" s="1152" t="s">
        <v>129</v>
      </c>
      <c r="VTS47" s="1152" t="s">
        <v>129</v>
      </c>
      <c r="VTT47" s="1152" t="s">
        <v>129</v>
      </c>
      <c r="VTU47" s="1152" t="s">
        <v>129</v>
      </c>
      <c r="VTV47" s="1152" t="s">
        <v>129</v>
      </c>
      <c r="VTW47" s="1152" t="s">
        <v>129</v>
      </c>
      <c r="VTX47" s="1152" t="s">
        <v>129</v>
      </c>
      <c r="VTY47" s="1152" t="s">
        <v>129</v>
      </c>
      <c r="VTZ47" s="1152" t="s">
        <v>129</v>
      </c>
      <c r="VUA47" s="1152" t="s">
        <v>129</v>
      </c>
      <c r="VUB47" s="1152" t="s">
        <v>129</v>
      </c>
      <c r="VUC47" s="1152" t="s">
        <v>129</v>
      </c>
      <c r="VUD47" s="1152" t="s">
        <v>129</v>
      </c>
      <c r="VUE47" s="1152" t="s">
        <v>129</v>
      </c>
      <c r="VUF47" s="1152" t="s">
        <v>129</v>
      </c>
      <c r="VUG47" s="1152" t="s">
        <v>129</v>
      </c>
      <c r="VUH47" s="1152" t="s">
        <v>129</v>
      </c>
      <c r="VUI47" s="1152" t="s">
        <v>129</v>
      </c>
      <c r="VUJ47" s="1152" t="s">
        <v>129</v>
      </c>
      <c r="VUK47" s="1152" t="s">
        <v>129</v>
      </c>
      <c r="VUL47" s="1152" t="s">
        <v>129</v>
      </c>
      <c r="VUM47" s="1152" t="s">
        <v>129</v>
      </c>
      <c r="VUN47" s="1152" t="s">
        <v>129</v>
      </c>
      <c r="VUO47" s="1152" t="s">
        <v>129</v>
      </c>
      <c r="VUP47" s="1152" t="s">
        <v>129</v>
      </c>
      <c r="VUQ47" s="1152" t="s">
        <v>129</v>
      </c>
      <c r="VUR47" s="1152" t="s">
        <v>129</v>
      </c>
      <c r="VUS47" s="1152" t="s">
        <v>129</v>
      </c>
      <c r="VUT47" s="1152" t="s">
        <v>129</v>
      </c>
      <c r="VUU47" s="1152" t="s">
        <v>129</v>
      </c>
      <c r="VUV47" s="1152" t="s">
        <v>129</v>
      </c>
      <c r="VUW47" s="1152" t="s">
        <v>129</v>
      </c>
      <c r="VUX47" s="1152" t="s">
        <v>129</v>
      </c>
      <c r="VUY47" s="1152" t="s">
        <v>129</v>
      </c>
      <c r="VUZ47" s="1152" t="s">
        <v>129</v>
      </c>
      <c r="VVA47" s="1152" t="s">
        <v>129</v>
      </c>
      <c r="VVB47" s="1152" t="s">
        <v>129</v>
      </c>
      <c r="VVC47" s="1152" t="s">
        <v>129</v>
      </c>
      <c r="VVD47" s="1152" t="s">
        <v>129</v>
      </c>
      <c r="VVE47" s="1152" t="s">
        <v>129</v>
      </c>
      <c r="VVF47" s="1152" t="s">
        <v>129</v>
      </c>
      <c r="VVG47" s="1152" t="s">
        <v>129</v>
      </c>
      <c r="VVH47" s="1152" t="s">
        <v>129</v>
      </c>
      <c r="VVI47" s="1152" t="s">
        <v>129</v>
      </c>
      <c r="VVJ47" s="1152" t="s">
        <v>129</v>
      </c>
      <c r="VVK47" s="1152" t="s">
        <v>129</v>
      </c>
      <c r="VVL47" s="1152" t="s">
        <v>129</v>
      </c>
      <c r="VVM47" s="1152" t="s">
        <v>129</v>
      </c>
      <c r="VVN47" s="1152" t="s">
        <v>129</v>
      </c>
      <c r="VVO47" s="1152" t="s">
        <v>129</v>
      </c>
      <c r="VVP47" s="1152" t="s">
        <v>129</v>
      </c>
      <c r="VVQ47" s="1152" t="s">
        <v>129</v>
      </c>
      <c r="VVR47" s="1152" t="s">
        <v>129</v>
      </c>
      <c r="VVS47" s="1152" t="s">
        <v>129</v>
      </c>
      <c r="VVT47" s="1152" t="s">
        <v>129</v>
      </c>
      <c r="VVU47" s="1152" t="s">
        <v>129</v>
      </c>
      <c r="VVV47" s="1152" t="s">
        <v>129</v>
      </c>
      <c r="VVW47" s="1152" t="s">
        <v>129</v>
      </c>
      <c r="VVX47" s="1152" t="s">
        <v>129</v>
      </c>
      <c r="VVY47" s="1152" t="s">
        <v>129</v>
      </c>
      <c r="VVZ47" s="1152" t="s">
        <v>129</v>
      </c>
      <c r="VWA47" s="1152" t="s">
        <v>129</v>
      </c>
      <c r="VWB47" s="1152" t="s">
        <v>129</v>
      </c>
      <c r="VWC47" s="1152" t="s">
        <v>129</v>
      </c>
      <c r="VWD47" s="1152" t="s">
        <v>129</v>
      </c>
      <c r="VWE47" s="1152" t="s">
        <v>129</v>
      </c>
      <c r="VWF47" s="1152" t="s">
        <v>129</v>
      </c>
      <c r="VWG47" s="1152" t="s">
        <v>129</v>
      </c>
      <c r="VWH47" s="1152" t="s">
        <v>129</v>
      </c>
      <c r="VWI47" s="1152" t="s">
        <v>129</v>
      </c>
      <c r="VWJ47" s="1152" t="s">
        <v>129</v>
      </c>
      <c r="VWK47" s="1152" t="s">
        <v>129</v>
      </c>
      <c r="VWL47" s="1152" t="s">
        <v>129</v>
      </c>
      <c r="VWM47" s="1152" t="s">
        <v>129</v>
      </c>
      <c r="VWN47" s="1152" t="s">
        <v>129</v>
      </c>
      <c r="VWO47" s="1152" t="s">
        <v>129</v>
      </c>
      <c r="VWP47" s="1152" t="s">
        <v>129</v>
      </c>
      <c r="VWQ47" s="1152" t="s">
        <v>129</v>
      </c>
      <c r="VWR47" s="1152" t="s">
        <v>129</v>
      </c>
      <c r="VWS47" s="1152" t="s">
        <v>129</v>
      </c>
      <c r="VWT47" s="1152" t="s">
        <v>129</v>
      </c>
      <c r="VWU47" s="1152" t="s">
        <v>129</v>
      </c>
      <c r="VWV47" s="1152" t="s">
        <v>129</v>
      </c>
      <c r="VWW47" s="1152" t="s">
        <v>129</v>
      </c>
      <c r="VWX47" s="1152" t="s">
        <v>129</v>
      </c>
      <c r="VWY47" s="1152" t="s">
        <v>129</v>
      </c>
      <c r="VWZ47" s="1152" t="s">
        <v>129</v>
      </c>
      <c r="VXA47" s="1152" t="s">
        <v>129</v>
      </c>
      <c r="VXB47" s="1152" t="s">
        <v>129</v>
      </c>
      <c r="VXC47" s="1152" t="s">
        <v>129</v>
      </c>
      <c r="VXD47" s="1152" t="s">
        <v>129</v>
      </c>
      <c r="VXE47" s="1152" t="s">
        <v>129</v>
      </c>
      <c r="VXF47" s="1152" t="s">
        <v>129</v>
      </c>
      <c r="VXG47" s="1152" t="s">
        <v>129</v>
      </c>
      <c r="VXH47" s="1152" t="s">
        <v>129</v>
      </c>
      <c r="VXI47" s="1152" t="s">
        <v>129</v>
      </c>
      <c r="VXJ47" s="1152" t="s">
        <v>129</v>
      </c>
      <c r="VXK47" s="1152" t="s">
        <v>129</v>
      </c>
      <c r="VXL47" s="1152" t="s">
        <v>129</v>
      </c>
      <c r="VXM47" s="1152" t="s">
        <v>129</v>
      </c>
      <c r="VXN47" s="1152" t="s">
        <v>129</v>
      </c>
      <c r="VXO47" s="1152" t="s">
        <v>129</v>
      </c>
      <c r="VXP47" s="1152" t="s">
        <v>129</v>
      </c>
      <c r="VXQ47" s="1152" t="s">
        <v>129</v>
      </c>
      <c r="VXR47" s="1152" t="s">
        <v>129</v>
      </c>
      <c r="VXS47" s="1152" t="s">
        <v>129</v>
      </c>
      <c r="VXT47" s="1152" t="s">
        <v>129</v>
      </c>
      <c r="VXU47" s="1152" t="s">
        <v>129</v>
      </c>
      <c r="VXV47" s="1152" t="s">
        <v>129</v>
      </c>
      <c r="VXW47" s="1152" t="s">
        <v>129</v>
      </c>
      <c r="VXX47" s="1152" t="s">
        <v>129</v>
      </c>
      <c r="VXY47" s="1152" t="s">
        <v>129</v>
      </c>
      <c r="VXZ47" s="1152" t="s">
        <v>129</v>
      </c>
      <c r="VYA47" s="1152" t="s">
        <v>129</v>
      </c>
      <c r="VYB47" s="1152" t="s">
        <v>129</v>
      </c>
      <c r="VYC47" s="1152" t="s">
        <v>129</v>
      </c>
      <c r="VYD47" s="1152" t="s">
        <v>129</v>
      </c>
      <c r="VYE47" s="1152" t="s">
        <v>129</v>
      </c>
      <c r="VYF47" s="1152" t="s">
        <v>129</v>
      </c>
      <c r="VYG47" s="1152" t="s">
        <v>129</v>
      </c>
      <c r="VYH47" s="1152" t="s">
        <v>129</v>
      </c>
      <c r="VYI47" s="1152" t="s">
        <v>129</v>
      </c>
      <c r="VYJ47" s="1152" t="s">
        <v>129</v>
      </c>
      <c r="VYK47" s="1152" t="s">
        <v>129</v>
      </c>
      <c r="VYL47" s="1152" t="s">
        <v>129</v>
      </c>
      <c r="VYM47" s="1152" t="s">
        <v>129</v>
      </c>
      <c r="VYN47" s="1152" t="s">
        <v>129</v>
      </c>
      <c r="VYO47" s="1152" t="s">
        <v>129</v>
      </c>
      <c r="VYP47" s="1152" t="s">
        <v>129</v>
      </c>
      <c r="VYQ47" s="1152" t="s">
        <v>129</v>
      </c>
      <c r="VYR47" s="1152" t="s">
        <v>129</v>
      </c>
      <c r="VYS47" s="1152" t="s">
        <v>129</v>
      </c>
      <c r="VYT47" s="1152" t="s">
        <v>129</v>
      </c>
      <c r="VYU47" s="1152" t="s">
        <v>129</v>
      </c>
      <c r="VYV47" s="1152" t="s">
        <v>129</v>
      </c>
      <c r="VYW47" s="1152" t="s">
        <v>129</v>
      </c>
      <c r="VYX47" s="1152" t="s">
        <v>129</v>
      </c>
      <c r="VYY47" s="1152" t="s">
        <v>129</v>
      </c>
      <c r="VYZ47" s="1152" t="s">
        <v>129</v>
      </c>
      <c r="VZA47" s="1152" t="s">
        <v>129</v>
      </c>
      <c r="VZB47" s="1152" t="s">
        <v>129</v>
      </c>
      <c r="VZC47" s="1152" t="s">
        <v>129</v>
      </c>
      <c r="VZD47" s="1152" t="s">
        <v>129</v>
      </c>
      <c r="VZE47" s="1152" t="s">
        <v>129</v>
      </c>
      <c r="VZF47" s="1152" t="s">
        <v>129</v>
      </c>
      <c r="VZG47" s="1152" t="s">
        <v>129</v>
      </c>
      <c r="VZH47" s="1152" t="s">
        <v>129</v>
      </c>
      <c r="VZI47" s="1152" t="s">
        <v>129</v>
      </c>
      <c r="VZJ47" s="1152" t="s">
        <v>129</v>
      </c>
      <c r="VZK47" s="1152" t="s">
        <v>129</v>
      </c>
      <c r="VZL47" s="1152" t="s">
        <v>129</v>
      </c>
      <c r="VZM47" s="1152" t="s">
        <v>129</v>
      </c>
      <c r="VZN47" s="1152" t="s">
        <v>129</v>
      </c>
      <c r="VZO47" s="1152" t="s">
        <v>129</v>
      </c>
      <c r="VZP47" s="1152" t="s">
        <v>129</v>
      </c>
      <c r="VZQ47" s="1152" t="s">
        <v>129</v>
      </c>
      <c r="VZR47" s="1152" t="s">
        <v>129</v>
      </c>
      <c r="VZS47" s="1152" t="s">
        <v>129</v>
      </c>
      <c r="VZT47" s="1152" t="s">
        <v>129</v>
      </c>
      <c r="VZU47" s="1152" t="s">
        <v>129</v>
      </c>
      <c r="VZV47" s="1152" t="s">
        <v>129</v>
      </c>
      <c r="VZW47" s="1152" t="s">
        <v>129</v>
      </c>
      <c r="VZX47" s="1152" t="s">
        <v>129</v>
      </c>
      <c r="VZY47" s="1152" t="s">
        <v>129</v>
      </c>
      <c r="VZZ47" s="1152" t="s">
        <v>129</v>
      </c>
      <c r="WAA47" s="1152" t="s">
        <v>129</v>
      </c>
      <c r="WAB47" s="1152" t="s">
        <v>129</v>
      </c>
      <c r="WAC47" s="1152" t="s">
        <v>129</v>
      </c>
      <c r="WAD47" s="1152" t="s">
        <v>129</v>
      </c>
      <c r="WAE47" s="1152" t="s">
        <v>129</v>
      </c>
      <c r="WAF47" s="1152" t="s">
        <v>129</v>
      </c>
      <c r="WAG47" s="1152" t="s">
        <v>129</v>
      </c>
      <c r="WAH47" s="1152" t="s">
        <v>129</v>
      </c>
      <c r="WAI47" s="1152" t="s">
        <v>129</v>
      </c>
      <c r="WAJ47" s="1152" t="s">
        <v>129</v>
      </c>
      <c r="WAK47" s="1152" t="s">
        <v>129</v>
      </c>
      <c r="WAL47" s="1152" t="s">
        <v>129</v>
      </c>
      <c r="WAM47" s="1152" t="s">
        <v>129</v>
      </c>
      <c r="WAN47" s="1152" t="s">
        <v>129</v>
      </c>
      <c r="WAO47" s="1152" t="s">
        <v>129</v>
      </c>
      <c r="WAP47" s="1152" t="s">
        <v>129</v>
      </c>
      <c r="WAQ47" s="1152" t="s">
        <v>129</v>
      </c>
      <c r="WAR47" s="1152" t="s">
        <v>129</v>
      </c>
      <c r="WAS47" s="1152" t="s">
        <v>129</v>
      </c>
      <c r="WAT47" s="1152" t="s">
        <v>129</v>
      </c>
      <c r="WAU47" s="1152" t="s">
        <v>129</v>
      </c>
      <c r="WAV47" s="1152" t="s">
        <v>129</v>
      </c>
      <c r="WAW47" s="1152" t="s">
        <v>129</v>
      </c>
      <c r="WAX47" s="1152" t="s">
        <v>129</v>
      </c>
      <c r="WAY47" s="1152" t="s">
        <v>129</v>
      </c>
      <c r="WAZ47" s="1152" t="s">
        <v>129</v>
      </c>
      <c r="WBA47" s="1152" t="s">
        <v>129</v>
      </c>
      <c r="WBB47" s="1152" t="s">
        <v>129</v>
      </c>
      <c r="WBC47" s="1152" t="s">
        <v>129</v>
      </c>
      <c r="WBD47" s="1152" t="s">
        <v>129</v>
      </c>
      <c r="WBE47" s="1152" t="s">
        <v>129</v>
      </c>
      <c r="WBF47" s="1152" t="s">
        <v>129</v>
      </c>
      <c r="WBG47" s="1152" t="s">
        <v>129</v>
      </c>
      <c r="WBH47" s="1152" t="s">
        <v>129</v>
      </c>
      <c r="WBI47" s="1152" t="s">
        <v>129</v>
      </c>
      <c r="WBJ47" s="1152" t="s">
        <v>129</v>
      </c>
      <c r="WBK47" s="1152" t="s">
        <v>129</v>
      </c>
      <c r="WBL47" s="1152" t="s">
        <v>129</v>
      </c>
      <c r="WBM47" s="1152" t="s">
        <v>129</v>
      </c>
      <c r="WBN47" s="1152" t="s">
        <v>129</v>
      </c>
      <c r="WBO47" s="1152" t="s">
        <v>129</v>
      </c>
      <c r="WBP47" s="1152" t="s">
        <v>129</v>
      </c>
      <c r="WBQ47" s="1152" t="s">
        <v>129</v>
      </c>
      <c r="WBR47" s="1152" t="s">
        <v>129</v>
      </c>
      <c r="WBS47" s="1152" t="s">
        <v>129</v>
      </c>
      <c r="WBT47" s="1152" t="s">
        <v>129</v>
      </c>
      <c r="WBU47" s="1152" t="s">
        <v>129</v>
      </c>
      <c r="WBV47" s="1152" t="s">
        <v>129</v>
      </c>
      <c r="WBW47" s="1152" t="s">
        <v>129</v>
      </c>
      <c r="WBX47" s="1152" t="s">
        <v>129</v>
      </c>
      <c r="WBY47" s="1152" t="s">
        <v>129</v>
      </c>
      <c r="WBZ47" s="1152" t="s">
        <v>129</v>
      </c>
      <c r="WCA47" s="1152" t="s">
        <v>129</v>
      </c>
      <c r="WCB47" s="1152" t="s">
        <v>129</v>
      </c>
      <c r="WCC47" s="1152" t="s">
        <v>129</v>
      </c>
      <c r="WCD47" s="1152" t="s">
        <v>129</v>
      </c>
      <c r="WCE47" s="1152" t="s">
        <v>129</v>
      </c>
      <c r="WCF47" s="1152" t="s">
        <v>129</v>
      </c>
      <c r="WCG47" s="1152" t="s">
        <v>129</v>
      </c>
      <c r="WCH47" s="1152" t="s">
        <v>129</v>
      </c>
      <c r="WCI47" s="1152" t="s">
        <v>129</v>
      </c>
      <c r="WCJ47" s="1152" t="s">
        <v>129</v>
      </c>
      <c r="WCK47" s="1152" t="s">
        <v>129</v>
      </c>
      <c r="WCL47" s="1152" t="s">
        <v>129</v>
      </c>
      <c r="WCM47" s="1152" t="s">
        <v>129</v>
      </c>
      <c r="WCN47" s="1152" t="s">
        <v>129</v>
      </c>
      <c r="WCO47" s="1152" t="s">
        <v>129</v>
      </c>
      <c r="WCP47" s="1152" t="s">
        <v>129</v>
      </c>
      <c r="WCQ47" s="1152" t="s">
        <v>129</v>
      </c>
      <c r="WCR47" s="1152" t="s">
        <v>129</v>
      </c>
      <c r="WCS47" s="1152" t="s">
        <v>129</v>
      </c>
      <c r="WCT47" s="1152" t="s">
        <v>129</v>
      </c>
      <c r="WCU47" s="1152" t="s">
        <v>129</v>
      </c>
      <c r="WCV47" s="1152" t="s">
        <v>129</v>
      </c>
      <c r="WCW47" s="1152" t="s">
        <v>129</v>
      </c>
      <c r="WCX47" s="1152" t="s">
        <v>129</v>
      </c>
      <c r="WCY47" s="1152" t="s">
        <v>129</v>
      </c>
      <c r="WCZ47" s="1152" t="s">
        <v>129</v>
      </c>
      <c r="WDA47" s="1152" t="s">
        <v>129</v>
      </c>
      <c r="WDB47" s="1152" t="s">
        <v>129</v>
      </c>
      <c r="WDC47" s="1152" t="s">
        <v>129</v>
      </c>
      <c r="WDD47" s="1152" t="s">
        <v>129</v>
      </c>
      <c r="WDE47" s="1152" t="s">
        <v>129</v>
      </c>
      <c r="WDF47" s="1152" t="s">
        <v>129</v>
      </c>
      <c r="WDG47" s="1152" t="s">
        <v>129</v>
      </c>
      <c r="WDH47" s="1152" t="s">
        <v>129</v>
      </c>
      <c r="WDI47" s="1152" t="s">
        <v>129</v>
      </c>
      <c r="WDJ47" s="1152" t="s">
        <v>129</v>
      </c>
      <c r="WDK47" s="1152" t="s">
        <v>129</v>
      </c>
      <c r="WDL47" s="1152" t="s">
        <v>129</v>
      </c>
      <c r="WDM47" s="1152" t="s">
        <v>129</v>
      </c>
      <c r="WDN47" s="1152" t="s">
        <v>129</v>
      </c>
      <c r="WDO47" s="1152" t="s">
        <v>129</v>
      </c>
      <c r="WDP47" s="1152" t="s">
        <v>129</v>
      </c>
      <c r="WDQ47" s="1152" t="s">
        <v>129</v>
      </c>
      <c r="WDR47" s="1152" t="s">
        <v>129</v>
      </c>
      <c r="WDS47" s="1152" t="s">
        <v>129</v>
      </c>
      <c r="WDT47" s="1152" t="s">
        <v>129</v>
      </c>
      <c r="WDU47" s="1152" t="s">
        <v>129</v>
      </c>
      <c r="WDV47" s="1152" t="s">
        <v>129</v>
      </c>
      <c r="WDW47" s="1152" t="s">
        <v>129</v>
      </c>
      <c r="WDX47" s="1152" t="s">
        <v>129</v>
      </c>
      <c r="WDY47" s="1152" t="s">
        <v>129</v>
      </c>
      <c r="WDZ47" s="1152" t="s">
        <v>129</v>
      </c>
      <c r="WEA47" s="1152" t="s">
        <v>129</v>
      </c>
      <c r="WEB47" s="1152" t="s">
        <v>129</v>
      </c>
      <c r="WEC47" s="1152" t="s">
        <v>129</v>
      </c>
      <c r="WED47" s="1152" t="s">
        <v>129</v>
      </c>
      <c r="WEE47" s="1152" t="s">
        <v>129</v>
      </c>
      <c r="WEF47" s="1152" t="s">
        <v>129</v>
      </c>
      <c r="WEG47" s="1152" t="s">
        <v>129</v>
      </c>
      <c r="WEH47" s="1152" t="s">
        <v>129</v>
      </c>
      <c r="WEI47" s="1152" t="s">
        <v>129</v>
      </c>
      <c r="WEJ47" s="1152" t="s">
        <v>129</v>
      </c>
      <c r="WEK47" s="1152" t="s">
        <v>129</v>
      </c>
      <c r="WEL47" s="1152" t="s">
        <v>129</v>
      </c>
      <c r="WEM47" s="1152" t="s">
        <v>129</v>
      </c>
      <c r="WEN47" s="1152" t="s">
        <v>129</v>
      </c>
      <c r="WEO47" s="1152" t="s">
        <v>129</v>
      </c>
      <c r="WEP47" s="1152" t="s">
        <v>129</v>
      </c>
      <c r="WEQ47" s="1152" t="s">
        <v>129</v>
      </c>
      <c r="WER47" s="1152" t="s">
        <v>129</v>
      </c>
      <c r="WES47" s="1152" t="s">
        <v>129</v>
      </c>
      <c r="WET47" s="1152" t="s">
        <v>129</v>
      </c>
      <c r="WEU47" s="1152" t="s">
        <v>129</v>
      </c>
      <c r="WEV47" s="1152" t="s">
        <v>129</v>
      </c>
      <c r="WEW47" s="1152" t="s">
        <v>129</v>
      </c>
      <c r="WEX47" s="1152" t="s">
        <v>129</v>
      </c>
      <c r="WEY47" s="1152" t="s">
        <v>129</v>
      </c>
      <c r="WEZ47" s="1152" t="s">
        <v>129</v>
      </c>
      <c r="WFA47" s="1152" t="s">
        <v>129</v>
      </c>
      <c r="WFB47" s="1152" t="s">
        <v>129</v>
      </c>
      <c r="WFC47" s="1152" t="s">
        <v>129</v>
      </c>
      <c r="WFD47" s="1152" t="s">
        <v>129</v>
      </c>
      <c r="WFE47" s="1152" t="s">
        <v>129</v>
      </c>
      <c r="WFF47" s="1152" t="s">
        <v>129</v>
      </c>
      <c r="WFG47" s="1152" t="s">
        <v>129</v>
      </c>
      <c r="WFH47" s="1152" t="s">
        <v>129</v>
      </c>
      <c r="WFI47" s="1152" t="s">
        <v>129</v>
      </c>
      <c r="WFJ47" s="1152" t="s">
        <v>129</v>
      </c>
      <c r="WFK47" s="1152" t="s">
        <v>129</v>
      </c>
      <c r="WFL47" s="1152" t="s">
        <v>129</v>
      </c>
      <c r="WFM47" s="1152" t="s">
        <v>129</v>
      </c>
      <c r="WFN47" s="1152" t="s">
        <v>129</v>
      </c>
      <c r="WFO47" s="1152" t="s">
        <v>129</v>
      </c>
      <c r="WFP47" s="1152" t="s">
        <v>129</v>
      </c>
      <c r="WFQ47" s="1152" t="s">
        <v>129</v>
      </c>
      <c r="WFR47" s="1152" t="s">
        <v>129</v>
      </c>
      <c r="WFS47" s="1152" t="s">
        <v>129</v>
      </c>
      <c r="WFT47" s="1152" t="s">
        <v>129</v>
      </c>
      <c r="WFU47" s="1152" t="s">
        <v>129</v>
      </c>
      <c r="WFV47" s="1152" t="s">
        <v>129</v>
      </c>
      <c r="WFW47" s="1152" t="s">
        <v>129</v>
      </c>
      <c r="WFX47" s="1152" t="s">
        <v>129</v>
      </c>
      <c r="WFY47" s="1152" t="s">
        <v>129</v>
      </c>
      <c r="WFZ47" s="1152" t="s">
        <v>129</v>
      </c>
      <c r="WGA47" s="1152" t="s">
        <v>129</v>
      </c>
      <c r="WGB47" s="1152" t="s">
        <v>129</v>
      </c>
      <c r="WGC47" s="1152" t="s">
        <v>129</v>
      </c>
      <c r="WGD47" s="1152" t="s">
        <v>129</v>
      </c>
      <c r="WGE47" s="1152" t="s">
        <v>129</v>
      </c>
      <c r="WGF47" s="1152" t="s">
        <v>129</v>
      </c>
      <c r="WGG47" s="1152" t="s">
        <v>129</v>
      </c>
      <c r="WGH47" s="1152" t="s">
        <v>129</v>
      </c>
      <c r="WGI47" s="1152" t="s">
        <v>129</v>
      </c>
      <c r="WGJ47" s="1152" t="s">
        <v>129</v>
      </c>
      <c r="WGK47" s="1152" t="s">
        <v>129</v>
      </c>
      <c r="WGL47" s="1152" t="s">
        <v>129</v>
      </c>
      <c r="WGM47" s="1152" t="s">
        <v>129</v>
      </c>
      <c r="WGN47" s="1152" t="s">
        <v>129</v>
      </c>
      <c r="WGO47" s="1152" t="s">
        <v>129</v>
      </c>
      <c r="WGP47" s="1152" t="s">
        <v>129</v>
      </c>
      <c r="WGQ47" s="1152" t="s">
        <v>129</v>
      </c>
      <c r="WGR47" s="1152" t="s">
        <v>129</v>
      </c>
      <c r="WGS47" s="1152" t="s">
        <v>129</v>
      </c>
      <c r="WGT47" s="1152" t="s">
        <v>129</v>
      </c>
      <c r="WGU47" s="1152" t="s">
        <v>129</v>
      </c>
      <c r="WGV47" s="1152" t="s">
        <v>129</v>
      </c>
      <c r="WGW47" s="1152" t="s">
        <v>129</v>
      </c>
      <c r="WGX47" s="1152" t="s">
        <v>129</v>
      </c>
      <c r="WGY47" s="1152" t="s">
        <v>129</v>
      </c>
      <c r="WGZ47" s="1152" t="s">
        <v>129</v>
      </c>
      <c r="WHA47" s="1152" t="s">
        <v>129</v>
      </c>
      <c r="WHB47" s="1152" t="s">
        <v>129</v>
      </c>
      <c r="WHC47" s="1152" t="s">
        <v>129</v>
      </c>
      <c r="WHD47" s="1152" t="s">
        <v>129</v>
      </c>
      <c r="WHE47" s="1152" t="s">
        <v>129</v>
      </c>
      <c r="WHF47" s="1152" t="s">
        <v>129</v>
      </c>
      <c r="WHG47" s="1152" t="s">
        <v>129</v>
      </c>
      <c r="WHH47" s="1152" t="s">
        <v>129</v>
      </c>
      <c r="WHI47" s="1152" t="s">
        <v>129</v>
      </c>
      <c r="WHJ47" s="1152" t="s">
        <v>129</v>
      </c>
      <c r="WHK47" s="1152" t="s">
        <v>129</v>
      </c>
      <c r="WHL47" s="1152" t="s">
        <v>129</v>
      </c>
      <c r="WHM47" s="1152" t="s">
        <v>129</v>
      </c>
      <c r="WHN47" s="1152" t="s">
        <v>129</v>
      </c>
      <c r="WHO47" s="1152" t="s">
        <v>129</v>
      </c>
      <c r="WHP47" s="1152" t="s">
        <v>129</v>
      </c>
      <c r="WHQ47" s="1152" t="s">
        <v>129</v>
      </c>
      <c r="WHR47" s="1152" t="s">
        <v>129</v>
      </c>
      <c r="WHS47" s="1152" t="s">
        <v>129</v>
      </c>
      <c r="WHT47" s="1152" t="s">
        <v>129</v>
      </c>
      <c r="WHU47" s="1152" t="s">
        <v>129</v>
      </c>
      <c r="WHV47" s="1152" t="s">
        <v>129</v>
      </c>
      <c r="WHW47" s="1152" t="s">
        <v>129</v>
      </c>
      <c r="WHX47" s="1152" t="s">
        <v>129</v>
      </c>
      <c r="WHY47" s="1152" t="s">
        <v>129</v>
      </c>
      <c r="WHZ47" s="1152" t="s">
        <v>129</v>
      </c>
      <c r="WIA47" s="1152" t="s">
        <v>129</v>
      </c>
      <c r="WIB47" s="1152" t="s">
        <v>129</v>
      </c>
      <c r="WIC47" s="1152" t="s">
        <v>129</v>
      </c>
      <c r="WID47" s="1152" t="s">
        <v>129</v>
      </c>
      <c r="WIE47" s="1152" t="s">
        <v>129</v>
      </c>
      <c r="WIF47" s="1152" t="s">
        <v>129</v>
      </c>
      <c r="WIG47" s="1152" t="s">
        <v>129</v>
      </c>
      <c r="WIH47" s="1152" t="s">
        <v>129</v>
      </c>
      <c r="WII47" s="1152" t="s">
        <v>129</v>
      </c>
      <c r="WIJ47" s="1152" t="s">
        <v>129</v>
      </c>
      <c r="WIK47" s="1152" t="s">
        <v>129</v>
      </c>
      <c r="WIL47" s="1152" t="s">
        <v>129</v>
      </c>
      <c r="WIM47" s="1152" t="s">
        <v>129</v>
      </c>
      <c r="WIN47" s="1152" t="s">
        <v>129</v>
      </c>
      <c r="WIO47" s="1152" t="s">
        <v>129</v>
      </c>
      <c r="WIP47" s="1152" t="s">
        <v>129</v>
      </c>
      <c r="WIQ47" s="1152" t="s">
        <v>129</v>
      </c>
      <c r="WIR47" s="1152" t="s">
        <v>129</v>
      </c>
      <c r="WIS47" s="1152" t="s">
        <v>129</v>
      </c>
      <c r="WIT47" s="1152" t="s">
        <v>129</v>
      </c>
      <c r="WIU47" s="1152" t="s">
        <v>129</v>
      </c>
      <c r="WIV47" s="1152" t="s">
        <v>129</v>
      </c>
      <c r="WIW47" s="1152" t="s">
        <v>129</v>
      </c>
      <c r="WIX47" s="1152" t="s">
        <v>129</v>
      </c>
      <c r="WIY47" s="1152" t="s">
        <v>129</v>
      </c>
      <c r="WIZ47" s="1152" t="s">
        <v>129</v>
      </c>
      <c r="WJA47" s="1152" t="s">
        <v>129</v>
      </c>
      <c r="WJB47" s="1152" t="s">
        <v>129</v>
      </c>
      <c r="WJC47" s="1152" t="s">
        <v>129</v>
      </c>
      <c r="WJD47" s="1152" t="s">
        <v>129</v>
      </c>
      <c r="WJE47" s="1152" t="s">
        <v>129</v>
      </c>
      <c r="WJF47" s="1152" t="s">
        <v>129</v>
      </c>
      <c r="WJG47" s="1152" t="s">
        <v>129</v>
      </c>
      <c r="WJH47" s="1152" t="s">
        <v>129</v>
      </c>
      <c r="WJI47" s="1152" t="s">
        <v>129</v>
      </c>
      <c r="WJJ47" s="1152" t="s">
        <v>129</v>
      </c>
      <c r="WJK47" s="1152" t="s">
        <v>129</v>
      </c>
      <c r="WJL47" s="1152" t="s">
        <v>129</v>
      </c>
      <c r="WJM47" s="1152" t="s">
        <v>129</v>
      </c>
      <c r="WJN47" s="1152" t="s">
        <v>129</v>
      </c>
      <c r="WJO47" s="1152" t="s">
        <v>129</v>
      </c>
      <c r="WJP47" s="1152" t="s">
        <v>129</v>
      </c>
      <c r="WJQ47" s="1152" t="s">
        <v>129</v>
      </c>
      <c r="WJR47" s="1152" t="s">
        <v>129</v>
      </c>
      <c r="WJS47" s="1152" t="s">
        <v>129</v>
      </c>
      <c r="WJT47" s="1152" t="s">
        <v>129</v>
      </c>
      <c r="WJU47" s="1152" t="s">
        <v>129</v>
      </c>
      <c r="WJV47" s="1152" t="s">
        <v>129</v>
      </c>
      <c r="WJW47" s="1152" t="s">
        <v>129</v>
      </c>
      <c r="WJX47" s="1152" t="s">
        <v>129</v>
      </c>
      <c r="WJY47" s="1152" t="s">
        <v>129</v>
      </c>
      <c r="WJZ47" s="1152" t="s">
        <v>129</v>
      </c>
      <c r="WKA47" s="1152" t="s">
        <v>129</v>
      </c>
      <c r="WKB47" s="1152" t="s">
        <v>129</v>
      </c>
      <c r="WKC47" s="1152" t="s">
        <v>129</v>
      </c>
      <c r="WKD47" s="1152" t="s">
        <v>129</v>
      </c>
      <c r="WKE47" s="1152" t="s">
        <v>129</v>
      </c>
      <c r="WKF47" s="1152" t="s">
        <v>129</v>
      </c>
      <c r="WKG47" s="1152" t="s">
        <v>129</v>
      </c>
      <c r="WKH47" s="1152" t="s">
        <v>129</v>
      </c>
      <c r="WKI47" s="1152" t="s">
        <v>129</v>
      </c>
      <c r="WKJ47" s="1152" t="s">
        <v>129</v>
      </c>
      <c r="WKK47" s="1152" t="s">
        <v>129</v>
      </c>
      <c r="WKL47" s="1152" t="s">
        <v>129</v>
      </c>
      <c r="WKM47" s="1152" t="s">
        <v>129</v>
      </c>
      <c r="WKN47" s="1152" t="s">
        <v>129</v>
      </c>
      <c r="WKO47" s="1152" t="s">
        <v>129</v>
      </c>
      <c r="WKP47" s="1152" t="s">
        <v>129</v>
      </c>
      <c r="WKQ47" s="1152" t="s">
        <v>129</v>
      </c>
      <c r="WKR47" s="1152" t="s">
        <v>129</v>
      </c>
      <c r="WKS47" s="1152" t="s">
        <v>129</v>
      </c>
      <c r="WKT47" s="1152" t="s">
        <v>129</v>
      </c>
      <c r="WKU47" s="1152" t="s">
        <v>129</v>
      </c>
      <c r="WKV47" s="1152" t="s">
        <v>129</v>
      </c>
      <c r="WKW47" s="1152" t="s">
        <v>129</v>
      </c>
      <c r="WKX47" s="1152" t="s">
        <v>129</v>
      </c>
      <c r="WKY47" s="1152" t="s">
        <v>129</v>
      </c>
      <c r="WKZ47" s="1152" t="s">
        <v>129</v>
      </c>
      <c r="WLA47" s="1152" t="s">
        <v>129</v>
      </c>
      <c r="WLB47" s="1152" t="s">
        <v>129</v>
      </c>
      <c r="WLC47" s="1152" t="s">
        <v>129</v>
      </c>
      <c r="WLD47" s="1152" t="s">
        <v>129</v>
      </c>
      <c r="WLE47" s="1152" t="s">
        <v>129</v>
      </c>
      <c r="WLF47" s="1152" t="s">
        <v>129</v>
      </c>
      <c r="WLG47" s="1152" t="s">
        <v>129</v>
      </c>
      <c r="WLH47" s="1152" t="s">
        <v>129</v>
      </c>
      <c r="WLI47" s="1152" t="s">
        <v>129</v>
      </c>
      <c r="WLJ47" s="1152" t="s">
        <v>129</v>
      </c>
      <c r="WLK47" s="1152" t="s">
        <v>129</v>
      </c>
      <c r="WLL47" s="1152" t="s">
        <v>129</v>
      </c>
      <c r="WLM47" s="1152" t="s">
        <v>129</v>
      </c>
      <c r="WLN47" s="1152" t="s">
        <v>129</v>
      </c>
      <c r="WLO47" s="1152" t="s">
        <v>129</v>
      </c>
      <c r="WLP47" s="1152" t="s">
        <v>129</v>
      </c>
      <c r="WLQ47" s="1152" t="s">
        <v>129</v>
      </c>
      <c r="WLR47" s="1152" t="s">
        <v>129</v>
      </c>
      <c r="WLS47" s="1152" t="s">
        <v>129</v>
      </c>
      <c r="WLT47" s="1152" t="s">
        <v>129</v>
      </c>
      <c r="WLU47" s="1152" t="s">
        <v>129</v>
      </c>
      <c r="WLV47" s="1152" t="s">
        <v>129</v>
      </c>
      <c r="WLW47" s="1152" t="s">
        <v>129</v>
      </c>
      <c r="WLX47" s="1152" t="s">
        <v>129</v>
      </c>
      <c r="WLY47" s="1152" t="s">
        <v>129</v>
      </c>
      <c r="WLZ47" s="1152" t="s">
        <v>129</v>
      </c>
      <c r="WMA47" s="1152" t="s">
        <v>129</v>
      </c>
      <c r="WMB47" s="1152" t="s">
        <v>129</v>
      </c>
      <c r="WMC47" s="1152" t="s">
        <v>129</v>
      </c>
      <c r="WMD47" s="1152" t="s">
        <v>129</v>
      </c>
      <c r="WME47" s="1152" t="s">
        <v>129</v>
      </c>
      <c r="WMF47" s="1152" t="s">
        <v>129</v>
      </c>
      <c r="WMG47" s="1152" t="s">
        <v>129</v>
      </c>
      <c r="WMH47" s="1152" t="s">
        <v>129</v>
      </c>
      <c r="WMI47" s="1152" t="s">
        <v>129</v>
      </c>
      <c r="WMJ47" s="1152" t="s">
        <v>129</v>
      </c>
      <c r="WMK47" s="1152" t="s">
        <v>129</v>
      </c>
      <c r="WML47" s="1152" t="s">
        <v>129</v>
      </c>
      <c r="WMM47" s="1152" t="s">
        <v>129</v>
      </c>
      <c r="WMN47" s="1152" t="s">
        <v>129</v>
      </c>
      <c r="WMO47" s="1152" t="s">
        <v>129</v>
      </c>
      <c r="WMP47" s="1152" t="s">
        <v>129</v>
      </c>
      <c r="WMQ47" s="1152" t="s">
        <v>129</v>
      </c>
      <c r="WMR47" s="1152" t="s">
        <v>129</v>
      </c>
      <c r="WMS47" s="1152" t="s">
        <v>129</v>
      </c>
      <c r="WMT47" s="1152" t="s">
        <v>129</v>
      </c>
      <c r="WMU47" s="1152" t="s">
        <v>129</v>
      </c>
      <c r="WMV47" s="1152" t="s">
        <v>129</v>
      </c>
      <c r="WMW47" s="1152" t="s">
        <v>129</v>
      </c>
      <c r="WMX47" s="1152" t="s">
        <v>129</v>
      </c>
      <c r="WMY47" s="1152" t="s">
        <v>129</v>
      </c>
      <c r="WMZ47" s="1152" t="s">
        <v>129</v>
      </c>
      <c r="WNA47" s="1152" t="s">
        <v>129</v>
      </c>
      <c r="WNB47" s="1152" t="s">
        <v>129</v>
      </c>
      <c r="WNC47" s="1152" t="s">
        <v>129</v>
      </c>
      <c r="WND47" s="1152" t="s">
        <v>129</v>
      </c>
      <c r="WNE47" s="1152" t="s">
        <v>129</v>
      </c>
      <c r="WNF47" s="1152" t="s">
        <v>129</v>
      </c>
      <c r="WNG47" s="1152" t="s">
        <v>129</v>
      </c>
      <c r="WNH47" s="1152" t="s">
        <v>129</v>
      </c>
      <c r="WNI47" s="1152" t="s">
        <v>129</v>
      </c>
      <c r="WNJ47" s="1152" t="s">
        <v>129</v>
      </c>
      <c r="WNK47" s="1152" t="s">
        <v>129</v>
      </c>
      <c r="WNL47" s="1152" t="s">
        <v>129</v>
      </c>
      <c r="WNM47" s="1152" t="s">
        <v>129</v>
      </c>
      <c r="WNN47" s="1152" t="s">
        <v>129</v>
      </c>
      <c r="WNO47" s="1152" t="s">
        <v>129</v>
      </c>
      <c r="WNP47" s="1152" t="s">
        <v>129</v>
      </c>
      <c r="WNQ47" s="1152" t="s">
        <v>129</v>
      </c>
      <c r="WNR47" s="1152" t="s">
        <v>129</v>
      </c>
      <c r="WNS47" s="1152" t="s">
        <v>129</v>
      </c>
      <c r="WNT47" s="1152" t="s">
        <v>129</v>
      </c>
      <c r="WNU47" s="1152" t="s">
        <v>129</v>
      </c>
      <c r="WNV47" s="1152" t="s">
        <v>129</v>
      </c>
      <c r="WNW47" s="1152" t="s">
        <v>129</v>
      </c>
      <c r="WNX47" s="1152" t="s">
        <v>129</v>
      </c>
      <c r="WNY47" s="1152" t="s">
        <v>129</v>
      </c>
      <c r="WNZ47" s="1152" t="s">
        <v>129</v>
      </c>
      <c r="WOA47" s="1152" t="s">
        <v>129</v>
      </c>
      <c r="WOB47" s="1152" t="s">
        <v>129</v>
      </c>
      <c r="WOC47" s="1152" t="s">
        <v>129</v>
      </c>
      <c r="WOD47" s="1152" t="s">
        <v>129</v>
      </c>
      <c r="WOE47" s="1152" t="s">
        <v>129</v>
      </c>
      <c r="WOF47" s="1152" t="s">
        <v>129</v>
      </c>
      <c r="WOG47" s="1152" t="s">
        <v>129</v>
      </c>
      <c r="WOH47" s="1152" t="s">
        <v>129</v>
      </c>
      <c r="WOI47" s="1152" t="s">
        <v>129</v>
      </c>
      <c r="WOJ47" s="1152" t="s">
        <v>129</v>
      </c>
      <c r="WOK47" s="1152" t="s">
        <v>129</v>
      </c>
      <c r="WOL47" s="1152" t="s">
        <v>129</v>
      </c>
      <c r="WOM47" s="1152" t="s">
        <v>129</v>
      </c>
      <c r="WON47" s="1152" t="s">
        <v>129</v>
      </c>
      <c r="WOO47" s="1152" t="s">
        <v>129</v>
      </c>
      <c r="WOP47" s="1152" t="s">
        <v>129</v>
      </c>
      <c r="WOQ47" s="1152" t="s">
        <v>129</v>
      </c>
      <c r="WOR47" s="1152" t="s">
        <v>129</v>
      </c>
      <c r="WOS47" s="1152" t="s">
        <v>129</v>
      </c>
      <c r="WOT47" s="1152" t="s">
        <v>129</v>
      </c>
      <c r="WOU47" s="1152" t="s">
        <v>129</v>
      </c>
      <c r="WOV47" s="1152" t="s">
        <v>129</v>
      </c>
      <c r="WOW47" s="1152" t="s">
        <v>129</v>
      </c>
      <c r="WOX47" s="1152" t="s">
        <v>129</v>
      </c>
      <c r="WOY47" s="1152" t="s">
        <v>129</v>
      </c>
      <c r="WOZ47" s="1152" t="s">
        <v>129</v>
      </c>
      <c r="WPA47" s="1152" t="s">
        <v>129</v>
      </c>
      <c r="WPB47" s="1152" t="s">
        <v>129</v>
      </c>
      <c r="WPC47" s="1152" t="s">
        <v>129</v>
      </c>
      <c r="WPD47" s="1152" t="s">
        <v>129</v>
      </c>
      <c r="WPE47" s="1152" t="s">
        <v>129</v>
      </c>
      <c r="WPF47" s="1152" t="s">
        <v>129</v>
      </c>
      <c r="WPG47" s="1152" t="s">
        <v>129</v>
      </c>
      <c r="WPH47" s="1152" t="s">
        <v>129</v>
      </c>
      <c r="WPI47" s="1152" t="s">
        <v>129</v>
      </c>
      <c r="WPJ47" s="1152" t="s">
        <v>129</v>
      </c>
      <c r="WPK47" s="1152" t="s">
        <v>129</v>
      </c>
      <c r="WPL47" s="1152" t="s">
        <v>129</v>
      </c>
      <c r="WPM47" s="1152" t="s">
        <v>129</v>
      </c>
      <c r="WPN47" s="1152" t="s">
        <v>129</v>
      </c>
      <c r="WPO47" s="1152" t="s">
        <v>129</v>
      </c>
      <c r="WPP47" s="1152" t="s">
        <v>129</v>
      </c>
      <c r="WPQ47" s="1152" t="s">
        <v>129</v>
      </c>
      <c r="WPR47" s="1152" t="s">
        <v>129</v>
      </c>
      <c r="WPS47" s="1152" t="s">
        <v>129</v>
      </c>
      <c r="WPT47" s="1152" t="s">
        <v>129</v>
      </c>
      <c r="WPU47" s="1152" t="s">
        <v>129</v>
      </c>
      <c r="WPV47" s="1152" t="s">
        <v>129</v>
      </c>
      <c r="WPW47" s="1152" t="s">
        <v>129</v>
      </c>
      <c r="WPX47" s="1152" t="s">
        <v>129</v>
      </c>
      <c r="WPY47" s="1152" t="s">
        <v>129</v>
      </c>
      <c r="WPZ47" s="1152" t="s">
        <v>129</v>
      </c>
      <c r="WQA47" s="1152" t="s">
        <v>129</v>
      </c>
      <c r="WQB47" s="1152" t="s">
        <v>129</v>
      </c>
      <c r="WQC47" s="1152" t="s">
        <v>129</v>
      </c>
      <c r="WQD47" s="1152" t="s">
        <v>129</v>
      </c>
      <c r="WQE47" s="1152" t="s">
        <v>129</v>
      </c>
      <c r="WQF47" s="1152" t="s">
        <v>129</v>
      </c>
      <c r="WQG47" s="1152" t="s">
        <v>129</v>
      </c>
      <c r="WQH47" s="1152" t="s">
        <v>129</v>
      </c>
      <c r="WQI47" s="1152" t="s">
        <v>129</v>
      </c>
      <c r="WQJ47" s="1152" t="s">
        <v>129</v>
      </c>
      <c r="WQK47" s="1152" t="s">
        <v>129</v>
      </c>
      <c r="WQL47" s="1152" t="s">
        <v>129</v>
      </c>
      <c r="WQM47" s="1152" t="s">
        <v>129</v>
      </c>
      <c r="WQN47" s="1152" t="s">
        <v>129</v>
      </c>
      <c r="WQO47" s="1152" t="s">
        <v>129</v>
      </c>
      <c r="WQP47" s="1152" t="s">
        <v>129</v>
      </c>
      <c r="WQQ47" s="1152" t="s">
        <v>129</v>
      </c>
      <c r="WQR47" s="1152" t="s">
        <v>129</v>
      </c>
      <c r="WQS47" s="1152" t="s">
        <v>129</v>
      </c>
      <c r="WQT47" s="1152" t="s">
        <v>129</v>
      </c>
      <c r="WQU47" s="1152" t="s">
        <v>129</v>
      </c>
      <c r="WQV47" s="1152" t="s">
        <v>129</v>
      </c>
      <c r="WQW47" s="1152" t="s">
        <v>129</v>
      </c>
      <c r="WQX47" s="1152" t="s">
        <v>129</v>
      </c>
      <c r="WQY47" s="1152" t="s">
        <v>129</v>
      </c>
      <c r="WQZ47" s="1152" t="s">
        <v>129</v>
      </c>
      <c r="WRA47" s="1152" t="s">
        <v>129</v>
      </c>
      <c r="WRB47" s="1152" t="s">
        <v>129</v>
      </c>
      <c r="WRC47" s="1152" t="s">
        <v>129</v>
      </c>
      <c r="WRD47" s="1152" t="s">
        <v>129</v>
      </c>
      <c r="WRE47" s="1152" t="s">
        <v>129</v>
      </c>
      <c r="WRF47" s="1152" t="s">
        <v>129</v>
      </c>
      <c r="WRG47" s="1152" t="s">
        <v>129</v>
      </c>
      <c r="WRH47" s="1152" t="s">
        <v>129</v>
      </c>
      <c r="WRI47" s="1152" t="s">
        <v>129</v>
      </c>
      <c r="WRJ47" s="1152" t="s">
        <v>129</v>
      </c>
      <c r="WRK47" s="1152" t="s">
        <v>129</v>
      </c>
      <c r="WRL47" s="1152" t="s">
        <v>129</v>
      </c>
      <c r="WRM47" s="1152" t="s">
        <v>129</v>
      </c>
      <c r="WRN47" s="1152" t="s">
        <v>129</v>
      </c>
      <c r="WRO47" s="1152" t="s">
        <v>129</v>
      </c>
      <c r="WRP47" s="1152" t="s">
        <v>129</v>
      </c>
      <c r="WRQ47" s="1152" t="s">
        <v>129</v>
      </c>
      <c r="WRR47" s="1152" t="s">
        <v>129</v>
      </c>
      <c r="WRS47" s="1152" t="s">
        <v>129</v>
      </c>
      <c r="WRT47" s="1152" t="s">
        <v>129</v>
      </c>
      <c r="WRU47" s="1152" t="s">
        <v>129</v>
      </c>
      <c r="WRV47" s="1152" t="s">
        <v>129</v>
      </c>
      <c r="WRW47" s="1152" t="s">
        <v>129</v>
      </c>
      <c r="WRX47" s="1152" t="s">
        <v>129</v>
      </c>
      <c r="WRY47" s="1152" t="s">
        <v>129</v>
      </c>
      <c r="WRZ47" s="1152" t="s">
        <v>129</v>
      </c>
      <c r="WSA47" s="1152" t="s">
        <v>129</v>
      </c>
      <c r="WSB47" s="1152" t="s">
        <v>129</v>
      </c>
      <c r="WSC47" s="1152" t="s">
        <v>129</v>
      </c>
      <c r="WSD47" s="1152" t="s">
        <v>129</v>
      </c>
      <c r="WSE47" s="1152" t="s">
        <v>129</v>
      </c>
      <c r="WSF47" s="1152" t="s">
        <v>129</v>
      </c>
      <c r="WSG47" s="1152" t="s">
        <v>129</v>
      </c>
      <c r="WSH47" s="1152" t="s">
        <v>129</v>
      </c>
      <c r="WSI47" s="1152" t="s">
        <v>129</v>
      </c>
      <c r="WSJ47" s="1152" t="s">
        <v>129</v>
      </c>
      <c r="WSK47" s="1152" t="s">
        <v>129</v>
      </c>
      <c r="WSL47" s="1152" t="s">
        <v>129</v>
      </c>
      <c r="WSM47" s="1152" t="s">
        <v>129</v>
      </c>
      <c r="WSN47" s="1152" t="s">
        <v>129</v>
      </c>
      <c r="WSO47" s="1152" t="s">
        <v>129</v>
      </c>
      <c r="WSP47" s="1152" t="s">
        <v>129</v>
      </c>
      <c r="WSQ47" s="1152" t="s">
        <v>129</v>
      </c>
      <c r="WSR47" s="1152" t="s">
        <v>129</v>
      </c>
      <c r="WSS47" s="1152" t="s">
        <v>129</v>
      </c>
      <c r="WST47" s="1152" t="s">
        <v>129</v>
      </c>
      <c r="WSU47" s="1152" t="s">
        <v>129</v>
      </c>
      <c r="WSV47" s="1152" t="s">
        <v>129</v>
      </c>
      <c r="WSW47" s="1152" t="s">
        <v>129</v>
      </c>
      <c r="WSX47" s="1152" t="s">
        <v>129</v>
      </c>
      <c r="WSY47" s="1152" t="s">
        <v>129</v>
      </c>
      <c r="WSZ47" s="1152" t="s">
        <v>129</v>
      </c>
      <c r="WTA47" s="1152" t="s">
        <v>129</v>
      </c>
      <c r="WTB47" s="1152" t="s">
        <v>129</v>
      </c>
      <c r="WTC47" s="1152" t="s">
        <v>129</v>
      </c>
      <c r="WTD47" s="1152" t="s">
        <v>129</v>
      </c>
      <c r="WTE47" s="1152" t="s">
        <v>129</v>
      </c>
      <c r="WTF47" s="1152" t="s">
        <v>129</v>
      </c>
      <c r="WTG47" s="1152" t="s">
        <v>129</v>
      </c>
      <c r="WTH47" s="1152" t="s">
        <v>129</v>
      </c>
      <c r="WTI47" s="1152" t="s">
        <v>129</v>
      </c>
      <c r="WTJ47" s="1152" t="s">
        <v>129</v>
      </c>
      <c r="WTK47" s="1152" t="s">
        <v>129</v>
      </c>
      <c r="WTL47" s="1152" t="s">
        <v>129</v>
      </c>
      <c r="WTM47" s="1152" t="s">
        <v>129</v>
      </c>
      <c r="WTN47" s="1152" t="s">
        <v>129</v>
      </c>
      <c r="WTO47" s="1152" t="s">
        <v>129</v>
      </c>
      <c r="WTP47" s="1152" t="s">
        <v>129</v>
      </c>
      <c r="WTQ47" s="1152" t="s">
        <v>129</v>
      </c>
      <c r="WTR47" s="1152" t="s">
        <v>129</v>
      </c>
      <c r="WTS47" s="1152" t="s">
        <v>129</v>
      </c>
      <c r="WTT47" s="1152" t="s">
        <v>129</v>
      </c>
      <c r="WTU47" s="1152" t="s">
        <v>129</v>
      </c>
      <c r="WTV47" s="1152" t="s">
        <v>129</v>
      </c>
      <c r="WTW47" s="1152" t="s">
        <v>129</v>
      </c>
      <c r="WTX47" s="1152" t="s">
        <v>129</v>
      </c>
      <c r="WTY47" s="1152" t="s">
        <v>129</v>
      </c>
      <c r="WTZ47" s="1152" t="s">
        <v>129</v>
      </c>
      <c r="WUA47" s="1152" t="s">
        <v>129</v>
      </c>
      <c r="WUB47" s="1152" t="s">
        <v>129</v>
      </c>
      <c r="WUC47" s="1152" t="s">
        <v>129</v>
      </c>
      <c r="WUD47" s="1152" t="s">
        <v>129</v>
      </c>
      <c r="WUE47" s="1152" t="s">
        <v>129</v>
      </c>
      <c r="WUF47" s="1152" t="s">
        <v>129</v>
      </c>
      <c r="WUG47" s="1152" t="s">
        <v>129</v>
      </c>
      <c r="WUH47" s="1152" t="s">
        <v>129</v>
      </c>
      <c r="WUI47" s="1152" t="s">
        <v>129</v>
      </c>
      <c r="WUJ47" s="1152" t="s">
        <v>129</v>
      </c>
      <c r="WUK47" s="1152" t="s">
        <v>129</v>
      </c>
      <c r="WUL47" s="1152" t="s">
        <v>129</v>
      </c>
      <c r="WUM47" s="1152" t="s">
        <v>129</v>
      </c>
      <c r="WUN47" s="1152" t="s">
        <v>129</v>
      </c>
      <c r="WUO47" s="1152" t="s">
        <v>129</v>
      </c>
      <c r="WUP47" s="1152" t="s">
        <v>129</v>
      </c>
      <c r="WUQ47" s="1152" t="s">
        <v>129</v>
      </c>
      <c r="WUR47" s="1152" t="s">
        <v>129</v>
      </c>
      <c r="WUS47" s="1152" t="s">
        <v>129</v>
      </c>
      <c r="WUT47" s="1152" t="s">
        <v>129</v>
      </c>
      <c r="WUU47" s="1152" t="s">
        <v>129</v>
      </c>
      <c r="WUV47" s="1152" t="s">
        <v>129</v>
      </c>
      <c r="WUW47" s="1152" t="s">
        <v>129</v>
      </c>
      <c r="WUX47" s="1152" t="s">
        <v>129</v>
      </c>
      <c r="WUY47" s="1152" t="s">
        <v>129</v>
      </c>
      <c r="WUZ47" s="1152" t="s">
        <v>129</v>
      </c>
      <c r="WVA47" s="1152" t="s">
        <v>129</v>
      </c>
      <c r="WVB47" s="1152" t="s">
        <v>129</v>
      </c>
      <c r="WVC47" s="1152" t="s">
        <v>129</v>
      </c>
      <c r="WVD47" s="1152" t="s">
        <v>129</v>
      </c>
      <c r="WVE47" s="1152" t="s">
        <v>129</v>
      </c>
      <c r="WVF47" s="1152" t="s">
        <v>129</v>
      </c>
      <c r="WVG47" s="1152" t="s">
        <v>129</v>
      </c>
      <c r="WVH47" s="1152" t="s">
        <v>129</v>
      </c>
      <c r="WVI47" s="1152" t="s">
        <v>129</v>
      </c>
      <c r="WVJ47" s="1152" t="s">
        <v>129</v>
      </c>
      <c r="WVK47" s="1152" t="s">
        <v>129</v>
      </c>
      <c r="WVL47" s="1152" t="s">
        <v>129</v>
      </c>
      <c r="WVM47" s="1152" t="s">
        <v>129</v>
      </c>
      <c r="WVN47" s="1152" t="s">
        <v>129</v>
      </c>
      <c r="WVO47" s="1152" t="s">
        <v>129</v>
      </c>
      <c r="WVP47" s="1152" t="s">
        <v>129</v>
      </c>
      <c r="WVQ47" s="1152" t="s">
        <v>129</v>
      </c>
      <c r="WVR47" s="1152" t="s">
        <v>129</v>
      </c>
      <c r="WVS47" s="1152" t="s">
        <v>129</v>
      </c>
      <c r="WVT47" s="1152" t="s">
        <v>129</v>
      </c>
      <c r="WVU47" s="1152" t="s">
        <v>129</v>
      </c>
      <c r="WVV47" s="1152" t="s">
        <v>129</v>
      </c>
      <c r="WVW47" s="1152" t="s">
        <v>129</v>
      </c>
      <c r="WVX47" s="1152" t="s">
        <v>129</v>
      </c>
      <c r="WVY47" s="1152" t="s">
        <v>129</v>
      </c>
      <c r="WVZ47" s="1152" t="s">
        <v>129</v>
      </c>
      <c r="WWA47" s="1152" t="s">
        <v>129</v>
      </c>
      <c r="WWB47" s="1152" t="s">
        <v>129</v>
      </c>
      <c r="WWC47" s="1152" t="s">
        <v>129</v>
      </c>
      <c r="WWD47" s="1152" t="s">
        <v>129</v>
      </c>
      <c r="WWE47" s="1152" t="s">
        <v>129</v>
      </c>
      <c r="WWF47" s="1152" t="s">
        <v>129</v>
      </c>
      <c r="WWG47" s="1152" t="s">
        <v>129</v>
      </c>
      <c r="WWH47" s="1152" t="s">
        <v>129</v>
      </c>
      <c r="WWI47" s="1152" t="s">
        <v>129</v>
      </c>
      <c r="WWJ47" s="1152" t="s">
        <v>129</v>
      </c>
      <c r="WWK47" s="1152" t="s">
        <v>129</v>
      </c>
      <c r="WWL47" s="1152" t="s">
        <v>129</v>
      </c>
      <c r="WWM47" s="1152" t="s">
        <v>129</v>
      </c>
      <c r="WWN47" s="1152" t="s">
        <v>129</v>
      </c>
      <c r="WWO47" s="1152" t="s">
        <v>129</v>
      </c>
      <c r="WWP47" s="1152" t="s">
        <v>129</v>
      </c>
      <c r="WWQ47" s="1152" t="s">
        <v>129</v>
      </c>
      <c r="WWR47" s="1152" t="s">
        <v>129</v>
      </c>
      <c r="WWS47" s="1152" t="s">
        <v>129</v>
      </c>
      <c r="WWT47" s="1152" t="s">
        <v>129</v>
      </c>
      <c r="WWU47" s="1152" t="s">
        <v>129</v>
      </c>
      <c r="WWV47" s="1152" t="s">
        <v>129</v>
      </c>
      <c r="WWW47" s="1152" t="s">
        <v>129</v>
      </c>
      <c r="WWX47" s="1152" t="s">
        <v>129</v>
      </c>
      <c r="WWY47" s="1152" t="s">
        <v>129</v>
      </c>
      <c r="WWZ47" s="1152" t="s">
        <v>129</v>
      </c>
      <c r="WXA47" s="1152" t="s">
        <v>129</v>
      </c>
      <c r="WXB47" s="1152" t="s">
        <v>129</v>
      </c>
      <c r="WXC47" s="1152" t="s">
        <v>129</v>
      </c>
      <c r="WXD47" s="1152" t="s">
        <v>129</v>
      </c>
      <c r="WXE47" s="1152" t="s">
        <v>129</v>
      </c>
      <c r="WXF47" s="1152" t="s">
        <v>129</v>
      </c>
      <c r="WXG47" s="1152" t="s">
        <v>129</v>
      </c>
      <c r="WXH47" s="1152" t="s">
        <v>129</v>
      </c>
      <c r="WXI47" s="1152" t="s">
        <v>129</v>
      </c>
      <c r="WXJ47" s="1152" t="s">
        <v>129</v>
      </c>
      <c r="WXK47" s="1152" t="s">
        <v>129</v>
      </c>
      <c r="WXL47" s="1152" t="s">
        <v>129</v>
      </c>
      <c r="WXM47" s="1152" t="s">
        <v>129</v>
      </c>
      <c r="WXN47" s="1152" t="s">
        <v>129</v>
      </c>
      <c r="WXO47" s="1152" t="s">
        <v>129</v>
      </c>
      <c r="WXP47" s="1152" t="s">
        <v>129</v>
      </c>
      <c r="WXQ47" s="1152" t="s">
        <v>129</v>
      </c>
      <c r="WXR47" s="1152" t="s">
        <v>129</v>
      </c>
      <c r="WXS47" s="1152" t="s">
        <v>129</v>
      </c>
      <c r="WXT47" s="1152" t="s">
        <v>129</v>
      </c>
      <c r="WXU47" s="1152" t="s">
        <v>129</v>
      </c>
      <c r="WXV47" s="1152" t="s">
        <v>129</v>
      </c>
      <c r="WXW47" s="1152" t="s">
        <v>129</v>
      </c>
      <c r="WXX47" s="1152" t="s">
        <v>129</v>
      </c>
      <c r="WXY47" s="1152" t="s">
        <v>129</v>
      </c>
      <c r="WXZ47" s="1152" t="s">
        <v>129</v>
      </c>
      <c r="WYA47" s="1152" t="s">
        <v>129</v>
      </c>
      <c r="WYB47" s="1152" t="s">
        <v>129</v>
      </c>
      <c r="WYC47" s="1152" t="s">
        <v>129</v>
      </c>
      <c r="WYD47" s="1152" t="s">
        <v>129</v>
      </c>
      <c r="WYE47" s="1152" t="s">
        <v>129</v>
      </c>
      <c r="WYF47" s="1152" t="s">
        <v>129</v>
      </c>
      <c r="WYG47" s="1152" t="s">
        <v>129</v>
      </c>
      <c r="WYH47" s="1152" t="s">
        <v>129</v>
      </c>
      <c r="WYI47" s="1152" t="s">
        <v>129</v>
      </c>
      <c r="WYJ47" s="1152" t="s">
        <v>129</v>
      </c>
      <c r="WYK47" s="1152" t="s">
        <v>129</v>
      </c>
      <c r="WYL47" s="1152" t="s">
        <v>129</v>
      </c>
      <c r="WYM47" s="1152" t="s">
        <v>129</v>
      </c>
      <c r="WYN47" s="1152" t="s">
        <v>129</v>
      </c>
      <c r="WYO47" s="1152" t="s">
        <v>129</v>
      </c>
      <c r="WYP47" s="1152" t="s">
        <v>129</v>
      </c>
      <c r="WYQ47" s="1152" t="s">
        <v>129</v>
      </c>
      <c r="WYR47" s="1152" t="s">
        <v>129</v>
      </c>
      <c r="WYS47" s="1152" t="s">
        <v>129</v>
      </c>
      <c r="WYT47" s="1152" t="s">
        <v>129</v>
      </c>
      <c r="WYU47" s="1152" t="s">
        <v>129</v>
      </c>
      <c r="WYV47" s="1152" t="s">
        <v>129</v>
      </c>
      <c r="WYW47" s="1152" t="s">
        <v>129</v>
      </c>
      <c r="WYX47" s="1152" t="s">
        <v>129</v>
      </c>
      <c r="WYY47" s="1152" t="s">
        <v>129</v>
      </c>
      <c r="WYZ47" s="1152" t="s">
        <v>129</v>
      </c>
      <c r="WZA47" s="1152" t="s">
        <v>129</v>
      </c>
      <c r="WZB47" s="1152" t="s">
        <v>129</v>
      </c>
      <c r="WZC47" s="1152" t="s">
        <v>129</v>
      </c>
      <c r="WZD47" s="1152" t="s">
        <v>129</v>
      </c>
      <c r="WZE47" s="1152" t="s">
        <v>129</v>
      </c>
      <c r="WZF47" s="1152" t="s">
        <v>129</v>
      </c>
      <c r="WZG47" s="1152" t="s">
        <v>129</v>
      </c>
      <c r="WZH47" s="1152" t="s">
        <v>129</v>
      </c>
      <c r="WZI47" s="1152" t="s">
        <v>129</v>
      </c>
      <c r="WZJ47" s="1152" t="s">
        <v>129</v>
      </c>
      <c r="WZK47" s="1152" t="s">
        <v>129</v>
      </c>
      <c r="WZL47" s="1152" t="s">
        <v>129</v>
      </c>
      <c r="WZM47" s="1152" t="s">
        <v>129</v>
      </c>
      <c r="WZN47" s="1152" t="s">
        <v>129</v>
      </c>
      <c r="WZO47" s="1152" t="s">
        <v>129</v>
      </c>
      <c r="WZP47" s="1152" t="s">
        <v>129</v>
      </c>
      <c r="WZQ47" s="1152" t="s">
        <v>129</v>
      </c>
      <c r="WZR47" s="1152" t="s">
        <v>129</v>
      </c>
      <c r="WZS47" s="1152" t="s">
        <v>129</v>
      </c>
      <c r="WZT47" s="1152" t="s">
        <v>129</v>
      </c>
      <c r="WZU47" s="1152" t="s">
        <v>129</v>
      </c>
      <c r="WZV47" s="1152" t="s">
        <v>129</v>
      </c>
      <c r="WZW47" s="1152" t="s">
        <v>129</v>
      </c>
      <c r="WZX47" s="1152" t="s">
        <v>129</v>
      </c>
      <c r="WZY47" s="1152" t="s">
        <v>129</v>
      </c>
      <c r="WZZ47" s="1152" t="s">
        <v>129</v>
      </c>
      <c r="XAA47" s="1152" t="s">
        <v>129</v>
      </c>
      <c r="XAB47" s="1152" t="s">
        <v>129</v>
      </c>
      <c r="XAC47" s="1152" t="s">
        <v>129</v>
      </c>
      <c r="XAD47" s="1152" t="s">
        <v>129</v>
      </c>
      <c r="XAE47" s="1152" t="s">
        <v>129</v>
      </c>
      <c r="XAF47" s="1152" t="s">
        <v>129</v>
      </c>
      <c r="XAG47" s="1152" t="s">
        <v>129</v>
      </c>
      <c r="XAH47" s="1152" t="s">
        <v>129</v>
      </c>
      <c r="XAI47" s="1152" t="s">
        <v>129</v>
      </c>
      <c r="XAJ47" s="1152" t="s">
        <v>129</v>
      </c>
      <c r="XAK47" s="1152" t="s">
        <v>129</v>
      </c>
      <c r="XAL47" s="1152" t="s">
        <v>129</v>
      </c>
      <c r="XAM47" s="1152" t="s">
        <v>129</v>
      </c>
      <c r="XAN47" s="1152" t="s">
        <v>129</v>
      </c>
      <c r="XAO47" s="1152" t="s">
        <v>129</v>
      </c>
      <c r="XAP47" s="1152" t="s">
        <v>129</v>
      </c>
      <c r="XAQ47" s="1152" t="s">
        <v>129</v>
      </c>
      <c r="XAR47" s="1152" t="s">
        <v>129</v>
      </c>
      <c r="XAS47" s="1152" t="s">
        <v>129</v>
      </c>
      <c r="XAT47" s="1152" t="s">
        <v>129</v>
      </c>
      <c r="XAU47" s="1152" t="s">
        <v>129</v>
      </c>
      <c r="XAV47" s="1152" t="s">
        <v>129</v>
      </c>
      <c r="XAW47" s="1152" t="s">
        <v>129</v>
      </c>
      <c r="XAX47" s="1152" t="s">
        <v>129</v>
      </c>
      <c r="XAY47" s="1152" t="s">
        <v>129</v>
      </c>
      <c r="XAZ47" s="1152" t="s">
        <v>129</v>
      </c>
      <c r="XBA47" s="1152" t="s">
        <v>129</v>
      </c>
      <c r="XBB47" s="1152" t="s">
        <v>129</v>
      </c>
      <c r="XBC47" s="1152" t="s">
        <v>129</v>
      </c>
      <c r="XBD47" s="1152" t="s">
        <v>129</v>
      </c>
      <c r="XBE47" s="1152" t="s">
        <v>129</v>
      </c>
      <c r="XBF47" s="1152" t="s">
        <v>129</v>
      </c>
      <c r="XBG47" s="1152" t="s">
        <v>129</v>
      </c>
      <c r="XBH47" s="1152" t="s">
        <v>129</v>
      </c>
      <c r="XBI47" s="1152" t="s">
        <v>129</v>
      </c>
      <c r="XBJ47" s="1152" t="s">
        <v>129</v>
      </c>
      <c r="XBK47" s="1152" t="s">
        <v>129</v>
      </c>
      <c r="XBL47" s="1152" t="s">
        <v>129</v>
      </c>
      <c r="XBM47" s="1152" t="s">
        <v>129</v>
      </c>
      <c r="XBN47" s="1152" t="s">
        <v>129</v>
      </c>
      <c r="XBO47" s="1152" t="s">
        <v>129</v>
      </c>
      <c r="XBP47" s="1152" t="s">
        <v>129</v>
      </c>
      <c r="XBQ47" s="1152" t="s">
        <v>129</v>
      </c>
      <c r="XBR47" s="1152" t="s">
        <v>129</v>
      </c>
      <c r="XBS47" s="1152" t="s">
        <v>129</v>
      </c>
      <c r="XBT47" s="1152" t="s">
        <v>129</v>
      </c>
      <c r="XBU47" s="1152" t="s">
        <v>129</v>
      </c>
      <c r="XBV47" s="1152" t="s">
        <v>129</v>
      </c>
      <c r="XBW47" s="1152" t="s">
        <v>129</v>
      </c>
      <c r="XBX47" s="1152" t="s">
        <v>129</v>
      </c>
      <c r="XBY47" s="1152" t="s">
        <v>129</v>
      </c>
      <c r="XBZ47" s="1152" t="s">
        <v>129</v>
      </c>
      <c r="XCA47" s="1152" t="s">
        <v>129</v>
      </c>
      <c r="XCB47" s="1152" t="s">
        <v>129</v>
      </c>
      <c r="XCC47" s="1152" t="s">
        <v>129</v>
      </c>
      <c r="XCD47" s="1152" t="s">
        <v>129</v>
      </c>
      <c r="XCE47" s="1152" t="s">
        <v>129</v>
      </c>
      <c r="XCF47" s="1152" t="s">
        <v>129</v>
      </c>
      <c r="XCG47" s="1152" t="s">
        <v>129</v>
      </c>
      <c r="XCH47" s="1152" t="s">
        <v>129</v>
      </c>
      <c r="XCI47" s="1152" t="s">
        <v>129</v>
      </c>
      <c r="XCJ47" s="1152" t="s">
        <v>129</v>
      </c>
      <c r="XCK47" s="1152" t="s">
        <v>129</v>
      </c>
      <c r="XCL47" s="1152" t="s">
        <v>129</v>
      </c>
      <c r="XCM47" s="1152" t="s">
        <v>129</v>
      </c>
      <c r="XCN47" s="1152" t="s">
        <v>129</v>
      </c>
      <c r="XCO47" s="1152" t="s">
        <v>129</v>
      </c>
      <c r="XCP47" s="1152" t="s">
        <v>129</v>
      </c>
      <c r="XCQ47" s="1152" t="s">
        <v>129</v>
      </c>
      <c r="XCR47" s="1152" t="s">
        <v>129</v>
      </c>
      <c r="XCS47" s="1152" t="s">
        <v>129</v>
      </c>
      <c r="XCT47" s="1152" t="s">
        <v>129</v>
      </c>
      <c r="XCU47" s="1152" t="s">
        <v>129</v>
      </c>
      <c r="XCV47" s="1152" t="s">
        <v>129</v>
      </c>
      <c r="XCW47" s="1152" t="s">
        <v>129</v>
      </c>
      <c r="XCX47" s="1152" t="s">
        <v>129</v>
      </c>
      <c r="XCY47" s="1152" t="s">
        <v>129</v>
      </c>
      <c r="XCZ47" s="1152" t="s">
        <v>129</v>
      </c>
      <c r="XDA47" s="1152" t="s">
        <v>129</v>
      </c>
      <c r="XDB47" s="1152" t="s">
        <v>129</v>
      </c>
      <c r="XDC47" s="1152" t="s">
        <v>129</v>
      </c>
      <c r="XDD47" s="1152" t="s">
        <v>129</v>
      </c>
      <c r="XDE47" s="1152" t="s">
        <v>129</v>
      </c>
      <c r="XDF47" s="1152" t="s">
        <v>129</v>
      </c>
      <c r="XDG47" s="1152" t="s">
        <v>129</v>
      </c>
      <c r="XDH47" s="1152" t="s">
        <v>129</v>
      </c>
      <c r="XDI47" s="1152" t="s">
        <v>129</v>
      </c>
      <c r="XDJ47" s="1152" t="s">
        <v>129</v>
      </c>
      <c r="XDK47" s="1152" t="s">
        <v>129</v>
      </c>
      <c r="XDL47" s="1152" t="s">
        <v>129</v>
      </c>
      <c r="XDM47" s="1152" t="s">
        <v>129</v>
      </c>
      <c r="XDN47" s="1152" t="s">
        <v>129</v>
      </c>
      <c r="XDO47" s="1152" t="s">
        <v>129</v>
      </c>
      <c r="XDP47" s="1152" t="s">
        <v>129</v>
      </c>
      <c r="XDQ47" s="1152" t="s">
        <v>129</v>
      </c>
      <c r="XDR47" s="1152" t="s">
        <v>129</v>
      </c>
      <c r="XDS47" s="1152" t="s">
        <v>129</v>
      </c>
      <c r="XDT47" s="1152" t="s">
        <v>129</v>
      </c>
      <c r="XDU47" s="1152" t="s">
        <v>129</v>
      </c>
      <c r="XDV47" s="1152" t="s">
        <v>129</v>
      </c>
      <c r="XDW47" s="1152" t="s">
        <v>129</v>
      </c>
      <c r="XDX47" s="1152" t="s">
        <v>129</v>
      </c>
      <c r="XDY47" s="1152" t="s">
        <v>129</v>
      </c>
      <c r="XDZ47" s="1152" t="s">
        <v>129</v>
      </c>
      <c r="XEA47" s="1152" t="s">
        <v>129</v>
      </c>
      <c r="XEB47" s="1152" t="s">
        <v>129</v>
      </c>
      <c r="XEC47" s="1152" t="s">
        <v>129</v>
      </c>
      <c r="XED47" s="1152" t="s">
        <v>129</v>
      </c>
      <c r="XEE47" s="1152" t="s">
        <v>129</v>
      </c>
      <c r="XEF47" s="1152" t="s">
        <v>129</v>
      </c>
      <c r="XEG47" s="1152" t="s">
        <v>129</v>
      </c>
      <c r="XEH47" s="1152" t="s">
        <v>129</v>
      </c>
      <c r="XEI47" s="1152" t="s">
        <v>129</v>
      </c>
    </row>
    <row r="48" spans="1:16363" s="1962" customFormat="1" ht="15" customHeight="1" x14ac:dyDescent="0.25">
      <c r="A48" s="1936"/>
      <c r="B48" s="1928"/>
      <c r="C48" s="1936"/>
      <c r="D48" s="1928"/>
      <c r="G48" s="2144"/>
      <c r="H48" s="2849"/>
      <c r="I48" s="2144"/>
      <c r="J48" s="2849"/>
      <c r="K48" s="2377"/>
      <c r="L48" s="2372"/>
      <c r="M48" s="2377"/>
      <c r="N48" s="2372"/>
      <c r="O48" s="3911"/>
      <c r="P48" s="3935"/>
      <c r="Q48" s="3913"/>
      <c r="R48" s="3930"/>
      <c r="S48" s="3934"/>
      <c r="T48" s="3913"/>
      <c r="U48" s="3920"/>
      <c r="V48" s="3913"/>
      <c r="W48" s="2001">
        <v>30000000</v>
      </c>
      <c r="X48" s="1997" t="s">
        <v>3257</v>
      </c>
      <c r="Y48" s="1997">
        <v>9</v>
      </c>
      <c r="Z48" s="1997" t="s">
        <v>3256</v>
      </c>
      <c r="AA48" s="3923"/>
      <c r="AB48" s="2391"/>
      <c r="AC48" s="2391"/>
      <c r="AD48" s="2391"/>
      <c r="AE48" s="2391"/>
      <c r="AF48" s="2391"/>
      <c r="AG48" s="2391"/>
      <c r="AH48" s="2391"/>
      <c r="AI48" s="2391"/>
      <c r="AJ48" s="2391"/>
      <c r="AK48" s="2391"/>
      <c r="AL48" s="2391"/>
      <c r="AM48" s="2391"/>
      <c r="AN48" s="2391"/>
      <c r="AO48" s="2391"/>
      <c r="AP48" s="2391"/>
      <c r="AQ48" s="2391"/>
      <c r="AR48" s="2391"/>
      <c r="AS48" s="2391"/>
    </row>
    <row r="49" spans="1:46" s="1962" customFormat="1" ht="15" customHeight="1" x14ac:dyDescent="0.25">
      <c r="A49" s="1936"/>
      <c r="B49" s="1928"/>
      <c r="C49" s="1936"/>
      <c r="D49" s="1928"/>
      <c r="G49" s="2144"/>
      <c r="H49" s="2849"/>
      <c r="I49" s="2144"/>
      <c r="J49" s="2849"/>
      <c r="K49" s="2377"/>
      <c r="L49" s="2372"/>
      <c r="M49" s="2377"/>
      <c r="N49" s="2372"/>
      <c r="O49" s="3911"/>
      <c r="P49" s="3935"/>
      <c r="Q49" s="3913"/>
      <c r="R49" s="3930"/>
      <c r="S49" s="3934"/>
      <c r="T49" s="3913"/>
      <c r="U49" s="3920"/>
      <c r="V49" s="3913"/>
      <c r="W49" s="1995">
        <v>40000000</v>
      </c>
      <c r="X49" s="1997" t="s">
        <v>3258</v>
      </c>
      <c r="Y49" s="1997">
        <v>3</v>
      </c>
      <c r="Z49" s="1997" t="s">
        <v>3253</v>
      </c>
      <c r="AA49" s="3923"/>
      <c r="AB49" s="2391"/>
      <c r="AC49" s="2391"/>
      <c r="AD49" s="2391"/>
      <c r="AE49" s="2391"/>
      <c r="AF49" s="2391"/>
      <c r="AG49" s="2391"/>
      <c r="AH49" s="2391"/>
      <c r="AI49" s="2391"/>
      <c r="AJ49" s="2391"/>
      <c r="AK49" s="2391"/>
      <c r="AL49" s="2391"/>
      <c r="AM49" s="2391"/>
      <c r="AN49" s="2391"/>
      <c r="AO49" s="2391"/>
      <c r="AP49" s="2391"/>
      <c r="AQ49" s="3932"/>
      <c r="AR49" s="3932"/>
      <c r="AS49" s="3932"/>
    </row>
    <row r="50" spans="1:46" s="1962" customFormat="1" ht="61.5" customHeight="1" x14ac:dyDescent="0.25">
      <c r="A50" s="1936"/>
      <c r="B50" s="1928"/>
      <c r="C50" s="1936"/>
      <c r="D50" s="1928"/>
      <c r="G50" s="2377" t="s">
        <v>63</v>
      </c>
      <c r="H50" s="2371" t="s">
        <v>3259</v>
      </c>
      <c r="I50" s="2145">
        <v>4301006</v>
      </c>
      <c r="J50" s="2145" t="s">
        <v>3260</v>
      </c>
      <c r="K50" s="2376" t="s">
        <v>63</v>
      </c>
      <c r="L50" s="2371" t="s">
        <v>3261</v>
      </c>
      <c r="M50" s="2145">
        <v>430100600</v>
      </c>
      <c r="N50" s="2759" t="s">
        <v>3262</v>
      </c>
      <c r="O50" s="3905">
        <v>1</v>
      </c>
      <c r="P50" s="3912"/>
      <c r="Q50" s="3913"/>
      <c r="R50" s="3930">
        <f>SUM(W50:W52)/S13</f>
        <v>2.6754634967190247E-2</v>
      </c>
      <c r="S50" s="3934"/>
      <c r="T50" s="3913"/>
      <c r="U50" s="3920" t="s">
        <v>3321</v>
      </c>
      <c r="V50" s="3913" t="s">
        <v>3322</v>
      </c>
      <c r="W50" s="1995">
        <v>20000000</v>
      </c>
      <c r="X50" s="1997" t="s">
        <v>3263</v>
      </c>
      <c r="Y50" s="1997">
        <v>3</v>
      </c>
      <c r="Z50" s="1997" t="s">
        <v>3253</v>
      </c>
      <c r="AA50" s="3923"/>
      <c r="AB50" s="2391"/>
      <c r="AC50" s="2391"/>
      <c r="AD50" s="2391"/>
      <c r="AE50" s="2391"/>
      <c r="AF50" s="2391"/>
      <c r="AG50" s="2391"/>
      <c r="AH50" s="2391"/>
      <c r="AI50" s="2391"/>
      <c r="AJ50" s="2391"/>
      <c r="AK50" s="2391"/>
      <c r="AL50" s="2391"/>
      <c r="AM50" s="2391"/>
      <c r="AN50" s="2391"/>
      <c r="AO50" s="2391"/>
      <c r="AP50" s="2391"/>
      <c r="AQ50" s="3931">
        <v>44200</v>
      </c>
      <c r="AR50" s="3931">
        <v>44560</v>
      </c>
      <c r="AS50" s="2391" t="s">
        <v>3300</v>
      </c>
    </row>
    <row r="51" spans="1:46" s="1962" customFormat="1" ht="61.5" customHeight="1" x14ac:dyDescent="0.25">
      <c r="A51" s="1936"/>
      <c r="B51" s="1928"/>
      <c r="C51" s="1936"/>
      <c r="D51" s="1928"/>
      <c r="G51" s="2377"/>
      <c r="H51" s="2372"/>
      <c r="I51" s="2186"/>
      <c r="J51" s="2186"/>
      <c r="K51" s="2377"/>
      <c r="L51" s="2372"/>
      <c r="M51" s="2186"/>
      <c r="N51" s="2760"/>
      <c r="O51" s="3911"/>
      <c r="P51" s="3912"/>
      <c r="Q51" s="3913"/>
      <c r="R51" s="3930"/>
      <c r="S51" s="3934"/>
      <c r="T51" s="3913"/>
      <c r="U51" s="3920"/>
      <c r="V51" s="3913"/>
      <c r="W51" s="2001">
        <v>50000000</v>
      </c>
      <c r="X51" s="1997" t="s">
        <v>3264</v>
      </c>
      <c r="Y51" s="1997">
        <v>12</v>
      </c>
      <c r="Z51" s="1946" t="s">
        <v>3188</v>
      </c>
      <c r="AA51" s="3923"/>
      <c r="AB51" s="2391"/>
      <c r="AC51" s="2391"/>
      <c r="AD51" s="2391"/>
      <c r="AE51" s="2391"/>
      <c r="AF51" s="2391"/>
      <c r="AG51" s="2391"/>
      <c r="AH51" s="2391"/>
      <c r="AI51" s="2391"/>
      <c r="AJ51" s="2391"/>
      <c r="AK51" s="2391"/>
      <c r="AL51" s="2391"/>
      <c r="AM51" s="2391"/>
      <c r="AN51" s="2391"/>
      <c r="AO51" s="2391"/>
      <c r="AP51" s="2391"/>
      <c r="AQ51" s="2391"/>
      <c r="AR51" s="2391"/>
      <c r="AS51" s="2391"/>
    </row>
    <row r="52" spans="1:46" s="1962" customFormat="1" ht="61.5" customHeight="1" x14ac:dyDescent="0.25">
      <c r="A52" s="1936"/>
      <c r="B52" s="1928"/>
      <c r="C52" s="1936"/>
      <c r="D52" s="1928"/>
      <c r="G52" s="2377"/>
      <c r="H52" s="2372"/>
      <c r="I52" s="2143"/>
      <c r="J52" s="2143"/>
      <c r="K52" s="2377"/>
      <c r="L52" s="2372"/>
      <c r="M52" s="2143"/>
      <c r="N52" s="2761"/>
      <c r="O52" s="3911"/>
      <c r="P52" s="3912"/>
      <c r="Q52" s="3913"/>
      <c r="R52" s="3930"/>
      <c r="S52" s="3934"/>
      <c r="T52" s="3913"/>
      <c r="U52" s="3920"/>
      <c r="V52" s="2002" t="s">
        <v>3323</v>
      </c>
      <c r="W52" s="1995">
        <v>6178126.9800000004</v>
      </c>
      <c r="X52" s="1997" t="s">
        <v>3265</v>
      </c>
      <c r="Y52" s="1997">
        <v>3</v>
      </c>
      <c r="Z52" s="1997" t="s">
        <v>3253</v>
      </c>
      <c r="AA52" s="3923"/>
      <c r="AB52" s="2391"/>
      <c r="AC52" s="2391"/>
      <c r="AD52" s="2391"/>
      <c r="AE52" s="2391"/>
      <c r="AF52" s="2391"/>
      <c r="AG52" s="2391"/>
      <c r="AH52" s="2391"/>
      <c r="AI52" s="2391"/>
      <c r="AJ52" s="2391"/>
      <c r="AK52" s="2391"/>
      <c r="AL52" s="2391"/>
      <c r="AM52" s="2391"/>
      <c r="AN52" s="2391"/>
      <c r="AO52" s="2391"/>
      <c r="AP52" s="2391"/>
      <c r="AQ52" s="2391"/>
      <c r="AR52" s="2391"/>
      <c r="AS52" s="2391"/>
    </row>
    <row r="53" spans="1:46" s="1962" customFormat="1" ht="15" customHeight="1" x14ac:dyDescent="0.25">
      <c r="A53" s="1992" t="s">
        <v>129</v>
      </c>
      <c r="B53" s="1987" t="s">
        <v>129</v>
      </c>
      <c r="C53" s="1992"/>
      <c r="D53" s="1987"/>
      <c r="E53" s="2003">
        <v>4302</v>
      </c>
      <c r="F53" s="2792" t="s">
        <v>3324</v>
      </c>
      <c r="G53" s="2728"/>
      <c r="H53" s="2360"/>
      <c r="I53" s="2360"/>
      <c r="J53" s="2360"/>
      <c r="K53" s="2360"/>
      <c r="L53" s="2360"/>
      <c r="M53" s="2360"/>
      <c r="N53" s="2360"/>
      <c r="O53" s="2360"/>
      <c r="P53" s="2360"/>
      <c r="Q53" s="2360"/>
      <c r="R53" s="2360"/>
      <c r="S53" s="2659"/>
      <c r="T53" s="2659"/>
      <c r="U53" s="2728"/>
      <c r="V53" s="2004" t="s">
        <v>129</v>
      </c>
      <c r="W53" s="2004"/>
      <c r="X53" s="869"/>
      <c r="Y53" s="2004" t="s">
        <v>129</v>
      </c>
      <c r="Z53" s="2004" t="s">
        <v>129</v>
      </c>
      <c r="AA53" s="2005" t="s">
        <v>129</v>
      </c>
      <c r="AB53" s="2005" t="s">
        <v>129</v>
      </c>
      <c r="AC53" s="2005" t="s">
        <v>129</v>
      </c>
      <c r="AD53" s="2005" t="s">
        <v>129</v>
      </c>
      <c r="AE53" s="2005" t="s">
        <v>129</v>
      </c>
      <c r="AF53" s="2005" t="s">
        <v>129</v>
      </c>
      <c r="AG53" s="2005" t="s">
        <v>129</v>
      </c>
      <c r="AH53" s="2005" t="s">
        <v>129</v>
      </c>
      <c r="AI53" s="2005" t="s">
        <v>129</v>
      </c>
      <c r="AJ53" s="2005" t="s">
        <v>129</v>
      </c>
      <c r="AK53" s="2005" t="s">
        <v>129</v>
      </c>
      <c r="AL53" s="2005" t="s">
        <v>129</v>
      </c>
      <c r="AM53" s="2005" t="s">
        <v>129</v>
      </c>
      <c r="AN53" s="2005" t="s">
        <v>129</v>
      </c>
      <c r="AO53" s="2005" t="s">
        <v>129</v>
      </c>
      <c r="AP53" s="2005" t="s">
        <v>129</v>
      </c>
      <c r="AQ53" s="2005" t="s">
        <v>129</v>
      </c>
      <c r="AR53" s="2005" t="s">
        <v>129</v>
      </c>
      <c r="AS53" s="2006" t="s">
        <v>129</v>
      </c>
      <c r="AT53" s="1152" t="s">
        <v>129</v>
      </c>
    </row>
    <row r="54" spans="1:46" s="1962" customFormat="1" ht="15" customHeight="1" x14ac:dyDescent="0.25">
      <c r="A54" s="1936"/>
      <c r="B54" s="1928"/>
      <c r="C54" s="1936"/>
      <c r="D54" s="1928"/>
      <c r="E54" s="3927" t="s">
        <v>129</v>
      </c>
      <c r="F54" s="3927" t="s">
        <v>129</v>
      </c>
      <c r="G54" s="3928">
        <v>4302075</v>
      </c>
      <c r="H54" s="3913" t="s">
        <v>3266</v>
      </c>
      <c r="I54" s="3928">
        <v>4302075</v>
      </c>
      <c r="J54" s="3913" t="s">
        <v>3266</v>
      </c>
      <c r="K54" s="3911">
        <v>430207500</v>
      </c>
      <c r="L54" s="3913" t="s">
        <v>3267</v>
      </c>
      <c r="M54" s="3911">
        <v>430207500</v>
      </c>
      <c r="N54" s="3913" t="s">
        <v>3267</v>
      </c>
      <c r="O54" s="3911">
        <v>25</v>
      </c>
      <c r="P54" s="3912">
        <v>2020003630010</v>
      </c>
      <c r="Q54" s="3913" t="s">
        <v>3325</v>
      </c>
      <c r="R54" s="3924">
        <f>SUM(W54:W82)/S54</f>
        <v>1</v>
      </c>
      <c r="S54" s="3925">
        <f>SUM(W54:W82)</f>
        <v>4186248516.4099998</v>
      </c>
      <c r="T54" s="3913" t="s">
        <v>3326</v>
      </c>
      <c r="U54" s="3920" t="s">
        <v>3327</v>
      </c>
      <c r="V54" s="3913" t="s">
        <v>3328</v>
      </c>
      <c r="W54" s="2001">
        <v>250000000</v>
      </c>
      <c r="X54" s="1947" t="s">
        <v>3268</v>
      </c>
      <c r="Y54" s="1947">
        <v>4</v>
      </c>
      <c r="Z54" s="1947" t="s">
        <v>3248</v>
      </c>
      <c r="AA54" s="3923">
        <v>230</v>
      </c>
      <c r="AB54" s="2391">
        <v>270</v>
      </c>
      <c r="AC54" s="2391">
        <v>110</v>
      </c>
      <c r="AD54" s="2391">
        <v>270</v>
      </c>
      <c r="AE54" s="2391">
        <v>120</v>
      </c>
      <c r="AF54" s="2391" t="s">
        <v>129</v>
      </c>
      <c r="AG54" s="2391" t="s">
        <v>129</v>
      </c>
      <c r="AH54" s="2391" t="s">
        <v>129</v>
      </c>
      <c r="AI54" s="2391" t="s">
        <v>129</v>
      </c>
      <c r="AJ54" s="2391" t="s">
        <v>129</v>
      </c>
      <c r="AK54" s="2391" t="s">
        <v>129</v>
      </c>
      <c r="AL54" s="2391" t="s">
        <v>129</v>
      </c>
      <c r="AM54" s="2391" t="s">
        <v>129</v>
      </c>
      <c r="AN54" s="2391">
        <v>110</v>
      </c>
      <c r="AO54" s="2391" t="s">
        <v>129</v>
      </c>
      <c r="AP54" s="2391">
        <v>500</v>
      </c>
      <c r="AQ54" s="3919">
        <v>44200</v>
      </c>
      <c r="AR54" s="3919">
        <v>44560</v>
      </c>
      <c r="AS54" s="2363" t="s">
        <v>3300</v>
      </c>
    </row>
    <row r="55" spans="1:46" s="1962" customFormat="1" ht="15" customHeight="1" x14ac:dyDescent="0.25">
      <c r="A55" s="1936"/>
      <c r="B55" s="1928"/>
      <c r="C55" s="1936"/>
      <c r="D55" s="1928"/>
      <c r="E55" s="3927"/>
      <c r="F55" s="3927"/>
      <c r="G55" s="3928"/>
      <c r="H55" s="3913"/>
      <c r="I55" s="3928"/>
      <c r="J55" s="3913"/>
      <c r="K55" s="3911"/>
      <c r="L55" s="3913"/>
      <c r="M55" s="3911"/>
      <c r="N55" s="3913"/>
      <c r="O55" s="3911"/>
      <c r="P55" s="3912"/>
      <c r="Q55" s="3913"/>
      <c r="R55" s="3924"/>
      <c r="S55" s="3925"/>
      <c r="T55" s="3913"/>
      <c r="U55" s="3920"/>
      <c r="V55" s="3913"/>
      <c r="W55" s="2001">
        <f>1530323292-767571490</f>
        <v>762751802</v>
      </c>
      <c r="X55" s="1947" t="s">
        <v>3269</v>
      </c>
      <c r="Y55" s="1947">
        <v>28</v>
      </c>
      <c r="Z55" s="1947" t="s">
        <v>3303</v>
      </c>
      <c r="AA55" s="3923"/>
      <c r="AB55" s="2391"/>
      <c r="AC55" s="2391"/>
      <c r="AD55" s="2391"/>
      <c r="AE55" s="2391"/>
      <c r="AF55" s="2391"/>
      <c r="AG55" s="2391"/>
      <c r="AH55" s="2391"/>
      <c r="AI55" s="2391"/>
      <c r="AJ55" s="2391"/>
      <c r="AK55" s="2391"/>
      <c r="AL55" s="2391"/>
      <c r="AM55" s="2391"/>
      <c r="AN55" s="2391"/>
      <c r="AO55" s="2391"/>
      <c r="AP55" s="2391"/>
      <c r="AQ55" s="3919"/>
      <c r="AR55" s="3919"/>
      <c r="AS55" s="2363"/>
    </row>
    <row r="56" spans="1:46" s="1962" customFormat="1" ht="15" customHeight="1" x14ac:dyDescent="0.25">
      <c r="A56" s="1936"/>
      <c r="B56" s="1928"/>
      <c r="C56" s="1936"/>
      <c r="D56" s="1928"/>
      <c r="E56" s="3927"/>
      <c r="F56" s="3927"/>
      <c r="G56" s="3928"/>
      <c r="H56" s="3913"/>
      <c r="I56" s="3928"/>
      <c r="J56" s="3913"/>
      <c r="K56" s="3911"/>
      <c r="L56" s="3913"/>
      <c r="M56" s="3911"/>
      <c r="N56" s="3913"/>
      <c r="O56" s="3911"/>
      <c r="P56" s="3912"/>
      <c r="Q56" s="3913"/>
      <c r="R56" s="3924"/>
      <c r="S56" s="3925"/>
      <c r="T56" s="3913"/>
      <c r="U56" s="3920"/>
      <c r="V56" s="3913"/>
      <c r="W56" s="2001">
        <f>100000000+141000000</f>
        <v>241000000</v>
      </c>
      <c r="X56" s="1947" t="s">
        <v>3275</v>
      </c>
      <c r="Y56" s="1947">
        <v>26</v>
      </c>
      <c r="Z56" s="1947" t="s">
        <v>3329</v>
      </c>
      <c r="AA56" s="3923"/>
      <c r="AB56" s="2391"/>
      <c r="AC56" s="2391"/>
      <c r="AD56" s="2391"/>
      <c r="AE56" s="2391"/>
      <c r="AF56" s="2391"/>
      <c r="AG56" s="2391"/>
      <c r="AH56" s="2391"/>
      <c r="AI56" s="2391"/>
      <c r="AJ56" s="2391"/>
      <c r="AK56" s="2391"/>
      <c r="AL56" s="2391"/>
      <c r="AM56" s="2391"/>
      <c r="AN56" s="2391"/>
      <c r="AO56" s="2391"/>
      <c r="AP56" s="2391"/>
      <c r="AQ56" s="3919"/>
      <c r="AR56" s="3919"/>
      <c r="AS56" s="2363"/>
    </row>
    <row r="57" spans="1:46" s="1962" customFormat="1" ht="15" customHeight="1" x14ac:dyDescent="0.25">
      <c r="A57" s="1936"/>
      <c r="B57" s="1928"/>
      <c r="C57" s="1936"/>
      <c r="D57" s="1928"/>
      <c r="E57" s="3927"/>
      <c r="F57" s="3927"/>
      <c r="G57" s="3928"/>
      <c r="H57" s="3913"/>
      <c r="I57" s="3928"/>
      <c r="J57" s="3913"/>
      <c r="K57" s="3911"/>
      <c r="L57" s="3913"/>
      <c r="M57" s="3911"/>
      <c r="N57" s="3913"/>
      <c r="O57" s="3911"/>
      <c r="P57" s="3912"/>
      <c r="Q57" s="3913"/>
      <c r="R57" s="3924"/>
      <c r="S57" s="3925"/>
      <c r="T57" s="3913"/>
      <c r="U57" s="3920"/>
      <c r="V57" s="3913"/>
      <c r="W57" s="2001">
        <v>323078233.44</v>
      </c>
      <c r="X57" s="1947" t="s">
        <v>3271</v>
      </c>
      <c r="Y57" s="1947">
        <v>22</v>
      </c>
      <c r="Z57" s="1947" t="s">
        <v>3270</v>
      </c>
      <c r="AA57" s="3923"/>
      <c r="AB57" s="2391"/>
      <c r="AC57" s="2391"/>
      <c r="AD57" s="2391"/>
      <c r="AE57" s="2391"/>
      <c r="AF57" s="2391"/>
      <c r="AG57" s="2391"/>
      <c r="AH57" s="2391"/>
      <c r="AI57" s="2391"/>
      <c r="AJ57" s="2391"/>
      <c r="AK57" s="2391"/>
      <c r="AL57" s="2391"/>
      <c r="AM57" s="2391"/>
      <c r="AN57" s="2391"/>
      <c r="AO57" s="2391"/>
      <c r="AP57" s="2391"/>
      <c r="AQ57" s="3919"/>
      <c r="AR57" s="3919"/>
      <c r="AS57" s="2363"/>
    </row>
    <row r="58" spans="1:46" s="1962" customFormat="1" ht="15" customHeight="1" x14ac:dyDescent="0.25">
      <c r="A58" s="1936"/>
      <c r="B58" s="1928"/>
      <c r="C58" s="1936"/>
      <c r="D58" s="1928"/>
      <c r="E58" s="3927"/>
      <c r="F58" s="3927"/>
      <c r="G58" s="3928"/>
      <c r="H58" s="3913"/>
      <c r="I58" s="3928"/>
      <c r="J58" s="3913"/>
      <c r="K58" s="3911"/>
      <c r="L58" s="3913"/>
      <c r="M58" s="3911"/>
      <c r="N58" s="3913"/>
      <c r="O58" s="3911"/>
      <c r="P58" s="3912"/>
      <c r="Q58" s="3913"/>
      <c r="R58" s="3924"/>
      <c r="S58" s="3925"/>
      <c r="T58" s="3913"/>
      <c r="U58" s="3920"/>
      <c r="V58" s="3913"/>
      <c r="W58" s="2001">
        <v>100000000</v>
      </c>
      <c r="X58" s="1947" t="s">
        <v>3272</v>
      </c>
      <c r="Y58" s="1947">
        <v>21</v>
      </c>
      <c r="Z58" s="1947" t="s">
        <v>3330</v>
      </c>
      <c r="AA58" s="3923"/>
      <c r="AB58" s="2391"/>
      <c r="AC58" s="2391"/>
      <c r="AD58" s="2391"/>
      <c r="AE58" s="2391"/>
      <c r="AF58" s="2391"/>
      <c r="AG58" s="2391"/>
      <c r="AH58" s="2391"/>
      <c r="AI58" s="2391"/>
      <c r="AJ58" s="2391"/>
      <c r="AK58" s="2391"/>
      <c r="AL58" s="2391"/>
      <c r="AM58" s="2391"/>
      <c r="AN58" s="2391"/>
      <c r="AO58" s="2391"/>
      <c r="AP58" s="2391"/>
      <c r="AQ58" s="3919"/>
      <c r="AR58" s="3919"/>
      <c r="AS58" s="2363"/>
    </row>
    <row r="59" spans="1:46" s="1962" customFormat="1" ht="15" customHeight="1" x14ac:dyDescent="0.25">
      <c r="A59" s="1936"/>
      <c r="B59" s="1928"/>
      <c r="C59" s="1936"/>
      <c r="D59" s="1928"/>
      <c r="E59" s="3927"/>
      <c r="F59" s="3927"/>
      <c r="G59" s="3928"/>
      <c r="H59" s="3913"/>
      <c r="I59" s="3928"/>
      <c r="J59" s="3913"/>
      <c r="K59" s="3911"/>
      <c r="L59" s="3913"/>
      <c r="M59" s="3911"/>
      <c r="N59" s="3913"/>
      <c r="O59" s="3911"/>
      <c r="P59" s="3912"/>
      <c r="Q59" s="3913"/>
      <c r="R59" s="3924"/>
      <c r="S59" s="3926"/>
      <c r="T59" s="3913"/>
      <c r="U59" s="3920"/>
      <c r="V59" s="3913"/>
      <c r="W59" s="2001">
        <v>58390811</v>
      </c>
      <c r="X59" s="1947" t="s">
        <v>3273</v>
      </c>
      <c r="Y59" s="1947">
        <v>3</v>
      </c>
      <c r="Z59" s="1947" t="s">
        <v>3253</v>
      </c>
      <c r="AA59" s="3923"/>
      <c r="AB59" s="2391"/>
      <c r="AC59" s="2391"/>
      <c r="AD59" s="2391"/>
      <c r="AE59" s="2391"/>
      <c r="AF59" s="2391"/>
      <c r="AG59" s="2391"/>
      <c r="AH59" s="2391"/>
      <c r="AI59" s="2391"/>
      <c r="AJ59" s="2391"/>
      <c r="AK59" s="2391"/>
      <c r="AL59" s="2391"/>
      <c r="AM59" s="2391"/>
      <c r="AN59" s="2391"/>
      <c r="AO59" s="2391"/>
      <c r="AP59" s="2391"/>
      <c r="AQ59" s="2363"/>
      <c r="AR59" s="2363"/>
      <c r="AS59" s="2363"/>
    </row>
    <row r="60" spans="1:46" s="1962" customFormat="1" ht="15" customHeight="1" x14ac:dyDescent="0.25">
      <c r="A60" s="1936"/>
      <c r="B60" s="1928"/>
      <c r="C60" s="1936"/>
      <c r="D60" s="1928"/>
      <c r="E60" s="3927"/>
      <c r="F60" s="3927"/>
      <c r="G60" s="3928"/>
      <c r="H60" s="3913"/>
      <c r="I60" s="3928"/>
      <c r="J60" s="3913"/>
      <c r="K60" s="3911"/>
      <c r="L60" s="3913"/>
      <c r="M60" s="3911"/>
      <c r="N60" s="3913"/>
      <c r="O60" s="3911"/>
      <c r="P60" s="3912"/>
      <c r="Q60" s="3913"/>
      <c r="R60" s="3924"/>
      <c r="S60" s="3926"/>
      <c r="T60" s="3913"/>
      <c r="U60" s="3920"/>
      <c r="V60" s="3910" t="s">
        <v>3331</v>
      </c>
      <c r="W60" s="2001">
        <v>1084247733.1800001</v>
      </c>
      <c r="X60" s="1947" t="s">
        <v>3274</v>
      </c>
      <c r="Y60" s="1947">
        <v>24</v>
      </c>
      <c r="Z60" s="1947" t="s">
        <v>3241</v>
      </c>
      <c r="AA60" s="3923"/>
      <c r="AB60" s="2391"/>
      <c r="AC60" s="2391"/>
      <c r="AD60" s="2391"/>
      <c r="AE60" s="2391"/>
      <c r="AF60" s="2391"/>
      <c r="AG60" s="2391"/>
      <c r="AH60" s="2391"/>
      <c r="AI60" s="2391"/>
      <c r="AJ60" s="2391"/>
      <c r="AK60" s="2391"/>
      <c r="AL60" s="2391"/>
      <c r="AM60" s="2391"/>
      <c r="AN60" s="2391"/>
      <c r="AO60" s="2391"/>
      <c r="AP60" s="2391"/>
      <c r="AQ60" s="2363"/>
      <c r="AR60" s="2363"/>
      <c r="AS60" s="2363"/>
    </row>
    <row r="61" spans="1:46" s="1962" customFormat="1" ht="15" customHeight="1" x14ac:dyDescent="0.25">
      <c r="A61" s="1936"/>
      <c r="B61" s="1928"/>
      <c r="C61" s="1936"/>
      <c r="D61" s="1928"/>
      <c r="E61" s="3927"/>
      <c r="F61" s="3927"/>
      <c r="G61" s="3928"/>
      <c r="H61" s="3913"/>
      <c r="I61" s="3928"/>
      <c r="J61" s="3913"/>
      <c r="K61" s="3911"/>
      <c r="L61" s="3913"/>
      <c r="M61" s="3911"/>
      <c r="N61" s="3913"/>
      <c r="O61" s="3911"/>
      <c r="P61" s="3912"/>
      <c r="Q61" s="3913"/>
      <c r="R61" s="3924"/>
      <c r="S61" s="3926"/>
      <c r="T61" s="3913"/>
      <c r="U61" s="3920"/>
      <c r="V61" s="3908"/>
      <c r="W61" s="2001">
        <v>226064658</v>
      </c>
      <c r="X61" s="1947" t="s">
        <v>3269</v>
      </c>
      <c r="Y61" s="1947">
        <v>28</v>
      </c>
      <c r="Z61" s="1947" t="s">
        <v>3303</v>
      </c>
      <c r="AA61" s="3923"/>
      <c r="AB61" s="2391"/>
      <c r="AC61" s="2391"/>
      <c r="AD61" s="2391"/>
      <c r="AE61" s="2391"/>
      <c r="AF61" s="2391"/>
      <c r="AG61" s="2391"/>
      <c r="AH61" s="2391"/>
      <c r="AI61" s="2391"/>
      <c r="AJ61" s="2391"/>
      <c r="AK61" s="2391"/>
      <c r="AL61" s="2391"/>
      <c r="AM61" s="2391"/>
      <c r="AN61" s="2391"/>
      <c r="AO61" s="2391"/>
      <c r="AP61" s="2391"/>
      <c r="AQ61" s="2363"/>
      <c r="AR61" s="2363"/>
      <c r="AS61" s="2363"/>
    </row>
    <row r="62" spans="1:46" s="1962" customFormat="1" ht="15" customHeight="1" x14ac:dyDescent="0.25">
      <c r="A62" s="1936"/>
      <c r="B62" s="1928"/>
      <c r="C62" s="1936"/>
      <c r="D62" s="1928"/>
      <c r="E62" s="3927"/>
      <c r="F62" s="3927"/>
      <c r="G62" s="3928"/>
      <c r="H62" s="3913"/>
      <c r="I62" s="3928"/>
      <c r="J62" s="3913"/>
      <c r="K62" s="3911"/>
      <c r="L62" s="3913"/>
      <c r="M62" s="3911"/>
      <c r="N62" s="3913"/>
      <c r="O62" s="3911"/>
      <c r="P62" s="3912"/>
      <c r="Q62" s="3913"/>
      <c r="R62" s="3924"/>
      <c r="S62" s="3926"/>
      <c r="T62" s="3913"/>
      <c r="U62" s="3920"/>
      <c r="V62" s="3908"/>
      <c r="W62" s="2001">
        <f>487625353.79-32000000-168000000-65829148-10000000-97000000</f>
        <v>114796205.79000002</v>
      </c>
      <c r="X62" s="1947" t="s">
        <v>3275</v>
      </c>
      <c r="Y62" s="1947">
        <v>26</v>
      </c>
      <c r="Z62" s="1947" t="s">
        <v>3329</v>
      </c>
      <c r="AA62" s="3923"/>
      <c r="AB62" s="2391"/>
      <c r="AC62" s="2391"/>
      <c r="AD62" s="2391"/>
      <c r="AE62" s="2391"/>
      <c r="AF62" s="2391"/>
      <c r="AG62" s="2391"/>
      <c r="AH62" s="2391"/>
      <c r="AI62" s="2391"/>
      <c r="AJ62" s="2391"/>
      <c r="AK62" s="2391"/>
      <c r="AL62" s="2391"/>
      <c r="AM62" s="2391"/>
      <c r="AN62" s="2391"/>
      <c r="AO62" s="2391"/>
      <c r="AP62" s="2391"/>
      <c r="AQ62" s="2363"/>
      <c r="AR62" s="2363"/>
      <c r="AS62" s="2363"/>
    </row>
    <row r="63" spans="1:46" s="1962" customFormat="1" ht="15" customHeight="1" x14ac:dyDescent="0.25">
      <c r="A63" s="1936"/>
      <c r="B63" s="1928"/>
      <c r="C63" s="1936"/>
      <c r="D63" s="1928"/>
      <c r="E63" s="3927"/>
      <c r="F63" s="3927"/>
      <c r="G63" s="3928"/>
      <c r="H63" s="3913"/>
      <c r="I63" s="3928"/>
      <c r="J63" s="3913"/>
      <c r="K63" s="3911"/>
      <c r="L63" s="3913"/>
      <c r="M63" s="3911"/>
      <c r="N63" s="3913"/>
      <c r="O63" s="3911"/>
      <c r="P63" s="3912"/>
      <c r="Q63" s="3913"/>
      <c r="R63" s="3924"/>
      <c r="S63" s="3926"/>
      <c r="T63" s="3913"/>
      <c r="U63" s="3920"/>
      <c r="V63" s="3908"/>
      <c r="W63" s="2001">
        <v>285000000</v>
      </c>
      <c r="X63" s="1947" t="s">
        <v>3268</v>
      </c>
      <c r="Y63" s="1947">
        <v>4</v>
      </c>
      <c r="Z63" s="1947" t="s">
        <v>3248</v>
      </c>
      <c r="AA63" s="3923"/>
      <c r="AB63" s="2391"/>
      <c r="AC63" s="2391"/>
      <c r="AD63" s="2391"/>
      <c r="AE63" s="2391"/>
      <c r="AF63" s="2391"/>
      <c r="AG63" s="2391"/>
      <c r="AH63" s="2391"/>
      <c r="AI63" s="2391"/>
      <c r="AJ63" s="2391"/>
      <c r="AK63" s="2391"/>
      <c r="AL63" s="2391"/>
      <c r="AM63" s="2391"/>
      <c r="AN63" s="2391"/>
      <c r="AO63" s="2391"/>
      <c r="AP63" s="2391"/>
      <c r="AQ63" s="2363"/>
      <c r="AR63" s="2363"/>
      <c r="AS63" s="2363"/>
    </row>
    <row r="64" spans="1:46" s="1962" customFormat="1" ht="15" customHeight="1" x14ac:dyDescent="0.25">
      <c r="A64" s="1936"/>
      <c r="B64" s="1928"/>
      <c r="C64" s="1936"/>
      <c r="D64" s="1928"/>
      <c r="E64" s="3927"/>
      <c r="F64" s="3927"/>
      <c r="G64" s="3928"/>
      <c r="H64" s="3913"/>
      <c r="I64" s="3928"/>
      <c r="J64" s="3913"/>
      <c r="K64" s="3911"/>
      <c r="L64" s="3913"/>
      <c r="M64" s="3911"/>
      <c r="N64" s="3913"/>
      <c r="O64" s="3911"/>
      <c r="P64" s="3912"/>
      <c r="Q64" s="3913"/>
      <c r="R64" s="3924"/>
      <c r="S64" s="3926"/>
      <c r="T64" s="3913"/>
      <c r="U64" s="3920"/>
      <c r="V64" s="3908"/>
      <c r="W64" s="2001">
        <v>69000000</v>
      </c>
      <c r="X64" s="1947" t="s">
        <v>3276</v>
      </c>
      <c r="Y64" s="1947">
        <v>12</v>
      </c>
      <c r="Z64" s="1947" t="s">
        <v>3188</v>
      </c>
      <c r="AA64" s="3923"/>
      <c r="AB64" s="2391"/>
      <c r="AC64" s="2391"/>
      <c r="AD64" s="2391"/>
      <c r="AE64" s="2391"/>
      <c r="AF64" s="2391"/>
      <c r="AG64" s="2391"/>
      <c r="AH64" s="2391"/>
      <c r="AI64" s="2391"/>
      <c r="AJ64" s="2391"/>
      <c r="AK64" s="2391"/>
      <c r="AL64" s="2391"/>
      <c r="AM64" s="2391"/>
      <c r="AN64" s="2391"/>
      <c r="AO64" s="2391"/>
      <c r="AP64" s="2391"/>
      <c r="AQ64" s="2363"/>
      <c r="AR64" s="2363"/>
      <c r="AS64" s="2363"/>
    </row>
    <row r="65" spans="1:45" s="1962" customFormat="1" ht="15" customHeight="1" x14ac:dyDescent="0.25">
      <c r="A65" s="1936"/>
      <c r="B65" s="1928"/>
      <c r="C65" s="1936"/>
      <c r="D65" s="1928"/>
      <c r="E65" s="3927"/>
      <c r="F65" s="3927"/>
      <c r="G65" s="3928"/>
      <c r="H65" s="3913"/>
      <c r="I65" s="3928"/>
      <c r="J65" s="3913"/>
      <c r="K65" s="3911"/>
      <c r="L65" s="3913"/>
      <c r="M65" s="3911"/>
      <c r="N65" s="3913"/>
      <c r="O65" s="3911"/>
      <c r="P65" s="3912"/>
      <c r="Q65" s="3913"/>
      <c r="R65" s="3924"/>
      <c r="S65" s="3926"/>
      <c r="T65" s="3913"/>
      <c r="U65" s="3921"/>
      <c r="V65" s="3913" t="s">
        <v>3332</v>
      </c>
      <c r="W65" s="2007">
        <v>149120550</v>
      </c>
      <c r="X65" s="1947" t="s">
        <v>3277</v>
      </c>
      <c r="Y65" s="1947">
        <v>4</v>
      </c>
      <c r="Z65" s="1947" t="s">
        <v>3248</v>
      </c>
      <c r="AA65" s="3923"/>
      <c r="AB65" s="2391"/>
      <c r="AC65" s="2391"/>
      <c r="AD65" s="2391"/>
      <c r="AE65" s="2391"/>
      <c r="AF65" s="2391"/>
      <c r="AG65" s="2391"/>
      <c r="AH65" s="2391"/>
      <c r="AI65" s="2391"/>
      <c r="AJ65" s="2391"/>
      <c r="AK65" s="2391"/>
      <c r="AL65" s="2391"/>
      <c r="AM65" s="2391"/>
      <c r="AN65" s="2391"/>
      <c r="AO65" s="2391"/>
      <c r="AP65" s="2391"/>
      <c r="AQ65" s="2363"/>
      <c r="AR65" s="2363"/>
      <c r="AS65" s="2363"/>
    </row>
    <row r="66" spans="1:45" s="1962" customFormat="1" ht="15" customHeight="1" x14ac:dyDescent="0.25">
      <c r="A66" s="1936"/>
      <c r="B66" s="1928"/>
      <c r="C66" s="1936"/>
      <c r="D66" s="1928"/>
      <c r="E66" s="3927"/>
      <c r="F66" s="3927"/>
      <c r="G66" s="3928"/>
      <c r="H66" s="3913"/>
      <c r="I66" s="3928"/>
      <c r="J66" s="3913"/>
      <c r="K66" s="3911"/>
      <c r="L66" s="3913"/>
      <c r="M66" s="3911"/>
      <c r="N66" s="3913"/>
      <c r="O66" s="3911"/>
      <c r="P66" s="3912"/>
      <c r="Q66" s="3913"/>
      <c r="R66" s="3924"/>
      <c r="S66" s="3926"/>
      <c r="T66" s="3913"/>
      <c r="U66" s="3921"/>
      <c r="V66" s="3913"/>
      <c r="W66" s="2007">
        <f>1044258634-1044258634</f>
        <v>0</v>
      </c>
      <c r="X66" s="1997" t="s">
        <v>3333</v>
      </c>
      <c r="Y66" s="1997">
        <v>28</v>
      </c>
      <c r="Z66" s="1997" t="s">
        <v>3303</v>
      </c>
      <c r="AA66" s="3923"/>
      <c r="AB66" s="2391"/>
      <c r="AC66" s="2391"/>
      <c r="AD66" s="2391"/>
      <c r="AE66" s="2391"/>
      <c r="AF66" s="2391"/>
      <c r="AG66" s="2391"/>
      <c r="AH66" s="2391"/>
      <c r="AI66" s="2391"/>
      <c r="AJ66" s="2391"/>
      <c r="AK66" s="2391"/>
      <c r="AL66" s="2391"/>
      <c r="AM66" s="2391"/>
      <c r="AN66" s="2391"/>
      <c r="AO66" s="2391"/>
      <c r="AP66" s="2391"/>
      <c r="AQ66" s="2363"/>
      <c r="AR66" s="2363"/>
      <c r="AS66" s="2363"/>
    </row>
    <row r="67" spans="1:45" s="1962" customFormat="1" ht="15" customHeight="1" x14ac:dyDescent="0.25">
      <c r="A67" s="1936"/>
      <c r="B67" s="1928"/>
      <c r="C67" s="1936"/>
      <c r="D67" s="1928"/>
      <c r="E67" s="3927"/>
      <c r="F67" s="3927"/>
      <c r="G67" s="3928"/>
      <c r="H67" s="3913"/>
      <c r="I67" s="3928"/>
      <c r="J67" s="3913"/>
      <c r="K67" s="3911"/>
      <c r="L67" s="3913"/>
      <c r="M67" s="3911"/>
      <c r="N67" s="3913"/>
      <c r="O67" s="3911"/>
      <c r="P67" s="3912"/>
      <c r="Q67" s="3913"/>
      <c r="R67" s="3924"/>
      <c r="S67" s="3926"/>
      <c r="T67" s="3913"/>
      <c r="U67" s="3921"/>
      <c r="V67" s="3913"/>
      <c r="W67" s="2007">
        <f>550000000-550000000</f>
        <v>0</v>
      </c>
      <c r="X67" s="1997" t="s">
        <v>3279</v>
      </c>
      <c r="Y67" s="1997">
        <v>28</v>
      </c>
      <c r="Z67" s="1997" t="s">
        <v>3303</v>
      </c>
      <c r="AA67" s="3923"/>
      <c r="AB67" s="2391"/>
      <c r="AC67" s="2391"/>
      <c r="AD67" s="2391"/>
      <c r="AE67" s="2391"/>
      <c r="AF67" s="2391"/>
      <c r="AG67" s="2391"/>
      <c r="AH67" s="2391"/>
      <c r="AI67" s="2391"/>
      <c r="AJ67" s="2391"/>
      <c r="AK67" s="2391"/>
      <c r="AL67" s="2391"/>
      <c r="AM67" s="2391"/>
      <c r="AN67" s="2391"/>
      <c r="AO67" s="2391"/>
      <c r="AP67" s="2391"/>
      <c r="AQ67" s="2363"/>
      <c r="AR67" s="2363"/>
      <c r="AS67" s="2363"/>
    </row>
    <row r="68" spans="1:45" s="1962" customFormat="1" ht="15" customHeight="1" x14ac:dyDescent="0.25">
      <c r="A68" s="1936"/>
      <c r="B68" s="1928"/>
      <c r="C68" s="1936"/>
      <c r="D68" s="1928"/>
      <c r="E68" s="3927"/>
      <c r="F68" s="3927"/>
      <c r="G68" s="3928"/>
      <c r="H68" s="3913"/>
      <c r="I68" s="3928"/>
      <c r="J68" s="3913"/>
      <c r="K68" s="3911"/>
      <c r="L68" s="3913"/>
      <c r="M68" s="3911"/>
      <c r="N68" s="3913"/>
      <c r="O68" s="3911"/>
      <c r="P68" s="3912"/>
      <c r="Q68" s="3913"/>
      <c r="R68" s="3924"/>
      <c r="S68" s="3926"/>
      <c r="T68" s="3913"/>
      <c r="U68" s="3921"/>
      <c r="V68" s="3913"/>
      <c r="W68" s="2007">
        <v>70000000</v>
      </c>
      <c r="X68" s="1997" t="s">
        <v>3280</v>
      </c>
      <c r="Y68" s="1997">
        <v>23</v>
      </c>
      <c r="Z68" s="1997" t="s">
        <v>3334</v>
      </c>
      <c r="AA68" s="3923"/>
      <c r="AB68" s="2391"/>
      <c r="AC68" s="2391"/>
      <c r="AD68" s="2391"/>
      <c r="AE68" s="2391"/>
      <c r="AF68" s="2391"/>
      <c r="AG68" s="2391"/>
      <c r="AH68" s="2391"/>
      <c r="AI68" s="2391"/>
      <c r="AJ68" s="2391"/>
      <c r="AK68" s="2391"/>
      <c r="AL68" s="2391"/>
      <c r="AM68" s="2391"/>
      <c r="AN68" s="2391"/>
      <c r="AO68" s="2391"/>
      <c r="AP68" s="2391"/>
      <c r="AQ68" s="2363"/>
      <c r="AR68" s="2363"/>
      <c r="AS68" s="2363"/>
    </row>
    <row r="69" spans="1:45" s="1962" customFormat="1" ht="15" customHeight="1" x14ac:dyDescent="0.25">
      <c r="A69" s="1936"/>
      <c r="B69" s="1928"/>
      <c r="C69" s="1936"/>
      <c r="D69" s="1928"/>
      <c r="E69" s="3927"/>
      <c r="F69" s="3927"/>
      <c r="G69" s="3928"/>
      <c r="H69" s="3913"/>
      <c r="I69" s="3928"/>
      <c r="J69" s="3913"/>
      <c r="K69" s="3911"/>
      <c r="L69" s="3913"/>
      <c r="M69" s="3911"/>
      <c r="N69" s="3913"/>
      <c r="O69" s="3911"/>
      <c r="P69" s="3912"/>
      <c r="Q69" s="3913"/>
      <c r="R69" s="3924"/>
      <c r="S69" s="3926"/>
      <c r="T69" s="3913"/>
      <c r="U69" s="3921"/>
      <c r="V69" s="3913"/>
      <c r="W69" s="2007">
        <v>50000000</v>
      </c>
      <c r="X69" s="1997" t="s">
        <v>3281</v>
      </c>
      <c r="Y69" s="1997">
        <v>12</v>
      </c>
      <c r="Z69" s="1997" t="s">
        <v>3188</v>
      </c>
      <c r="AA69" s="3923"/>
      <c r="AB69" s="2391"/>
      <c r="AC69" s="2391"/>
      <c r="AD69" s="2391"/>
      <c r="AE69" s="2391"/>
      <c r="AF69" s="2391"/>
      <c r="AG69" s="2391"/>
      <c r="AH69" s="2391"/>
      <c r="AI69" s="2391"/>
      <c r="AJ69" s="2391"/>
      <c r="AK69" s="2391"/>
      <c r="AL69" s="2391"/>
      <c r="AM69" s="2391"/>
      <c r="AN69" s="2391"/>
      <c r="AO69" s="2391"/>
      <c r="AP69" s="2391"/>
      <c r="AQ69" s="2363"/>
      <c r="AR69" s="2363"/>
      <c r="AS69" s="2363"/>
    </row>
    <row r="70" spans="1:45" s="1962" customFormat="1" ht="27.75" customHeight="1" x14ac:dyDescent="0.25">
      <c r="A70" s="1936"/>
      <c r="B70" s="1928"/>
      <c r="C70" s="1936"/>
      <c r="D70" s="1928"/>
      <c r="E70" s="3927"/>
      <c r="F70" s="3927"/>
      <c r="G70" s="3928"/>
      <c r="H70" s="3913"/>
      <c r="I70" s="3928"/>
      <c r="J70" s="3913"/>
      <c r="K70" s="3911"/>
      <c r="L70" s="3913"/>
      <c r="M70" s="3911"/>
      <c r="N70" s="3913"/>
      <c r="O70" s="3911"/>
      <c r="P70" s="3912"/>
      <c r="Q70" s="3913"/>
      <c r="R70" s="3924"/>
      <c r="S70" s="3926"/>
      <c r="T70" s="3913"/>
      <c r="U70" s="3920"/>
      <c r="V70" s="3909" t="s">
        <v>3335</v>
      </c>
      <c r="W70" s="2001">
        <v>50164200</v>
      </c>
      <c r="X70" s="1997" t="s">
        <v>3281</v>
      </c>
      <c r="Y70" s="1997">
        <v>12</v>
      </c>
      <c r="Z70" s="1997" t="s">
        <v>3188</v>
      </c>
      <c r="AA70" s="3923"/>
      <c r="AB70" s="2391"/>
      <c r="AC70" s="2391"/>
      <c r="AD70" s="2391"/>
      <c r="AE70" s="2391"/>
      <c r="AF70" s="2391"/>
      <c r="AG70" s="2391"/>
      <c r="AH70" s="2391"/>
      <c r="AI70" s="2391"/>
      <c r="AJ70" s="2391"/>
      <c r="AK70" s="2391"/>
      <c r="AL70" s="2391"/>
      <c r="AM70" s="2391"/>
      <c r="AN70" s="2391"/>
      <c r="AO70" s="2391"/>
      <c r="AP70" s="2391"/>
      <c r="AQ70" s="2363"/>
      <c r="AR70" s="2363"/>
      <c r="AS70" s="2363"/>
    </row>
    <row r="71" spans="1:45" s="1962" customFormat="1" ht="27.75" customHeight="1" x14ac:dyDescent="0.25">
      <c r="A71" s="1936"/>
      <c r="B71" s="1928"/>
      <c r="C71" s="1936"/>
      <c r="D71" s="1928"/>
      <c r="E71" s="3927"/>
      <c r="F71" s="3927"/>
      <c r="G71" s="3928"/>
      <c r="H71" s="3913"/>
      <c r="I71" s="3928"/>
      <c r="J71" s="3913"/>
      <c r="K71" s="3911"/>
      <c r="L71" s="3913"/>
      <c r="M71" s="3911"/>
      <c r="N71" s="3913"/>
      <c r="O71" s="3911"/>
      <c r="P71" s="3912"/>
      <c r="Q71" s="3913"/>
      <c r="R71" s="3924"/>
      <c r="S71" s="3926"/>
      <c r="T71" s="3913"/>
      <c r="U71" s="3920"/>
      <c r="V71" s="3909"/>
      <c r="W71" s="2001">
        <f>58000000-34000000</f>
        <v>24000000</v>
      </c>
      <c r="X71" s="1997" t="s">
        <v>3275</v>
      </c>
      <c r="Y71" s="1997">
        <v>26</v>
      </c>
      <c r="Z71" s="1997" t="s">
        <v>3329</v>
      </c>
      <c r="AA71" s="3923"/>
      <c r="AB71" s="2391"/>
      <c r="AC71" s="2391"/>
      <c r="AD71" s="2391"/>
      <c r="AE71" s="2391"/>
      <c r="AF71" s="2391"/>
      <c r="AG71" s="2391"/>
      <c r="AH71" s="2391"/>
      <c r="AI71" s="2391"/>
      <c r="AJ71" s="2391"/>
      <c r="AK71" s="2391"/>
      <c r="AL71" s="2391"/>
      <c r="AM71" s="2391"/>
      <c r="AN71" s="2391"/>
      <c r="AO71" s="2391"/>
      <c r="AP71" s="2391"/>
      <c r="AQ71" s="2363"/>
      <c r="AR71" s="2363"/>
      <c r="AS71" s="2363"/>
    </row>
    <row r="72" spans="1:45" s="1962" customFormat="1" ht="27.75" customHeight="1" x14ac:dyDescent="0.25">
      <c r="A72" s="1936"/>
      <c r="B72" s="1928"/>
      <c r="C72" s="1936"/>
      <c r="D72" s="1928"/>
      <c r="E72" s="3927"/>
      <c r="F72" s="3927"/>
      <c r="G72" s="3928"/>
      <c r="H72" s="3913"/>
      <c r="I72" s="3928"/>
      <c r="J72" s="3913"/>
      <c r="K72" s="3911"/>
      <c r="L72" s="3913"/>
      <c r="M72" s="3911"/>
      <c r="N72" s="3913"/>
      <c r="O72" s="3911"/>
      <c r="P72" s="3912"/>
      <c r="Q72" s="3913"/>
      <c r="R72" s="3924"/>
      <c r="S72" s="3926"/>
      <c r="T72" s="3913"/>
      <c r="U72" s="3920"/>
      <c r="V72" s="3913"/>
      <c r="W72" s="2001">
        <v>58805175</v>
      </c>
      <c r="X72" s="1997" t="s">
        <v>3282</v>
      </c>
      <c r="Y72" s="1997">
        <v>3</v>
      </c>
      <c r="Z72" s="1997" t="s">
        <v>3253</v>
      </c>
      <c r="AA72" s="3923"/>
      <c r="AB72" s="2391"/>
      <c r="AC72" s="2391"/>
      <c r="AD72" s="2391"/>
      <c r="AE72" s="2391"/>
      <c r="AF72" s="2391"/>
      <c r="AG72" s="2391"/>
      <c r="AH72" s="2391"/>
      <c r="AI72" s="2391"/>
      <c r="AJ72" s="2391"/>
      <c r="AK72" s="2391"/>
      <c r="AL72" s="2391"/>
      <c r="AM72" s="2391"/>
      <c r="AN72" s="2391"/>
      <c r="AO72" s="2391"/>
      <c r="AP72" s="2391"/>
      <c r="AQ72" s="2363"/>
      <c r="AR72" s="2363"/>
      <c r="AS72" s="2363"/>
    </row>
    <row r="73" spans="1:45" s="1962" customFormat="1" ht="79.5" customHeight="1" x14ac:dyDescent="0.25">
      <c r="A73" s="1936"/>
      <c r="B73" s="1928"/>
      <c r="C73" s="1936"/>
      <c r="D73" s="1928"/>
      <c r="E73" s="3927"/>
      <c r="F73" s="3927"/>
      <c r="G73" s="3929"/>
      <c r="H73" s="3913"/>
      <c r="I73" s="3929"/>
      <c r="J73" s="3913"/>
      <c r="K73" s="3911"/>
      <c r="L73" s="3913"/>
      <c r="M73" s="3911"/>
      <c r="N73" s="3913"/>
      <c r="O73" s="3911"/>
      <c r="P73" s="3912"/>
      <c r="Q73" s="3913"/>
      <c r="R73" s="3924"/>
      <c r="S73" s="3926"/>
      <c r="T73" s="3913"/>
      <c r="U73" s="3922"/>
      <c r="V73" s="2008" t="s">
        <v>3336</v>
      </c>
      <c r="W73" s="2009">
        <f>527742469-527742469</f>
        <v>0</v>
      </c>
      <c r="X73" s="1997" t="s">
        <v>3337</v>
      </c>
      <c r="Y73" s="1997">
        <v>28</v>
      </c>
      <c r="Z73" s="1997" t="s">
        <v>3303</v>
      </c>
      <c r="AA73" s="3923"/>
      <c r="AB73" s="2391"/>
      <c r="AC73" s="2391"/>
      <c r="AD73" s="2391"/>
      <c r="AE73" s="2391"/>
      <c r="AF73" s="2391"/>
      <c r="AG73" s="2391"/>
      <c r="AH73" s="2391"/>
      <c r="AI73" s="2391"/>
      <c r="AJ73" s="2391"/>
      <c r="AK73" s="2391"/>
      <c r="AL73" s="2391"/>
      <c r="AM73" s="2391"/>
      <c r="AN73" s="2391"/>
      <c r="AO73" s="2391"/>
      <c r="AP73" s="2391"/>
      <c r="AQ73" s="2363"/>
      <c r="AR73" s="2363"/>
      <c r="AS73" s="2363"/>
    </row>
    <row r="74" spans="1:45" s="1962" customFormat="1" ht="58.5" customHeight="1" x14ac:dyDescent="0.25">
      <c r="A74" s="1936"/>
      <c r="B74" s="1928"/>
      <c r="C74" s="1936"/>
      <c r="D74" s="1928"/>
      <c r="E74" s="3927"/>
      <c r="F74" s="3927"/>
      <c r="G74" s="3929"/>
      <c r="H74" s="3913"/>
      <c r="I74" s="3929"/>
      <c r="J74" s="3913"/>
      <c r="K74" s="3911"/>
      <c r="L74" s="3913"/>
      <c r="M74" s="3911"/>
      <c r="N74" s="3913"/>
      <c r="O74" s="3911"/>
      <c r="P74" s="3912"/>
      <c r="Q74" s="3913"/>
      <c r="R74" s="3924"/>
      <c r="S74" s="3926"/>
      <c r="T74" s="3913"/>
      <c r="U74" s="3922"/>
      <c r="V74" s="2008" t="s">
        <v>3338</v>
      </c>
      <c r="W74" s="2009">
        <v>26000000</v>
      </c>
      <c r="X74" s="1997" t="s">
        <v>3283</v>
      </c>
      <c r="Y74" s="1999">
        <v>23</v>
      </c>
      <c r="Z74" s="1997" t="s">
        <v>3334</v>
      </c>
      <c r="AA74" s="3923"/>
      <c r="AB74" s="2391"/>
      <c r="AC74" s="2391"/>
      <c r="AD74" s="2391"/>
      <c r="AE74" s="2391"/>
      <c r="AF74" s="2391"/>
      <c r="AG74" s="2391"/>
      <c r="AH74" s="2391"/>
      <c r="AI74" s="2391"/>
      <c r="AJ74" s="2391"/>
      <c r="AK74" s="2391"/>
      <c r="AL74" s="2391"/>
      <c r="AM74" s="2391"/>
      <c r="AN74" s="2391"/>
      <c r="AO74" s="2391"/>
      <c r="AP74" s="2391"/>
      <c r="AQ74" s="2363"/>
      <c r="AR74" s="2363"/>
      <c r="AS74" s="2363"/>
    </row>
    <row r="75" spans="1:45" s="1962" customFormat="1" ht="15" customHeight="1" x14ac:dyDescent="0.25">
      <c r="A75" s="1936"/>
      <c r="B75" s="1928"/>
      <c r="C75" s="1936"/>
      <c r="D75" s="1928"/>
      <c r="E75" s="3927"/>
      <c r="F75" s="3927"/>
      <c r="G75" s="3929"/>
      <c r="H75" s="3913"/>
      <c r="I75" s="3929"/>
      <c r="J75" s="3913"/>
      <c r="K75" s="3911"/>
      <c r="L75" s="3913"/>
      <c r="M75" s="3911"/>
      <c r="N75" s="3913"/>
      <c r="O75" s="3911"/>
      <c r="P75" s="3912"/>
      <c r="Q75" s="3913"/>
      <c r="R75" s="3924"/>
      <c r="S75" s="3926"/>
      <c r="T75" s="3913"/>
      <c r="U75" s="3922"/>
      <c r="V75" s="3910" t="s">
        <v>3339</v>
      </c>
      <c r="W75" s="2009">
        <v>50000000</v>
      </c>
      <c r="X75" s="1999" t="s">
        <v>3340</v>
      </c>
      <c r="Y75" s="1999">
        <v>24</v>
      </c>
      <c r="Z75" s="1999" t="s">
        <v>3241</v>
      </c>
      <c r="AA75" s="3923"/>
      <c r="AB75" s="2391"/>
      <c r="AC75" s="2391"/>
      <c r="AD75" s="2391"/>
      <c r="AE75" s="2391"/>
      <c r="AF75" s="2391"/>
      <c r="AG75" s="2391"/>
      <c r="AH75" s="2391"/>
      <c r="AI75" s="2391"/>
      <c r="AJ75" s="2391"/>
      <c r="AK75" s="2391"/>
      <c r="AL75" s="2391"/>
      <c r="AM75" s="2391"/>
      <c r="AN75" s="2391"/>
      <c r="AO75" s="2391"/>
      <c r="AP75" s="2391"/>
      <c r="AQ75" s="2363"/>
      <c r="AR75" s="2363"/>
      <c r="AS75" s="2363"/>
    </row>
    <row r="76" spans="1:45" s="1962" customFormat="1" ht="15" customHeight="1" x14ac:dyDescent="0.25">
      <c r="A76" s="1936"/>
      <c r="B76" s="1928"/>
      <c r="C76" s="1936"/>
      <c r="D76" s="1928"/>
      <c r="E76" s="3927"/>
      <c r="F76" s="3927"/>
      <c r="G76" s="3929"/>
      <c r="H76" s="3913"/>
      <c r="I76" s="3929"/>
      <c r="J76" s="3913"/>
      <c r="K76" s="3911"/>
      <c r="L76" s="3913"/>
      <c r="M76" s="3911"/>
      <c r="N76" s="3913"/>
      <c r="O76" s="3911"/>
      <c r="P76" s="3912"/>
      <c r="Q76" s="3913"/>
      <c r="R76" s="3924"/>
      <c r="S76" s="3926"/>
      <c r="T76" s="3913"/>
      <c r="U76" s="3922"/>
      <c r="V76" s="3908"/>
      <c r="W76" s="2009">
        <f>110000000-30000000</f>
        <v>80000000</v>
      </c>
      <c r="X76" s="1997" t="s">
        <v>3279</v>
      </c>
      <c r="Y76" s="1997">
        <v>28</v>
      </c>
      <c r="Z76" s="1997" t="s">
        <v>3303</v>
      </c>
      <c r="AA76" s="3923"/>
      <c r="AB76" s="2391"/>
      <c r="AC76" s="2391"/>
      <c r="AD76" s="2391"/>
      <c r="AE76" s="2391"/>
      <c r="AF76" s="2391"/>
      <c r="AG76" s="2391"/>
      <c r="AH76" s="2391"/>
      <c r="AI76" s="2391"/>
      <c r="AJ76" s="2391"/>
      <c r="AK76" s="2391"/>
      <c r="AL76" s="2391"/>
      <c r="AM76" s="2391"/>
      <c r="AN76" s="2391"/>
      <c r="AO76" s="2391"/>
      <c r="AP76" s="2391"/>
      <c r="AQ76" s="2363"/>
      <c r="AR76" s="2363"/>
      <c r="AS76" s="2363"/>
    </row>
    <row r="77" spans="1:45" s="1962" customFormat="1" ht="15" customHeight="1" x14ac:dyDescent="0.25">
      <c r="A77" s="1936"/>
      <c r="B77" s="1928"/>
      <c r="C77" s="1936"/>
      <c r="D77" s="1928"/>
      <c r="E77" s="3927"/>
      <c r="F77" s="3927"/>
      <c r="G77" s="3929"/>
      <c r="H77" s="3913"/>
      <c r="I77" s="3929"/>
      <c r="J77" s="3913"/>
      <c r="K77" s="3911"/>
      <c r="L77" s="3913"/>
      <c r="M77" s="3911"/>
      <c r="N77" s="3913"/>
      <c r="O77" s="3911"/>
      <c r="P77" s="3912"/>
      <c r="Q77" s="3913"/>
      <c r="R77" s="3924"/>
      <c r="S77" s="3926"/>
      <c r="T77" s="3913"/>
      <c r="U77" s="3922"/>
      <c r="V77" s="3908"/>
      <c r="W77" s="2009">
        <f>10000000-10000000</f>
        <v>0</v>
      </c>
      <c r="X77" s="1997" t="s">
        <v>3275</v>
      </c>
      <c r="Y77" s="1997">
        <v>26</v>
      </c>
      <c r="Z77" s="1997" t="s">
        <v>3329</v>
      </c>
      <c r="AA77" s="3923"/>
      <c r="AB77" s="2391"/>
      <c r="AC77" s="2391"/>
      <c r="AD77" s="2391"/>
      <c r="AE77" s="2391"/>
      <c r="AF77" s="2391"/>
      <c r="AG77" s="2391"/>
      <c r="AH77" s="2391"/>
      <c r="AI77" s="2391"/>
      <c r="AJ77" s="2391"/>
      <c r="AK77" s="2391"/>
      <c r="AL77" s="2391"/>
      <c r="AM77" s="2391"/>
      <c r="AN77" s="2391"/>
      <c r="AO77" s="2391"/>
      <c r="AP77" s="2391"/>
      <c r="AQ77" s="2363"/>
      <c r="AR77" s="2363"/>
      <c r="AS77" s="2363"/>
    </row>
    <row r="78" spans="1:45" s="1962" customFormat="1" ht="15" customHeight="1" x14ac:dyDescent="0.25">
      <c r="A78" s="1936"/>
      <c r="B78" s="1928"/>
      <c r="C78" s="1936"/>
      <c r="D78" s="1928"/>
      <c r="E78" s="3927"/>
      <c r="F78" s="3927"/>
      <c r="G78" s="3929"/>
      <c r="H78" s="3913"/>
      <c r="I78" s="3929"/>
      <c r="J78" s="3913"/>
      <c r="K78" s="3911"/>
      <c r="L78" s="3913"/>
      <c r="M78" s="3911"/>
      <c r="N78" s="3913"/>
      <c r="O78" s="3911"/>
      <c r="P78" s="3912"/>
      <c r="Q78" s="3913"/>
      <c r="R78" s="3924"/>
      <c r="S78" s="3926"/>
      <c r="T78" s="3913"/>
      <c r="U78" s="3922"/>
      <c r="V78" s="3908"/>
      <c r="W78" s="2009">
        <f>545484938-545484938</f>
        <v>0</v>
      </c>
      <c r="X78" s="1997" t="s">
        <v>3333</v>
      </c>
      <c r="Y78" s="1997">
        <v>28</v>
      </c>
      <c r="Z78" s="1997" t="s">
        <v>3303</v>
      </c>
      <c r="AA78" s="3923"/>
      <c r="AB78" s="2391"/>
      <c r="AC78" s="2391"/>
      <c r="AD78" s="2391"/>
      <c r="AE78" s="2391"/>
      <c r="AF78" s="2391"/>
      <c r="AG78" s="2391"/>
      <c r="AH78" s="2391"/>
      <c r="AI78" s="2391"/>
      <c r="AJ78" s="2391"/>
      <c r="AK78" s="2391"/>
      <c r="AL78" s="2391"/>
      <c r="AM78" s="2391"/>
      <c r="AN78" s="2391"/>
      <c r="AO78" s="2391"/>
      <c r="AP78" s="2391"/>
      <c r="AQ78" s="2363"/>
      <c r="AR78" s="2363"/>
      <c r="AS78" s="2363"/>
    </row>
    <row r="79" spans="1:45" s="1962" customFormat="1" ht="15" customHeight="1" x14ac:dyDescent="0.25">
      <c r="A79" s="1936"/>
      <c r="B79" s="1928"/>
      <c r="C79" s="1936"/>
      <c r="D79" s="1928"/>
      <c r="E79" s="3927"/>
      <c r="F79" s="3927"/>
      <c r="G79" s="3929"/>
      <c r="H79" s="3913"/>
      <c r="I79" s="3929"/>
      <c r="J79" s="3913"/>
      <c r="K79" s="3911"/>
      <c r="L79" s="3913"/>
      <c r="M79" s="3911"/>
      <c r="N79" s="3913"/>
      <c r="O79" s="3911"/>
      <c r="P79" s="3912"/>
      <c r="Q79" s="3913"/>
      <c r="R79" s="3924"/>
      <c r="S79" s="3926"/>
      <c r="T79" s="3913"/>
      <c r="U79" s="3922"/>
      <c r="V79" s="3908"/>
      <c r="W79" s="2009">
        <v>4000000</v>
      </c>
      <c r="X79" s="1997" t="s">
        <v>3341</v>
      </c>
      <c r="Y79" s="1999">
        <v>23</v>
      </c>
      <c r="Z79" s="1997" t="s">
        <v>3334</v>
      </c>
      <c r="AA79" s="3923"/>
      <c r="AB79" s="2391"/>
      <c r="AC79" s="2391"/>
      <c r="AD79" s="2391"/>
      <c r="AE79" s="2391"/>
      <c r="AF79" s="2391"/>
      <c r="AG79" s="2391"/>
      <c r="AH79" s="2391"/>
      <c r="AI79" s="2391"/>
      <c r="AJ79" s="2391"/>
      <c r="AK79" s="2391"/>
      <c r="AL79" s="2391"/>
      <c r="AM79" s="2391"/>
      <c r="AN79" s="2391"/>
      <c r="AO79" s="2391"/>
      <c r="AP79" s="2391"/>
      <c r="AQ79" s="2363"/>
      <c r="AR79" s="2363"/>
      <c r="AS79" s="2363"/>
    </row>
    <row r="80" spans="1:45" s="1962" customFormat="1" ht="15" customHeight="1" x14ac:dyDescent="0.25">
      <c r="A80" s="1936"/>
      <c r="B80" s="1928"/>
      <c r="C80" s="1936"/>
      <c r="D80" s="1928"/>
      <c r="E80" s="3927"/>
      <c r="F80" s="3927"/>
      <c r="G80" s="3929"/>
      <c r="H80" s="3913"/>
      <c r="I80" s="3929"/>
      <c r="J80" s="3913"/>
      <c r="K80" s="3911"/>
      <c r="L80" s="3913"/>
      <c r="M80" s="3911"/>
      <c r="N80" s="3913"/>
      <c r="O80" s="3911"/>
      <c r="P80" s="3912"/>
      <c r="Q80" s="3913"/>
      <c r="R80" s="3924"/>
      <c r="S80" s="3926"/>
      <c r="T80" s="3913"/>
      <c r="U80" s="3922"/>
      <c r="V80" s="3908"/>
      <c r="W80" s="2009">
        <v>2000000</v>
      </c>
      <c r="X80" s="1999" t="s">
        <v>3282</v>
      </c>
      <c r="Y80" s="1999">
        <v>3</v>
      </c>
      <c r="Z80" s="1999" t="s">
        <v>3253</v>
      </c>
      <c r="AA80" s="3923"/>
      <c r="AB80" s="2391"/>
      <c r="AC80" s="2391"/>
      <c r="AD80" s="2391"/>
      <c r="AE80" s="2391"/>
      <c r="AF80" s="2391"/>
      <c r="AG80" s="2391"/>
      <c r="AH80" s="2391"/>
      <c r="AI80" s="2391"/>
      <c r="AJ80" s="2391"/>
      <c r="AK80" s="2391"/>
      <c r="AL80" s="2391"/>
      <c r="AM80" s="2391"/>
      <c r="AN80" s="2391"/>
      <c r="AO80" s="2391"/>
      <c r="AP80" s="2391"/>
      <c r="AQ80" s="2363"/>
      <c r="AR80" s="2363"/>
      <c r="AS80" s="2363"/>
    </row>
    <row r="81" spans="1:45" s="1962" customFormat="1" ht="15" customHeight="1" x14ac:dyDescent="0.25">
      <c r="A81" s="1936"/>
      <c r="B81" s="1928"/>
      <c r="C81" s="1936"/>
      <c r="D81" s="1928"/>
      <c r="E81" s="3927"/>
      <c r="F81" s="3927"/>
      <c r="G81" s="3929"/>
      <c r="H81" s="3913"/>
      <c r="I81" s="3929"/>
      <c r="J81" s="3913"/>
      <c r="K81" s="3911"/>
      <c r="L81" s="3913"/>
      <c r="M81" s="3911"/>
      <c r="N81" s="3913"/>
      <c r="O81" s="3911"/>
      <c r="P81" s="3912"/>
      <c r="Q81" s="3913"/>
      <c r="R81" s="3924"/>
      <c r="S81" s="3926"/>
      <c r="T81" s="3913"/>
      <c r="U81" s="3922"/>
      <c r="V81" s="3908"/>
      <c r="W81" s="2009">
        <f>65829148+10000000</f>
        <v>75829148</v>
      </c>
      <c r="X81" s="1947" t="s">
        <v>3278</v>
      </c>
      <c r="Y81" s="1947">
        <v>26</v>
      </c>
      <c r="Z81" s="1947" t="s">
        <v>3329</v>
      </c>
      <c r="AA81" s="3923"/>
      <c r="AB81" s="2391"/>
      <c r="AC81" s="2391"/>
      <c r="AD81" s="2391"/>
      <c r="AE81" s="2391"/>
      <c r="AF81" s="2391"/>
      <c r="AG81" s="2391"/>
      <c r="AH81" s="2391"/>
      <c r="AI81" s="2391"/>
      <c r="AJ81" s="2391"/>
      <c r="AK81" s="2391"/>
      <c r="AL81" s="2391"/>
      <c r="AM81" s="2391"/>
      <c r="AN81" s="2391"/>
      <c r="AO81" s="2391"/>
      <c r="AP81" s="2391"/>
      <c r="AQ81" s="2363"/>
      <c r="AR81" s="2363"/>
      <c r="AS81" s="2363"/>
    </row>
    <row r="82" spans="1:45" s="1962" customFormat="1" ht="15" customHeight="1" x14ac:dyDescent="0.25">
      <c r="A82" s="1936"/>
      <c r="B82" s="1928"/>
      <c r="C82" s="1936"/>
      <c r="D82" s="1928"/>
      <c r="E82" s="3927"/>
      <c r="F82" s="3927"/>
      <c r="G82" s="3929"/>
      <c r="H82" s="3913"/>
      <c r="I82" s="3929"/>
      <c r="J82" s="3913"/>
      <c r="K82" s="3911"/>
      <c r="L82" s="3913"/>
      <c r="M82" s="3911"/>
      <c r="N82" s="3913"/>
      <c r="O82" s="3911"/>
      <c r="P82" s="3912"/>
      <c r="Q82" s="3913"/>
      <c r="R82" s="3924"/>
      <c r="S82" s="3926"/>
      <c r="T82" s="3913"/>
      <c r="U82" s="3922"/>
      <c r="V82" s="3909"/>
      <c r="W82" s="2009">
        <v>32000000</v>
      </c>
      <c r="X82" s="1949" t="s">
        <v>3284</v>
      </c>
      <c r="Y82" s="1947">
        <v>26</v>
      </c>
      <c r="Z82" s="1947" t="s">
        <v>3329</v>
      </c>
      <c r="AA82" s="3923"/>
      <c r="AB82" s="2391"/>
      <c r="AC82" s="2391"/>
      <c r="AD82" s="2391"/>
      <c r="AE82" s="2391"/>
      <c r="AF82" s="2391"/>
      <c r="AG82" s="2391"/>
      <c r="AH82" s="2391"/>
      <c r="AI82" s="2391"/>
      <c r="AJ82" s="2391"/>
      <c r="AK82" s="2391"/>
      <c r="AL82" s="2391"/>
      <c r="AM82" s="2391"/>
      <c r="AN82" s="2391"/>
      <c r="AO82" s="2391"/>
      <c r="AP82" s="2391"/>
      <c r="AQ82" s="2363"/>
      <c r="AR82" s="2363"/>
      <c r="AS82" s="2363"/>
    </row>
    <row r="83" spans="1:45" s="1962" customFormat="1" ht="54.75" customHeight="1" x14ac:dyDescent="0.25">
      <c r="A83" s="1936"/>
      <c r="B83" s="1928"/>
      <c r="C83" s="1936"/>
      <c r="D83" s="1928"/>
      <c r="E83" s="1152"/>
      <c r="F83" s="1152"/>
      <c r="G83" s="3915">
        <v>4302075</v>
      </c>
      <c r="H83" s="3913" t="s">
        <v>3266</v>
      </c>
      <c r="I83" s="3916">
        <v>4302004</v>
      </c>
      <c r="J83" s="2759" t="s">
        <v>3285</v>
      </c>
      <c r="K83" s="2377" t="s">
        <v>63</v>
      </c>
      <c r="L83" s="3913" t="s">
        <v>3342</v>
      </c>
      <c r="M83" s="2145">
        <v>430200401</v>
      </c>
      <c r="N83" s="2156" t="s">
        <v>3286</v>
      </c>
      <c r="O83" s="3911">
        <v>1</v>
      </c>
      <c r="P83" s="3912">
        <v>2020003630013</v>
      </c>
      <c r="Q83" s="3913" t="s">
        <v>3343</v>
      </c>
      <c r="R83" s="3914">
        <f>SUM(W83:W85)/S83</f>
        <v>1</v>
      </c>
      <c r="S83" s="3906">
        <f>SUM(W83:W85)</f>
        <v>126882074.64</v>
      </c>
      <c r="T83" s="3908" t="s">
        <v>3344</v>
      </c>
      <c r="U83" s="3910" t="s">
        <v>3345</v>
      </c>
      <c r="V83" s="3910" t="s">
        <v>3346</v>
      </c>
      <c r="W83" s="2001">
        <v>35000000</v>
      </c>
      <c r="X83" s="1947" t="s">
        <v>3287</v>
      </c>
      <c r="Y83" s="1947">
        <v>4</v>
      </c>
      <c r="Z83" s="1947" t="s">
        <v>3248</v>
      </c>
      <c r="AA83" s="3564">
        <v>82</v>
      </c>
      <c r="AB83" s="3564">
        <v>98</v>
      </c>
      <c r="AC83" s="3564">
        <v>60</v>
      </c>
      <c r="AD83" s="3564">
        <v>75</v>
      </c>
      <c r="AE83" s="3564">
        <v>45</v>
      </c>
      <c r="AF83" s="3564"/>
      <c r="AG83" s="3564"/>
      <c r="AH83" s="3564"/>
      <c r="AI83" s="3564"/>
      <c r="AJ83" s="3564"/>
      <c r="AK83" s="3564"/>
      <c r="AL83" s="3564"/>
      <c r="AM83" s="3564"/>
      <c r="AN83" s="3564">
        <v>50</v>
      </c>
      <c r="AO83" s="3564"/>
      <c r="AP83" s="3564">
        <f>SUM(AA83:AB85)</f>
        <v>180</v>
      </c>
      <c r="AQ83" s="3900">
        <v>44200</v>
      </c>
      <c r="AR83" s="3900">
        <v>44560</v>
      </c>
      <c r="AS83" s="3903" t="s">
        <v>3300</v>
      </c>
    </row>
    <row r="84" spans="1:45" ht="54.75" customHeight="1" x14ac:dyDescent="0.2">
      <c r="A84" s="1936"/>
      <c r="B84" s="1928"/>
      <c r="C84" s="1936"/>
      <c r="D84" s="1928"/>
      <c r="E84" s="1152"/>
      <c r="F84" s="1152"/>
      <c r="G84" s="3915"/>
      <c r="H84" s="3913"/>
      <c r="I84" s="3917"/>
      <c r="J84" s="2760"/>
      <c r="K84" s="2377"/>
      <c r="L84" s="3913"/>
      <c r="M84" s="2186"/>
      <c r="N84" s="2157"/>
      <c r="O84" s="3911"/>
      <c r="P84" s="3912"/>
      <c r="Q84" s="3913"/>
      <c r="R84" s="3914"/>
      <c r="S84" s="3906"/>
      <c r="T84" s="3908"/>
      <c r="U84" s="3908"/>
      <c r="V84" s="3909"/>
      <c r="W84" s="2001">
        <v>61882074.640000001</v>
      </c>
      <c r="X84" s="1947" t="s">
        <v>3288</v>
      </c>
      <c r="Y84" s="1947">
        <v>23</v>
      </c>
      <c r="Z84" s="1947" t="s">
        <v>3334</v>
      </c>
      <c r="AA84" s="3899"/>
      <c r="AB84" s="3899"/>
      <c r="AC84" s="3899"/>
      <c r="AD84" s="3899"/>
      <c r="AE84" s="3899"/>
      <c r="AF84" s="3899"/>
      <c r="AG84" s="3899"/>
      <c r="AH84" s="3899"/>
      <c r="AI84" s="3899"/>
      <c r="AJ84" s="3899"/>
      <c r="AK84" s="3899"/>
      <c r="AL84" s="3899"/>
      <c r="AM84" s="3899"/>
      <c r="AN84" s="3899"/>
      <c r="AO84" s="3899"/>
      <c r="AP84" s="3899"/>
      <c r="AQ84" s="3901"/>
      <c r="AR84" s="3901"/>
      <c r="AS84" s="3904"/>
    </row>
    <row r="85" spans="1:45" ht="89.25" customHeight="1" x14ac:dyDescent="0.2">
      <c r="A85" s="1937"/>
      <c r="B85" s="1942"/>
      <c r="C85" s="1937"/>
      <c r="D85" s="1942"/>
      <c r="E85" s="1152" t="s">
        <v>129</v>
      </c>
      <c r="F85" s="1152" t="s">
        <v>129</v>
      </c>
      <c r="G85" s="3915"/>
      <c r="H85" s="3913"/>
      <c r="I85" s="3918"/>
      <c r="J85" s="2761"/>
      <c r="K85" s="2377"/>
      <c r="L85" s="3913"/>
      <c r="M85" s="2143"/>
      <c r="N85" s="2845"/>
      <c r="O85" s="3911"/>
      <c r="P85" s="3912"/>
      <c r="Q85" s="3913"/>
      <c r="R85" s="3914"/>
      <c r="S85" s="3907"/>
      <c r="T85" s="3909"/>
      <c r="U85" s="3909"/>
      <c r="V85" s="2010" t="s">
        <v>3347</v>
      </c>
      <c r="W85" s="2001">
        <v>30000000</v>
      </c>
      <c r="X85" s="1947" t="s">
        <v>3288</v>
      </c>
      <c r="Y85" s="1947">
        <v>23</v>
      </c>
      <c r="Z85" s="1947" t="s">
        <v>3334</v>
      </c>
      <c r="AA85" s="3569"/>
      <c r="AB85" s="3569"/>
      <c r="AC85" s="3569"/>
      <c r="AD85" s="3569"/>
      <c r="AE85" s="3569"/>
      <c r="AF85" s="3569"/>
      <c r="AG85" s="3569"/>
      <c r="AH85" s="3569"/>
      <c r="AI85" s="3569"/>
      <c r="AJ85" s="3569"/>
      <c r="AK85" s="3569"/>
      <c r="AL85" s="3569"/>
      <c r="AM85" s="3569"/>
      <c r="AN85" s="3569"/>
      <c r="AO85" s="3569"/>
      <c r="AP85" s="3569"/>
      <c r="AQ85" s="3902"/>
      <c r="AR85" s="3902"/>
      <c r="AS85" s="3905"/>
    </row>
    <row r="86" spans="1:45" ht="15" customHeight="1" x14ac:dyDescent="0.2">
      <c r="A86" s="2011"/>
      <c r="B86" s="2011"/>
      <c r="C86" s="2011"/>
      <c r="D86" s="2011"/>
      <c r="E86" s="2012" t="s">
        <v>129</v>
      </c>
      <c r="F86" s="2012" t="s">
        <v>129</v>
      </c>
      <c r="G86" s="2011" t="s">
        <v>129</v>
      </c>
      <c r="H86" s="2011"/>
      <c r="I86" s="2011" t="s">
        <v>129</v>
      </c>
      <c r="J86" s="2011"/>
      <c r="K86" s="2011" t="s">
        <v>129</v>
      </c>
      <c r="L86" s="2011"/>
      <c r="M86" s="2011" t="s">
        <v>129</v>
      </c>
      <c r="N86" s="2011"/>
      <c r="O86" s="2011" t="s">
        <v>129</v>
      </c>
      <c r="P86" s="2011" t="s">
        <v>129</v>
      </c>
      <c r="Q86" s="2011" t="s">
        <v>129</v>
      </c>
      <c r="R86" s="2011" t="s">
        <v>129</v>
      </c>
      <c r="S86" s="2013">
        <f>SUM(S13:S52,S54:S85)</f>
        <v>7160417690.0300007</v>
      </c>
      <c r="T86" s="2011" t="s">
        <v>129</v>
      </c>
      <c r="U86" s="2011" t="s">
        <v>129</v>
      </c>
      <c r="V86" s="2011" t="s">
        <v>129</v>
      </c>
      <c r="W86" s="2013">
        <f>SUM(W13:W52,W54:W85)</f>
        <v>7160417690.0300007</v>
      </c>
      <c r="X86" s="2011" t="s">
        <v>129</v>
      </c>
      <c r="Y86" s="2011" t="s">
        <v>129</v>
      </c>
      <c r="Z86" s="2011" t="s">
        <v>129</v>
      </c>
      <c r="AA86" s="2011" t="s">
        <v>129</v>
      </c>
      <c r="AB86" s="2011" t="s">
        <v>129</v>
      </c>
      <c r="AC86" s="2011" t="s">
        <v>129</v>
      </c>
      <c r="AD86" s="2011" t="s">
        <v>129</v>
      </c>
      <c r="AE86" s="2011" t="s">
        <v>129</v>
      </c>
      <c r="AF86" s="2011" t="s">
        <v>129</v>
      </c>
      <c r="AG86" s="2011" t="s">
        <v>129</v>
      </c>
      <c r="AH86" s="2011" t="s">
        <v>129</v>
      </c>
      <c r="AI86" s="2011" t="s">
        <v>129</v>
      </c>
      <c r="AJ86" s="2011" t="s">
        <v>129</v>
      </c>
      <c r="AK86" s="2011" t="s">
        <v>129</v>
      </c>
      <c r="AL86" s="2011" t="s">
        <v>129</v>
      </c>
      <c r="AM86" s="2011" t="s">
        <v>129</v>
      </c>
      <c r="AN86" s="2011" t="s">
        <v>129</v>
      </c>
      <c r="AO86" s="2011" t="s">
        <v>129</v>
      </c>
      <c r="AP86" s="2011" t="s">
        <v>129</v>
      </c>
      <c r="AQ86" s="2011" t="s">
        <v>129</v>
      </c>
      <c r="AR86" s="2011" t="s">
        <v>129</v>
      </c>
      <c r="AS86" s="2011" t="s">
        <v>129</v>
      </c>
    </row>
    <row r="92" spans="1:45" x14ac:dyDescent="0.2">
      <c r="W92" s="2014"/>
      <c r="X92" s="2015"/>
    </row>
    <row r="93" spans="1:45" x14ac:dyDescent="0.2">
      <c r="W93" s="2014"/>
      <c r="X93" s="2015"/>
    </row>
    <row r="94" spans="1:45" x14ac:dyDescent="0.2">
      <c r="W94" s="2014"/>
      <c r="X94" s="2015"/>
    </row>
    <row r="95" spans="1:45" x14ac:dyDescent="0.2">
      <c r="W95" s="2014"/>
      <c r="X95" s="2015"/>
    </row>
    <row r="96" spans="1:45" x14ac:dyDescent="0.2">
      <c r="W96" s="2014"/>
      <c r="X96" s="2015"/>
    </row>
    <row r="97" spans="23:24" x14ac:dyDescent="0.2">
      <c r="W97" s="2014"/>
      <c r="X97" s="2015"/>
    </row>
    <row r="98" spans="23:24" x14ac:dyDescent="0.2">
      <c r="W98" s="2014"/>
      <c r="X98" s="2015"/>
    </row>
    <row r="99" spans="23:24" x14ac:dyDescent="0.2">
      <c r="W99" s="2014"/>
      <c r="X99" s="2015"/>
    </row>
    <row r="100" spans="23:24" x14ac:dyDescent="0.2">
      <c r="W100" s="2014"/>
      <c r="X100" s="2015"/>
    </row>
  </sheetData>
  <mergeCells count="181">
    <mergeCell ref="A1:AQ4"/>
    <mergeCell ref="A5:O6"/>
    <mergeCell ref="P5:AS5"/>
    <mergeCell ref="AC6:AQ6"/>
    <mergeCell ref="A7:B7"/>
    <mergeCell ref="C7:D7"/>
    <mergeCell ref="E7:F7"/>
    <mergeCell ref="G7:J7"/>
    <mergeCell ref="K7:N7"/>
    <mergeCell ref="O7:W7"/>
    <mergeCell ref="AS7:AS8"/>
    <mergeCell ref="B10:I10"/>
    <mergeCell ref="D11:K11"/>
    <mergeCell ref="F12:X12"/>
    <mergeCell ref="E13:E19"/>
    <mergeCell ref="F13:F19"/>
    <mergeCell ref="G13:G23"/>
    <mergeCell ref="H13:H23"/>
    <mergeCell ref="I13:I23"/>
    <mergeCell ref="J13:J23"/>
    <mergeCell ref="X7:Z7"/>
    <mergeCell ref="AA7:AB7"/>
    <mergeCell ref="AC7:AF7"/>
    <mergeCell ref="AG7:AL7"/>
    <mergeCell ref="AM7:AO7"/>
    <mergeCell ref="AR7:AR8"/>
    <mergeCell ref="K13:K23"/>
    <mergeCell ref="L13:L23"/>
    <mergeCell ref="M13:M23"/>
    <mergeCell ref="N13:N23"/>
    <mergeCell ref="O13:O23"/>
    <mergeCell ref="P13:P52"/>
    <mergeCell ref="N24:N33"/>
    <mergeCell ref="O24:O33"/>
    <mergeCell ref="N50:N52"/>
    <mergeCell ref="O50:O52"/>
    <mergeCell ref="Q13:Q52"/>
    <mergeCell ref="R13:R23"/>
    <mergeCell ref="S13:S52"/>
    <mergeCell ref="T13:T52"/>
    <mergeCell ref="U13:U23"/>
    <mergeCell ref="V13:V14"/>
    <mergeCell ref="R24:R33"/>
    <mergeCell ref="U24:U33"/>
    <mergeCell ref="V24:V26"/>
    <mergeCell ref="V34:V39"/>
    <mergeCell ref="AS13:AS23"/>
    <mergeCell ref="V16:V18"/>
    <mergeCell ref="V19:V23"/>
    <mergeCell ref="G24:G49"/>
    <mergeCell ref="H24:H49"/>
    <mergeCell ref="I24:I49"/>
    <mergeCell ref="J24:J49"/>
    <mergeCell ref="K24:K33"/>
    <mergeCell ref="L24:L33"/>
    <mergeCell ref="M24:M33"/>
    <mergeCell ref="AM13:AM52"/>
    <mergeCell ref="AN13:AN52"/>
    <mergeCell ref="AO13:AO52"/>
    <mergeCell ref="AP13:AP52"/>
    <mergeCell ref="AQ13:AQ23"/>
    <mergeCell ref="AR13:AR23"/>
    <mergeCell ref="AQ24:AQ33"/>
    <mergeCell ref="AR24:AR33"/>
    <mergeCell ref="AQ34:AQ49"/>
    <mergeCell ref="AR34:AR49"/>
    <mergeCell ref="AG13:AG52"/>
    <mergeCell ref="AH13:AH52"/>
    <mergeCell ref="AI13:AI52"/>
    <mergeCell ref="AJ13:AJ52"/>
    <mergeCell ref="G50:G52"/>
    <mergeCell ref="H50:H52"/>
    <mergeCell ref="I50:I52"/>
    <mergeCell ref="J50:J52"/>
    <mergeCell ref="K50:K52"/>
    <mergeCell ref="L50:L52"/>
    <mergeCell ref="M50:M52"/>
    <mergeCell ref="AS24:AS33"/>
    <mergeCell ref="V27:V29"/>
    <mergeCell ref="V30:V33"/>
    <mergeCell ref="K34:K49"/>
    <mergeCell ref="L34:L49"/>
    <mergeCell ref="M34:M49"/>
    <mergeCell ref="N34:N49"/>
    <mergeCell ref="O34:O49"/>
    <mergeCell ref="R34:R49"/>
    <mergeCell ref="U34:U49"/>
    <mergeCell ref="AK13:AK52"/>
    <mergeCell ref="AL13:AL52"/>
    <mergeCell ref="AA13:AA52"/>
    <mergeCell ref="AB13:AB52"/>
    <mergeCell ref="AC13:AC52"/>
    <mergeCell ref="AD13:AD52"/>
    <mergeCell ref="AE13:AE52"/>
    <mergeCell ref="R50:R52"/>
    <mergeCell ref="U50:U52"/>
    <mergeCell ref="V50:V51"/>
    <mergeCell ref="AQ50:AQ52"/>
    <mergeCell ref="AR50:AR52"/>
    <mergeCell ref="AS50:AS52"/>
    <mergeCell ref="AS34:AS49"/>
    <mergeCell ref="V40:V45"/>
    <mergeCell ref="V46:V49"/>
    <mergeCell ref="AF13:AF52"/>
    <mergeCell ref="F53:U53"/>
    <mergeCell ref="E54:E82"/>
    <mergeCell ref="F54:F82"/>
    <mergeCell ref="G54:G82"/>
    <mergeCell ref="H54:H82"/>
    <mergeCell ref="I54:I82"/>
    <mergeCell ref="J54:J82"/>
    <mergeCell ref="K54:K82"/>
    <mergeCell ref="L54:L82"/>
    <mergeCell ref="M54:M82"/>
    <mergeCell ref="T54:T82"/>
    <mergeCell ref="U54:U82"/>
    <mergeCell ref="V54:V59"/>
    <mergeCell ref="AA54:AA82"/>
    <mergeCell ref="AB54:AB82"/>
    <mergeCell ref="AC54:AC82"/>
    <mergeCell ref="N54:N82"/>
    <mergeCell ref="O54:O82"/>
    <mergeCell ref="P54:P82"/>
    <mergeCell ref="Q54:Q82"/>
    <mergeCell ref="R54:R82"/>
    <mergeCell ref="S54:S82"/>
    <mergeCell ref="AP54:AP82"/>
    <mergeCell ref="AQ54:AQ82"/>
    <mergeCell ref="AR54:AR82"/>
    <mergeCell ref="AS54:AS82"/>
    <mergeCell ref="V60:V64"/>
    <mergeCell ref="V65:V69"/>
    <mergeCell ref="V70:V72"/>
    <mergeCell ref="V75:V82"/>
    <mergeCell ref="AJ54:AJ82"/>
    <mergeCell ref="AK54:AK82"/>
    <mergeCell ref="AL54:AL82"/>
    <mergeCell ref="AM54:AM82"/>
    <mergeCell ref="AN54:AN82"/>
    <mergeCell ref="AO54:AO82"/>
    <mergeCell ref="AD54:AD82"/>
    <mergeCell ref="AE54:AE82"/>
    <mergeCell ref="AF54:AF82"/>
    <mergeCell ref="AG54:AG82"/>
    <mergeCell ref="AH54:AH82"/>
    <mergeCell ref="AI54:AI82"/>
    <mergeCell ref="M83:M85"/>
    <mergeCell ref="N83:N85"/>
    <mergeCell ref="O83:O85"/>
    <mergeCell ref="P83:P85"/>
    <mergeCell ref="Q83:Q85"/>
    <mergeCell ref="R83:R85"/>
    <mergeCell ref="G83:G85"/>
    <mergeCell ref="H83:H85"/>
    <mergeCell ref="I83:I85"/>
    <mergeCell ref="J83:J85"/>
    <mergeCell ref="K83:K85"/>
    <mergeCell ref="L83:L85"/>
    <mergeCell ref="AC83:AC85"/>
    <mergeCell ref="AD83:AD85"/>
    <mergeCell ref="AE83:AE85"/>
    <mergeCell ref="AF83:AF85"/>
    <mergeCell ref="AG83:AG85"/>
    <mergeCell ref="AH83:AH85"/>
    <mergeCell ref="S83:S85"/>
    <mergeCell ref="T83:T85"/>
    <mergeCell ref="U83:U85"/>
    <mergeCell ref="V83:V84"/>
    <mergeCell ref="AA83:AA85"/>
    <mergeCell ref="AB83:AB85"/>
    <mergeCell ref="AO83:AO85"/>
    <mergeCell ref="AP83:AP85"/>
    <mergeCell ref="AQ83:AQ85"/>
    <mergeCell ref="AR83:AR85"/>
    <mergeCell ref="AS83:AS85"/>
    <mergeCell ref="AI83:AI85"/>
    <mergeCell ref="AJ83:AJ85"/>
    <mergeCell ref="AK83:AK85"/>
    <mergeCell ref="AL83:AL85"/>
    <mergeCell ref="AM83:AM85"/>
    <mergeCell ref="AN83:AN85"/>
  </mergeCells>
  <pageMargins left="0.7" right="0.7" top="0.75" bottom="0.75" header="0.3" footer="0.3"/>
  <pageSetup paperSize="258" scale="11" fitToHeight="0"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S56"/>
  <sheetViews>
    <sheetView showGridLines="0" topLeftCell="K1" zoomScale="70" zoomScaleNormal="70" workbookViewId="0">
      <selection activeCell="S16" sqref="S16:S17"/>
    </sheetView>
  </sheetViews>
  <sheetFormatPr baseColWidth="10" defaultRowHeight="15.75" x14ac:dyDescent="0.25"/>
  <cols>
    <col min="1" max="1" width="13" style="1031" customWidth="1"/>
    <col min="2" max="2" width="13.7109375" style="1031" bestFit="1" customWidth="1"/>
    <col min="3" max="3" width="13" style="1031" bestFit="1" customWidth="1"/>
    <col min="4" max="4" width="19.42578125" style="1031" customWidth="1"/>
    <col min="5" max="5" width="14.140625" style="1031" customWidth="1"/>
    <col min="6" max="6" width="14.85546875" style="1031" customWidth="1"/>
    <col min="7" max="7" width="19.5703125" style="1031" customWidth="1"/>
    <col min="8" max="8" width="20.42578125" style="1031" customWidth="1"/>
    <col min="9" max="9" width="27" style="1031" customWidth="1"/>
    <col min="10" max="10" width="24.28515625" style="1031" customWidth="1"/>
    <col min="11" max="11" width="12.7109375" style="1031" customWidth="1"/>
    <col min="12" max="12" width="20.85546875" style="1031" customWidth="1"/>
    <col min="13" max="13" width="17.42578125" style="1031" customWidth="1"/>
    <col min="14" max="14" width="19.28515625" style="1031" customWidth="1"/>
    <col min="15" max="15" width="25.42578125" style="1962" customWidth="1"/>
    <col min="16" max="16" width="23.42578125" style="1031" customWidth="1"/>
    <col min="17" max="17" width="23.5703125" style="1031" customWidth="1"/>
    <col min="18" max="18" width="15.42578125" style="1031" customWidth="1"/>
    <col min="19" max="19" width="26.5703125" style="1031" customWidth="1"/>
    <col min="20" max="20" width="44.5703125" style="1031" customWidth="1"/>
    <col min="21" max="21" width="31.5703125" style="1031" customWidth="1"/>
    <col min="22" max="22" width="39.7109375" style="1031" customWidth="1"/>
    <col min="23" max="23" width="27.7109375" style="1031" bestFit="1" customWidth="1"/>
    <col min="24" max="24" width="37" style="1031" customWidth="1"/>
    <col min="25" max="25" width="17.7109375" style="1962" customWidth="1"/>
    <col min="26" max="26" width="17" style="1031" customWidth="1"/>
    <col min="27" max="33" width="10.28515625" style="2125" customWidth="1"/>
    <col min="34" max="41" width="13.5703125" style="2125" customWidth="1"/>
    <col min="42" max="42" width="12.28515625" style="2125" customWidth="1"/>
    <col min="43" max="43" width="21.140625" style="1031" customWidth="1"/>
    <col min="44" max="44" width="21.7109375" style="1031" customWidth="1"/>
    <col min="45" max="45" width="22.42578125" style="1031" customWidth="1"/>
  </cols>
  <sheetData>
    <row r="1" spans="1:45" ht="15" customHeight="1" x14ac:dyDescent="0.25">
      <c r="A1" s="2230" t="s">
        <v>3348</v>
      </c>
      <c r="B1" s="2230"/>
      <c r="C1" s="2230"/>
      <c r="D1" s="2230"/>
      <c r="E1" s="2230"/>
      <c r="F1" s="2230"/>
      <c r="G1" s="2230"/>
      <c r="H1" s="2230"/>
      <c r="I1" s="2230"/>
      <c r="J1" s="2230"/>
      <c r="K1" s="2230"/>
      <c r="L1" s="2230"/>
      <c r="M1" s="2230"/>
      <c r="N1" s="2230"/>
      <c r="O1" s="2230"/>
      <c r="P1" s="2230"/>
      <c r="Q1" s="2230"/>
      <c r="R1" s="2230"/>
      <c r="S1" s="2230"/>
      <c r="T1" s="2230"/>
      <c r="U1" s="2230"/>
      <c r="V1" s="2230"/>
      <c r="W1" s="2230"/>
      <c r="X1" s="2230"/>
      <c r="Y1" s="2230"/>
      <c r="Z1" s="2230"/>
      <c r="AA1" s="2230"/>
      <c r="AB1" s="2230"/>
      <c r="AC1" s="2230"/>
      <c r="AD1" s="2230"/>
      <c r="AE1" s="2230"/>
      <c r="AF1" s="2230"/>
      <c r="AG1" s="2230"/>
      <c r="AH1" s="2230"/>
      <c r="AI1" s="2230"/>
      <c r="AJ1" s="2230"/>
      <c r="AK1" s="2230"/>
      <c r="AL1" s="2230"/>
      <c r="AM1" s="2230"/>
      <c r="AN1" s="2230"/>
      <c r="AO1" s="2230"/>
      <c r="AP1" s="2230"/>
      <c r="AQ1" s="2016"/>
      <c r="AR1" s="2017" t="s">
        <v>1</v>
      </c>
      <c r="AS1" s="2018" t="s">
        <v>2</v>
      </c>
    </row>
    <row r="2" spans="1:45" ht="15" customHeight="1" x14ac:dyDescent="0.25">
      <c r="A2" s="2230"/>
      <c r="B2" s="2230"/>
      <c r="C2" s="2230"/>
      <c r="D2" s="2230"/>
      <c r="E2" s="2230"/>
      <c r="F2" s="2230"/>
      <c r="G2" s="2230"/>
      <c r="H2" s="2230"/>
      <c r="I2" s="2230"/>
      <c r="J2" s="2230"/>
      <c r="K2" s="2230"/>
      <c r="L2" s="2230"/>
      <c r="M2" s="2230"/>
      <c r="N2" s="2230"/>
      <c r="O2" s="2230"/>
      <c r="P2" s="2230"/>
      <c r="Q2" s="2230"/>
      <c r="R2" s="2230"/>
      <c r="S2" s="2230"/>
      <c r="T2" s="2230"/>
      <c r="U2" s="2230"/>
      <c r="V2" s="2230"/>
      <c r="W2" s="2230"/>
      <c r="X2" s="2230"/>
      <c r="Y2" s="2230"/>
      <c r="Z2" s="2230"/>
      <c r="AA2" s="2230"/>
      <c r="AB2" s="2230"/>
      <c r="AC2" s="2230"/>
      <c r="AD2" s="2230"/>
      <c r="AE2" s="2230"/>
      <c r="AF2" s="2230"/>
      <c r="AG2" s="2230"/>
      <c r="AH2" s="2230"/>
      <c r="AI2" s="2230"/>
      <c r="AJ2" s="2230"/>
      <c r="AK2" s="2230"/>
      <c r="AL2" s="2230"/>
      <c r="AM2" s="2230"/>
      <c r="AN2" s="2230"/>
      <c r="AO2" s="2230"/>
      <c r="AP2" s="2230"/>
      <c r="AQ2" s="2016"/>
      <c r="AR2" s="2017" t="s">
        <v>3</v>
      </c>
      <c r="AS2" s="2019">
        <v>9</v>
      </c>
    </row>
    <row r="3" spans="1:45" ht="15" customHeight="1" x14ac:dyDescent="0.25">
      <c r="A3" s="2230"/>
      <c r="B3" s="2230"/>
      <c r="C3" s="2230"/>
      <c r="D3" s="2230"/>
      <c r="E3" s="2230"/>
      <c r="F3" s="2230"/>
      <c r="G3" s="2230"/>
      <c r="H3" s="2230"/>
      <c r="I3" s="2230"/>
      <c r="J3" s="2230"/>
      <c r="K3" s="2230"/>
      <c r="L3" s="2230"/>
      <c r="M3" s="2230"/>
      <c r="N3" s="2230"/>
      <c r="O3" s="2230"/>
      <c r="P3" s="2230"/>
      <c r="Q3" s="2230"/>
      <c r="R3" s="2230"/>
      <c r="S3" s="2230"/>
      <c r="T3" s="2230"/>
      <c r="U3" s="2230"/>
      <c r="V3" s="2230"/>
      <c r="W3" s="2230"/>
      <c r="X3" s="2230"/>
      <c r="Y3" s="2230"/>
      <c r="Z3" s="2230"/>
      <c r="AA3" s="2230"/>
      <c r="AB3" s="2230"/>
      <c r="AC3" s="2230"/>
      <c r="AD3" s="2230"/>
      <c r="AE3" s="2230"/>
      <c r="AF3" s="2230"/>
      <c r="AG3" s="2230"/>
      <c r="AH3" s="2230"/>
      <c r="AI3" s="2230"/>
      <c r="AJ3" s="2230"/>
      <c r="AK3" s="2230"/>
      <c r="AL3" s="2230"/>
      <c r="AM3" s="2230"/>
      <c r="AN3" s="2230"/>
      <c r="AO3" s="2230"/>
      <c r="AP3" s="2230"/>
      <c r="AQ3" s="2016"/>
      <c r="AR3" s="2017" t="s">
        <v>5</v>
      </c>
      <c r="AS3" s="2020">
        <v>44266</v>
      </c>
    </row>
    <row r="4" spans="1:45" ht="15" customHeight="1" x14ac:dyDescent="0.25">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021"/>
      <c r="AR4" s="2017" t="s">
        <v>6</v>
      </c>
      <c r="AS4" s="2022" t="s">
        <v>372</v>
      </c>
    </row>
    <row r="5" spans="1:45" ht="12.75" customHeight="1" x14ac:dyDescent="0.25">
      <c r="A5" s="2218" t="s">
        <v>8</v>
      </c>
      <c r="B5" s="2218"/>
      <c r="C5" s="2218"/>
      <c r="D5" s="2218"/>
      <c r="E5" s="2218"/>
      <c r="F5" s="2218"/>
      <c r="G5" s="2218"/>
      <c r="H5" s="2218"/>
      <c r="I5" s="2218"/>
      <c r="J5" s="2218"/>
      <c r="K5" s="2218"/>
      <c r="L5" s="2218"/>
      <c r="M5" s="2218"/>
      <c r="N5" s="2218"/>
      <c r="O5" s="2218"/>
      <c r="P5" s="1943"/>
      <c r="Q5" s="1943"/>
      <c r="R5" s="1943"/>
      <c r="S5" s="1943"/>
      <c r="T5" s="1943"/>
      <c r="U5" s="1943"/>
      <c r="V5" s="1943"/>
      <c r="W5" s="1943"/>
      <c r="X5" s="1943"/>
      <c r="Y5" s="1943"/>
      <c r="Z5" s="1943"/>
      <c r="AA5" s="1943"/>
      <c r="AB5" s="1943"/>
      <c r="AC5" s="1943"/>
      <c r="AD5" s="1943"/>
      <c r="AE5" s="1943"/>
      <c r="AF5" s="1943"/>
      <c r="AG5" s="1943"/>
      <c r="AH5" s="1943"/>
      <c r="AI5" s="1943"/>
      <c r="AJ5" s="1943"/>
      <c r="AK5" s="1943"/>
      <c r="AL5" s="1943"/>
      <c r="AM5" s="1943"/>
      <c r="AN5" s="1943"/>
      <c r="AO5" s="1943"/>
      <c r="AP5" s="1943"/>
      <c r="AQ5" s="1943"/>
      <c r="AR5" s="1943"/>
      <c r="AS5" s="1935"/>
    </row>
    <row r="6" spans="1:45" ht="12.75" customHeight="1" x14ac:dyDescent="0.25">
      <c r="A6" s="2218"/>
      <c r="B6" s="2218"/>
      <c r="C6" s="2218"/>
      <c r="D6" s="2218"/>
      <c r="E6" s="2218"/>
      <c r="F6" s="2218"/>
      <c r="G6" s="2218"/>
      <c r="H6" s="2218"/>
      <c r="I6" s="2218"/>
      <c r="J6" s="2218"/>
      <c r="K6" s="2218"/>
      <c r="L6" s="2218"/>
      <c r="M6" s="2218"/>
      <c r="N6" s="2218"/>
      <c r="O6" s="2218"/>
      <c r="P6" s="1930"/>
      <c r="Q6" s="1930"/>
      <c r="R6" s="1930"/>
      <c r="S6" s="1930"/>
      <c r="T6" s="1930"/>
      <c r="U6" s="1930"/>
      <c r="V6" s="1930"/>
      <c r="W6" s="1930"/>
      <c r="X6" s="1930"/>
      <c r="Y6" s="1930"/>
      <c r="Z6" s="1930"/>
      <c r="AA6" s="2023"/>
      <c r="AB6" s="2023"/>
      <c r="AC6" s="1933" t="s">
        <v>9</v>
      </c>
      <c r="AD6" s="1930"/>
      <c r="AE6" s="1930"/>
      <c r="AF6" s="1930"/>
      <c r="AG6" s="1930"/>
      <c r="AH6" s="1930"/>
      <c r="AI6" s="1930"/>
      <c r="AJ6" s="1930"/>
      <c r="AK6" s="1930"/>
      <c r="AL6" s="1930"/>
      <c r="AM6" s="1930"/>
      <c r="AN6" s="1930"/>
      <c r="AO6" s="1930"/>
      <c r="AP6" s="1930"/>
      <c r="AQ6" s="1934"/>
      <c r="AR6" s="1930"/>
      <c r="AS6" s="1931"/>
    </row>
    <row r="7" spans="1:45" ht="35.25" customHeight="1" x14ac:dyDescent="0.25">
      <c r="A7" s="2238" t="s">
        <v>10</v>
      </c>
      <c r="B7" s="2237"/>
      <c r="C7" s="2238" t="s">
        <v>11</v>
      </c>
      <c r="D7" s="2237"/>
      <c r="E7" s="2238" t="s">
        <v>12</v>
      </c>
      <c r="F7" s="2237"/>
      <c r="G7" s="2240" t="s">
        <v>13</v>
      </c>
      <c r="H7" s="2962"/>
      <c r="I7" s="2962"/>
      <c r="J7" s="2962"/>
      <c r="K7" s="2240" t="s">
        <v>14</v>
      </c>
      <c r="L7" s="2962"/>
      <c r="M7" s="2962"/>
      <c r="N7" s="2962"/>
      <c r="O7" s="3352" t="s">
        <v>15</v>
      </c>
      <c r="P7" s="3353"/>
      <c r="Q7" s="3353"/>
      <c r="R7" s="3353"/>
      <c r="S7" s="3353"/>
      <c r="T7" s="3353"/>
      <c r="U7" s="3353"/>
      <c r="V7" s="3353"/>
      <c r="W7" s="3353"/>
      <c r="X7" s="2238" t="s">
        <v>16</v>
      </c>
      <c r="Y7" s="2236"/>
      <c r="Z7" s="2237"/>
      <c r="AA7" s="2209" t="s">
        <v>17</v>
      </c>
      <c r="AB7" s="2210"/>
      <c r="AC7" s="2209" t="s">
        <v>18</v>
      </c>
      <c r="AD7" s="2210"/>
      <c r="AE7" s="2210"/>
      <c r="AF7" s="2210"/>
      <c r="AG7" s="3992" t="s">
        <v>19</v>
      </c>
      <c r="AH7" s="3993"/>
      <c r="AI7" s="3993"/>
      <c r="AJ7" s="3993"/>
      <c r="AK7" s="3993"/>
      <c r="AL7" s="3993"/>
      <c r="AM7" s="2347" t="s">
        <v>20</v>
      </c>
      <c r="AN7" s="2347"/>
      <c r="AO7" s="2347"/>
      <c r="AP7" s="3994" t="s">
        <v>21</v>
      </c>
      <c r="AQ7" s="3996" t="s">
        <v>1114</v>
      </c>
      <c r="AR7" s="3689" t="s">
        <v>1115</v>
      </c>
      <c r="AS7" s="2223" t="s">
        <v>24</v>
      </c>
    </row>
    <row r="8" spans="1:45" ht="135.75" customHeight="1" x14ac:dyDescent="0.25">
      <c r="A8" s="229" t="s">
        <v>25</v>
      </c>
      <c r="B8" s="2024" t="s">
        <v>26</v>
      </c>
      <c r="C8" s="1945" t="s">
        <v>25</v>
      </c>
      <c r="D8" s="15" t="s">
        <v>26</v>
      </c>
      <c r="E8" s="15" t="s">
        <v>25</v>
      </c>
      <c r="F8" s="15" t="s">
        <v>26</v>
      </c>
      <c r="G8" s="15" t="s">
        <v>27</v>
      </c>
      <c r="H8" s="15" t="s">
        <v>28</v>
      </c>
      <c r="I8" s="15" t="s">
        <v>29</v>
      </c>
      <c r="J8" s="15" t="s">
        <v>187</v>
      </c>
      <c r="K8" s="15" t="s">
        <v>27</v>
      </c>
      <c r="L8" s="15" t="s">
        <v>31</v>
      </c>
      <c r="M8" s="15" t="s">
        <v>32</v>
      </c>
      <c r="N8" s="15" t="s">
        <v>33</v>
      </c>
      <c r="O8" s="313" t="s">
        <v>238</v>
      </c>
      <c r="P8" s="15" t="s">
        <v>35</v>
      </c>
      <c r="Q8" s="15" t="s">
        <v>36</v>
      </c>
      <c r="R8" s="1125" t="s">
        <v>37</v>
      </c>
      <c r="S8" s="1126" t="s">
        <v>38</v>
      </c>
      <c r="T8" s="15" t="s">
        <v>39</v>
      </c>
      <c r="U8" s="15" t="s">
        <v>40</v>
      </c>
      <c r="V8" s="15" t="s">
        <v>41</v>
      </c>
      <c r="W8" s="2025" t="s">
        <v>38</v>
      </c>
      <c r="X8" s="15" t="s">
        <v>43</v>
      </c>
      <c r="Y8" s="1945" t="s">
        <v>44</v>
      </c>
      <c r="Z8" s="15" t="s">
        <v>26</v>
      </c>
      <c r="AA8" s="2026" t="s">
        <v>45</v>
      </c>
      <c r="AB8" s="2026" t="s">
        <v>46</v>
      </c>
      <c r="AC8" s="2026" t="s">
        <v>47</v>
      </c>
      <c r="AD8" s="2026" t="s">
        <v>48</v>
      </c>
      <c r="AE8" s="2026" t="s">
        <v>49</v>
      </c>
      <c r="AF8" s="2026" t="s">
        <v>50</v>
      </c>
      <c r="AG8" s="2026" t="s">
        <v>51</v>
      </c>
      <c r="AH8" s="2026" t="s">
        <v>52</v>
      </c>
      <c r="AI8" s="2026" t="s">
        <v>53</v>
      </c>
      <c r="AJ8" s="2026" t="s">
        <v>54</v>
      </c>
      <c r="AK8" s="2026" t="s">
        <v>55</v>
      </c>
      <c r="AL8" s="2026" t="s">
        <v>56</v>
      </c>
      <c r="AM8" s="2027" t="s">
        <v>57</v>
      </c>
      <c r="AN8" s="2027" t="s">
        <v>58</v>
      </c>
      <c r="AO8" s="2027" t="s">
        <v>59</v>
      </c>
      <c r="AP8" s="3995"/>
      <c r="AQ8" s="3997"/>
      <c r="AR8" s="3689"/>
      <c r="AS8" s="2224"/>
    </row>
    <row r="9" spans="1:45" ht="27" customHeight="1" x14ac:dyDescent="0.25">
      <c r="A9" s="2028">
        <v>1</v>
      </c>
      <c r="B9" s="3989" t="s">
        <v>374</v>
      </c>
      <c r="C9" s="3990"/>
      <c r="D9" s="3990"/>
      <c r="E9" s="3990"/>
      <c r="F9" s="3990"/>
      <c r="G9" s="2029"/>
      <c r="H9" s="2029"/>
      <c r="I9" s="2029"/>
      <c r="J9" s="2029"/>
      <c r="K9" s="2030"/>
      <c r="L9" s="2030"/>
      <c r="M9" s="2030"/>
      <c r="N9" s="2030"/>
      <c r="O9" s="1981" t="s">
        <v>129</v>
      </c>
      <c r="P9" s="2030" t="s">
        <v>129</v>
      </c>
      <c r="Q9" s="2030" t="s">
        <v>129</v>
      </c>
      <c r="R9" s="2030" t="s">
        <v>129</v>
      </c>
      <c r="S9" s="2030" t="s">
        <v>129</v>
      </c>
      <c r="T9" s="2030" t="s">
        <v>129</v>
      </c>
      <c r="U9" s="2030" t="s">
        <v>129</v>
      </c>
      <c r="V9" s="2031" t="s">
        <v>129</v>
      </c>
      <c r="W9" s="2030" t="s">
        <v>129</v>
      </c>
      <c r="X9" s="2030" t="s">
        <v>129</v>
      </c>
      <c r="Y9" s="1981" t="s">
        <v>129</v>
      </c>
      <c r="Z9" s="2030" t="s">
        <v>129</v>
      </c>
      <c r="AA9" s="2032" t="s">
        <v>129</v>
      </c>
      <c r="AB9" s="2032" t="s">
        <v>129</v>
      </c>
      <c r="AC9" s="2032" t="s">
        <v>129</v>
      </c>
      <c r="AD9" s="2032" t="s">
        <v>129</v>
      </c>
      <c r="AE9" s="2032" t="s">
        <v>129</v>
      </c>
      <c r="AF9" s="2032" t="s">
        <v>129</v>
      </c>
      <c r="AG9" s="2032" t="s">
        <v>129</v>
      </c>
      <c r="AH9" s="2032" t="s">
        <v>129</v>
      </c>
      <c r="AI9" s="2032" t="s">
        <v>129</v>
      </c>
      <c r="AJ9" s="2032" t="s">
        <v>129</v>
      </c>
      <c r="AK9" s="2032" t="s">
        <v>129</v>
      </c>
      <c r="AL9" s="2032" t="s">
        <v>129</v>
      </c>
      <c r="AM9" s="2032" t="s">
        <v>129</v>
      </c>
      <c r="AN9" s="2032" t="s">
        <v>129</v>
      </c>
      <c r="AO9" s="2032" t="s">
        <v>129</v>
      </c>
      <c r="AP9" s="2032" t="s">
        <v>129</v>
      </c>
      <c r="AQ9" s="2030" t="s">
        <v>129</v>
      </c>
      <c r="AR9" s="2030" t="s">
        <v>129</v>
      </c>
      <c r="AS9" s="2033" t="s">
        <v>129</v>
      </c>
    </row>
    <row r="10" spans="1:45" ht="27" customHeight="1" x14ac:dyDescent="0.25">
      <c r="A10" s="2034"/>
      <c r="B10" s="2035"/>
      <c r="C10" s="2036">
        <v>43</v>
      </c>
      <c r="D10" s="2357" t="s">
        <v>455</v>
      </c>
      <c r="E10" s="2742"/>
      <c r="F10" s="2742"/>
      <c r="G10" s="2742"/>
      <c r="H10" s="2742"/>
      <c r="I10" s="1938"/>
      <c r="J10" s="1938"/>
      <c r="K10" s="2037"/>
      <c r="L10" s="2037"/>
      <c r="M10" s="2037"/>
      <c r="N10" s="2037"/>
      <c r="O10" s="1984"/>
      <c r="P10" s="2037"/>
      <c r="Q10" s="2037"/>
      <c r="R10" s="2037"/>
      <c r="S10" s="2037"/>
      <c r="T10" s="2037"/>
      <c r="U10" s="2037"/>
      <c r="V10" s="2038"/>
      <c r="W10" s="2037"/>
      <c r="X10" s="2037"/>
      <c r="Y10" s="1984"/>
      <c r="Z10" s="2037"/>
      <c r="AA10" s="2039"/>
      <c r="AB10" s="2039"/>
      <c r="AC10" s="2039"/>
      <c r="AD10" s="2039"/>
      <c r="AE10" s="2039"/>
      <c r="AF10" s="2039"/>
      <c r="AG10" s="2039"/>
      <c r="AH10" s="2039"/>
      <c r="AI10" s="2039"/>
      <c r="AJ10" s="2039"/>
      <c r="AK10" s="2039"/>
      <c r="AL10" s="2039"/>
      <c r="AM10" s="2039"/>
      <c r="AN10" s="2039"/>
      <c r="AO10" s="2039"/>
      <c r="AP10" s="2039"/>
      <c r="AQ10" s="2037"/>
      <c r="AR10" s="2037"/>
      <c r="AS10" s="2040"/>
    </row>
    <row r="11" spans="1:45" x14ac:dyDescent="0.25">
      <c r="A11" s="2041" t="s">
        <v>129</v>
      </c>
      <c r="B11" s="2042" t="s">
        <v>129</v>
      </c>
      <c r="C11" s="2043"/>
      <c r="D11" s="2044"/>
      <c r="E11" s="2045">
        <v>4301</v>
      </c>
      <c r="F11" s="3991" t="s">
        <v>3349</v>
      </c>
      <c r="G11" s="3973"/>
      <c r="H11" s="3973"/>
      <c r="I11" s="3973"/>
      <c r="J11" s="3973"/>
      <c r="K11" s="3973"/>
      <c r="L11" s="3973"/>
      <c r="M11" s="3973"/>
      <c r="N11" s="3973"/>
      <c r="O11" s="3973"/>
      <c r="P11" s="3973"/>
      <c r="Q11" s="3973"/>
      <c r="R11" s="3973"/>
      <c r="S11" s="3973"/>
      <c r="T11" s="2046" t="s">
        <v>129</v>
      </c>
      <c r="U11" s="2046" t="s">
        <v>129</v>
      </c>
      <c r="V11" s="2046" t="s">
        <v>129</v>
      </c>
      <c r="W11" s="2046" t="s">
        <v>129</v>
      </c>
      <c r="X11" s="2046" t="s">
        <v>129</v>
      </c>
      <c r="Y11" s="2003" t="s">
        <v>129</v>
      </c>
      <c r="Z11" s="2046" t="s">
        <v>129</v>
      </c>
      <c r="AA11" s="2047" t="s">
        <v>129</v>
      </c>
      <c r="AB11" s="2047" t="s">
        <v>129</v>
      </c>
      <c r="AC11" s="2047" t="s">
        <v>129</v>
      </c>
      <c r="AD11" s="2047" t="s">
        <v>129</v>
      </c>
      <c r="AE11" s="2047" t="s">
        <v>129</v>
      </c>
      <c r="AF11" s="2047" t="s">
        <v>129</v>
      </c>
      <c r="AG11" s="2047" t="s">
        <v>129</v>
      </c>
      <c r="AH11" s="2047" t="s">
        <v>129</v>
      </c>
      <c r="AI11" s="2047" t="s">
        <v>129</v>
      </c>
      <c r="AJ11" s="2047" t="s">
        <v>129</v>
      </c>
      <c r="AK11" s="2047" t="s">
        <v>129</v>
      </c>
      <c r="AL11" s="2047" t="s">
        <v>129</v>
      </c>
      <c r="AM11" s="2048" t="s">
        <v>129</v>
      </c>
      <c r="AN11" s="2048" t="s">
        <v>129</v>
      </c>
      <c r="AO11" s="2048" t="s">
        <v>129</v>
      </c>
      <c r="AP11" s="2048" t="s">
        <v>129</v>
      </c>
      <c r="AQ11" s="2049" t="s">
        <v>129</v>
      </c>
      <c r="AR11" s="2049" t="s">
        <v>129</v>
      </c>
      <c r="AS11" s="2050" t="s">
        <v>129</v>
      </c>
    </row>
    <row r="12" spans="1:45" ht="102.75" customHeight="1" x14ac:dyDescent="0.25">
      <c r="A12" s="2051"/>
      <c r="B12" s="29"/>
      <c r="C12" s="1936"/>
      <c r="D12" s="1928"/>
      <c r="E12" s="1940"/>
      <c r="F12" s="1941"/>
      <c r="G12" s="3605" t="s">
        <v>63</v>
      </c>
      <c r="H12" s="3957" t="s">
        <v>3350</v>
      </c>
      <c r="I12" s="3605">
        <v>4301004</v>
      </c>
      <c r="J12" s="3957" t="s">
        <v>458</v>
      </c>
      <c r="K12" s="3605" t="s">
        <v>63</v>
      </c>
      <c r="L12" s="3957" t="s">
        <v>3351</v>
      </c>
      <c r="M12" s="3605">
        <v>430100401</v>
      </c>
      <c r="N12" s="3987" t="s">
        <v>460</v>
      </c>
      <c r="O12" s="3605">
        <v>3</v>
      </c>
      <c r="P12" s="3605" t="s">
        <v>3352</v>
      </c>
      <c r="Q12" s="3957" t="s">
        <v>3353</v>
      </c>
      <c r="R12" s="3978">
        <f>SUM(W12:W13)/S12</f>
        <v>1</v>
      </c>
      <c r="S12" s="3974">
        <f>SUM(W12:W13)</f>
        <v>690464077.75999999</v>
      </c>
      <c r="T12" s="3957" t="s">
        <v>3354</v>
      </c>
      <c r="U12" s="2052" t="s">
        <v>3355</v>
      </c>
      <c r="V12" s="2053" t="s">
        <v>3356</v>
      </c>
      <c r="W12" s="2054">
        <v>661882330.12</v>
      </c>
      <c r="X12" s="2055" t="s">
        <v>3357</v>
      </c>
      <c r="Y12" s="2056">
        <v>3</v>
      </c>
      <c r="Z12" s="2056" t="s">
        <v>3358</v>
      </c>
      <c r="AA12" s="3605">
        <v>295972</v>
      </c>
      <c r="AB12" s="3605">
        <v>285580</v>
      </c>
      <c r="AC12" s="3605">
        <v>135545</v>
      </c>
      <c r="AD12" s="3605">
        <v>44254</v>
      </c>
      <c r="AE12" s="3605">
        <v>309146</v>
      </c>
      <c r="AF12" s="3605">
        <v>92607</v>
      </c>
      <c r="AG12" s="3605">
        <v>2145</v>
      </c>
      <c r="AH12" s="3605">
        <v>12718</v>
      </c>
      <c r="AI12" s="3605">
        <v>26</v>
      </c>
      <c r="AJ12" s="3605">
        <v>37</v>
      </c>
      <c r="AK12" s="3605" t="s">
        <v>129</v>
      </c>
      <c r="AL12" s="3605" t="s">
        <v>129</v>
      </c>
      <c r="AM12" s="3605">
        <v>44350</v>
      </c>
      <c r="AN12" s="3605">
        <v>21944</v>
      </c>
      <c r="AO12" s="3605">
        <v>75687</v>
      </c>
      <c r="AP12" s="3605">
        <v>581552</v>
      </c>
      <c r="AQ12" s="3969">
        <v>44197</v>
      </c>
      <c r="AR12" s="3969">
        <v>44561</v>
      </c>
      <c r="AS12" s="3605" t="s">
        <v>3359</v>
      </c>
    </row>
    <row r="13" spans="1:45" ht="102.75" customHeight="1" x14ac:dyDescent="0.25">
      <c r="A13" s="2051"/>
      <c r="B13" s="29"/>
      <c r="C13" s="1937"/>
      <c r="D13" s="1942"/>
      <c r="E13" s="1937"/>
      <c r="F13" s="1942"/>
      <c r="G13" s="3592"/>
      <c r="H13" s="3958"/>
      <c r="I13" s="3592"/>
      <c r="J13" s="3958"/>
      <c r="K13" s="3592"/>
      <c r="L13" s="3958"/>
      <c r="M13" s="3592"/>
      <c r="N13" s="3988"/>
      <c r="O13" s="3592"/>
      <c r="P13" s="3592"/>
      <c r="Q13" s="3958"/>
      <c r="R13" s="3980"/>
      <c r="S13" s="3981"/>
      <c r="T13" s="3958"/>
      <c r="U13" s="2057" t="s">
        <v>3360</v>
      </c>
      <c r="V13" s="2058" t="s">
        <v>3361</v>
      </c>
      <c r="W13" s="2059">
        <v>28581747.640000001</v>
      </c>
      <c r="X13" s="1948" t="s">
        <v>3362</v>
      </c>
      <c r="Y13" s="861">
        <v>3</v>
      </c>
      <c r="Z13" s="861" t="s">
        <v>3358</v>
      </c>
      <c r="AA13" s="3592"/>
      <c r="AB13" s="3592"/>
      <c r="AC13" s="3592"/>
      <c r="AD13" s="3592"/>
      <c r="AE13" s="3592"/>
      <c r="AF13" s="3592"/>
      <c r="AG13" s="3592"/>
      <c r="AH13" s="3592"/>
      <c r="AI13" s="3592"/>
      <c r="AJ13" s="3592"/>
      <c r="AK13" s="3592"/>
      <c r="AL13" s="3592"/>
      <c r="AM13" s="3592"/>
      <c r="AN13" s="3592"/>
      <c r="AO13" s="3592"/>
      <c r="AP13" s="3592"/>
      <c r="AQ13" s="3971"/>
      <c r="AR13" s="3971"/>
      <c r="AS13" s="3592"/>
    </row>
    <row r="14" spans="1:45" ht="29.25" customHeight="1" x14ac:dyDescent="0.25">
      <c r="A14" s="2051"/>
      <c r="B14" s="1928"/>
      <c r="C14" s="2060">
        <v>22</v>
      </c>
      <c r="D14" s="2357" t="s">
        <v>407</v>
      </c>
      <c r="E14" s="2742"/>
      <c r="F14" s="2742"/>
      <c r="G14" s="2742"/>
      <c r="H14" s="2742"/>
      <c r="I14" s="866"/>
      <c r="J14" s="866"/>
      <c r="K14" s="866"/>
      <c r="L14" s="2061"/>
      <c r="M14" s="866"/>
      <c r="N14" s="2061"/>
      <c r="O14" s="866"/>
      <c r="P14" s="866"/>
      <c r="Q14" s="2061"/>
      <c r="R14" s="2062"/>
      <c r="S14" s="2063"/>
      <c r="T14" s="2061"/>
      <c r="U14" s="2061"/>
      <c r="V14" s="2061"/>
      <c r="W14" s="2064"/>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2065"/>
    </row>
    <row r="15" spans="1:45" ht="29.25" customHeight="1" x14ac:dyDescent="0.25">
      <c r="A15" s="2041" t="s">
        <v>129</v>
      </c>
      <c r="B15" s="45" t="s">
        <v>129</v>
      </c>
      <c r="C15" s="182"/>
      <c r="D15" s="47"/>
      <c r="E15" s="2066">
        <v>2201</v>
      </c>
      <c r="F15" s="2067" t="s">
        <v>3363</v>
      </c>
      <c r="G15" s="2068"/>
      <c r="H15" s="2069"/>
      <c r="I15" s="2068"/>
      <c r="J15" s="2068"/>
      <c r="K15" s="2068"/>
      <c r="L15" s="2069"/>
      <c r="M15" s="2068"/>
      <c r="N15" s="2069"/>
      <c r="O15" s="2068"/>
      <c r="P15" s="2068"/>
      <c r="Q15" s="2069"/>
      <c r="R15" s="2003" t="s">
        <v>129</v>
      </c>
      <c r="S15" s="2070" t="s">
        <v>129</v>
      </c>
      <c r="T15" s="2071" t="s">
        <v>129</v>
      </c>
      <c r="U15" s="2071" t="s">
        <v>129</v>
      </c>
      <c r="V15" s="2071" t="s">
        <v>129</v>
      </c>
      <c r="W15" s="2072"/>
      <c r="X15" s="2003" t="s">
        <v>129</v>
      </c>
      <c r="Y15" s="2003" t="s">
        <v>129</v>
      </c>
      <c r="Z15" s="2003" t="s">
        <v>129</v>
      </c>
      <c r="AA15" s="2073" t="s">
        <v>129</v>
      </c>
      <c r="AB15" s="2073" t="s">
        <v>129</v>
      </c>
      <c r="AC15" s="2073" t="s">
        <v>129</v>
      </c>
      <c r="AD15" s="2073" t="s">
        <v>129</v>
      </c>
      <c r="AE15" s="2073" t="s">
        <v>129</v>
      </c>
      <c r="AF15" s="2073" t="s">
        <v>129</v>
      </c>
      <c r="AG15" s="2073" t="s">
        <v>129</v>
      </c>
      <c r="AH15" s="2073" t="s">
        <v>129</v>
      </c>
      <c r="AI15" s="2073" t="s">
        <v>129</v>
      </c>
      <c r="AJ15" s="2073" t="s">
        <v>129</v>
      </c>
      <c r="AK15" s="2073" t="s">
        <v>129</v>
      </c>
      <c r="AL15" s="2073" t="s">
        <v>129</v>
      </c>
      <c r="AM15" s="2074" t="s">
        <v>129</v>
      </c>
      <c r="AN15" s="2074" t="s">
        <v>129</v>
      </c>
      <c r="AO15" s="2074" t="s">
        <v>129</v>
      </c>
      <c r="AP15" s="2074" t="s">
        <v>129</v>
      </c>
      <c r="AQ15" s="2075" t="s">
        <v>129</v>
      </c>
      <c r="AR15" s="2075" t="s">
        <v>129</v>
      </c>
      <c r="AS15" s="2076" t="s">
        <v>129</v>
      </c>
    </row>
    <row r="16" spans="1:45" ht="105" customHeight="1" x14ac:dyDescent="0.25">
      <c r="A16" s="2077" t="s">
        <v>129</v>
      </c>
      <c r="B16" s="861" t="s">
        <v>129</v>
      </c>
      <c r="C16" s="2078"/>
      <c r="D16" s="861"/>
      <c r="E16" s="2078" t="s">
        <v>129</v>
      </c>
      <c r="F16" s="2078" t="s">
        <v>129</v>
      </c>
      <c r="G16" s="3605" t="s">
        <v>1462</v>
      </c>
      <c r="H16" s="3963" t="s">
        <v>3364</v>
      </c>
      <c r="I16" s="3605">
        <v>2201062</v>
      </c>
      <c r="J16" s="3957" t="s">
        <v>410</v>
      </c>
      <c r="K16" s="3605" t="s">
        <v>63</v>
      </c>
      <c r="L16" s="3957" t="s">
        <v>3365</v>
      </c>
      <c r="M16" s="3605">
        <v>220106200</v>
      </c>
      <c r="N16" s="3982" t="s">
        <v>412</v>
      </c>
      <c r="O16" s="3605">
        <v>15</v>
      </c>
      <c r="P16" s="3605" t="s">
        <v>3366</v>
      </c>
      <c r="Q16" s="3957" t="s">
        <v>3367</v>
      </c>
      <c r="R16" s="3978">
        <f>SUM(W16:W17)/S16</f>
        <v>1</v>
      </c>
      <c r="S16" s="3974">
        <f>SUM(W16:W17)</f>
        <v>329008863.94999999</v>
      </c>
      <c r="T16" s="3957" t="s">
        <v>3368</v>
      </c>
      <c r="U16" s="2057" t="s">
        <v>3369</v>
      </c>
      <c r="V16" s="2053" t="s">
        <v>3370</v>
      </c>
      <c r="W16" s="2079">
        <v>273228286.55000001</v>
      </c>
      <c r="X16" s="2055" t="s">
        <v>3371</v>
      </c>
      <c r="Y16" s="2056">
        <v>3</v>
      </c>
      <c r="Z16" s="2056" t="s">
        <v>3358</v>
      </c>
      <c r="AA16" s="3605">
        <v>295972</v>
      </c>
      <c r="AB16" s="3605">
        <v>285580</v>
      </c>
      <c r="AC16" s="3605">
        <v>135545</v>
      </c>
      <c r="AD16" s="3605">
        <v>44254</v>
      </c>
      <c r="AE16" s="3605">
        <v>309146</v>
      </c>
      <c r="AF16" s="3605">
        <v>92607</v>
      </c>
      <c r="AG16" s="3605">
        <v>2145</v>
      </c>
      <c r="AH16" s="3605">
        <v>12718</v>
      </c>
      <c r="AI16" s="3605">
        <v>26</v>
      </c>
      <c r="AJ16" s="3605">
        <v>37</v>
      </c>
      <c r="AK16" s="3605" t="s">
        <v>129</v>
      </c>
      <c r="AL16" s="3605" t="s">
        <v>129</v>
      </c>
      <c r="AM16" s="3605">
        <v>44350</v>
      </c>
      <c r="AN16" s="3605">
        <v>21944</v>
      </c>
      <c r="AO16" s="3605">
        <v>75687</v>
      </c>
      <c r="AP16" s="3605">
        <v>581552</v>
      </c>
      <c r="AQ16" s="3969">
        <v>44197</v>
      </c>
      <c r="AR16" s="3969">
        <v>44561</v>
      </c>
      <c r="AS16" s="3605" t="s">
        <v>3359</v>
      </c>
    </row>
    <row r="17" spans="1:45" ht="105" customHeight="1" x14ac:dyDescent="0.25">
      <c r="A17" s="2080"/>
      <c r="B17" s="2056"/>
      <c r="C17" s="2081"/>
      <c r="D17" s="2056"/>
      <c r="E17" s="2078"/>
      <c r="F17" s="2078"/>
      <c r="G17" s="3592"/>
      <c r="H17" s="3965"/>
      <c r="I17" s="3592"/>
      <c r="J17" s="3958"/>
      <c r="K17" s="3592"/>
      <c r="L17" s="3958"/>
      <c r="M17" s="3592"/>
      <c r="N17" s="2534"/>
      <c r="O17" s="3592"/>
      <c r="P17" s="3592"/>
      <c r="Q17" s="3958"/>
      <c r="R17" s="3980"/>
      <c r="S17" s="3981"/>
      <c r="T17" s="3958"/>
      <c r="U17" s="2082" t="s">
        <v>3372</v>
      </c>
      <c r="V17" s="2083" t="s">
        <v>3373</v>
      </c>
      <c r="W17" s="2084">
        <v>55780577.399999999</v>
      </c>
      <c r="X17" s="1948" t="s">
        <v>3374</v>
      </c>
      <c r="Y17" s="861">
        <v>3</v>
      </c>
      <c r="Z17" s="861" t="s">
        <v>3358</v>
      </c>
      <c r="AA17" s="3592"/>
      <c r="AB17" s="3592"/>
      <c r="AC17" s="3592"/>
      <c r="AD17" s="3592"/>
      <c r="AE17" s="3592"/>
      <c r="AF17" s="3592"/>
      <c r="AG17" s="3592"/>
      <c r="AH17" s="3592"/>
      <c r="AI17" s="3592"/>
      <c r="AJ17" s="3592"/>
      <c r="AK17" s="3592"/>
      <c r="AL17" s="3592"/>
      <c r="AM17" s="3592"/>
      <c r="AN17" s="3592"/>
      <c r="AO17" s="3592"/>
      <c r="AP17" s="3592"/>
      <c r="AQ17" s="3971"/>
      <c r="AR17" s="3971"/>
      <c r="AS17" s="3592"/>
    </row>
    <row r="18" spans="1:45" ht="23.25" customHeight="1" x14ac:dyDescent="0.25">
      <c r="A18" s="19">
        <v>3</v>
      </c>
      <c r="B18" s="2200" t="s">
        <v>3375</v>
      </c>
      <c r="C18" s="2201"/>
      <c r="D18" s="2201"/>
      <c r="E18" s="3983"/>
      <c r="F18" s="3983"/>
      <c r="G18" s="2085"/>
      <c r="H18" s="2085"/>
      <c r="I18" s="2085"/>
      <c r="J18" s="2085"/>
      <c r="K18" s="2085"/>
      <c r="L18" s="2085"/>
      <c r="M18" s="2085"/>
      <c r="N18" s="2085"/>
      <c r="O18" s="2085" t="s">
        <v>129</v>
      </c>
      <c r="P18" s="2085" t="s">
        <v>129</v>
      </c>
      <c r="Q18" s="2086" t="s">
        <v>129</v>
      </c>
      <c r="R18" s="2085" t="s">
        <v>129</v>
      </c>
      <c r="S18" s="2087" t="s">
        <v>129</v>
      </c>
      <c r="T18" s="2085" t="s">
        <v>129</v>
      </c>
      <c r="U18" s="2085" t="s">
        <v>129</v>
      </c>
      <c r="V18" s="2085" t="s">
        <v>129</v>
      </c>
      <c r="W18" s="2088"/>
      <c r="X18" s="2085" t="s">
        <v>129</v>
      </c>
      <c r="Y18" s="2085" t="s">
        <v>129</v>
      </c>
      <c r="Z18" s="2085" t="s">
        <v>129</v>
      </c>
      <c r="AA18" s="2089" t="s">
        <v>129</v>
      </c>
      <c r="AB18" s="2089" t="s">
        <v>129</v>
      </c>
      <c r="AC18" s="2089" t="s">
        <v>129</v>
      </c>
      <c r="AD18" s="2089" t="s">
        <v>129</v>
      </c>
      <c r="AE18" s="2089" t="s">
        <v>129</v>
      </c>
      <c r="AF18" s="2089" t="s">
        <v>129</v>
      </c>
      <c r="AG18" s="2089" t="s">
        <v>129</v>
      </c>
      <c r="AH18" s="2089" t="s">
        <v>129</v>
      </c>
      <c r="AI18" s="2089" t="s">
        <v>129</v>
      </c>
      <c r="AJ18" s="2089" t="s">
        <v>129</v>
      </c>
      <c r="AK18" s="2089" t="s">
        <v>129</v>
      </c>
      <c r="AL18" s="2089" t="s">
        <v>129</v>
      </c>
      <c r="AM18" s="2090" t="s">
        <v>129</v>
      </c>
      <c r="AN18" s="2090" t="s">
        <v>129</v>
      </c>
      <c r="AO18" s="2090" t="s">
        <v>129</v>
      </c>
      <c r="AP18" s="2090" t="s">
        <v>129</v>
      </c>
      <c r="AQ18" s="2086" t="s">
        <v>129</v>
      </c>
      <c r="AR18" s="2086" t="s">
        <v>129</v>
      </c>
      <c r="AS18" s="2091" t="s">
        <v>129</v>
      </c>
    </row>
    <row r="19" spans="1:45" ht="23.25" customHeight="1" x14ac:dyDescent="0.25">
      <c r="A19" s="2043"/>
      <c r="B19" s="47"/>
      <c r="C19" s="2092">
        <v>24</v>
      </c>
      <c r="D19" s="1696" t="s">
        <v>486</v>
      </c>
      <c r="E19" s="2036"/>
      <c r="F19" s="2036"/>
      <c r="G19" s="2036"/>
      <c r="H19" s="2036"/>
      <c r="I19" s="2036"/>
      <c r="J19" s="2036"/>
      <c r="K19" s="2036"/>
      <c r="L19" s="2036"/>
      <c r="M19" s="2036"/>
      <c r="N19" s="2036"/>
      <c r="O19" s="2036"/>
      <c r="P19" s="2036"/>
      <c r="Q19" s="497"/>
      <c r="R19" s="2036"/>
      <c r="S19" s="2093"/>
      <c r="T19" s="2036"/>
      <c r="U19" s="2036"/>
      <c r="V19" s="2036"/>
      <c r="W19" s="2094"/>
      <c r="X19" s="2036"/>
      <c r="Y19" s="2036"/>
      <c r="Z19" s="2036"/>
      <c r="AA19" s="2095"/>
      <c r="AB19" s="2095"/>
      <c r="AC19" s="2095"/>
      <c r="AD19" s="2095"/>
      <c r="AE19" s="2095"/>
      <c r="AF19" s="2095"/>
      <c r="AG19" s="2095"/>
      <c r="AH19" s="2095"/>
      <c r="AI19" s="2095"/>
      <c r="AJ19" s="2095"/>
      <c r="AK19" s="2095"/>
      <c r="AL19" s="2095"/>
      <c r="AM19" s="2096"/>
      <c r="AN19" s="2096"/>
      <c r="AO19" s="2096"/>
      <c r="AP19" s="2096"/>
      <c r="AQ19" s="497"/>
      <c r="AR19" s="497"/>
      <c r="AS19" s="2097"/>
    </row>
    <row r="20" spans="1:45" ht="23.25" customHeight="1" x14ac:dyDescent="0.25">
      <c r="A20" s="2041" t="s">
        <v>129</v>
      </c>
      <c r="B20" s="45" t="s">
        <v>129</v>
      </c>
      <c r="C20" s="46"/>
      <c r="D20" s="47"/>
      <c r="E20" s="2066">
        <v>2402</v>
      </c>
      <c r="F20" s="2792" t="s">
        <v>487</v>
      </c>
      <c r="G20" s="2728"/>
      <c r="H20" s="2728"/>
      <c r="I20" s="2728"/>
      <c r="J20" s="2728"/>
      <c r="K20" s="2728"/>
      <c r="L20" s="2728"/>
      <c r="M20" s="2728"/>
      <c r="N20" s="2728"/>
      <c r="O20" s="2728"/>
      <c r="P20" s="2728"/>
      <c r="Q20" s="90" t="s">
        <v>129</v>
      </c>
      <c r="R20" s="248" t="s">
        <v>129</v>
      </c>
      <c r="S20" s="2098" t="s">
        <v>129</v>
      </c>
      <c r="T20" s="248" t="s">
        <v>129</v>
      </c>
      <c r="U20" s="2099" t="s">
        <v>129</v>
      </c>
      <c r="V20" s="248" t="s">
        <v>129</v>
      </c>
      <c r="W20" s="986"/>
      <c r="X20" s="248" t="s">
        <v>129</v>
      </c>
      <c r="Y20" s="248" t="s">
        <v>129</v>
      </c>
      <c r="Z20" s="248" t="s">
        <v>129</v>
      </c>
      <c r="AA20" s="2100" t="s">
        <v>129</v>
      </c>
      <c r="AB20" s="2100" t="s">
        <v>129</v>
      </c>
      <c r="AC20" s="2100" t="s">
        <v>129</v>
      </c>
      <c r="AD20" s="2100" t="s">
        <v>129</v>
      </c>
      <c r="AE20" s="2100" t="s">
        <v>129</v>
      </c>
      <c r="AF20" s="2100" t="s">
        <v>129</v>
      </c>
      <c r="AG20" s="2100" t="s">
        <v>129</v>
      </c>
      <c r="AH20" s="2100" t="s">
        <v>129</v>
      </c>
      <c r="AI20" s="2100" t="s">
        <v>129</v>
      </c>
      <c r="AJ20" s="2100" t="s">
        <v>129</v>
      </c>
      <c r="AK20" s="2100" t="s">
        <v>129</v>
      </c>
      <c r="AL20" s="2100" t="s">
        <v>129</v>
      </c>
      <c r="AM20" s="2101" t="s">
        <v>129</v>
      </c>
      <c r="AN20" s="2101" t="s">
        <v>129</v>
      </c>
      <c r="AO20" s="2101" t="s">
        <v>129</v>
      </c>
      <c r="AP20" s="2101" t="s">
        <v>129</v>
      </c>
      <c r="AQ20" s="90" t="s">
        <v>129</v>
      </c>
      <c r="AR20" s="90" t="s">
        <v>129</v>
      </c>
      <c r="AS20" s="1755" t="s">
        <v>129</v>
      </c>
    </row>
    <row r="21" spans="1:45" ht="82.5" customHeight="1" x14ac:dyDescent="0.25">
      <c r="A21" s="2077" t="s">
        <v>129</v>
      </c>
      <c r="B21" s="861" t="s">
        <v>129</v>
      </c>
      <c r="C21" s="1957"/>
      <c r="D21" s="861"/>
      <c r="E21" s="2078" t="s">
        <v>129</v>
      </c>
      <c r="F21" s="2078" t="s">
        <v>129</v>
      </c>
      <c r="G21" s="3564" t="s">
        <v>1462</v>
      </c>
      <c r="H21" s="3963" t="s">
        <v>3376</v>
      </c>
      <c r="I21" s="3564">
        <v>2402041</v>
      </c>
      <c r="J21" s="3984" t="s">
        <v>503</v>
      </c>
      <c r="K21" s="3605" t="s">
        <v>63</v>
      </c>
      <c r="L21" s="3957" t="s">
        <v>3377</v>
      </c>
      <c r="M21" s="3605">
        <v>240204100</v>
      </c>
      <c r="N21" s="3982" t="s">
        <v>505</v>
      </c>
      <c r="O21" s="3605">
        <v>130</v>
      </c>
      <c r="P21" s="3605" t="s">
        <v>3378</v>
      </c>
      <c r="Q21" s="3957" t="s">
        <v>3379</v>
      </c>
      <c r="R21" s="3978">
        <f>SUM(W21:W23)/S21</f>
        <v>1</v>
      </c>
      <c r="S21" s="3974">
        <f>SUM(W21:W23)</f>
        <v>348896731.19999999</v>
      </c>
      <c r="T21" s="3957" t="s">
        <v>3380</v>
      </c>
      <c r="U21" s="1939" t="s">
        <v>3381</v>
      </c>
      <c r="V21" s="2053" t="s">
        <v>3382</v>
      </c>
      <c r="W21" s="2102">
        <v>289058164</v>
      </c>
      <c r="X21" s="2055" t="s">
        <v>3383</v>
      </c>
      <c r="Y21" s="2056">
        <v>4</v>
      </c>
      <c r="Z21" s="2056" t="s">
        <v>3384</v>
      </c>
      <c r="AA21" s="3605">
        <v>295972</v>
      </c>
      <c r="AB21" s="3605">
        <v>285580</v>
      </c>
      <c r="AC21" s="3605">
        <v>135545</v>
      </c>
      <c r="AD21" s="3605">
        <v>44254</v>
      </c>
      <c r="AE21" s="3605">
        <v>309146</v>
      </c>
      <c r="AF21" s="3605">
        <v>92607</v>
      </c>
      <c r="AG21" s="3605">
        <v>2145</v>
      </c>
      <c r="AH21" s="3605">
        <v>12718</v>
      </c>
      <c r="AI21" s="3605">
        <v>26</v>
      </c>
      <c r="AJ21" s="3605">
        <v>37</v>
      </c>
      <c r="AK21" s="3605" t="s">
        <v>129</v>
      </c>
      <c r="AL21" s="3605" t="s">
        <v>129</v>
      </c>
      <c r="AM21" s="3605">
        <v>44350</v>
      </c>
      <c r="AN21" s="3605">
        <v>21944</v>
      </c>
      <c r="AO21" s="3605">
        <v>75687</v>
      </c>
      <c r="AP21" s="3605">
        <v>581552</v>
      </c>
      <c r="AQ21" s="3969">
        <v>44197</v>
      </c>
      <c r="AR21" s="3969">
        <v>44561</v>
      </c>
      <c r="AS21" s="3605" t="s">
        <v>3359</v>
      </c>
    </row>
    <row r="22" spans="1:45" ht="75" customHeight="1" x14ac:dyDescent="0.25">
      <c r="A22" s="2077"/>
      <c r="B22" s="861"/>
      <c r="C22" s="1957"/>
      <c r="D22" s="861"/>
      <c r="E22" s="2078"/>
      <c r="F22" s="2078"/>
      <c r="G22" s="3899"/>
      <c r="H22" s="3964"/>
      <c r="I22" s="3899"/>
      <c r="J22" s="3985"/>
      <c r="K22" s="3550"/>
      <c r="L22" s="2163"/>
      <c r="M22" s="3550"/>
      <c r="N22" s="2541"/>
      <c r="O22" s="3550"/>
      <c r="P22" s="3550"/>
      <c r="Q22" s="2163"/>
      <c r="R22" s="3979"/>
      <c r="S22" s="3975"/>
      <c r="T22" s="2163"/>
      <c r="U22" s="2396" t="s">
        <v>3385</v>
      </c>
      <c r="V22" s="3976" t="s">
        <v>3386</v>
      </c>
      <c r="W22" s="2103">
        <v>13967928.09</v>
      </c>
      <c r="X22" s="1956" t="s">
        <v>3387</v>
      </c>
      <c r="Y22" s="1956">
        <v>4</v>
      </c>
      <c r="Z22" s="1956" t="s">
        <v>3384</v>
      </c>
      <c r="AA22" s="3550"/>
      <c r="AB22" s="3550"/>
      <c r="AC22" s="3550"/>
      <c r="AD22" s="3550"/>
      <c r="AE22" s="3550"/>
      <c r="AF22" s="3550"/>
      <c r="AG22" s="3550"/>
      <c r="AH22" s="3550"/>
      <c r="AI22" s="3550"/>
      <c r="AJ22" s="3550"/>
      <c r="AK22" s="3550"/>
      <c r="AL22" s="3550"/>
      <c r="AM22" s="3550"/>
      <c r="AN22" s="3550"/>
      <c r="AO22" s="3550"/>
      <c r="AP22" s="3550"/>
      <c r="AQ22" s="3970"/>
      <c r="AR22" s="3970"/>
      <c r="AS22" s="3550"/>
    </row>
    <row r="23" spans="1:45" ht="75" customHeight="1" x14ac:dyDescent="0.25">
      <c r="A23" s="2077"/>
      <c r="B23" s="861"/>
      <c r="C23" s="2104"/>
      <c r="D23" s="2056"/>
      <c r="E23" s="2078"/>
      <c r="F23" s="2078"/>
      <c r="G23" s="3569"/>
      <c r="H23" s="3965"/>
      <c r="I23" s="3569"/>
      <c r="J23" s="3986"/>
      <c r="K23" s="3592"/>
      <c r="L23" s="3958"/>
      <c r="M23" s="3592"/>
      <c r="N23" s="2534"/>
      <c r="O23" s="3592"/>
      <c r="P23" s="3592"/>
      <c r="Q23" s="3958"/>
      <c r="R23" s="3980"/>
      <c r="S23" s="3981"/>
      <c r="T23" s="3958"/>
      <c r="U23" s="2396"/>
      <c r="V23" s="3977"/>
      <c r="W23" s="2103">
        <v>45870639.109999999</v>
      </c>
      <c r="X23" s="1956" t="s">
        <v>3388</v>
      </c>
      <c r="Y23" s="1956">
        <v>4</v>
      </c>
      <c r="Z23" s="1956" t="s">
        <v>3384</v>
      </c>
      <c r="AA23" s="3592"/>
      <c r="AB23" s="3592"/>
      <c r="AC23" s="3592"/>
      <c r="AD23" s="3592"/>
      <c r="AE23" s="3592"/>
      <c r="AF23" s="3592"/>
      <c r="AG23" s="3592"/>
      <c r="AH23" s="3592"/>
      <c r="AI23" s="3592"/>
      <c r="AJ23" s="3592"/>
      <c r="AK23" s="3592"/>
      <c r="AL23" s="3592"/>
      <c r="AM23" s="3592"/>
      <c r="AN23" s="3592"/>
      <c r="AO23" s="3592"/>
      <c r="AP23" s="3592"/>
      <c r="AQ23" s="3971"/>
      <c r="AR23" s="3971"/>
      <c r="AS23" s="3592"/>
    </row>
    <row r="24" spans="1:45" s="2109" customFormat="1" ht="27" customHeight="1" x14ac:dyDescent="0.25">
      <c r="A24" s="1957"/>
      <c r="B24" s="861"/>
      <c r="C24" s="2036">
        <v>40</v>
      </c>
      <c r="D24" s="2105" t="s">
        <v>599</v>
      </c>
      <c r="E24" s="2106"/>
      <c r="F24" s="2106"/>
      <c r="G24" s="2106"/>
      <c r="H24" s="2106"/>
      <c r="I24" s="1944"/>
      <c r="J24" s="1944"/>
      <c r="K24" s="866"/>
      <c r="L24" s="866"/>
      <c r="M24" s="866"/>
      <c r="N24" s="866"/>
      <c r="O24" s="866"/>
      <c r="P24" s="866"/>
      <c r="Q24" s="866"/>
      <c r="R24" s="866"/>
      <c r="S24" s="2063"/>
      <c r="T24" s="866"/>
      <c r="U24" s="2107"/>
      <c r="V24" s="866"/>
      <c r="W24" s="2108"/>
      <c r="X24" s="2107"/>
      <c r="Y24" s="2107"/>
      <c r="Z24" s="2107"/>
      <c r="AA24" s="866"/>
      <c r="AB24" s="866"/>
      <c r="AC24" s="866"/>
      <c r="AD24" s="866"/>
      <c r="AE24" s="866"/>
      <c r="AF24" s="866"/>
      <c r="AG24" s="866"/>
      <c r="AH24" s="866"/>
      <c r="AI24" s="866"/>
      <c r="AJ24" s="866"/>
      <c r="AK24" s="866"/>
      <c r="AL24" s="866"/>
      <c r="AM24" s="866"/>
      <c r="AN24" s="866"/>
      <c r="AO24" s="866"/>
      <c r="AP24" s="866"/>
      <c r="AQ24" s="866"/>
      <c r="AR24" s="866"/>
      <c r="AS24" s="2065"/>
    </row>
    <row r="25" spans="1:45" s="2109" customFormat="1" ht="27" customHeight="1" x14ac:dyDescent="0.25">
      <c r="A25" s="1960" t="s">
        <v>129</v>
      </c>
      <c r="B25" s="45" t="s">
        <v>129</v>
      </c>
      <c r="C25" s="46"/>
      <c r="D25" s="47"/>
      <c r="E25" s="48">
        <v>4001</v>
      </c>
      <c r="F25" s="3972" t="s">
        <v>600</v>
      </c>
      <c r="G25" s="3973"/>
      <c r="H25" s="3973"/>
      <c r="I25" s="3973"/>
      <c r="J25" s="3973"/>
      <c r="K25" s="3973"/>
      <c r="L25" s="3973"/>
      <c r="M25" s="3973"/>
      <c r="N25" s="3973"/>
      <c r="O25" s="3973"/>
      <c r="P25" s="2003" t="s">
        <v>129</v>
      </c>
      <c r="Q25" s="2075" t="s">
        <v>129</v>
      </c>
      <c r="R25" s="2003" t="s">
        <v>129</v>
      </c>
      <c r="S25" s="2070" t="s">
        <v>129</v>
      </c>
      <c r="T25" s="2003" t="s">
        <v>129</v>
      </c>
      <c r="U25" s="2003" t="s">
        <v>129</v>
      </c>
      <c r="V25" s="2110" t="s">
        <v>3389</v>
      </c>
      <c r="W25" s="2111"/>
      <c r="X25" s="2003"/>
      <c r="Y25" s="2003" t="s">
        <v>129</v>
      </c>
      <c r="Z25" s="2003" t="s">
        <v>129</v>
      </c>
      <c r="AA25" s="2073" t="s">
        <v>129</v>
      </c>
      <c r="AB25" s="2073" t="s">
        <v>129</v>
      </c>
      <c r="AC25" s="2073" t="s">
        <v>129</v>
      </c>
      <c r="AD25" s="2073" t="s">
        <v>129</v>
      </c>
      <c r="AE25" s="2073" t="s">
        <v>129</v>
      </c>
      <c r="AF25" s="2073" t="s">
        <v>129</v>
      </c>
      <c r="AG25" s="2073" t="s">
        <v>129</v>
      </c>
      <c r="AH25" s="2073" t="s">
        <v>129</v>
      </c>
      <c r="AI25" s="2073" t="s">
        <v>129</v>
      </c>
      <c r="AJ25" s="2073" t="s">
        <v>129</v>
      </c>
      <c r="AK25" s="2073" t="s">
        <v>129</v>
      </c>
      <c r="AL25" s="2073" t="s">
        <v>129</v>
      </c>
      <c r="AM25" s="2074" t="s">
        <v>129</v>
      </c>
      <c r="AN25" s="2074" t="s">
        <v>129</v>
      </c>
      <c r="AO25" s="2074" t="s">
        <v>129</v>
      </c>
      <c r="AP25" s="2074" t="s">
        <v>129</v>
      </c>
      <c r="AQ25" s="2075" t="s">
        <v>129</v>
      </c>
      <c r="AR25" s="2075" t="s">
        <v>129</v>
      </c>
      <c r="AS25" s="2076" t="s">
        <v>129</v>
      </c>
    </row>
    <row r="26" spans="1:45" ht="157.5" customHeight="1" x14ac:dyDescent="0.25">
      <c r="A26" s="2077" t="s">
        <v>129</v>
      </c>
      <c r="B26" s="861" t="s">
        <v>129</v>
      </c>
      <c r="C26" s="1957"/>
      <c r="D26" s="861"/>
      <c r="E26" s="2078" t="s">
        <v>129</v>
      </c>
      <c r="F26" s="2078" t="s">
        <v>129</v>
      </c>
      <c r="G26" s="1949">
        <v>4001001</v>
      </c>
      <c r="H26" s="2112" t="s">
        <v>3390</v>
      </c>
      <c r="I26" s="1949">
        <v>4001001</v>
      </c>
      <c r="J26" s="2112" t="s">
        <v>3390</v>
      </c>
      <c r="K26" s="1954">
        <v>400100100</v>
      </c>
      <c r="L26" s="2113" t="s">
        <v>3391</v>
      </c>
      <c r="M26" s="1954">
        <v>400100100</v>
      </c>
      <c r="N26" s="2113" t="s">
        <v>3391</v>
      </c>
      <c r="O26" s="1954">
        <v>3</v>
      </c>
      <c r="P26" s="3605" t="s">
        <v>3392</v>
      </c>
      <c r="Q26" s="3957" t="s">
        <v>3393</v>
      </c>
      <c r="R26" s="2114">
        <f>W26/S26</f>
        <v>0</v>
      </c>
      <c r="S26" s="3974">
        <f>SUM(W26:W51)</f>
        <v>1268916662.03</v>
      </c>
      <c r="T26" s="2113" t="s">
        <v>3394</v>
      </c>
      <c r="U26" s="3605" t="s">
        <v>3395</v>
      </c>
      <c r="V26" s="535" t="s">
        <v>3391</v>
      </c>
      <c r="W26" s="2115">
        <v>0</v>
      </c>
      <c r="X26" s="1952" t="s">
        <v>3396</v>
      </c>
      <c r="Y26" s="1948">
        <v>4</v>
      </c>
      <c r="Z26" s="1948" t="s">
        <v>3384</v>
      </c>
      <c r="AA26" s="3966">
        <v>295972</v>
      </c>
      <c r="AB26" s="3966">
        <v>285580</v>
      </c>
      <c r="AC26" s="3966">
        <v>135545</v>
      </c>
      <c r="AD26" s="3966">
        <v>44254</v>
      </c>
      <c r="AE26" s="3966">
        <v>309146</v>
      </c>
      <c r="AF26" s="3966">
        <v>92607</v>
      </c>
      <c r="AG26" s="3966">
        <v>2145</v>
      </c>
      <c r="AH26" s="3966">
        <v>12718</v>
      </c>
      <c r="AI26" s="3966">
        <v>26</v>
      </c>
      <c r="AJ26" s="3966">
        <v>37</v>
      </c>
      <c r="AK26" s="3966" t="s">
        <v>129</v>
      </c>
      <c r="AL26" s="3966" t="s">
        <v>129</v>
      </c>
      <c r="AM26" s="3966">
        <v>44350</v>
      </c>
      <c r="AN26" s="3966">
        <v>21944</v>
      </c>
      <c r="AO26" s="3966">
        <v>75687</v>
      </c>
      <c r="AP26" s="3966">
        <v>581552</v>
      </c>
      <c r="AQ26" s="3969">
        <v>44197</v>
      </c>
      <c r="AR26" s="3969">
        <v>44561</v>
      </c>
      <c r="AS26" s="3605" t="s">
        <v>3359</v>
      </c>
    </row>
    <row r="27" spans="1:45" ht="53.25" customHeight="1" x14ac:dyDescent="0.25">
      <c r="A27" s="2077" t="s">
        <v>129</v>
      </c>
      <c r="B27" s="861" t="s">
        <v>129</v>
      </c>
      <c r="C27" s="1957"/>
      <c r="D27" s="861"/>
      <c r="E27" s="2078" t="s">
        <v>129</v>
      </c>
      <c r="F27" s="2078" t="s">
        <v>129</v>
      </c>
      <c r="G27" s="3564">
        <v>4001017</v>
      </c>
      <c r="H27" s="3963" t="s">
        <v>3397</v>
      </c>
      <c r="I27" s="3564">
        <v>4001017</v>
      </c>
      <c r="J27" s="3963" t="s">
        <v>3397</v>
      </c>
      <c r="K27" s="3605">
        <v>400101700</v>
      </c>
      <c r="L27" s="3957" t="s">
        <v>3398</v>
      </c>
      <c r="M27" s="3605">
        <v>400101700</v>
      </c>
      <c r="N27" s="3957" t="s">
        <v>3398</v>
      </c>
      <c r="O27" s="3605">
        <v>25</v>
      </c>
      <c r="P27" s="3550"/>
      <c r="Q27" s="2163"/>
      <c r="R27" s="3959">
        <f>SUM(W27:W32)/S26</f>
        <v>0.16827054645843392</v>
      </c>
      <c r="S27" s="3975"/>
      <c r="T27" s="3957" t="s">
        <v>3394</v>
      </c>
      <c r="U27" s="3550"/>
      <c r="V27" s="535" t="s">
        <v>3398</v>
      </c>
      <c r="W27" s="2079">
        <v>105002114.67</v>
      </c>
      <c r="X27" s="1958" t="s">
        <v>3399</v>
      </c>
      <c r="Y27" s="2116">
        <v>3</v>
      </c>
      <c r="Z27" s="2116" t="s">
        <v>3358</v>
      </c>
      <c r="AA27" s="3967"/>
      <c r="AB27" s="3967"/>
      <c r="AC27" s="3967"/>
      <c r="AD27" s="3967"/>
      <c r="AE27" s="3967"/>
      <c r="AF27" s="3967"/>
      <c r="AG27" s="3967"/>
      <c r="AH27" s="3967"/>
      <c r="AI27" s="3967"/>
      <c r="AJ27" s="3967"/>
      <c r="AK27" s="3967"/>
      <c r="AL27" s="3967"/>
      <c r="AM27" s="3967"/>
      <c r="AN27" s="3967"/>
      <c r="AO27" s="3967"/>
      <c r="AP27" s="3967"/>
      <c r="AQ27" s="3970"/>
      <c r="AR27" s="3970"/>
      <c r="AS27" s="3550"/>
    </row>
    <row r="28" spans="1:45" ht="53.25" customHeight="1" x14ac:dyDescent="0.25">
      <c r="A28" s="2077"/>
      <c r="B28" s="861"/>
      <c r="C28" s="1957"/>
      <c r="D28" s="861"/>
      <c r="E28" s="2078"/>
      <c r="F28" s="2078"/>
      <c r="G28" s="3899"/>
      <c r="H28" s="3964"/>
      <c r="I28" s="3899"/>
      <c r="J28" s="3964"/>
      <c r="K28" s="3550"/>
      <c r="L28" s="2163"/>
      <c r="M28" s="3550"/>
      <c r="N28" s="2163"/>
      <c r="O28" s="3550"/>
      <c r="P28" s="3550"/>
      <c r="Q28" s="2163"/>
      <c r="R28" s="3960"/>
      <c r="S28" s="3975"/>
      <c r="T28" s="2163"/>
      <c r="U28" s="3550"/>
      <c r="V28" s="535" t="s">
        <v>3398</v>
      </c>
      <c r="W28" s="2079">
        <v>55534506.780000001</v>
      </c>
      <c r="X28" s="1959" t="s">
        <v>3400</v>
      </c>
      <c r="Y28" s="2056">
        <v>3</v>
      </c>
      <c r="Z28" s="2056" t="s">
        <v>3358</v>
      </c>
      <c r="AA28" s="3967"/>
      <c r="AB28" s="3967"/>
      <c r="AC28" s="3967"/>
      <c r="AD28" s="3967"/>
      <c r="AE28" s="3967"/>
      <c r="AF28" s="3967"/>
      <c r="AG28" s="3967"/>
      <c r="AH28" s="3967"/>
      <c r="AI28" s="3967"/>
      <c r="AJ28" s="3967"/>
      <c r="AK28" s="3967"/>
      <c r="AL28" s="3967"/>
      <c r="AM28" s="3967"/>
      <c r="AN28" s="3967"/>
      <c r="AO28" s="3967"/>
      <c r="AP28" s="3967"/>
      <c r="AQ28" s="3970"/>
      <c r="AR28" s="3970"/>
      <c r="AS28" s="3550"/>
    </row>
    <row r="29" spans="1:45" ht="53.25" customHeight="1" x14ac:dyDescent="0.25">
      <c r="A29" s="2077"/>
      <c r="B29" s="861"/>
      <c r="C29" s="1957"/>
      <c r="D29" s="861"/>
      <c r="E29" s="2078"/>
      <c r="F29" s="2078"/>
      <c r="G29" s="3899"/>
      <c r="H29" s="3964"/>
      <c r="I29" s="3899"/>
      <c r="J29" s="3964"/>
      <c r="K29" s="3550"/>
      <c r="L29" s="2163"/>
      <c r="M29" s="3550"/>
      <c r="N29" s="2163"/>
      <c r="O29" s="3550"/>
      <c r="P29" s="3550"/>
      <c r="Q29" s="2163"/>
      <c r="R29" s="3960"/>
      <c r="S29" s="3975"/>
      <c r="T29" s="2163"/>
      <c r="U29" s="3550"/>
      <c r="V29" s="535" t="s">
        <v>3386</v>
      </c>
      <c r="W29" s="2079">
        <v>17974166.670000002</v>
      </c>
      <c r="X29" s="1959" t="s">
        <v>3401</v>
      </c>
      <c r="Y29" s="2056">
        <v>3</v>
      </c>
      <c r="Z29" s="2056" t="s">
        <v>3358</v>
      </c>
      <c r="AA29" s="3967"/>
      <c r="AB29" s="3967"/>
      <c r="AC29" s="3967"/>
      <c r="AD29" s="3967"/>
      <c r="AE29" s="3967"/>
      <c r="AF29" s="3967"/>
      <c r="AG29" s="3967"/>
      <c r="AH29" s="3967"/>
      <c r="AI29" s="3967"/>
      <c r="AJ29" s="3967"/>
      <c r="AK29" s="3967"/>
      <c r="AL29" s="3967"/>
      <c r="AM29" s="3967"/>
      <c r="AN29" s="3967"/>
      <c r="AO29" s="3967"/>
      <c r="AP29" s="3967"/>
      <c r="AQ29" s="3970"/>
      <c r="AR29" s="3970"/>
      <c r="AS29" s="3550"/>
    </row>
    <row r="30" spans="1:45" ht="53.25" customHeight="1" x14ac:dyDescent="0.25">
      <c r="A30" s="2077"/>
      <c r="B30" s="861"/>
      <c r="C30" s="1957"/>
      <c r="D30" s="861"/>
      <c r="E30" s="2078"/>
      <c r="F30" s="2078"/>
      <c r="G30" s="3899"/>
      <c r="H30" s="3964"/>
      <c r="I30" s="3899"/>
      <c r="J30" s="3964"/>
      <c r="K30" s="3550"/>
      <c r="L30" s="2163"/>
      <c r="M30" s="3550"/>
      <c r="N30" s="2163"/>
      <c r="O30" s="3550"/>
      <c r="P30" s="3550"/>
      <c r="Q30" s="2163"/>
      <c r="R30" s="3960"/>
      <c r="S30" s="3975"/>
      <c r="T30" s="2163"/>
      <c r="U30" s="3550"/>
      <c r="V30" s="535" t="s">
        <v>3398</v>
      </c>
      <c r="W30" s="2079">
        <v>12918750</v>
      </c>
      <c r="X30" s="1959" t="s">
        <v>3399</v>
      </c>
      <c r="Y30" s="2056">
        <v>4</v>
      </c>
      <c r="Z30" s="2056" t="s">
        <v>3384</v>
      </c>
      <c r="AA30" s="3967"/>
      <c r="AB30" s="3967"/>
      <c r="AC30" s="3967"/>
      <c r="AD30" s="3967"/>
      <c r="AE30" s="3967"/>
      <c r="AF30" s="3967"/>
      <c r="AG30" s="3967"/>
      <c r="AH30" s="3967"/>
      <c r="AI30" s="3967"/>
      <c r="AJ30" s="3967"/>
      <c r="AK30" s="3967"/>
      <c r="AL30" s="3967"/>
      <c r="AM30" s="3967"/>
      <c r="AN30" s="3967"/>
      <c r="AO30" s="3967"/>
      <c r="AP30" s="3967"/>
      <c r="AQ30" s="3970"/>
      <c r="AR30" s="3970"/>
      <c r="AS30" s="3550"/>
    </row>
    <row r="31" spans="1:45" ht="53.25" customHeight="1" x14ac:dyDescent="0.25">
      <c r="A31" s="2077"/>
      <c r="B31" s="861"/>
      <c r="C31" s="1957"/>
      <c r="D31" s="861"/>
      <c r="E31" s="2078"/>
      <c r="F31" s="2078"/>
      <c r="G31" s="3899"/>
      <c r="H31" s="3964"/>
      <c r="I31" s="3899"/>
      <c r="J31" s="3964"/>
      <c r="K31" s="3550"/>
      <c r="L31" s="2163"/>
      <c r="M31" s="3550"/>
      <c r="N31" s="2163"/>
      <c r="O31" s="3550"/>
      <c r="P31" s="3550"/>
      <c r="Q31" s="2163"/>
      <c r="R31" s="3960"/>
      <c r="S31" s="3975"/>
      <c r="T31" s="2163"/>
      <c r="U31" s="3550"/>
      <c r="V31" s="535" t="s">
        <v>3398</v>
      </c>
      <c r="W31" s="2079">
        <v>12908012.01</v>
      </c>
      <c r="X31" s="1959" t="s">
        <v>3400</v>
      </c>
      <c r="Y31" s="2056">
        <v>4</v>
      </c>
      <c r="Z31" s="2056" t="s">
        <v>3384</v>
      </c>
      <c r="AA31" s="3967"/>
      <c r="AB31" s="3967"/>
      <c r="AC31" s="3967"/>
      <c r="AD31" s="3967"/>
      <c r="AE31" s="3967"/>
      <c r="AF31" s="3967"/>
      <c r="AG31" s="3967"/>
      <c r="AH31" s="3967"/>
      <c r="AI31" s="3967"/>
      <c r="AJ31" s="3967"/>
      <c r="AK31" s="3967"/>
      <c r="AL31" s="3967"/>
      <c r="AM31" s="3967"/>
      <c r="AN31" s="3967"/>
      <c r="AO31" s="3967"/>
      <c r="AP31" s="3967"/>
      <c r="AQ31" s="3970"/>
      <c r="AR31" s="3970"/>
      <c r="AS31" s="3550"/>
    </row>
    <row r="32" spans="1:45" ht="53.25" customHeight="1" x14ac:dyDescent="0.25">
      <c r="A32" s="2077"/>
      <c r="B32" s="861"/>
      <c r="C32" s="1957"/>
      <c r="D32" s="861"/>
      <c r="E32" s="2078"/>
      <c r="F32" s="2078"/>
      <c r="G32" s="3569"/>
      <c r="H32" s="3965"/>
      <c r="I32" s="3569"/>
      <c r="J32" s="3965"/>
      <c r="K32" s="3592"/>
      <c r="L32" s="3958"/>
      <c r="M32" s="3592"/>
      <c r="N32" s="3958"/>
      <c r="O32" s="3592"/>
      <c r="P32" s="3550"/>
      <c r="Q32" s="2163"/>
      <c r="R32" s="3962"/>
      <c r="S32" s="3975"/>
      <c r="T32" s="3958"/>
      <c r="U32" s="3550"/>
      <c r="V32" s="535" t="s">
        <v>3386</v>
      </c>
      <c r="W32" s="2079">
        <v>9183750</v>
      </c>
      <c r="X32" s="1959" t="s">
        <v>3401</v>
      </c>
      <c r="Y32" s="2056">
        <v>4</v>
      </c>
      <c r="Z32" s="2056" t="s">
        <v>3384</v>
      </c>
      <c r="AA32" s="3967"/>
      <c r="AB32" s="3967"/>
      <c r="AC32" s="3967"/>
      <c r="AD32" s="3967"/>
      <c r="AE32" s="3967"/>
      <c r="AF32" s="3967"/>
      <c r="AG32" s="3967"/>
      <c r="AH32" s="3967"/>
      <c r="AI32" s="3967"/>
      <c r="AJ32" s="3967"/>
      <c r="AK32" s="3967"/>
      <c r="AL32" s="3967"/>
      <c r="AM32" s="3967"/>
      <c r="AN32" s="3967"/>
      <c r="AO32" s="3967"/>
      <c r="AP32" s="3967"/>
      <c r="AQ32" s="3970"/>
      <c r="AR32" s="3970"/>
      <c r="AS32" s="3550"/>
    </row>
    <row r="33" spans="1:45" ht="53.25" customHeight="1" x14ac:dyDescent="0.25">
      <c r="A33" s="2077" t="s">
        <v>129</v>
      </c>
      <c r="B33" s="861" t="s">
        <v>129</v>
      </c>
      <c r="C33" s="1957"/>
      <c r="D33" s="861"/>
      <c r="E33" s="2078" t="s">
        <v>129</v>
      </c>
      <c r="F33" s="2078" t="s">
        <v>129</v>
      </c>
      <c r="G33" s="3564">
        <v>4001018</v>
      </c>
      <c r="H33" s="3963" t="s">
        <v>3402</v>
      </c>
      <c r="I33" s="3564">
        <v>4001018</v>
      </c>
      <c r="J33" s="3963" t="s">
        <v>3402</v>
      </c>
      <c r="K33" s="3605">
        <v>400101800</v>
      </c>
      <c r="L33" s="3957" t="s">
        <v>3403</v>
      </c>
      <c r="M33" s="3605">
        <v>400101800</v>
      </c>
      <c r="N33" s="3957" t="s">
        <v>3403</v>
      </c>
      <c r="O33" s="3605">
        <v>75</v>
      </c>
      <c r="P33" s="3550"/>
      <c r="Q33" s="2163"/>
      <c r="R33" s="3959">
        <f>SUM(W33:W36)/S26</f>
        <v>2.9270540786012534E-2</v>
      </c>
      <c r="S33" s="3975"/>
      <c r="T33" s="3957" t="s">
        <v>3394</v>
      </c>
      <c r="U33" s="3550"/>
      <c r="V33" s="535" t="s">
        <v>3403</v>
      </c>
      <c r="W33" s="2079">
        <v>33039391.41</v>
      </c>
      <c r="X33" s="1959" t="s">
        <v>3404</v>
      </c>
      <c r="Y33" s="2056">
        <v>3</v>
      </c>
      <c r="Z33" s="2056" t="s">
        <v>3358</v>
      </c>
      <c r="AA33" s="3967"/>
      <c r="AB33" s="3967"/>
      <c r="AC33" s="3967"/>
      <c r="AD33" s="3967"/>
      <c r="AE33" s="3967"/>
      <c r="AF33" s="3967"/>
      <c r="AG33" s="3967"/>
      <c r="AH33" s="3967"/>
      <c r="AI33" s="3967"/>
      <c r="AJ33" s="3967"/>
      <c r="AK33" s="3967"/>
      <c r="AL33" s="3967"/>
      <c r="AM33" s="3967"/>
      <c r="AN33" s="3967"/>
      <c r="AO33" s="3967"/>
      <c r="AP33" s="3967"/>
      <c r="AQ33" s="3970"/>
      <c r="AR33" s="3970"/>
      <c r="AS33" s="3550"/>
    </row>
    <row r="34" spans="1:45" ht="53.25" customHeight="1" x14ac:dyDescent="0.25">
      <c r="A34" s="2077"/>
      <c r="B34" s="861"/>
      <c r="C34" s="1957"/>
      <c r="D34" s="861"/>
      <c r="E34" s="2078"/>
      <c r="F34" s="2078"/>
      <c r="G34" s="3899"/>
      <c r="H34" s="3964"/>
      <c r="I34" s="3899"/>
      <c r="J34" s="3964"/>
      <c r="K34" s="3550"/>
      <c r="L34" s="2163"/>
      <c r="M34" s="3550"/>
      <c r="N34" s="2163"/>
      <c r="O34" s="3550"/>
      <c r="P34" s="3550"/>
      <c r="Q34" s="2163"/>
      <c r="R34" s="3960"/>
      <c r="S34" s="3975"/>
      <c r="T34" s="2163"/>
      <c r="U34" s="3550"/>
      <c r="V34" s="535" t="s">
        <v>3386</v>
      </c>
      <c r="W34" s="2079">
        <v>0</v>
      </c>
      <c r="X34" s="1959" t="s">
        <v>3405</v>
      </c>
      <c r="Y34" s="2056">
        <v>3</v>
      </c>
      <c r="Z34" s="2056" t="s">
        <v>3358</v>
      </c>
      <c r="AA34" s="3967"/>
      <c r="AB34" s="3967"/>
      <c r="AC34" s="3967"/>
      <c r="AD34" s="3967"/>
      <c r="AE34" s="3967"/>
      <c r="AF34" s="3967"/>
      <c r="AG34" s="3967"/>
      <c r="AH34" s="3967"/>
      <c r="AI34" s="3967"/>
      <c r="AJ34" s="3967"/>
      <c r="AK34" s="3967"/>
      <c r="AL34" s="3967"/>
      <c r="AM34" s="3967"/>
      <c r="AN34" s="3967"/>
      <c r="AO34" s="3967"/>
      <c r="AP34" s="3967"/>
      <c r="AQ34" s="3970"/>
      <c r="AR34" s="3970"/>
      <c r="AS34" s="3550"/>
    </row>
    <row r="35" spans="1:45" ht="53.25" customHeight="1" x14ac:dyDescent="0.25">
      <c r="A35" s="2077"/>
      <c r="B35" s="861"/>
      <c r="C35" s="1957"/>
      <c r="D35" s="861"/>
      <c r="E35" s="2078"/>
      <c r="F35" s="2078"/>
      <c r="G35" s="3899"/>
      <c r="H35" s="3964"/>
      <c r="I35" s="3899"/>
      <c r="J35" s="3964"/>
      <c r="K35" s="3550"/>
      <c r="L35" s="2163"/>
      <c r="M35" s="3550"/>
      <c r="N35" s="2163"/>
      <c r="O35" s="3550"/>
      <c r="P35" s="3550"/>
      <c r="Q35" s="2163"/>
      <c r="R35" s="3960"/>
      <c r="S35" s="3975"/>
      <c r="T35" s="2163"/>
      <c r="U35" s="3550"/>
      <c r="V35" s="535" t="s">
        <v>3403</v>
      </c>
      <c r="W35" s="2079">
        <v>2280000</v>
      </c>
      <c r="X35" s="1959" t="s">
        <v>3404</v>
      </c>
      <c r="Y35" s="2056">
        <v>4</v>
      </c>
      <c r="Z35" s="2056" t="s">
        <v>3384</v>
      </c>
      <c r="AA35" s="3967"/>
      <c r="AB35" s="3967"/>
      <c r="AC35" s="3967"/>
      <c r="AD35" s="3967"/>
      <c r="AE35" s="3967"/>
      <c r="AF35" s="3967"/>
      <c r="AG35" s="3967"/>
      <c r="AH35" s="3967"/>
      <c r="AI35" s="3967"/>
      <c r="AJ35" s="3967"/>
      <c r="AK35" s="3967"/>
      <c r="AL35" s="3967"/>
      <c r="AM35" s="3967"/>
      <c r="AN35" s="3967"/>
      <c r="AO35" s="3967"/>
      <c r="AP35" s="3967"/>
      <c r="AQ35" s="3970"/>
      <c r="AR35" s="3970"/>
      <c r="AS35" s="3550"/>
    </row>
    <row r="36" spans="1:45" ht="53.25" customHeight="1" x14ac:dyDescent="0.25">
      <c r="A36" s="2077"/>
      <c r="B36" s="861"/>
      <c r="C36" s="1957"/>
      <c r="D36" s="861"/>
      <c r="E36" s="2078"/>
      <c r="F36" s="2078"/>
      <c r="G36" s="3569"/>
      <c r="H36" s="3965"/>
      <c r="I36" s="3569"/>
      <c r="J36" s="3965"/>
      <c r="K36" s="3592"/>
      <c r="L36" s="3958"/>
      <c r="M36" s="3592"/>
      <c r="N36" s="3958"/>
      <c r="O36" s="3592"/>
      <c r="P36" s="3550"/>
      <c r="Q36" s="2163"/>
      <c r="R36" s="3962"/>
      <c r="S36" s="3975"/>
      <c r="T36" s="3958"/>
      <c r="U36" s="3550"/>
      <c r="V36" s="535" t="s">
        <v>3386</v>
      </c>
      <c r="W36" s="2079">
        <v>1822485.5</v>
      </c>
      <c r="X36" s="1959" t="s">
        <v>3405</v>
      </c>
      <c r="Y36" s="2056">
        <v>4</v>
      </c>
      <c r="Z36" s="2056" t="s">
        <v>3384</v>
      </c>
      <c r="AA36" s="3967"/>
      <c r="AB36" s="3967"/>
      <c r="AC36" s="3967"/>
      <c r="AD36" s="3967"/>
      <c r="AE36" s="3967"/>
      <c r="AF36" s="3967"/>
      <c r="AG36" s="3967"/>
      <c r="AH36" s="3967"/>
      <c r="AI36" s="3967"/>
      <c r="AJ36" s="3967"/>
      <c r="AK36" s="3967"/>
      <c r="AL36" s="3967"/>
      <c r="AM36" s="3967"/>
      <c r="AN36" s="3967"/>
      <c r="AO36" s="3967"/>
      <c r="AP36" s="3967"/>
      <c r="AQ36" s="3970"/>
      <c r="AR36" s="3970"/>
      <c r="AS36" s="3550"/>
    </row>
    <row r="37" spans="1:45" ht="156" customHeight="1" x14ac:dyDescent="0.25">
      <c r="A37" s="2077" t="s">
        <v>129</v>
      </c>
      <c r="B37" s="861" t="s">
        <v>129</v>
      </c>
      <c r="C37" s="1957"/>
      <c r="D37" s="861"/>
      <c r="E37" s="2078" t="s">
        <v>129</v>
      </c>
      <c r="F37" s="2078" t="s">
        <v>129</v>
      </c>
      <c r="G37" s="1949">
        <v>4001030</v>
      </c>
      <c r="H37" s="2112" t="s">
        <v>3406</v>
      </c>
      <c r="I37" s="1949">
        <v>4001030</v>
      </c>
      <c r="J37" s="2112" t="s">
        <v>3406</v>
      </c>
      <c r="K37" s="1954">
        <v>400103000</v>
      </c>
      <c r="L37" s="2113" t="s">
        <v>669</v>
      </c>
      <c r="M37" s="1954">
        <v>400103000</v>
      </c>
      <c r="N37" s="2113" t="s">
        <v>669</v>
      </c>
      <c r="O37" s="1954">
        <v>3</v>
      </c>
      <c r="P37" s="3550"/>
      <c r="Q37" s="2163"/>
      <c r="R37" s="2114">
        <f>SUM(W37)/S26</f>
        <v>7.8595268376767634E-3</v>
      </c>
      <c r="S37" s="3975"/>
      <c r="T37" s="2113" t="s">
        <v>3394</v>
      </c>
      <c r="U37" s="3621" t="s">
        <v>3407</v>
      </c>
      <c r="V37" s="535" t="s">
        <v>669</v>
      </c>
      <c r="W37" s="2079">
        <v>9973084.5600000005</v>
      </c>
      <c r="X37" s="1951" t="s">
        <v>3408</v>
      </c>
      <c r="Y37" s="1953">
        <v>4</v>
      </c>
      <c r="Z37" s="1953" t="s">
        <v>3384</v>
      </c>
      <c r="AA37" s="3967"/>
      <c r="AB37" s="3967"/>
      <c r="AC37" s="3967"/>
      <c r="AD37" s="3967"/>
      <c r="AE37" s="3967"/>
      <c r="AF37" s="3967"/>
      <c r="AG37" s="3967"/>
      <c r="AH37" s="3967"/>
      <c r="AI37" s="3967"/>
      <c r="AJ37" s="3967"/>
      <c r="AK37" s="3967"/>
      <c r="AL37" s="3967"/>
      <c r="AM37" s="3967"/>
      <c r="AN37" s="3967"/>
      <c r="AO37" s="3967"/>
      <c r="AP37" s="3967"/>
      <c r="AQ37" s="3970"/>
      <c r="AR37" s="3970"/>
      <c r="AS37" s="3550"/>
    </row>
    <row r="38" spans="1:45" ht="66.75" customHeight="1" x14ac:dyDescent="0.25">
      <c r="A38" s="2077" t="s">
        <v>129</v>
      </c>
      <c r="B38" s="861" t="s">
        <v>129</v>
      </c>
      <c r="C38" s="1957"/>
      <c r="D38" s="861"/>
      <c r="E38" s="2078" t="s">
        <v>129</v>
      </c>
      <c r="F38" s="2078" t="s">
        <v>129</v>
      </c>
      <c r="G38" s="3564">
        <v>4001031</v>
      </c>
      <c r="H38" s="3963" t="s">
        <v>3409</v>
      </c>
      <c r="I38" s="3564">
        <v>4001031</v>
      </c>
      <c r="J38" s="3963" t="s">
        <v>3409</v>
      </c>
      <c r="K38" s="3605">
        <v>400103103</v>
      </c>
      <c r="L38" s="3957" t="s">
        <v>3410</v>
      </c>
      <c r="M38" s="3605">
        <v>400103103</v>
      </c>
      <c r="N38" s="3957" t="s">
        <v>3410</v>
      </c>
      <c r="O38" s="3605">
        <v>8</v>
      </c>
      <c r="P38" s="3550"/>
      <c r="Q38" s="2163"/>
      <c r="R38" s="3959">
        <f>SUM(W38:W43)/S26</f>
        <v>0.66193312888355949</v>
      </c>
      <c r="S38" s="3975"/>
      <c r="T38" s="3957" t="s">
        <v>3394</v>
      </c>
      <c r="U38" s="3621"/>
      <c r="V38" s="535" t="s">
        <v>3411</v>
      </c>
      <c r="W38" s="2079">
        <v>32163591.950000003</v>
      </c>
      <c r="X38" s="1958" t="s">
        <v>3412</v>
      </c>
      <c r="Y38" s="2116">
        <v>4</v>
      </c>
      <c r="Z38" s="2116" t="s">
        <v>3384</v>
      </c>
      <c r="AA38" s="3967"/>
      <c r="AB38" s="3967"/>
      <c r="AC38" s="3967"/>
      <c r="AD38" s="3967"/>
      <c r="AE38" s="3967"/>
      <c r="AF38" s="3967"/>
      <c r="AG38" s="3967"/>
      <c r="AH38" s="3967"/>
      <c r="AI38" s="3967"/>
      <c r="AJ38" s="3967"/>
      <c r="AK38" s="3967"/>
      <c r="AL38" s="3967"/>
      <c r="AM38" s="3967"/>
      <c r="AN38" s="3967"/>
      <c r="AO38" s="3967"/>
      <c r="AP38" s="3967"/>
      <c r="AQ38" s="3970"/>
      <c r="AR38" s="3970"/>
      <c r="AS38" s="3550"/>
    </row>
    <row r="39" spans="1:45" ht="66.75" customHeight="1" x14ac:dyDescent="0.25">
      <c r="A39" s="2077"/>
      <c r="B39" s="861"/>
      <c r="C39" s="1957"/>
      <c r="D39" s="861"/>
      <c r="E39" s="2078"/>
      <c r="F39" s="2078"/>
      <c r="G39" s="3899"/>
      <c r="H39" s="3964"/>
      <c r="I39" s="3899"/>
      <c r="J39" s="3964"/>
      <c r="K39" s="3550"/>
      <c r="L39" s="2163"/>
      <c r="M39" s="3550"/>
      <c r="N39" s="2163"/>
      <c r="O39" s="3550"/>
      <c r="P39" s="3550"/>
      <c r="Q39" s="2163"/>
      <c r="R39" s="3960"/>
      <c r="S39" s="3975"/>
      <c r="T39" s="2163"/>
      <c r="U39" s="3621"/>
      <c r="V39" s="535" t="s">
        <v>3411</v>
      </c>
      <c r="W39" s="2079">
        <v>589003635.93000007</v>
      </c>
      <c r="X39" s="1958" t="s">
        <v>3412</v>
      </c>
      <c r="Y39" s="2116"/>
      <c r="Z39" s="2056"/>
      <c r="AA39" s="3967"/>
      <c r="AB39" s="3967"/>
      <c r="AC39" s="3967"/>
      <c r="AD39" s="3967"/>
      <c r="AE39" s="3967"/>
      <c r="AF39" s="3967"/>
      <c r="AG39" s="3967"/>
      <c r="AH39" s="3967"/>
      <c r="AI39" s="3967"/>
      <c r="AJ39" s="3967"/>
      <c r="AK39" s="3967"/>
      <c r="AL39" s="3967"/>
      <c r="AM39" s="3967"/>
      <c r="AN39" s="3967"/>
      <c r="AO39" s="3967"/>
      <c r="AP39" s="3967"/>
      <c r="AQ39" s="3970"/>
      <c r="AR39" s="3970"/>
      <c r="AS39" s="3550"/>
    </row>
    <row r="40" spans="1:45" ht="50.25" customHeight="1" x14ac:dyDescent="0.25">
      <c r="A40" s="2077"/>
      <c r="B40" s="861"/>
      <c r="C40" s="1957"/>
      <c r="D40" s="861"/>
      <c r="E40" s="2078"/>
      <c r="F40" s="2078"/>
      <c r="G40" s="3899"/>
      <c r="H40" s="3964"/>
      <c r="I40" s="3899"/>
      <c r="J40" s="3964"/>
      <c r="K40" s="3550"/>
      <c r="L40" s="2163"/>
      <c r="M40" s="3550"/>
      <c r="N40" s="2163"/>
      <c r="O40" s="3550"/>
      <c r="P40" s="3550"/>
      <c r="Q40" s="2163"/>
      <c r="R40" s="3960"/>
      <c r="S40" s="3975"/>
      <c r="T40" s="2163"/>
      <c r="U40" s="3621"/>
      <c r="V40" s="535" t="s">
        <v>3386</v>
      </c>
      <c r="W40" s="2079">
        <v>13598416.33</v>
      </c>
      <c r="X40" s="1959" t="s">
        <v>3413</v>
      </c>
      <c r="Y40" s="2116">
        <v>3</v>
      </c>
      <c r="Z40" s="2056" t="s">
        <v>3358</v>
      </c>
      <c r="AA40" s="3967"/>
      <c r="AB40" s="3967"/>
      <c r="AC40" s="3967"/>
      <c r="AD40" s="3967"/>
      <c r="AE40" s="3967"/>
      <c r="AF40" s="3967"/>
      <c r="AG40" s="3967"/>
      <c r="AH40" s="3967"/>
      <c r="AI40" s="3967"/>
      <c r="AJ40" s="3967"/>
      <c r="AK40" s="3967"/>
      <c r="AL40" s="3967"/>
      <c r="AM40" s="3967"/>
      <c r="AN40" s="3967"/>
      <c r="AO40" s="3967"/>
      <c r="AP40" s="3967"/>
      <c r="AQ40" s="3970"/>
      <c r="AR40" s="3970"/>
      <c r="AS40" s="3550"/>
    </row>
    <row r="41" spans="1:45" ht="50.25" customHeight="1" x14ac:dyDescent="0.25">
      <c r="A41" s="2077"/>
      <c r="B41" s="861"/>
      <c r="C41" s="1957"/>
      <c r="D41" s="861"/>
      <c r="E41" s="2078"/>
      <c r="F41" s="2078"/>
      <c r="G41" s="3899"/>
      <c r="H41" s="3964"/>
      <c r="I41" s="3899"/>
      <c r="J41" s="3964"/>
      <c r="K41" s="3550"/>
      <c r="L41" s="2163"/>
      <c r="M41" s="3550"/>
      <c r="N41" s="2163"/>
      <c r="O41" s="3550"/>
      <c r="P41" s="3550"/>
      <c r="Q41" s="2163"/>
      <c r="R41" s="3960"/>
      <c r="S41" s="3975"/>
      <c r="T41" s="2163"/>
      <c r="U41" s="3621"/>
      <c r="V41" s="535" t="s">
        <v>3386</v>
      </c>
      <c r="W41" s="2079">
        <v>22301737.370000001</v>
      </c>
      <c r="X41" s="1959" t="s">
        <v>3413</v>
      </c>
      <c r="Y41" s="2116">
        <v>4</v>
      </c>
      <c r="Z41" s="2116" t="s">
        <v>3384</v>
      </c>
      <c r="AA41" s="3967"/>
      <c r="AB41" s="3967"/>
      <c r="AC41" s="3967"/>
      <c r="AD41" s="3967"/>
      <c r="AE41" s="3967"/>
      <c r="AF41" s="3967"/>
      <c r="AG41" s="3967"/>
      <c r="AH41" s="3967"/>
      <c r="AI41" s="3967"/>
      <c r="AJ41" s="3967"/>
      <c r="AK41" s="3967"/>
      <c r="AL41" s="3967"/>
      <c r="AM41" s="3967"/>
      <c r="AN41" s="3967"/>
      <c r="AO41" s="3967"/>
      <c r="AP41" s="3967"/>
      <c r="AQ41" s="3970"/>
      <c r="AR41" s="3970"/>
      <c r="AS41" s="3550"/>
    </row>
    <row r="42" spans="1:45" ht="50.25" customHeight="1" x14ac:dyDescent="0.25">
      <c r="A42" s="2077"/>
      <c r="B42" s="861"/>
      <c r="C42" s="1957"/>
      <c r="D42" s="861"/>
      <c r="E42" s="2078"/>
      <c r="F42" s="2078"/>
      <c r="G42" s="3899"/>
      <c r="H42" s="3964"/>
      <c r="I42" s="3899"/>
      <c r="J42" s="3964"/>
      <c r="K42" s="3550"/>
      <c r="L42" s="2163"/>
      <c r="M42" s="3550"/>
      <c r="N42" s="2163"/>
      <c r="O42" s="3550"/>
      <c r="P42" s="3550"/>
      <c r="Q42" s="2163"/>
      <c r="R42" s="3960"/>
      <c r="S42" s="3975"/>
      <c r="T42" s="2163"/>
      <c r="U42" s="3621"/>
      <c r="V42" s="535" t="s">
        <v>3386</v>
      </c>
      <c r="W42" s="2079">
        <v>85761780.129999995</v>
      </c>
      <c r="X42" s="1959" t="s">
        <v>3414</v>
      </c>
      <c r="Y42" s="2116">
        <v>3</v>
      </c>
      <c r="Z42" s="2056" t="s">
        <v>3358</v>
      </c>
      <c r="AA42" s="3967"/>
      <c r="AB42" s="3967"/>
      <c r="AC42" s="3967"/>
      <c r="AD42" s="3967"/>
      <c r="AE42" s="3967"/>
      <c r="AF42" s="3967"/>
      <c r="AG42" s="3967"/>
      <c r="AH42" s="3967"/>
      <c r="AI42" s="3967"/>
      <c r="AJ42" s="3967"/>
      <c r="AK42" s="3967"/>
      <c r="AL42" s="3967"/>
      <c r="AM42" s="3967"/>
      <c r="AN42" s="3967"/>
      <c r="AO42" s="3967"/>
      <c r="AP42" s="3967"/>
      <c r="AQ42" s="3970"/>
      <c r="AR42" s="3970"/>
      <c r="AS42" s="3550"/>
    </row>
    <row r="43" spans="1:45" ht="50.25" customHeight="1" x14ac:dyDescent="0.25">
      <c r="A43" s="2077"/>
      <c r="B43" s="861"/>
      <c r="C43" s="1957"/>
      <c r="D43" s="861"/>
      <c r="E43" s="2078"/>
      <c r="F43" s="2078"/>
      <c r="G43" s="3569"/>
      <c r="H43" s="3965"/>
      <c r="I43" s="3569"/>
      <c r="J43" s="3965"/>
      <c r="K43" s="3592"/>
      <c r="L43" s="3958"/>
      <c r="M43" s="3592"/>
      <c r="N43" s="3958"/>
      <c r="O43" s="3592"/>
      <c r="P43" s="3550"/>
      <c r="Q43" s="2163"/>
      <c r="R43" s="3962"/>
      <c r="S43" s="3975"/>
      <c r="T43" s="3958"/>
      <c r="U43" s="3621"/>
      <c r="V43" s="535" t="s">
        <v>3386</v>
      </c>
      <c r="W43" s="2079">
        <v>97108814.680000007</v>
      </c>
      <c r="X43" s="1959" t="s">
        <v>3414</v>
      </c>
      <c r="Y43" s="2056">
        <v>4</v>
      </c>
      <c r="Z43" s="2056" t="s">
        <v>3384</v>
      </c>
      <c r="AA43" s="3967"/>
      <c r="AB43" s="3967"/>
      <c r="AC43" s="3967"/>
      <c r="AD43" s="3967"/>
      <c r="AE43" s="3967"/>
      <c r="AF43" s="3967"/>
      <c r="AG43" s="3967"/>
      <c r="AH43" s="3967"/>
      <c r="AI43" s="3967"/>
      <c r="AJ43" s="3967"/>
      <c r="AK43" s="3967"/>
      <c r="AL43" s="3967"/>
      <c r="AM43" s="3967"/>
      <c r="AN43" s="3967"/>
      <c r="AO43" s="3967"/>
      <c r="AP43" s="3967"/>
      <c r="AQ43" s="3970"/>
      <c r="AR43" s="3970"/>
      <c r="AS43" s="3550"/>
    </row>
    <row r="44" spans="1:45" ht="50.25" customHeight="1" x14ac:dyDescent="0.25">
      <c r="A44" s="2077" t="s">
        <v>129</v>
      </c>
      <c r="B44" s="861" t="s">
        <v>129</v>
      </c>
      <c r="C44" s="1957"/>
      <c r="D44" s="861"/>
      <c r="E44" s="2078" t="s">
        <v>129</v>
      </c>
      <c r="F44" s="2078" t="s">
        <v>129</v>
      </c>
      <c r="G44" s="3564">
        <v>4001014</v>
      </c>
      <c r="H44" s="3963" t="s">
        <v>3415</v>
      </c>
      <c r="I44" s="3564">
        <v>4001014</v>
      </c>
      <c r="J44" s="3963" t="s">
        <v>3415</v>
      </c>
      <c r="K44" s="3605">
        <v>400101400</v>
      </c>
      <c r="L44" s="3957" t="s">
        <v>3415</v>
      </c>
      <c r="M44" s="3605">
        <v>400101400</v>
      </c>
      <c r="N44" s="3957" t="s">
        <v>3415</v>
      </c>
      <c r="O44" s="3605">
        <v>35</v>
      </c>
      <c r="P44" s="3550"/>
      <c r="Q44" s="2163"/>
      <c r="R44" s="3959">
        <f>SUM(W44:W47)/S26</f>
        <v>0</v>
      </c>
      <c r="S44" s="3975"/>
      <c r="T44" s="3957" t="s">
        <v>3394</v>
      </c>
      <c r="U44" s="3621"/>
      <c r="V44" s="535" t="s">
        <v>3415</v>
      </c>
      <c r="W44" s="2079">
        <v>0</v>
      </c>
      <c r="X44" s="1959" t="s">
        <v>3416</v>
      </c>
      <c r="Y44" s="2056">
        <v>3</v>
      </c>
      <c r="Z44" s="2056" t="s">
        <v>3358</v>
      </c>
      <c r="AA44" s="3967"/>
      <c r="AB44" s="3967"/>
      <c r="AC44" s="3967"/>
      <c r="AD44" s="3967"/>
      <c r="AE44" s="3967"/>
      <c r="AF44" s="3967"/>
      <c r="AG44" s="3967"/>
      <c r="AH44" s="3967"/>
      <c r="AI44" s="3967"/>
      <c r="AJ44" s="3967"/>
      <c r="AK44" s="3967"/>
      <c r="AL44" s="3967"/>
      <c r="AM44" s="3967"/>
      <c r="AN44" s="3967"/>
      <c r="AO44" s="3967"/>
      <c r="AP44" s="3967"/>
      <c r="AQ44" s="3970"/>
      <c r="AR44" s="3970"/>
      <c r="AS44" s="3550"/>
    </row>
    <row r="45" spans="1:45" ht="50.25" customHeight="1" x14ac:dyDescent="0.25">
      <c r="A45" s="2077"/>
      <c r="B45" s="861"/>
      <c r="C45" s="1957"/>
      <c r="D45" s="861"/>
      <c r="E45" s="2078"/>
      <c r="F45" s="2078"/>
      <c r="G45" s="3899"/>
      <c r="H45" s="3964"/>
      <c r="I45" s="3899"/>
      <c r="J45" s="3964"/>
      <c r="K45" s="3550"/>
      <c r="L45" s="2163"/>
      <c r="M45" s="3550"/>
      <c r="N45" s="2163"/>
      <c r="O45" s="3550"/>
      <c r="P45" s="3550"/>
      <c r="Q45" s="2163"/>
      <c r="R45" s="3960"/>
      <c r="S45" s="3975"/>
      <c r="T45" s="2163"/>
      <c r="U45" s="3621"/>
      <c r="V45" s="535" t="s">
        <v>3386</v>
      </c>
      <c r="W45" s="2079">
        <v>0</v>
      </c>
      <c r="X45" s="1959" t="s">
        <v>3417</v>
      </c>
      <c r="Y45" s="2056">
        <v>3</v>
      </c>
      <c r="Z45" s="2056" t="s">
        <v>3358</v>
      </c>
      <c r="AA45" s="3967"/>
      <c r="AB45" s="3967"/>
      <c r="AC45" s="3967"/>
      <c r="AD45" s="3967"/>
      <c r="AE45" s="3967"/>
      <c r="AF45" s="3967"/>
      <c r="AG45" s="3967"/>
      <c r="AH45" s="3967"/>
      <c r="AI45" s="3967"/>
      <c r="AJ45" s="3967"/>
      <c r="AK45" s="3967"/>
      <c r="AL45" s="3967"/>
      <c r="AM45" s="3967"/>
      <c r="AN45" s="3967"/>
      <c r="AO45" s="3967"/>
      <c r="AP45" s="3967"/>
      <c r="AQ45" s="3970"/>
      <c r="AR45" s="3970"/>
      <c r="AS45" s="3550"/>
    </row>
    <row r="46" spans="1:45" ht="50.25" customHeight="1" x14ac:dyDescent="0.25">
      <c r="A46" s="2077"/>
      <c r="B46" s="861"/>
      <c r="C46" s="1957"/>
      <c r="D46" s="861"/>
      <c r="E46" s="2078"/>
      <c r="F46" s="2078"/>
      <c r="G46" s="3899"/>
      <c r="H46" s="3964"/>
      <c r="I46" s="3899"/>
      <c r="J46" s="3964"/>
      <c r="K46" s="3550"/>
      <c r="L46" s="2163"/>
      <c r="M46" s="3550"/>
      <c r="N46" s="2163"/>
      <c r="O46" s="3550"/>
      <c r="P46" s="3550"/>
      <c r="Q46" s="2163"/>
      <c r="R46" s="3960"/>
      <c r="S46" s="3975"/>
      <c r="T46" s="2163"/>
      <c r="U46" s="3621"/>
      <c r="V46" s="535" t="s">
        <v>3415</v>
      </c>
      <c r="W46" s="2079">
        <v>0</v>
      </c>
      <c r="X46" s="1959" t="s">
        <v>3416</v>
      </c>
      <c r="Y46" s="2056">
        <v>4</v>
      </c>
      <c r="Z46" s="2056" t="s">
        <v>3384</v>
      </c>
      <c r="AA46" s="3967"/>
      <c r="AB46" s="3967"/>
      <c r="AC46" s="3967"/>
      <c r="AD46" s="3967"/>
      <c r="AE46" s="3967"/>
      <c r="AF46" s="3967"/>
      <c r="AG46" s="3967"/>
      <c r="AH46" s="3967"/>
      <c r="AI46" s="3967"/>
      <c r="AJ46" s="3967"/>
      <c r="AK46" s="3967"/>
      <c r="AL46" s="3967"/>
      <c r="AM46" s="3967"/>
      <c r="AN46" s="3967"/>
      <c r="AO46" s="3967"/>
      <c r="AP46" s="3967"/>
      <c r="AQ46" s="3970"/>
      <c r="AR46" s="3970"/>
      <c r="AS46" s="3550"/>
    </row>
    <row r="47" spans="1:45" ht="50.25" customHeight="1" x14ac:dyDescent="0.25">
      <c r="A47" s="2077"/>
      <c r="B47" s="861"/>
      <c r="C47" s="1957"/>
      <c r="D47" s="861"/>
      <c r="E47" s="2078"/>
      <c r="F47" s="2078"/>
      <c r="G47" s="3569"/>
      <c r="H47" s="3965"/>
      <c r="I47" s="3569"/>
      <c r="J47" s="3965"/>
      <c r="K47" s="3592"/>
      <c r="L47" s="3958"/>
      <c r="M47" s="3592"/>
      <c r="N47" s="3958"/>
      <c r="O47" s="3592"/>
      <c r="P47" s="3550"/>
      <c r="Q47" s="2163"/>
      <c r="R47" s="3962"/>
      <c r="S47" s="3975"/>
      <c r="T47" s="3958"/>
      <c r="U47" s="3621"/>
      <c r="V47" s="535" t="s">
        <v>3386</v>
      </c>
      <c r="W47" s="2079">
        <v>0</v>
      </c>
      <c r="X47" s="1959" t="s">
        <v>3417</v>
      </c>
      <c r="Y47" s="2056">
        <v>4</v>
      </c>
      <c r="Z47" s="2056" t="s">
        <v>3384</v>
      </c>
      <c r="AA47" s="3967"/>
      <c r="AB47" s="3967"/>
      <c r="AC47" s="3967"/>
      <c r="AD47" s="3967"/>
      <c r="AE47" s="3967"/>
      <c r="AF47" s="3967"/>
      <c r="AG47" s="3967"/>
      <c r="AH47" s="3967"/>
      <c r="AI47" s="3967"/>
      <c r="AJ47" s="3967"/>
      <c r="AK47" s="3967"/>
      <c r="AL47" s="3967"/>
      <c r="AM47" s="3967"/>
      <c r="AN47" s="3967"/>
      <c r="AO47" s="3967"/>
      <c r="AP47" s="3967"/>
      <c r="AQ47" s="3970"/>
      <c r="AR47" s="3970"/>
      <c r="AS47" s="3550"/>
    </row>
    <row r="48" spans="1:45" ht="50.25" customHeight="1" x14ac:dyDescent="0.25">
      <c r="A48" s="2077" t="s">
        <v>129</v>
      </c>
      <c r="B48" s="861" t="s">
        <v>129</v>
      </c>
      <c r="C48" s="1957"/>
      <c r="D48" s="861"/>
      <c r="E48" s="2078" t="s">
        <v>129</v>
      </c>
      <c r="F48" s="2078" t="s">
        <v>129</v>
      </c>
      <c r="G48" s="3564">
        <v>4001015</v>
      </c>
      <c r="H48" s="3963" t="s">
        <v>603</v>
      </c>
      <c r="I48" s="3564">
        <v>4001015</v>
      </c>
      <c r="J48" s="3963" t="s">
        <v>603</v>
      </c>
      <c r="K48" s="3605">
        <v>400101500</v>
      </c>
      <c r="L48" s="3957" t="s">
        <v>603</v>
      </c>
      <c r="M48" s="3605">
        <v>400101500</v>
      </c>
      <c r="N48" s="3957" t="s">
        <v>603</v>
      </c>
      <c r="O48" s="3605">
        <v>50</v>
      </c>
      <c r="P48" s="3550"/>
      <c r="Q48" s="2163"/>
      <c r="R48" s="3959">
        <f>SUM(W48:W51)/S26</f>
        <v>0.13266625703431736</v>
      </c>
      <c r="S48" s="3975"/>
      <c r="T48" s="3957" t="s">
        <v>3394</v>
      </c>
      <c r="U48" s="3621"/>
      <c r="V48" s="535" t="s">
        <v>603</v>
      </c>
      <c r="W48" s="2079">
        <v>168342424.03999999</v>
      </c>
      <c r="X48" s="1959" t="s">
        <v>3418</v>
      </c>
      <c r="Y48" s="2056">
        <v>3</v>
      </c>
      <c r="Z48" s="2056" t="s">
        <v>3358</v>
      </c>
      <c r="AA48" s="3967"/>
      <c r="AB48" s="3967"/>
      <c r="AC48" s="3967"/>
      <c r="AD48" s="3967"/>
      <c r="AE48" s="3967"/>
      <c r="AF48" s="3967"/>
      <c r="AG48" s="3967"/>
      <c r="AH48" s="3967"/>
      <c r="AI48" s="3967"/>
      <c r="AJ48" s="3967"/>
      <c r="AK48" s="3967"/>
      <c r="AL48" s="3967"/>
      <c r="AM48" s="3967"/>
      <c r="AN48" s="3967"/>
      <c r="AO48" s="3967"/>
      <c r="AP48" s="3967"/>
      <c r="AQ48" s="3970"/>
      <c r="AR48" s="3970"/>
      <c r="AS48" s="3550"/>
    </row>
    <row r="49" spans="1:45" ht="50.25" customHeight="1" x14ac:dyDescent="0.25">
      <c r="A49" s="2077"/>
      <c r="B49" s="861"/>
      <c r="C49" s="1957"/>
      <c r="D49" s="861"/>
      <c r="E49" s="2078"/>
      <c r="F49" s="2078"/>
      <c r="G49" s="3899"/>
      <c r="H49" s="3964"/>
      <c r="I49" s="3899"/>
      <c r="J49" s="3964"/>
      <c r="K49" s="3550"/>
      <c r="L49" s="2163"/>
      <c r="M49" s="3550"/>
      <c r="N49" s="2163"/>
      <c r="O49" s="3550"/>
      <c r="P49" s="3550"/>
      <c r="Q49" s="2163"/>
      <c r="R49" s="3960"/>
      <c r="S49" s="3975"/>
      <c r="T49" s="2163"/>
      <c r="U49" s="3621"/>
      <c r="V49" s="535" t="s">
        <v>3386</v>
      </c>
      <c r="W49" s="2079">
        <v>0</v>
      </c>
      <c r="X49" s="1959" t="s">
        <v>3419</v>
      </c>
      <c r="Y49" s="2056">
        <v>3</v>
      </c>
      <c r="Z49" s="2056" t="s">
        <v>3358</v>
      </c>
      <c r="AA49" s="3967"/>
      <c r="AB49" s="3967"/>
      <c r="AC49" s="3967"/>
      <c r="AD49" s="3967"/>
      <c r="AE49" s="3967"/>
      <c r="AF49" s="3967"/>
      <c r="AG49" s="3967"/>
      <c r="AH49" s="3967"/>
      <c r="AI49" s="3967"/>
      <c r="AJ49" s="3967"/>
      <c r="AK49" s="3967"/>
      <c r="AL49" s="3967"/>
      <c r="AM49" s="3967"/>
      <c r="AN49" s="3967"/>
      <c r="AO49" s="3967"/>
      <c r="AP49" s="3967"/>
      <c r="AQ49" s="3970"/>
      <c r="AR49" s="3970"/>
      <c r="AS49" s="3550"/>
    </row>
    <row r="50" spans="1:45" ht="50.25" customHeight="1" x14ac:dyDescent="0.25">
      <c r="A50" s="2077"/>
      <c r="B50" s="861"/>
      <c r="C50" s="1957"/>
      <c r="D50" s="861"/>
      <c r="E50" s="2078"/>
      <c r="F50" s="2078"/>
      <c r="G50" s="3899"/>
      <c r="H50" s="3964"/>
      <c r="I50" s="3899"/>
      <c r="J50" s="3964"/>
      <c r="K50" s="3550"/>
      <c r="L50" s="2163"/>
      <c r="M50" s="3550"/>
      <c r="N50" s="2163"/>
      <c r="O50" s="3550"/>
      <c r="P50" s="3550"/>
      <c r="Q50" s="2163"/>
      <c r="R50" s="3960"/>
      <c r="S50" s="3975"/>
      <c r="T50" s="2163"/>
      <c r="U50" s="3621"/>
      <c r="V50" s="535" t="s">
        <v>603</v>
      </c>
      <c r="W50" s="2079">
        <v>0</v>
      </c>
      <c r="X50" s="1959" t="s">
        <v>3418</v>
      </c>
      <c r="Y50" s="2056">
        <v>4</v>
      </c>
      <c r="Z50" s="2056" t="s">
        <v>3384</v>
      </c>
      <c r="AA50" s="3967"/>
      <c r="AB50" s="3967"/>
      <c r="AC50" s="3967"/>
      <c r="AD50" s="3967"/>
      <c r="AE50" s="3967"/>
      <c r="AF50" s="3967"/>
      <c r="AG50" s="3967"/>
      <c r="AH50" s="3967"/>
      <c r="AI50" s="3967"/>
      <c r="AJ50" s="3967"/>
      <c r="AK50" s="3967"/>
      <c r="AL50" s="3967"/>
      <c r="AM50" s="3967"/>
      <c r="AN50" s="3967"/>
      <c r="AO50" s="3967"/>
      <c r="AP50" s="3967"/>
      <c r="AQ50" s="3970"/>
      <c r="AR50" s="3970"/>
      <c r="AS50" s="3550"/>
    </row>
    <row r="51" spans="1:45" ht="50.25" customHeight="1" x14ac:dyDescent="0.25">
      <c r="A51" s="2080"/>
      <c r="B51" s="2056"/>
      <c r="C51" s="2104"/>
      <c r="D51" s="2056"/>
      <c r="E51" s="1955"/>
      <c r="F51" s="1955"/>
      <c r="G51" s="3569"/>
      <c r="H51" s="3965"/>
      <c r="I51" s="3569"/>
      <c r="J51" s="3965"/>
      <c r="K51" s="3592"/>
      <c r="L51" s="3958"/>
      <c r="M51" s="3592"/>
      <c r="N51" s="3958"/>
      <c r="O51" s="3592"/>
      <c r="P51" s="3592"/>
      <c r="Q51" s="3958"/>
      <c r="R51" s="3961"/>
      <c r="S51" s="3975"/>
      <c r="T51" s="3958"/>
      <c r="U51" s="3621"/>
      <c r="V51" s="535" t="s">
        <v>3386</v>
      </c>
      <c r="W51" s="2079">
        <v>0</v>
      </c>
      <c r="X51" s="1959" t="s">
        <v>3419</v>
      </c>
      <c r="Y51" s="2056">
        <v>4</v>
      </c>
      <c r="Z51" s="2056" t="s">
        <v>3384</v>
      </c>
      <c r="AA51" s="3968"/>
      <c r="AB51" s="3968"/>
      <c r="AC51" s="3968"/>
      <c r="AD51" s="3968"/>
      <c r="AE51" s="3968"/>
      <c r="AF51" s="3968"/>
      <c r="AG51" s="3968"/>
      <c r="AH51" s="3968"/>
      <c r="AI51" s="3968"/>
      <c r="AJ51" s="3968"/>
      <c r="AK51" s="3968"/>
      <c r="AL51" s="3968"/>
      <c r="AM51" s="3968"/>
      <c r="AN51" s="3968"/>
      <c r="AO51" s="3968"/>
      <c r="AP51" s="3968"/>
      <c r="AQ51" s="3971"/>
      <c r="AR51" s="3971"/>
      <c r="AS51" s="3592"/>
    </row>
    <row r="52" spans="1:45" ht="29.25" customHeight="1" x14ac:dyDescent="0.25">
      <c r="A52" s="2117" t="s">
        <v>129</v>
      </c>
      <c r="B52" s="2117" t="s">
        <v>129</v>
      </c>
      <c r="C52" s="2117"/>
      <c r="D52" s="2117"/>
      <c r="E52" s="2117" t="s">
        <v>129</v>
      </c>
      <c r="F52" s="2117" t="s">
        <v>129</v>
      </c>
      <c r="G52" s="2117" t="s">
        <v>129</v>
      </c>
      <c r="H52" s="2117" t="s">
        <v>129</v>
      </c>
      <c r="I52" s="2117"/>
      <c r="J52" s="2117"/>
      <c r="K52" s="2117" t="s">
        <v>129</v>
      </c>
      <c r="L52" s="2117" t="s">
        <v>129</v>
      </c>
      <c r="M52" s="2117"/>
      <c r="N52" s="2117"/>
      <c r="O52" s="2117" t="s">
        <v>129</v>
      </c>
      <c r="P52" s="2117" t="s">
        <v>129</v>
      </c>
      <c r="Q52" s="2117" t="s">
        <v>129</v>
      </c>
      <c r="R52" s="2117" t="s">
        <v>129</v>
      </c>
      <c r="S52" s="2118">
        <f>SUM(S12:S51)</f>
        <v>2637286334.9400001</v>
      </c>
      <c r="T52" s="2117" t="s">
        <v>129</v>
      </c>
      <c r="U52" s="2117" t="s">
        <v>129</v>
      </c>
      <c r="V52" s="2119" t="s">
        <v>129</v>
      </c>
      <c r="W52" s="2120">
        <f>SUM(W12:W51)</f>
        <v>2637286334.9400001</v>
      </c>
      <c r="X52" s="2117" t="s">
        <v>129</v>
      </c>
      <c r="Y52" s="2117" t="s">
        <v>129</v>
      </c>
      <c r="Z52" s="2117" t="s">
        <v>129</v>
      </c>
      <c r="AA52" s="2121" t="s">
        <v>129</v>
      </c>
      <c r="AB52" s="2121" t="s">
        <v>129</v>
      </c>
      <c r="AC52" s="2121" t="s">
        <v>129</v>
      </c>
      <c r="AD52" s="2121" t="s">
        <v>129</v>
      </c>
      <c r="AE52" s="2121" t="s">
        <v>129</v>
      </c>
      <c r="AF52" s="2121" t="s">
        <v>129</v>
      </c>
      <c r="AG52" s="2121" t="s">
        <v>129</v>
      </c>
      <c r="AH52" s="2121" t="s">
        <v>129</v>
      </c>
      <c r="AI52" s="2121" t="s">
        <v>129</v>
      </c>
      <c r="AJ52" s="2121" t="s">
        <v>129</v>
      </c>
      <c r="AK52" s="2121" t="s">
        <v>129</v>
      </c>
      <c r="AL52" s="2121" t="s">
        <v>129</v>
      </c>
      <c r="AM52" s="2121" t="s">
        <v>129</v>
      </c>
      <c r="AN52" s="2121" t="s">
        <v>129</v>
      </c>
      <c r="AO52" s="2121" t="s">
        <v>129</v>
      </c>
      <c r="AP52" s="2121" t="s">
        <v>129</v>
      </c>
      <c r="AQ52" s="2122" t="s">
        <v>129</v>
      </c>
      <c r="AR52" s="2122" t="s">
        <v>129</v>
      </c>
      <c r="AS52" s="2123" t="s">
        <v>129</v>
      </c>
    </row>
    <row r="54" spans="1:45" x14ac:dyDescent="0.25">
      <c r="W54" s="2124"/>
    </row>
    <row r="56" spans="1:45" x14ac:dyDescent="0.25">
      <c r="W56" s="2126"/>
    </row>
  </sheetData>
  <mergeCells count="204">
    <mergeCell ref="A1:AP4"/>
    <mergeCell ref="A5:O6"/>
    <mergeCell ref="A7:B7"/>
    <mergeCell ref="C7:D7"/>
    <mergeCell ref="E7:F7"/>
    <mergeCell ref="G7:J7"/>
    <mergeCell ref="K7:N7"/>
    <mergeCell ref="O7:W7"/>
    <mergeCell ref="X7:Z7"/>
    <mergeCell ref="AA7:AB7"/>
    <mergeCell ref="AS7:AS8"/>
    <mergeCell ref="B9:F9"/>
    <mergeCell ref="D10:H10"/>
    <mergeCell ref="F11:S11"/>
    <mergeCell ref="G12:G13"/>
    <mergeCell ref="H12:H13"/>
    <mergeCell ref="I12:I13"/>
    <mergeCell ref="J12:J13"/>
    <mergeCell ref="K12:K13"/>
    <mergeCell ref="L12:L13"/>
    <mergeCell ref="AC7:AF7"/>
    <mergeCell ref="AG7:AL7"/>
    <mergeCell ref="AM7:AO7"/>
    <mergeCell ref="AP7:AP8"/>
    <mergeCell ref="AQ7:AQ8"/>
    <mergeCell ref="AR7:AR8"/>
    <mergeCell ref="AA12:AA13"/>
    <mergeCell ref="AB12:AB13"/>
    <mergeCell ref="AC12:AC13"/>
    <mergeCell ref="AD12:AD13"/>
    <mergeCell ref="M12:M13"/>
    <mergeCell ref="N12:N13"/>
    <mergeCell ref="O12:O13"/>
    <mergeCell ref="P12:P13"/>
    <mergeCell ref="Q12:Q13"/>
    <mergeCell ref="R12:R13"/>
    <mergeCell ref="AQ12:AQ13"/>
    <mergeCell ref="AR12:AR13"/>
    <mergeCell ref="AS12:AS13"/>
    <mergeCell ref="D14:H14"/>
    <mergeCell ref="G16:G17"/>
    <mergeCell ref="H16:H17"/>
    <mergeCell ref="I16:I17"/>
    <mergeCell ref="J16:J17"/>
    <mergeCell ref="K16:K17"/>
    <mergeCell ref="L16:L17"/>
    <mergeCell ref="AK12:AK13"/>
    <mergeCell ref="AL12:AL13"/>
    <mergeCell ref="AM12:AM13"/>
    <mergeCell ref="AN12:AN13"/>
    <mergeCell ref="AO12:AO13"/>
    <mergeCell ref="AP12:AP13"/>
    <mergeCell ref="AE12:AE13"/>
    <mergeCell ref="AF12:AF13"/>
    <mergeCell ref="AG12:AG13"/>
    <mergeCell ref="AH12:AH13"/>
    <mergeCell ref="AI12:AI13"/>
    <mergeCell ref="AJ12:AJ13"/>
    <mergeCell ref="S12:S13"/>
    <mergeCell ref="T12:T13"/>
    <mergeCell ref="AA16:AA17"/>
    <mergeCell ref="AB16:AB17"/>
    <mergeCell ref="AC16:AC17"/>
    <mergeCell ref="AD16:AD17"/>
    <mergeCell ref="M16:M17"/>
    <mergeCell ref="N16:N17"/>
    <mergeCell ref="O16:O17"/>
    <mergeCell ref="P16:P17"/>
    <mergeCell ref="Q16:Q17"/>
    <mergeCell ref="R16:R17"/>
    <mergeCell ref="AQ16:AQ17"/>
    <mergeCell ref="AR16:AR17"/>
    <mergeCell ref="AS16:AS17"/>
    <mergeCell ref="B18:F18"/>
    <mergeCell ref="F20:P20"/>
    <mergeCell ref="G21:G23"/>
    <mergeCell ref="H21:H23"/>
    <mergeCell ref="I21:I23"/>
    <mergeCell ref="J21:J23"/>
    <mergeCell ref="K21:K23"/>
    <mergeCell ref="AK16:AK17"/>
    <mergeCell ref="AL16:AL17"/>
    <mergeCell ref="AM16:AM17"/>
    <mergeCell ref="AN16:AN17"/>
    <mergeCell ref="AO16:AO17"/>
    <mergeCell ref="AP16:AP17"/>
    <mergeCell ref="AE16:AE17"/>
    <mergeCell ref="AF16:AF17"/>
    <mergeCell ref="AG16:AG17"/>
    <mergeCell ref="AH16:AH17"/>
    <mergeCell ref="AI16:AI17"/>
    <mergeCell ref="AJ16:AJ17"/>
    <mergeCell ref="S16:S17"/>
    <mergeCell ref="T16:T17"/>
    <mergeCell ref="R21:R23"/>
    <mergeCell ref="S21:S23"/>
    <mergeCell ref="T21:T23"/>
    <mergeCell ref="AA21:AA23"/>
    <mergeCell ref="AB21:AB23"/>
    <mergeCell ref="AC21:AC23"/>
    <mergeCell ref="L21:L23"/>
    <mergeCell ref="M21:M23"/>
    <mergeCell ref="N21:N23"/>
    <mergeCell ref="O21:O23"/>
    <mergeCell ref="P21:P23"/>
    <mergeCell ref="Q21:Q23"/>
    <mergeCell ref="AP21:AP23"/>
    <mergeCell ref="AQ21:AQ23"/>
    <mergeCell ref="AR21:AR23"/>
    <mergeCell ref="AS21:AS23"/>
    <mergeCell ref="U22:U23"/>
    <mergeCell ref="V22:V23"/>
    <mergeCell ref="AJ21:AJ23"/>
    <mergeCell ref="AK21:AK23"/>
    <mergeCell ref="AL21:AL23"/>
    <mergeCell ref="AM21:AM23"/>
    <mergeCell ref="AN21:AN23"/>
    <mergeCell ref="AO21:AO23"/>
    <mergeCell ref="AD21:AD23"/>
    <mergeCell ref="AE21:AE23"/>
    <mergeCell ref="AF21:AF23"/>
    <mergeCell ref="AG21:AG23"/>
    <mergeCell ref="AH21:AH23"/>
    <mergeCell ref="AI21:AI23"/>
    <mergeCell ref="AB26:AB51"/>
    <mergeCell ref="AC26:AC51"/>
    <mergeCell ref="AD26:AD51"/>
    <mergeCell ref="AE26:AE51"/>
    <mergeCell ref="AF26:AF51"/>
    <mergeCell ref="AG26:AG51"/>
    <mergeCell ref="F25:O25"/>
    <mergeCell ref="P26:P51"/>
    <mergeCell ref="Q26:Q51"/>
    <mergeCell ref="S26:S51"/>
    <mergeCell ref="U26:U36"/>
    <mergeCell ref="AA26:AA51"/>
    <mergeCell ref="G27:G32"/>
    <mergeCell ref="H27:H32"/>
    <mergeCell ref="I27:I32"/>
    <mergeCell ref="J27:J32"/>
    <mergeCell ref="AN26:AN51"/>
    <mergeCell ref="AO26:AO51"/>
    <mergeCell ref="AP26:AP51"/>
    <mergeCell ref="AQ26:AQ51"/>
    <mergeCell ref="AR26:AR51"/>
    <mergeCell ref="AS26:AS51"/>
    <mergeCell ref="AH26:AH51"/>
    <mergeCell ref="AI26:AI51"/>
    <mergeCell ref="AJ26:AJ51"/>
    <mergeCell ref="AK26:AK51"/>
    <mergeCell ref="AL26:AL51"/>
    <mergeCell ref="AM26:AM51"/>
    <mergeCell ref="T27:T32"/>
    <mergeCell ref="G33:G36"/>
    <mergeCell ref="H33:H36"/>
    <mergeCell ref="I33:I36"/>
    <mergeCell ref="J33:J36"/>
    <mergeCell ref="K33:K36"/>
    <mergeCell ref="L33:L36"/>
    <mergeCell ref="M33:M36"/>
    <mergeCell ref="N33:N36"/>
    <mergeCell ref="O33:O36"/>
    <mergeCell ref="K27:K32"/>
    <mergeCell ref="L27:L32"/>
    <mergeCell ref="M27:M32"/>
    <mergeCell ref="N27:N32"/>
    <mergeCell ref="O27:O32"/>
    <mergeCell ref="R27:R32"/>
    <mergeCell ref="R33:R36"/>
    <mergeCell ref="T33:T36"/>
    <mergeCell ref="U37:U51"/>
    <mergeCell ref="G38:G43"/>
    <mergeCell ref="H38:H43"/>
    <mergeCell ref="I38:I43"/>
    <mergeCell ref="J38:J43"/>
    <mergeCell ref="K38:K43"/>
    <mergeCell ref="L38:L43"/>
    <mergeCell ref="M38:M43"/>
    <mergeCell ref="G48:G51"/>
    <mergeCell ref="H48:H51"/>
    <mergeCell ref="I48:I51"/>
    <mergeCell ref="J48:J51"/>
    <mergeCell ref="K48:K51"/>
    <mergeCell ref="N38:N43"/>
    <mergeCell ref="O38:O43"/>
    <mergeCell ref="R38:R43"/>
    <mergeCell ref="T38:T43"/>
    <mergeCell ref="G44:G47"/>
    <mergeCell ref="H44:H47"/>
    <mergeCell ref="I44:I47"/>
    <mergeCell ref="J44:J47"/>
    <mergeCell ref="K44:K47"/>
    <mergeCell ref="L44:L47"/>
    <mergeCell ref="L48:L51"/>
    <mergeCell ref="M48:M51"/>
    <mergeCell ref="N48:N51"/>
    <mergeCell ref="O48:O51"/>
    <mergeCell ref="R48:R51"/>
    <mergeCell ref="T48:T51"/>
    <mergeCell ref="M44:M47"/>
    <mergeCell ref="N44:N47"/>
    <mergeCell ref="O44:O47"/>
    <mergeCell ref="R44:R47"/>
    <mergeCell ref="T44:T4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L16"/>
  <sheetViews>
    <sheetView showGridLines="0" zoomScale="70" zoomScaleNormal="70" workbookViewId="0">
      <selection sqref="A1:AQ4"/>
    </sheetView>
  </sheetViews>
  <sheetFormatPr baseColWidth="10" defaultColWidth="9.140625" defaultRowHeight="14.25" x14ac:dyDescent="0.25"/>
  <cols>
    <col min="1" max="1" width="13.28515625" style="1144" customWidth="1"/>
    <col min="2" max="4" width="15.140625" style="1144" customWidth="1"/>
    <col min="5" max="5" width="12" style="1144" customWidth="1"/>
    <col min="6" max="6" width="11.85546875" style="1144" customWidth="1"/>
    <col min="7" max="7" width="15.5703125" style="1144" customWidth="1"/>
    <col min="8" max="8" width="37" style="1144" customWidth="1"/>
    <col min="9" max="9" width="20.140625" style="1144" customWidth="1"/>
    <col min="10" max="10" width="37" style="1144" customWidth="1"/>
    <col min="11" max="11" width="14.85546875" style="1144" customWidth="1"/>
    <col min="12" max="14" width="26" style="1144" customWidth="1"/>
    <col min="15" max="15" width="9.140625" style="1144" bestFit="1" customWidth="1"/>
    <col min="16" max="16" width="24.5703125" style="1144" customWidth="1"/>
    <col min="17" max="17" width="28.140625" style="1144" customWidth="1"/>
    <col min="18" max="18" width="16.5703125" style="1144" customWidth="1"/>
    <col min="19" max="19" width="23.7109375" style="1144" customWidth="1"/>
    <col min="20" max="20" width="22.140625" style="1144" customWidth="1"/>
    <col min="21" max="21" width="26.140625" style="1144" customWidth="1"/>
    <col min="22" max="22" width="22.85546875" style="1144" customWidth="1"/>
    <col min="23" max="23" width="21.28515625" style="1144" customWidth="1"/>
    <col min="24" max="24" width="41.85546875" style="1144" customWidth="1"/>
    <col min="25" max="25" width="12.28515625" style="1144" customWidth="1"/>
    <col min="26" max="26" width="21.140625" style="1144" customWidth="1"/>
    <col min="27" max="28" width="9.140625" style="1144" bestFit="1" customWidth="1"/>
    <col min="29" max="29" width="10.7109375" style="1144" customWidth="1"/>
    <col min="30" max="41" width="9.140625" style="1144" bestFit="1" customWidth="1"/>
    <col min="42" max="42" width="18.5703125" style="1144" customWidth="1"/>
    <col min="43" max="43" width="20.5703125" style="1144" customWidth="1"/>
    <col min="44" max="44" width="18.140625" style="1144" customWidth="1"/>
    <col min="45" max="45" width="32.28515625" style="1144" customWidth="1"/>
    <col min="46" max="16384" width="9.140625" style="1144"/>
  </cols>
  <sheetData>
    <row r="1" spans="1:64" s="3" customFormat="1" ht="18.75" customHeight="1" x14ac:dyDescent="0.25">
      <c r="A1" s="2230" t="s">
        <v>1718</v>
      </c>
      <c r="B1" s="2217"/>
      <c r="C1" s="2217"/>
      <c r="D1" s="2217"/>
      <c r="E1" s="2217"/>
      <c r="F1" s="2217"/>
      <c r="G1" s="2217"/>
      <c r="H1" s="2217"/>
      <c r="I1" s="2217"/>
      <c r="J1" s="2217"/>
      <c r="K1" s="2217"/>
      <c r="L1" s="2217"/>
      <c r="M1" s="2217"/>
      <c r="N1" s="2217"/>
      <c r="O1" s="2217"/>
      <c r="P1" s="2217"/>
      <c r="Q1" s="2217"/>
      <c r="R1" s="2217"/>
      <c r="S1" s="2217"/>
      <c r="T1" s="2217"/>
      <c r="U1" s="2217"/>
      <c r="V1" s="2217"/>
      <c r="W1" s="2217"/>
      <c r="X1" s="2217"/>
      <c r="Y1" s="2217"/>
      <c r="Z1" s="2217"/>
      <c r="AA1" s="2217"/>
      <c r="AB1" s="2217"/>
      <c r="AC1" s="2217"/>
      <c r="AD1" s="2217"/>
      <c r="AE1" s="2217"/>
      <c r="AF1" s="2217"/>
      <c r="AG1" s="2217"/>
      <c r="AH1" s="2217"/>
      <c r="AI1" s="2217"/>
      <c r="AJ1" s="2217"/>
      <c r="AK1" s="2217"/>
      <c r="AL1" s="2217"/>
      <c r="AM1" s="2217"/>
      <c r="AN1" s="2217"/>
      <c r="AO1" s="2217"/>
      <c r="AP1" s="2217"/>
      <c r="AQ1" s="2220"/>
      <c r="AR1" s="698" t="s">
        <v>1</v>
      </c>
      <c r="AS1" s="605" t="s">
        <v>235</v>
      </c>
      <c r="AT1" s="2"/>
      <c r="AU1" s="2"/>
      <c r="AV1" s="2"/>
      <c r="AW1" s="2"/>
      <c r="AX1" s="2"/>
      <c r="AY1" s="2"/>
      <c r="AZ1" s="2"/>
      <c r="BA1" s="2"/>
      <c r="BB1" s="2"/>
      <c r="BC1" s="2"/>
      <c r="BD1" s="2"/>
      <c r="BE1" s="2"/>
      <c r="BF1" s="2"/>
      <c r="BG1" s="2"/>
      <c r="BH1" s="2"/>
      <c r="BI1" s="2"/>
      <c r="BJ1" s="2"/>
      <c r="BK1" s="2"/>
      <c r="BL1" s="2"/>
    </row>
    <row r="2" spans="1:64" s="3" customFormat="1" ht="15" customHeight="1" x14ac:dyDescent="0.25">
      <c r="A2" s="2217"/>
      <c r="B2" s="2217"/>
      <c r="C2" s="2217"/>
      <c r="D2" s="2217"/>
      <c r="E2" s="2217"/>
      <c r="F2" s="2217"/>
      <c r="G2" s="2217"/>
      <c r="H2" s="2217"/>
      <c r="I2" s="2217"/>
      <c r="J2" s="2217"/>
      <c r="K2" s="2217"/>
      <c r="L2" s="2217"/>
      <c r="M2" s="2217"/>
      <c r="N2" s="2217"/>
      <c r="O2" s="2217"/>
      <c r="P2" s="2217"/>
      <c r="Q2" s="2217"/>
      <c r="R2" s="2217"/>
      <c r="S2" s="2217"/>
      <c r="T2" s="2217"/>
      <c r="U2" s="2217"/>
      <c r="V2" s="2217"/>
      <c r="W2" s="2217"/>
      <c r="X2" s="2217"/>
      <c r="Y2" s="2217"/>
      <c r="Z2" s="2217"/>
      <c r="AA2" s="2217"/>
      <c r="AB2" s="2217"/>
      <c r="AC2" s="2217"/>
      <c r="AD2" s="2217"/>
      <c r="AE2" s="2217"/>
      <c r="AF2" s="2217"/>
      <c r="AG2" s="2217"/>
      <c r="AH2" s="2217"/>
      <c r="AI2" s="2217"/>
      <c r="AJ2" s="2217"/>
      <c r="AK2" s="2217"/>
      <c r="AL2" s="2217"/>
      <c r="AM2" s="2217"/>
      <c r="AN2" s="2217"/>
      <c r="AO2" s="2217"/>
      <c r="AP2" s="2217"/>
      <c r="AQ2" s="2220"/>
      <c r="AR2" s="698" t="s">
        <v>3</v>
      </c>
      <c r="AS2" s="818" t="s">
        <v>236</v>
      </c>
      <c r="AT2" s="2"/>
      <c r="AU2" s="2"/>
      <c r="AV2" s="2"/>
      <c r="AW2" s="2"/>
      <c r="AX2" s="2"/>
      <c r="AY2" s="2"/>
      <c r="AZ2" s="2"/>
      <c r="BA2" s="2"/>
      <c r="BB2" s="2"/>
      <c r="BC2" s="2"/>
      <c r="BD2" s="2"/>
      <c r="BE2" s="2"/>
      <c r="BF2" s="2"/>
      <c r="BG2" s="2"/>
      <c r="BH2" s="2"/>
      <c r="BI2" s="2"/>
      <c r="BJ2" s="2"/>
      <c r="BK2" s="2"/>
      <c r="BL2" s="2"/>
    </row>
    <row r="3" spans="1:64" s="3" customFormat="1" ht="17.25" customHeight="1" x14ac:dyDescent="0.25">
      <c r="A3" s="2217"/>
      <c r="B3" s="2217"/>
      <c r="C3" s="2217"/>
      <c r="D3" s="2217"/>
      <c r="E3" s="2217"/>
      <c r="F3" s="2217"/>
      <c r="G3" s="2217"/>
      <c r="H3" s="2217"/>
      <c r="I3" s="2217"/>
      <c r="J3" s="2217"/>
      <c r="K3" s="2217"/>
      <c r="L3" s="2217"/>
      <c r="M3" s="2217"/>
      <c r="N3" s="2217"/>
      <c r="O3" s="2217"/>
      <c r="P3" s="2217"/>
      <c r="Q3" s="2217"/>
      <c r="R3" s="2217"/>
      <c r="S3" s="2217"/>
      <c r="T3" s="2217"/>
      <c r="U3" s="2217"/>
      <c r="V3" s="2217"/>
      <c r="W3" s="2217"/>
      <c r="X3" s="2217"/>
      <c r="Y3" s="2217"/>
      <c r="Z3" s="2217"/>
      <c r="AA3" s="2217"/>
      <c r="AB3" s="2217"/>
      <c r="AC3" s="2217"/>
      <c r="AD3" s="2217"/>
      <c r="AE3" s="2217"/>
      <c r="AF3" s="2217"/>
      <c r="AG3" s="2217"/>
      <c r="AH3" s="2217"/>
      <c r="AI3" s="2217"/>
      <c r="AJ3" s="2217"/>
      <c r="AK3" s="2217"/>
      <c r="AL3" s="2217"/>
      <c r="AM3" s="2217"/>
      <c r="AN3" s="2217"/>
      <c r="AO3" s="2217"/>
      <c r="AP3" s="2217"/>
      <c r="AQ3" s="2220"/>
      <c r="AR3" s="698" t="s">
        <v>5</v>
      </c>
      <c r="AS3" s="819">
        <v>44266</v>
      </c>
      <c r="AT3" s="2"/>
      <c r="AU3" s="2"/>
      <c r="AV3" s="2"/>
      <c r="AW3" s="2"/>
      <c r="AX3" s="2"/>
      <c r="AY3" s="2"/>
      <c r="AZ3" s="2"/>
      <c r="BA3" s="2"/>
      <c r="BB3" s="2"/>
      <c r="BC3" s="2"/>
      <c r="BD3" s="2"/>
      <c r="BE3" s="2"/>
      <c r="BF3" s="2"/>
      <c r="BG3" s="2"/>
      <c r="BH3" s="2"/>
      <c r="BI3" s="2"/>
      <c r="BJ3" s="2"/>
      <c r="BK3" s="2"/>
      <c r="BL3" s="2"/>
    </row>
    <row r="4" spans="1:64" s="3" customFormat="1" ht="19.5" customHeight="1" x14ac:dyDescent="0.25">
      <c r="A4" s="2233"/>
      <c r="B4" s="2233"/>
      <c r="C4" s="2233"/>
      <c r="D4" s="2233"/>
      <c r="E4" s="2233"/>
      <c r="F4" s="2233"/>
      <c r="G4" s="2233"/>
      <c r="H4" s="2233"/>
      <c r="I4" s="2233"/>
      <c r="J4" s="2233"/>
      <c r="K4" s="2233"/>
      <c r="L4" s="2233"/>
      <c r="M4" s="2233"/>
      <c r="N4" s="2233"/>
      <c r="O4" s="2233"/>
      <c r="P4" s="2233"/>
      <c r="Q4" s="2233"/>
      <c r="R4" s="2233"/>
      <c r="S4" s="2233"/>
      <c r="T4" s="2233"/>
      <c r="U4" s="2233"/>
      <c r="V4" s="2233"/>
      <c r="W4" s="2233"/>
      <c r="X4" s="2233"/>
      <c r="Y4" s="2233"/>
      <c r="Z4" s="2233"/>
      <c r="AA4" s="2233"/>
      <c r="AB4" s="2233"/>
      <c r="AC4" s="2233"/>
      <c r="AD4" s="2233"/>
      <c r="AE4" s="2233"/>
      <c r="AF4" s="2233"/>
      <c r="AG4" s="2233"/>
      <c r="AH4" s="2233"/>
      <c r="AI4" s="2233"/>
      <c r="AJ4" s="2233"/>
      <c r="AK4" s="2233"/>
      <c r="AL4" s="2233"/>
      <c r="AM4" s="2233"/>
      <c r="AN4" s="2233"/>
      <c r="AO4" s="2233"/>
      <c r="AP4" s="2233"/>
      <c r="AQ4" s="2235"/>
      <c r="AR4" s="698" t="s">
        <v>6</v>
      </c>
      <c r="AS4" s="700" t="s">
        <v>7</v>
      </c>
      <c r="AT4" s="2"/>
      <c r="AU4" s="2"/>
      <c r="AV4" s="2"/>
      <c r="AW4" s="2"/>
      <c r="AX4" s="2"/>
      <c r="AY4" s="2"/>
      <c r="AZ4" s="2"/>
      <c r="BA4" s="2"/>
      <c r="BB4" s="2"/>
      <c r="BC4" s="2"/>
      <c r="BD4" s="2"/>
      <c r="BE4" s="2"/>
      <c r="BF4" s="2"/>
      <c r="BG4" s="2"/>
      <c r="BH4" s="2"/>
      <c r="BI4" s="2"/>
      <c r="BJ4" s="2"/>
      <c r="BK4" s="2"/>
      <c r="BL4" s="2"/>
    </row>
    <row r="5" spans="1:64" s="3" customFormat="1" ht="20.25" customHeight="1" x14ac:dyDescent="0.25">
      <c r="A5" s="2231" t="s">
        <v>8</v>
      </c>
      <c r="B5" s="2215"/>
      <c r="C5" s="2215"/>
      <c r="D5" s="2215"/>
      <c r="E5" s="2215"/>
      <c r="F5" s="2215"/>
      <c r="G5" s="2215"/>
      <c r="H5" s="2215"/>
      <c r="I5" s="2215"/>
      <c r="J5" s="2215"/>
      <c r="K5" s="2215"/>
      <c r="L5" s="2215"/>
      <c r="M5" s="2215"/>
      <c r="N5" s="2215"/>
      <c r="O5" s="2594"/>
      <c r="P5" s="2596"/>
      <c r="Q5" s="2596"/>
      <c r="R5" s="2596"/>
      <c r="S5" s="2596"/>
      <c r="T5" s="2596"/>
      <c r="U5" s="2596"/>
      <c r="V5" s="2596"/>
      <c r="W5" s="2596"/>
      <c r="X5" s="2596"/>
      <c r="Y5" s="2596"/>
      <c r="Z5" s="2596"/>
      <c r="AA5" s="2596"/>
      <c r="AB5" s="2596"/>
      <c r="AC5" s="2596"/>
      <c r="AD5" s="2596"/>
      <c r="AE5" s="2596"/>
      <c r="AF5" s="2596"/>
      <c r="AG5" s="2596"/>
      <c r="AH5" s="2596"/>
      <c r="AI5" s="2596"/>
      <c r="AJ5" s="2596"/>
      <c r="AK5" s="2596"/>
      <c r="AL5" s="2596"/>
      <c r="AM5" s="2596"/>
      <c r="AN5" s="2596"/>
      <c r="AO5" s="2596"/>
      <c r="AP5" s="2596"/>
      <c r="AQ5" s="2596"/>
      <c r="AR5" s="2596"/>
      <c r="AS5" s="2234"/>
      <c r="AT5" s="2"/>
      <c r="AU5" s="2"/>
      <c r="AV5" s="2"/>
      <c r="AW5" s="2"/>
      <c r="AX5" s="2"/>
      <c r="AY5" s="2"/>
      <c r="AZ5" s="2"/>
      <c r="BA5" s="2"/>
      <c r="BB5" s="2"/>
      <c r="BC5" s="2"/>
      <c r="BD5" s="2"/>
      <c r="BE5" s="2"/>
      <c r="BF5" s="2"/>
      <c r="BG5" s="2"/>
      <c r="BH5" s="2"/>
      <c r="BI5" s="2"/>
      <c r="BJ5" s="2"/>
      <c r="BK5" s="2"/>
      <c r="BL5" s="2"/>
    </row>
    <row r="6" spans="1:64" s="3" customFormat="1" ht="16.5" customHeight="1" x14ac:dyDescent="0.25">
      <c r="A6" s="2232"/>
      <c r="B6" s="2233"/>
      <c r="C6" s="2233"/>
      <c r="D6" s="2233"/>
      <c r="E6" s="2233"/>
      <c r="F6" s="2233"/>
      <c r="G6" s="2233"/>
      <c r="H6" s="2233"/>
      <c r="I6" s="2233"/>
      <c r="J6" s="2233"/>
      <c r="K6" s="2233"/>
      <c r="L6" s="2233"/>
      <c r="M6" s="2233"/>
      <c r="N6" s="2233"/>
      <c r="O6" s="2235"/>
      <c r="P6" s="604"/>
      <c r="Q6" s="604"/>
      <c r="R6" s="604"/>
      <c r="S6" s="604"/>
      <c r="T6" s="604"/>
      <c r="U6" s="604"/>
      <c r="V6" s="604"/>
      <c r="W6" s="604"/>
      <c r="X6" s="604"/>
      <c r="Y6" s="604"/>
      <c r="Z6" s="604"/>
      <c r="AA6" s="604"/>
      <c r="AB6" s="604"/>
      <c r="AC6" s="2219" t="s">
        <v>9</v>
      </c>
      <c r="AD6" s="2217"/>
      <c r="AE6" s="2217"/>
      <c r="AF6" s="2217"/>
      <c r="AG6" s="2217"/>
      <c r="AH6" s="2217"/>
      <c r="AI6" s="2217"/>
      <c r="AJ6" s="2217"/>
      <c r="AK6" s="2217"/>
      <c r="AL6" s="2217"/>
      <c r="AM6" s="2217"/>
      <c r="AN6" s="2217"/>
      <c r="AO6" s="2217"/>
      <c r="AP6" s="2217"/>
      <c r="AQ6" s="2220"/>
      <c r="AR6" s="604"/>
      <c r="AS6" s="604"/>
      <c r="AT6" s="2"/>
      <c r="AU6" s="2"/>
      <c r="AV6" s="2"/>
      <c r="AW6" s="2"/>
      <c r="AX6" s="2"/>
      <c r="AY6" s="2"/>
      <c r="AZ6" s="2"/>
      <c r="BA6" s="2"/>
      <c r="BB6" s="2"/>
      <c r="BC6" s="2"/>
      <c r="BD6" s="2"/>
      <c r="BE6" s="2"/>
      <c r="BF6" s="2"/>
      <c r="BG6" s="2"/>
      <c r="BH6" s="2"/>
      <c r="BI6" s="2"/>
      <c r="BJ6" s="2"/>
      <c r="BK6" s="2"/>
      <c r="BL6" s="2"/>
    </row>
    <row r="7" spans="1:64" s="3" customFormat="1" ht="30.75" customHeight="1" x14ac:dyDescent="0.25">
      <c r="A7" s="2208" t="s">
        <v>10</v>
      </c>
      <c r="B7" s="2208"/>
      <c r="C7" s="2208" t="s">
        <v>11</v>
      </c>
      <c r="D7" s="2208"/>
      <c r="E7" s="2208" t="s">
        <v>12</v>
      </c>
      <c r="F7" s="2208"/>
      <c r="G7" s="2208" t="s">
        <v>13</v>
      </c>
      <c r="H7" s="2208"/>
      <c r="I7" s="2208"/>
      <c r="J7" s="2208"/>
      <c r="K7" s="2208" t="s">
        <v>14</v>
      </c>
      <c r="L7" s="2208"/>
      <c r="M7" s="2208"/>
      <c r="N7" s="2208"/>
      <c r="O7" s="3998" t="s">
        <v>15</v>
      </c>
      <c r="P7" s="3998"/>
      <c r="Q7" s="3998"/>
      <c r="R7" s="3998"/>
      <c r="S7" s="3998"/>
      <c r="T7" s="3998"/>
      <c r="U7" s="3998"/>
      <c r="V7" s="3998"/>
      <c r="W7" s="3998"/>
      <c r="X7" s="2208" t="s">
        <v>16</v>
      </c>
      <c r="Y7" s="2208"/>
      <c r="Z7" s="2208"/>
      <c r="AA7" s="2347" t="s">
        <v>17</v>
      </c>
      <c r="AB7" s="2347"/>
      <c r="AC7" s="2228" t="s">
        <v>18</v>
      </c>
      <c r="AD7" s="2228"/>
      <c r="AE7" s="2228"/>
      <c r="AF7" s="2227" t="s">
        <v>19</v>
      </c>
      <c r="AG7" s="2227"/>
      <c r="AH7" s="2227"/>
      <c r="AI7" s="2227"/>
      <c r="AJ7" s="2227"/>
      <c r="AK7" s="2227"/>
      <c r="AL7" s="607"/>
      <c r="AM7" s="2228" t="s">
        <v>20</v>
      </c>
      <c r="AN7" s="2228"/>
      <c r="AO7" s="2228"/>
      <c r="AP7" s="2988" t="s">
        <v>21</v>
      </c>
      <c r="AQ7" s="2342" t="s">
        <v>1719</v>
      </c>
      <c r="AR7" s="2342" t="s">
        <v>1720</v>
      </c>
      <c r="AS7" s="2346" t="s">
        <v>24</v>
      </c>
      <c r="AT7" s="2"/>
      <c r="AU7" s="2"/>
      <c r="AV7" s="2"/>
      <c r="AW7" s="2"/>
      <c r="AX7" s="2"/>
      <c r="AY7" s="2"/>
      <c r="AZ7" s="2"/>
      <c r="BA7" s="2"/>
      <c r="BB7" s="2"/>
      <c r="BC7" s="2"/>
      <c r="BD7" s="2"/>
      <c r="BE7" s="2"/>
      <c r="BF7" s="2"/>
      <c r="BG7" s="2"/>
      <c r="BH7" s="2"/>
      <c r="BI7" s="2"/>
      <c r="BJ7" s="2"/>
      <c r="BK7" s="2"/>
      <c r="BL7" s="2"/>
    </row>
    <row r="8" spans="1:64" s="3" customFormat="1" ht="126.75" customHeight="1" x14ac:dyDescent="0.25">
      <c r="A8" s="11" t="s">
        <v>25</v>
      </c>
      <c r="B8" s="15" t="s">
        <v>26</v>
      </c>
      <c r="C8" s="11" t="s">
        <v>25</v>
      </c>
      <c r="D8" s="15" t="s">
        <v>26</v>
      </c>
      <c r="E8" s="15" t="s">
        <v>25</v>
      </c>
      <c r="F8" s="15" t="s">
        <v>26</v>
      </c>
      <c r="G8" s="15" t="s">
        <v>27</v>
      </c>
      <c r="H8" s="15" t="s">
        <v>28</v>
      </c>
      <c r="I8" s="15" t="s">
        <v>29</v>
      </c>
      <c r="J8" s="15" t="s">
        <v>187</v>
      </c>
      <c r="K8" s="15" t="s">
        <v>27</v>
      </c>
      <c r="L8" s="15" t="s">
        <v>31</v>
      </c>
      <c r="M8" s="15" t="s">
        <v>32</v>
      </c>
      <c r="N8" s="15" t="s">
        <v>33</v>
      </c>
      <c r="O8" s="15" t="s">
        <v>238</v>
      </c>
      <c r="P8" s="15" t="s">
        <v>35</v>
      </c>
      <c r="Q8" s="15" t="s">
        <v>36</v>
      </c>
      <c r="R8" s="1125" t="s">
        <v>37</v>
      </c>
      <c r="S8" s="1126" t="s">
        <v>38</v>
      </c>
      <c r="T8" s="15" t="s">
        <v>39</v>
      </c>
      <c r="U8" s="15" t="s">
        <v>40</v>
      </c>
      <c r="V8" s="15" t="s">
        <v>41</v>
      </c>
      <c r="W8" s="1126" t="s">
        <v>694</v>
      </c>
      <c r="X8" s="15" t="s">
        <v>43</v>
      </c>
      <c r="Y8" s="11" t="s">
        <v>44</v>
      </c>
      <c r="Z8" s="15" t="s">
        <v>26</v>
      </c>
      <c r="AA8" s="206" t="s">
        <v>45</v>
      </c>
      <c r="AB8" s="636" t="s">
        <v>46</v>
      </c>
      <c r="AC8" s="206" t="s">
        <v>47</v>
      </c>
      <c r="AD8" s="206" t="s">
        <v>48</v>
      </c>
      <c r="AE8" s="206" t="s">
        <v>49</v>
      </c>
      <c r="AF8" s="206" t="s">
        <v>50</v>
      </c>
      <c r="AG8" s="206" t="s">
        <v>51</v>
      </c>
      <c r="AH8" s="206" t="s">
        <v>52</v>
      </c>
      <c r="AI8" s="206" t="s">
        <v>53</v>
      </c>
      <c r="AJ8" s="206" t="s">
        <v>54</v>
      </c>
      <c r="AK8" s="206" t="s">
        <v>55</v>
      </c>
      <c r="AL8" s="206" t="s">
        <v>56</v>
      </c>
      <c r="AM8" s="206" t="s">
        <v>57</v>
      </c>
      <c r="AN8" s="206" t="s">
        <v>58</v>
      </c>
      <c r="AO8" s="206" t="s">
        <v>59</v>
      </c>
      <c r="AP8" s="2989"/>
      <c r="AQ8" s="2342"/>
      <c r="AR8" s="2342"/>
      <c r="AS8" s="2346"/>
      <c r="AT8" s="2"/>
      <c r="AU8" s="2"/>
      <c r="AV8" s="2"/>
      <c r="AW8" s="2"/>
      <c r="AX8" s="2"/>
      <c r="AY8" s="2"/>
      <c r="AZ8" s="2"/>
      <c r="BA8" s="2"/>
      <c r="BB8" s="2"/>
      <c r="BC8" s="2"/>
      <c r="BD8" s="2"/>
      <c r="BE8" s="2"/>
      <c r="BF8" s="2"/>
      <c r="BG8" s="2"/>
      <c r="BH8" s="2"/>
      <c r="BI8" s="2"/>
      <c r="BJ8" s="2"/>
      <c r="BK8" s="2"/>
      <c r="BL8" s="2"/>
    </row>
    <row r="9" spans="1:64" s="3" customFormat="1" ht="21" customHeight="1" x14ac:dyDescent="0.25">
      <c r="A9" s="1127">
        <v>3</v>
      </c>
      <c r="B9" s="3999" t="s">
        <v>485</v>
      </c>
      <c r="C9" s="4000"/>
      <c r="D9" s="4000"/>
      <c r="E9" s="4000"/>
      <c r="F9" s="4000"/>
      <c r="G9" s="1128" t="s">
        <v>129</v>
      </c>
      <c r="H9" s="1128" t="s">
        <v>129</v>
      </c>
      <c r="I9" s="1128"/>
      <c r="J9" s="1128"/>
      <c r="K9" s="709"/>
      <c r="L9" s="709"/>
      <c r="M9" s="709"/>
      <c r="N9" s="709"/>
      <c r="O9" s="709"/>
      <c r="P9" s="709"/>
      <c r="Q9" s="709"/>
      <c r="R9" s="1129"/>
      <c r="S9" s="711"/>
      <c r="T9" s="712"/>
      <c r="U9" s="709"/>
      <c r="V9" s="709"/>
      <c r="W9" s="709"/>
      <c r="X9" s="709"/>
      <c r="Y9" s="709"/>
      <c r="Z9" s="709"/>
      <c r="AA9" s="712"/>
      <c r="AB9" s="1130"/>
      <c r="AC9" s="709"/>
      <c r="AD9" s="709"/>
      <c r="AE9" s="709"/>
      <c r="AF9" s="709"/>
      <c r="AG9" s="709"/>
      <c r="AH9" s="709"/>
      <c r="AI9" s="709"/>
      <c r="AJ9" s="709"/>
      <c r="AK9" s="709"/>
      <c r="AL9" s="709"/>
      <c r="AM9" s="709"/>
      <c r="AN9" s="709"/>
      <c r="AO9" s="709"/>
      <c r="AP9" s="709"/>
      <c r="AQ9" s="709"/>
      <c r="AR9" s="709"/>
      <c r="AS9" s="239"/>
      <c r="AT9" s="2"/>
      <c r="AU9" s="2"/>
      <c r="AV9" s="2"/>
      <c r="AW9" s="2"/>
      <c r="AX9" s="2"/>
      <c r="AY9" s="2"/>
      <c r="AZ9" s="2"/>
      <c r="BA9" s="2"/>
      <c r="BB9" s="2"/>
      <c r="BC9" s="2"/>
      <c r="BD9" s="2"/>
      <c r="BE9" s="2"/>
      <c r="BF9" s="2"/>
      <c r="BG9" s="2"/>
      <c r="BH9" s="2"/>
      <c r="BI9" s="2"/>
      <c r="BJ9" s="2"/>
    </row>
    <row r="10" spans="1:64" s="3" customFormat="1" ht="21" customHeight="1" x14ac:dyDescent="0.25">
      <c r="A10" s="1131"/>
      <c r="B10" s="1132"/>
      <c r="C10" s="1133">
        <v>24</v>
      </c>
      <c r="D10" s="1134" t="s">
        <v>486</v>
      </c>
      <c r="E10" s="1135"/>
      <c r="F10" s="1136"/>
      <c r="G10" s="1136"/>
      <c r="H10" s="1136"/>
      <c r="I10" s="1136"/>
      <c r="J10" s="1136"/>
      <c r="K10" s="34"/>
      <c r="L10" s="34"/>
      <c r="M10" s="34"/>
      <c r="N10" s="34"/>
      <c r="O10" s="34"/>
      <c r="P10" s="34"/>
      <c r="Q10" s="34"/>
      <c r="R10" s="35"/>
      <c r="S10" s="36"/>
      <c r="T10" s="38"/>
      <c r="U10" s="34"/>
      <c r="V10" s="34"/>
      <c r="W10" s="34"/>
      <c r="X10" s="34"/>
      <c r="Y10" s="34"/>
      <c r="Z10" s="34"/>
      <c r="AA10" s="38"/>
      <c r="AB10" s="39"/>
      <c r="AC10" s="34"/>
      <c r="AD10" s="34"/>
      <c r="AE10" s="34"/>
      <c r="AF10" s="34"/>
      <c r="AG10" s="34"/>
      <c r="AH10" s="34"/>
      <c r="AI10" s="34"/>
      <c r="AJ10" s="34"/>
      <c r="AK10" s="34"/>
      <c r="AL10" s="34"/>
      <c r="AM10" s="34"/>
      <c r="AN10" s="34"/>
      <c r="AO10" s="34"/>
      <c r="AP10" s="34"/>
      <c r="AQ10" s="34"/>
      <c r="AR10" s="34"/>
      <c r="AS10" s="243"/>
    </row>
    <row r="11" spans="1:64" ht="21.75" customHeight="1" x14ac:dyDescent="0.25">
      <c r="A11" s="4001" t="s">
        <v>129</v>
      </c>
      <c r="B11" s="4002"/>
      <c r="C11" s="1137"/>
      <c r="D11" s="1138"/>
      <c r="E11" s="1139">
        <v>2409</v>
      </c>
      <c r="F11" s="2359" t="s">
        <v>1721</v>
      </c>
      <c r="G11" s="2728"/>
      <c r="H11" s="2728"/>
      <c r="I11" s="2728"/>
      <c r="J11" s="2728"/>
      <c r="K11" s="2728"/>
      <c r="L11" s="1140" t="s">
        <v>129</v>
      </c>
      <c r="M11" s="1140"/>
      <c r="N11" s="1140"/>
      <c r="O11" s="1140" t="s">
        <v>129</v>
      </c>
      <c r="P11" s="1140" t="s">
        <v>129</v>
      </c>
      <c r="Q11" s="1140" t="s">
        <v>129</v>
      </c>
      <c r="R11" s="1140" t="s">
        <v>129</v>
      </c>
      <c r="S11" s="1140" t="s">
        <v>129</v>
      </c>
      <c r="T11" s="1140" t="s">
        <v>129</v>
      </c>
      <c r="U11" s="1140" t="s">
        <v>129</v>
      </c>
      <c r="V11" s="1140" t="s">
        <v>129</v>
      </c>
      <c r="W11" s="1140" t="s">
        <v>129</v>
      </c>
      <c r="X11" s="1141" t="s">
        <v>129</v>
      </c>
      <c r="Y11" s="1140" t="s">
        <v>129</v>
      </c>
      <c r="Z11" s="1140" t="s">
        <v>129</v>
      </c>
      <c r="AA11" s="1140" t="s">
        <v>129</v>
      </c>
      <c r="AB11" s="1140" t="s">
        <v>129</v>
      </c>
      <c r="AC11" s="1140" t="s">
        <v>129</v>
      </c>
      <c r="AD11" s="1140" t="s">
        <v>129</v>
      </c>
      <c r="AE11" s="1140" t="s">
        <v>129</v>
      </c>
      <c r="AF11" s="1140" t="s">
        <v>129</v>
      </c>
      <c r="AG11" s="1140" t="s">
        <v>129</v>
      </c>
      <c r="AH11" s="1140" t="s">
        <v>129</v>
      </c>
      <c r="AI11" s="1140" t="s">
        <v>129</v>
      </c>
      <c r="AJ11" s="1140" t="s">
        <v>129</v>
      </c>
      <c r="AK11" s="1140" t="s">
        <v>129</v>
      </c>
      <c r="AL11" s="1140" t="s">
        <v>129</v>
      </c>
      <c r="AM11" s="1140" t="s">
        <v>129</v>
      </c>
      <c r="AN11" s="1140" t="s">
        <v>129</v>
      </c>
      <c r="AO11" s="1140" t="s">
        <v>129</v>
      </c>
      <c r="AP11" s="1140" t="s">
        <v>129</v>
      </c>
      <c r="AQ11" s="1140" t="s">
        <v>129</v>
      </c>
      <c r="AR11" s="1140" t="s">
        <v>129</v>
      </c>
      <c r="AS11" s="1142" t="s">
        <v>129</v>
      </c>
      <c r="AT11" s="1143" t="s">
        <v>129</v>
      </c>
      <c r="AU11" s="1143" t="s">
        <v>129</v>
      </c>
      <c r="AV11" s="1143" t="s">
        <v>129</v>
      </c>
      <c r="AW11" s="1143" t="s">
        <v>129</v>
      </c>
      <c r="AX11" s="1143" t="s">
        <v>129</v>
      </c>
      <c r="AY11" s="1143" t="s">
        <v>129</v>
      </c>
      <c r="AZ11" s="1143" t="s">
        <v>129</v>
      </c>
      <c r="BA11" s="1143" t="s">
        <v>129</v>
      </c>
      <c r="BB11" s="1143" t="s">
        <v>129</v>
      </c>
      <c r="BC11" s="1143" t="s">
        <v>129</v>
      </c>
      <c r="BD11" s="1143" t="s">
        <v>129</v>
      </c>
      <c r="BE11" s="1143" t="s">
        <v>129</v>
      </c>
      <c r="BF11" s="1143" t="s">
        <v>129</v>
      </c>
      <c r="BG11" s="1143" t="s">
        <v>129</v>
      </c>
      <c r="BH11" s="1143" t="s">
        <v>129</v>
      </c>
      <c r="BI11" s="1143" t="s">
        <v>129</v>
      </c>
      <c r="BJ11" s="1143" t="s">
        <v>129</v>
      </c>
      <c r="BK11" s="1143" t="s">
        <v>129</v>
      </c>
    </row>
    <row r="12" spans="1:64" ht="86.25" customHeight="1" x14ac:dyDescent="0.25">
      <c r="A12" s="4001"/>
      <c r="B12" s="4002"/>
      <c r="C12" s="1145"/>
      <c r="D12" s="1146"/>
      <c r="E12" s="4005" t="s">
        <v>129</v>
      </c>
      <c r="F12" s="4006" t="s">
        <v>129</v>
      </c>
      <c r="G12" s="1090" t="s">
        <v>63</v>
      </c>
      <c r="H12" s="1147" t="s">
        <v>1722</v>
      </c>
      <c r="I12" s="1090">
        <v>2409009</v>
      </c>
      <c r="J12" s="1147" t="s">
        <v>1723</v>
      </c>
      <c r="K12" s="1090" t="s">
        <v>63</v>
      </c>
      <c r="L12" s="1147" t="s">
        <v>1724</v>
      </c>
      <c r="M12" s="1090">
        <v>240900900</v>
      </c>
      <c r="N12" s="1147" t="s">
        <v>1725</v>
      </c>
      <c r="O12" s="1148">
        <v>1</v>
      </c>
      <c r="P12" s="2186" t="s">
        <v>1726</v>
      </c>
      <c r="Q12" s="2760" t="s">
        <v>1727</v>
      </c>
      <c r="R12" s="1149">
        <f>W12/S12</f>
        <v>0.25852463478813176</v>
      </c>
      <c r="S12" s="4008">
        <f>SUM(W12:W15)</f>
        <v>110210000</v>
      </c>
      <c r="T12" s="4011" t="s">
        <v>1728</v>
      </c>
      <c r="U12" s="2316" t="s">
        <v>1729</v>
      </c>
      <c r="V12" s="1150" t="s">
        <v>1730</v>
      </c>
      <c r="W12" s="1151">
        <f>'[3]F-PLA-47EjecucionMetasProyectos'!S17</f>
        <v>28492000</v>
      </c>
      <c r="X12" s="614" t="s">
        <v>1731</v>
      </c>
      <c r="Y12" s="1148">
        <v>23</v>
      </c>
      <c r="Z12" s="1148" t="s">
        <v>1732</v>
      </c>
      <c r="AA12" s="2391">
        <v>57163</v>
      </c>
      <c r="AB12" s="2391">
        <v>57815</v>
      </c>
      <c r="AC12" s="2391">
        <v>27805</v>
      </c>
      <c r="AD12" s="2391">
        <v>8790</v>
      </c>
      <c r="AE12" s="2391">
        <v>60583</v>
      </c>
      <c r="AF12" s="2391">
        <v>17800</v>
      </c>
      <c r="AG12" s="2391">
        <v>283</v>
      </c>
      <c r="AH12" s="2391">
        <v>1495</v>
      </c>
      <c r="AI12" s="2391">
        <v>8</v>
      </c>
      <c r="AJ12" s="2391">
        <v>0</v>
      </c>
      <c r="AK12" s="2391">
        <v>0</v>
      </c>
      <c r="AL12" s="2391">
        <v>0</v>
      </c>
      <c r="AM12" s="2391">
        <v>44350</v>
      </c>
      <c r="AN12" s="2391">
        <v>6251</v>
      </c>
      <c r="AO12" s="2391">
        <v>75687</v>
      </c>
      <c r="AP12" s="2391">
        <f>SUM(AC12:AO15)</f>
        <v>243052</v>
      </c>
      <c r="AQ12" s="3931">
        <v>44198</v>
      </c>
      <c r="AR12" s="3931">
        <v>44561</v>
      </c>
      <c r="AS12" s="2391" t="s">
        <v>1733</v>
      </c>
      <c r="AT12" s="1152" t="s">
        <v>129</v>
      </c>
      <c r="AU12" s="1152" t="s">
        <v>129</v>
      </c>
      <c r="AV12" s="1152" t="s">
        <v>129</v>
      </c>
      <c r="AW12" s="1152" t="s">
        <v>129</v>
      </c>
      <c r="AX12" s="1152" t="s">
        <v>129</v>
      </c>
      <c r="AY12" s="1152" t="s">
        <v>129</v>
      </c>
      <c r="AZ12" s="1152" t="s">
        <v>129</v>
      </c>
      <c r="BA12" s="1152" t="s">
        <v>129</v>
      </c>
      <c r="BB12" s="1152" t="s">
        <v>129</v>
      </c>
      <c r="BC12" s="1152" t="s">
        <v>129</v>
      </c>
      <c r="BD12" s="1152" t="s">
        <v>129</v>
      </c>
      <c r="BE12" s="1152" t="s">
        <v>129</v>
      </c>
      <c r="BF12" s="1152" t="s">
        <v>129</v>
      </c>
      <c r="BG12" s="1152" t="s">
        <v>129</v>
      </c>
      <c r="BH12" s="1152" t="s">
        <v>129</v>
      </c>
      <c r="BI12" s="1152" t="s">
        <v>129</v>
      </c>
      <c r="BJ12" s="1152" t="s">
        <v>129</v>
      </c>
      <c r="BK12" s="1152" t="s">
        <v>129</v>
      </c>
    </row>
    <row r="13" spans="1:64" ht="92.25" customHeight="1" x14ac:dyDescent="0.25">
      <c r="A13" s="4001"/>
      <c r="B13" s="4002"/>
      <c r="C13" s="1145"/>
      <c r="D13" s="1146"/>
      <c r="E13" s="3835"/>
      <c r="F13" s="3853"/>
      <c r="G13" s="1090" t="s">
        <v>63</v>
      </c>
      <c r="H13" s="1147" t="s">
        <v>1734</v>
      </c>
      <c r="I13" s="1090">
        <v>2409022</v>
      </c>
      <c r="J13" s="1147" t="s">
        <v>1735</v>
      </c>
      <c r="K13" s="1090" t="s">
        <v>63</v>
      </c>
      <c r="L13" s="1147" t="s">
        <v>1736</v>
      </c>
      <c r="M13" s="1090">
        <v>240902202</v>
      </c>
      <c r="N13" s="1147" t="s">
        <v>1737</v>
      </c>
      <c r="O13" s="1148">
        <v>1</v>
      </c>
      <c r="P13" s="2186"/>
      <c r="Q13" s="2760"/>
      <c r="R13" s="1149">
        <f>W13/S12</f>
        <v>0.12614100353869884</v>
      </c>
      <c r="S13" s="4009"/>
      <c r="T13" s="4011"/>
      <c r="U13" s="2316"/>
      <c r="V13" s="616" t="s">
        <v>1738</v>
      </c>
      <c r="W13" s="1151">
        <f>'[3]F-PLA-47EjecucionMetasProyectos'!S18</f>
        <v>13902000</v>
      </c>
      <c r="X13" s="614" t="s">
        <v>1739</v>
      </c>
      <c r="Y13" s="1148">
        <v>23</v>
      </c>
      <c r="Z13" s="1148" t="s">
        <v>1732</v>
      </c>
      <c r="AA13" s="2391"/>
      <c r="AB13" s="2391"/>
      <c r="AC13" s="2391"/>
      <c r="AD13" s="2391"/>
      <c r="AE13" s="2391"/>
      <c r="AF13" s="2391"/>
      <c r="AG13" s="2391"/>
      <c r="AH13" s="2391"/>
      <c r="AI13" s="2391"/>
      <c r="AJ13" s="2391"/>
      <c r="AK13" s="2391"/>
      <c r="AL13" s="2391"/>
      <c r="AM13" s="2391"/>
      <c r="AN13" s="2391"/>
      <c r="AO13" s="2391"/>
      <c r="AP13" s="2391"/>
      <c r="AQ13" s="2391"/>
      <c r="AR13" s="2391"/>
      <c r="AS13" s="2391"/>
      <c r="AT13" s="1152" t="s">
        <v>129</v>
      </c>
      <c r="AU13" s="1152" t="s">
        <v>129</v>
      </c>
      <c r="AV13" s="1152" t="s">
        <v>129</v>
      </c>
      <c r="AW13" s="1152" t="s">
        <v>129</v>
      </c>
      <c r="AX13" s="1152" t="s">
        <v>129</v>
      </c>
      <c r="AY13" s="1152" t="s">
        <v>129</v>
      </c>
      <c r="AZ13" s="1152" t="s">
        <v>129</v>
      </c>
      <c r="BA13" s="1152" t="s">
        <v>129</v>
      </c>
      <c r="BB13" s="1152" t="s">
        <v>129</v>
      </c>
      <c r="BC13" s="1152" t="s">
        <v>129</v>
      </c>
      <c r="BD13" s="1152" t="s">
        <v>129</v>
      </c>
      <c r="BE13" s="1152" t="s">
        <v>129</v>
      </c>
      <c r="BF13" s="1152" t="s">
        <v>129</v>
      </c>
      <c r="BG13" s="1152" t="s">
        <v>129</v>
      </c>
      <c r="BH13" s="1152" t="s">
        <v>129</v>
      </c>
      <c r="BI13" s="1152" t="s">
        <v>129</v>
      </c>
      <c r="BJ13" s="1152" t="s">
        <v>129</v>
      </c>
      <c r="BK13" s="1152" t="s">
        <v>129</v>
      </c>
    </row>
    <row r="14" spans="1:64" ht="113.25" customHeight="1" x14ac:dyDescent="0.25">
      <c r="A14" s="4001"/>
      <c r="B14" s="4002"/>
      <c r="C14" s="1145"/>
      <c r="D14" s="1146"/>
      <c r="E14" s="3835"/>
      <c r="F14" s="3853"/>
      <c r="G14" s="1090" t="s">
        <v>63</v>
      </c>
      <c r="H14" s="1147" t="s">
        <v>1740</v>
      </c>
      <c r="I14" s="1090">
        <v>2409014</v>
      </c>
      <c r="J14" s="1147" t="s">
        <v>880</v>
      </c>
      <c r="K14" s="1090" t="s">
        <v>63</v>
      </c>
      <c r="L14" s="1147" t="s">
        <v>1741</v>
      </c>
      <c r="M14" s="1090">
        <v>240901400</v>
      </c>
      <c r="N14" s="1147" t="s">
        <v>1528</v>
      </c>
      <c r="O14" s="1148">
        <v>1</v>
      </c>
      <c r="P14" s="2186"/>
      <c r="Q14" s="2760"/>
      <c r="R14" s="1149">
        <f>W14/S12</f>
        <v>0.29104436983939752</v>
      </c>
      <c r="S14" s="4009"/>
      <c r="T14" s="4011"/>
      <c r="U14" s="2316"/>
      <c r="V14" s="616" t="s">
        <v>1742</v>
      </c>
      <c r="W14" s="1151">
        <f>'[3]F-PLA-47EjecucionMetasProyectos'!S19</f>
        <v>32076000</v>
      </c>
      <c r="X14" s="614" t="s">
        <v>1743</v>
      </c>
      <c r="Y14" s="1148">
        <v>23</v>
      </c>
      <c r="Z14" s="1148" t="s">
        <v>1732</v>
      </c>
      <c r="AA14" s="2391"/>
      <c r="AB14" s="2391"/>
      <c r="AC14" s="2391"/>
      <c r="AD14" s="2391"/>
      <c r="AE14" s="2391"/>
      <c r="AF14" s="2391"/>
      <c r="AG14" s="2391"/>
      <c r="AH14" s="2391"/>
      <c r="AI14" s="2391"/>
      <c r="AJ14" s="2391"/>
      <c r="AK14" s="2391"/>
      <c r="AL14" s="2391"/>
      <c r="AM14" s="2391"/>
      <c r="AN14" s="2391"/>
      <c r="AO14" s="2391"/>
      <c r="AP14" s="2391"/>
      <c r="AQ14" s="2391"/>
      <c r="AR14" s="2391"/>
      <c r="AS14" s="2391"/>
      <c r="AT14" s="1152" t="s">
        <v>129</v>
      </c>
      <c r="AU14" s="1152" t="s">
        <v>129</v>
      </c>
      <c r="AV14" s="1152" t="s">
        <v>129</v>
      </c>
      <c r="AW14" s="1152" t="s">
        <v>129</v>
      </c>
      <c r="AX14" s="1152" t="s">
        <v>129</v>
      </c>
      <c r="AY14" s="1152" t="s">
        <v>129</v>
      </c>
      <c r="AZ14" s="1152" t="s">
        <v>129</v>
      </c>
      <c r="BA14" s="1152" t="s">
        <v>129</v>
      </c>
      <c r="BB14" s="1152" t="s">
        <v>129</v>
      </c>
      <c r="BC14" s="1152" t="s">
        <v>129</v>
      </c>
      <c r="BD14" s="1152" t="s">
        <v>129</v>
      </c>
      <c r="BE14" s="1152" t="s">
        <v>129</v>
      </c>
      <c r="BF14" s="1152" t="s">
        <v>129</v>
      </c>
      <c r="BG14" s="1152" t="s">
        <v>129</v>
      </c>
      <c r="BH14" s="1152" t="s">
        <v>129</v>
      </c>
      <c r="BI14" s="1152" t="s">
        <v>129</v>
      </c>
      <c r="BJ14" s="1152" t="s">
        <v>129</v>
      </c>
      <c r="BK14" s="1152" t="s">
        <v>129</v>
      </c>
    </row>
    <row r="15" spans="1:64" ht="109.5" customHeight="1" x14ac:dyDescent="0.25">
      <c r="A15" s="4001"/>
      <c r="B15" s="4002"/>
      <c r="C15" s="1145"/>
      <c r="D15" s="1146"/>
      <c r="E15" s="3836"/>
      <c r="F15" s="4007"/>
      <c r="G15" s="1090" t="s">
        <v>63</v>
      </c>
      <c r="H15" s="1147" t="s">
        <v>1744</v>
      </c>
      <c r="I15" s="1090">
        <v>2409039</v>
      </c>
      <c r="J15" s="1147" t="s">
        <v>1745</v>
      </c>
      <c r="K15" s="1090" t="s">
        <v>63</v>
      </c>
      <c r="L15" s="1147" t="s">
        <v>1746</v>
      </c>
      <c r="M15" s="1090">
        <v>240903905</v>
      </c>
      <c r="N15" s="1147" t="s">
        <v>1747</v>
      </c>
      <c r="O15" s="1148">
        <v>1</v>
      </c>
      <c r="P15" s="2143"/>
      <c r="Q15" s="2761"/>
      <c r="R15" s="1149">
        <f>W15/S12</f>
        <v>0.32428999183377188</v>
      </c>
      <c r="S15" s="4010"/>
      <c r="T15" s="4012"/>
      <c r="U15" s="2775"/>
      <c r="V15" s="616" t="s">
        <v>1748</v>
      </c>
      <c r="W15" s="1151">
        <f>'[3]F-PLA-47EjecucionMetasProyectos'!S20</f>
        <v>35740000</v>
      </c>
      <c r="X15" s="614" t="s">
        <v>1749</v>
      </c>
      <c r="Y15" s="1148">
        <v>23</v>
      </c>
      <c r="Z15" s="1148" t="s">
        <v>1732</v>
      </c>
      <c r="AA15" s="2384"/>
      <c r="AB15" s="2384"/>
      <c r="AC15" s="2384"/>
      <c r="AD15" s="2384"/>
      <c r="AE15" s="2384"/>
      <c r="AF15" s="2384"/>
      <c r="AG15" s="2384"/>
      <c r="AH15" s="2384"/>
      <c r="AI15" s="2384"/>
      <c r="AJ15" s="2384"/>
      <c r="AK15" s="2384"/>
      <c r="AL15" s="2384"/>
      <c r="AM15" s="2384"/>
      <c r="AN15" s="2384"/>
      <c r="AO15" s="2384"/>
      <c r="AP15" s="2384"/>
      <c r="AQ15" s="3932"/>
      <c r="AR15" s="3932"/>
      <c r="AS15" s="3932"/>
      <c r="AT15" s="1152" t="s">
        <v>129</v>
      </c>
      <c r="AU15" s="1152" t="s">
        <v>129</v>
      </c>
      <c r="AV15" s="1152" t="s">
        <v>129</v>
      </c>
      <c r="AW15" s="1152" t="s">
        <v>129</v>
      </c>
      <c r="AX15" s="1152" t="s">
        <v>129</v>
      </c>
      <c r="AY15" s="1152" t="s">
        <v>129</v>
      </c>
      <c r="AZ15" s="1152" t="s">
        <v>129</v>
      </c>
      <c r="BA15" s="1152" t="s">
        <v>129</v>
      </c>
      <c r="BB15" s="1152" t="s">
        <v>129</v>
      </c>
      <c r="BC15" s="1152" t="s">
        <v>129</v>
      </c>
      <c r="BD15" s="1152" t="s">
        <v>129</v>
      </c>
      <c r="BE15" s="1152" t="s">
        <v>129</v>
      </c>
      <c r="BF15" s="1152" t="s">
        <v>129</v>
      </c>
      <c r="BG15" s="1152" t="s">
        <v>129</v>
      </c>
      <c r="BH15" s="1152" t="s">
        <v>129</v>
      </c>
      <c r="BI15" s="1152" t="s">
        <v>129</v>
      </c>
      <c r="BJ15" s="1152" t="s">
        <v>129</v>
      </c>
      <c r="BK15" s="1152" t="s">
        <v>129</v>
      </c>
    </row>
    <row r="16" spans="1:64" s="3" customFormat="1" ht="25.5" customHeight="1" x14ac:dyDescent="0.25">
      <c r="A16" s="4003"/>
      <c r="B16" s="4004"/>
      <c r="C16" s="1153"/>
      <c r="D16" s="1154"/>
      <c r="E16" s="1155" t="s">
        <v>129</v>
      </c>
      <c r="F16" s="1155" t="s">
        <v>129</v>
      </c>
      <c r="G16" s="1155" t="s">
        <v>129</v>
      </c>
      <c r="H16" s="1155" t="s">
        <v>129</v>
      </c>
      <c r="I16" s="1155"/>
      <c r="J16" s="1155"/>
      <c r="K16" s="1155" t="s">
        <v>129</v>
      </c>
      <c r="L16" s="1155" t="s">
        <v>129</v>
      </c>
      <c r="M16" s="1155"/>
      <c r="N16" s="1155"/>
      <c r="O16" s="1155" t="s">
        <v>129</v>
      </c>
      <c r="P16" s="1155" t="s">
        <v>129</v>
      </c>
      <c r="Q16" s="1155" t="s">
        <v>129</v>
      </c>
      <c r="R16" s="1155" t="s">
        <v>129</v>
      </c>
      <c r="S16" s="1156">
        <f>SUM(S12:S15)</f>
        <v>110210000</v>
      </c>
      <c r="T16" s="1155" t="s">
        <v>129</v>
      </c>
      <c r="U16" s="1155" t="s">
        <v>129</v>
      </c>
      <c r="V16" s="1155" t="s">
        <v>129</v>
      </c>
      <c r="W16" s="1157">
        <f>SUM(W12:W15)</f>
        <v>110210000</v>
      </c>
      <c r="X16" s="1155" t="s">
        <v>129</v>
      </c>
      <c r="Y16" s="1155" t="s">
        <v>129</v>
      </c>
      <c r="Z16" s="1155" t="s">
        <v>129</v>
      </c>
      <c r="AA16" s="1155" t="s">
        <v>129</v>
      </c>
      <c r="AB16" s="1155" t="s">
        <v>129</v>
      </c>
      <c r="AC16" s="1155" t="s">
        <v>129</v>
      </c>
      <c r="AD16" s="1155" t="s">
        <v>129</v>
      </c>
      <c r="AE16" s="1155" t="s">
        <v>129</v>
      </c>
      <c r="AF16" s="1155" t="s">
        <v>129</v>
      </c>
      <c r="AG16" s="1155" t="s">
        <v>129</v>
      </c>
      <c r="AH16" s="1155" t="s">
        <v>129</v>
      </c>
      <c r="AI16" s="1155" t="s">
        <v>129</v>
      </c>
      <c r="AJ16" s="1155" t="s">
        <v>129</v>
      </c>
      <c r="AK16" s="1155" t="s">
        <v>129</v>
      </c>
      <c r="AL16" s="1155" t="s">
        <v>129</v>
      </c>
      <c r="AM16" s="1155" t="s">
        <v>129</v>
      </c>
      <c r="AN16" s="1155" t="s">
        <v>129</v>
      </c>
      <c r="AO16" s="1155" t="s">
        <v>129</v>
      </c>
      <c r="AP16" s="1155" t="s">
        <v>129</v>
      </c>
      <c r="AQ16" s="1155" t="s">
        <v>129</v>
      </c>
      <c r="AR16" s="1155" t="s">
        <v>129</v>
      </c>
      <c r="AS16" s="1158" t="s">
        <v>129</v>
      </c>
      <c r="AT16" s="1152" t="s">
        <v>129</v>
      </c>
      <c r="AU16" s="1152" t="s">
        <v>129</v>
      </c>
      <c r="AV16" s="1152" t="s">
        <v>129</v>
      </c>
      <c r="AW16" s="1152" t="s">
        <v>129</v>
      </c>
      <c r="AX16" s="1152" t="s">
        <v>129</v>
      </c>
      <c r="AY16" s="1152" t="s">
        <v>129</v>
      </c>
      <c r="AZ16" s="1152" t="s">
        <v>129</v>
      </c>
      <c r="BA16" s="1152" t="s">
        <v>129</v>
      </c>
      <c r="BB16" s="1152" t="s">
        <v>129</v>
      </c>
      <c r="BC16" s="1152" t="s">
        <v>129</v>
      </c>
      <c r="BD16" s="1152" t="s">
        <v>129</v>
      </c>
      <c r="BE16" s="1152" t="s">
        <v>129</v>
      </c>
      <c r="BF16" s="1152" t="s">
        <v>129</v>
      </c>
      <c r="BG16" s="1152" t="s">
        <v>129</v>
      </c>
      <c r="BH16" s="1152" t="s">
        <v>129</v>
      </c>
      <c r="BI16" s="1152" t="s">
        <v>129</v>
      </c>
      <c r="BJ16" s="1152" t="s">
        <v>129</v>
      </c>
      <c r="BK16" s="1152" t="s">
        <v>129</v>
      </c>
    </row>
  </sheetData>
  <mergeCells count="48">
    <mergeCell ref="AP12:AP15"/>
    <mergeCell ref="AQ12:AQ15"/>
    <mergeCell ref="AR12:AR15"/>
    <mergeCell ref="AS12:AS15"/>
    <mergeCell ref="AJ12:AJ15"/>
    <mergeCell ref="AK12:AK15"/>
    <mergeCell ref="AL12:AL15"/>
    <mergeCell ref="AM12:AM15"/>
    <mergeCell ref="AN12:AN15"/>
    <mergeCell ref="AO12:AO15"/>
    <mergeCell ref="AI12:AI15"/>
    <mergeCell ref="S12:S15"/>
    <mergeCell ref="T12:T15"/>
    <mergeCell ref="U12:U15"/>
    <mergeCell ref="AA12:AA15"/>
    <mergeCell ref="AB12:AB15"/>
    <mergeCell ref="AC12:AC15"/>
    <mergeCell ref="AD12:AD15"/>
    <mergeCell ref="AE12:AE15"/>
    <mergeCell ref="AF12:AF15"/>
    <mergeCell ref="AG12:AG15"/>
    <mergeCell ref="AH12:AH15"/>
    <mergeCell ref="P12:P15"/>
    <mergeCell ref="Q12:Q15"/>
    <mergeCell ref="X7:Z7"/>
    <mergeCell ref="AA7:AB7"/>
    <mergeCell ref="AC7:AE7"/>
    <mergeCell ref="B9:F9"/>
    <mergeCell ref="A11:B16"/>
    <mergeCell ref="F11:K11"/>
    <mergeCell ref="E12:E15"/>
    <mergeCell ref="F12:F15"/>
    <mergeCell ref="A1:AQ4"/>
    <mergeCell ref="A5:O6"/>
    <mergeCell ref="P5:AS5"/>
    <mergeCell ref="AC6:AQ6"/>
    <mergeCell ref="A7:B7"/>
    <mergeCell ref="C7:D7"/>
    <mergeCell ref="E7:F7"/>
    <mergeCell ref="G7:J7"/>
    <mergeCell ref="K7:N7"/>
    <mergeCell ref="O7:W7"/>
    <mergeCell ref="AQ7:AQ8"/>
    <mergeCell ref="AR7:AR8"/>
    <mergeCell ref="AS7:AS8"/>
    <mergeCell ref="AF7:AK7"/>
    <mergeCell ref="AM7:AO7"/>
    <mergeCell ref="AP7:AP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BL106"/>
  <sheetViews>
    <sheetView showGridLines="0" zoomScale="70" zoomScaleNormal="70" workbookViewId="0">
      <selection sqref="A1:AQ4"/>
    </sheetView>
  </sheetViews>
  <sheetFormatPr baseColWidth="10" defaultColWidth="11.42578125" defaultRowHeight="15" x14ac:dyDescent="0.2"/>
  <cols>
    <col min="1" max="1" width="15.7109375" style="1114" customWidth="1"/>
    <col min="2" max="2" width="17.7109375" style="1018" customWidth="1"/>
    <col min="3" max="3" width="13.42578125" style="1018" customWidth="1"/>
    <col min="4" max="4" width="21.42578125" style="1018" customWidth="1"/>
    <col min="5" max="5" width="17" style="1018" customWidth="1"/>
    <col min="6" max="6" width="18.85546875" style="1018" customWidth="1"/>
    <col min="7" max="7" width="15.85546875" style="1018" customWidth="1"/>
    <col min="8" max="8" width="31.5703125" style="1018" customWidth="1"/>
    <col min="9" max="9" width="22.7109375" style="1018" customWidth="1"/>
    <col min="10" max="10" width="31.5703125" style="1018" customWidth="1"/>
    <col min="11" max="11" width="18.7109375" style="1018" customWidth="1"/>
    <col min="12" max="12" width="25" style="119" customWidth="1"/>
    <col min="13" max="13" width="24.7109375" style="1018" customWidth="1"/>
    <col min="14" max="14" width="25" style="119" customWidth="1"/>
    <col min="15" max="15" width="21.85546875" style="1017" customWidth="1"/>
    <col min="16" max="16" width="26.85546875" style="1017" customWidth="1"/>
    <col min="17" max="17" width="23" style="1030" customWidth="1"/>
    <col min="18" max="18" width="20.28515625" style="816" customWidth="1"/>
    <col min="19" max="19" width="25" style="419" customWidth="1"/>
    <col min="20" max="20" width="34" style="1115" customWidth="1"/>
    <col min="21" max="21" width="38.85546875" style="2" customWidth="1"/>
    <col min="22" max="22" width="72.140625" style="119" customWidth="1"/>
    <col min="23" max="23" width="30" style="1122" customWidth="1"/>
    <col min="24" max="24" width="55.5703125" style="1118" customWidth="1"/>
    <col min="25" max="25" width="16.140625" style="130" customWidth="1"/>
    <col min="26" max="26" width="23.5703125" style="124" customWidth="1"/>
    <col min="27" max="27" width="13.7109375" style="2" customWidth="1"/>
    <col min="28" max="42" width="13.7109375" style="1018" customWidth="1"/>
    <col min="43" max="43" width="17.140625" style="1018" customWidth="1"/>
    <col min="44" max="44" width="19.5703125" style="1119" customWidth="1"/>
    <col min="45" max="45" width="30.5703125" style="1120" bestFit="1" customWidth="1"/>
    <col min="46" max="46" width="9.140625" style="1018" customWidth="1"/>
    <col min="47" max="16384" width="11.42578125" style="1018"/>
  </cols>
  <sheetData>
    <row r="1" spans="1:64" ht="18" customHeight="1" x14ac:dyDescent="0.2">
      <c r="A1" s="2230" t="s">
        <v>1558</v>
      </c>
      <c r="B1" s="2230"/>
      <c r="C1" s="2230"/>
      <c r="D1" s="2230"/>
      <c r="E1" s="2230"/>
      <c r="F1" s="2230"/>
      <c r="G1" s="2230"/>
      <c r="H1" s="2230"/>
      <c r="I1" s="2230"/>
      <c r="J1" s="2230"/>
      <c r="K1" s="2230"/>
      <c r="L1" s="2230"/>
      <c r="M1" s="2230"/>
      <c r="N1" s="2230"/>
      <c r="O1" s="2230"/>
      <c r="P1" s="2230"/>
      <c r="Q1" s="2230"/>
      <c r="R1" s="2230"/>
      <c r="S1" s="2230"/>
      <c r="T1" s="2230"/>
      <c r="U1" s="2230"/>
      <c r="V1" s="2230"/>
      <c r="W1" s="2230"/>
      <c r="X1" s="2230"/>
      <c r="Y1" s="2230"/>
      <c r="Z1" s="2230"/>
      <c r="AA1" s="2230"/>
      <c r="AB1" s="2230"/>
      <c r="AC1" s="2230"/>
      <c r="AD1" s="2230"/>
      <c r="AE1" s="2230"/>
      <c r="AF1" s="2230"/>
      <c r="AG1" s="2230"/>
      <c r="AH1" s="2230"/>
      <c r="AI1" s="2230"/>
      <c r="AJ1" s="2230"/>
      <c r="AK1" s="2230"/>
      <c r="AL1" s="2230"/>
      <c r="AM1" s="2230"/>
      <c r="AN1" s="2230"/>
      <c r="AO1" s="2230"/>
      <c r="AP1" s="2230"/>
      <c r="AQ1" s="2230"/>
      <c r="AR1" s="1016" t="s">
        <v>1</v>
      </c>
      <c r="AS1" s="1016" t="s">
        <v>2</v>
      </c>
      <c r="AT1" s="1017"/>
      <c r="AU1" s="1017"/>
      <c r="AV1" s="1017"/>
      <c r="AW1" s="1017"/>
      <c r="AX1" s="1017"/>
      <c r="AY1" s="1017"/>
      <c r="AZ1" s="1017"/>
      <c r="BA1" s="1017"/>
      <c r="BB1" s="1017"/>
      <c r="BC1" s="1017"/>
      <c r="BD1" s="1017"/>
      <c r="BE1" s="1017"/>
      <c r="BF1" s="1017"/>
      <c r="BG1" s="1017"/>
      <c r="BH1" s="1017"/>
      <c r="BI1" s="1017"/>
      <c r="BJ1" s="1017"/>
      <c r="BK1" s="1017"/>
      <c r="BL1" s="1017"/>
    </row>
    <row r="2" spans="1:64" ht="18" customHeight="1" x14ac:dyDescent="0.2">
      <c r="A2" s="2230"/>
      <c r="B2" s="2230"/>
      <c r="C2" s="2230"/>
      <c r="D2" s="2230"/>
      <c r="E2" s="2230"/>
      <c r="F2" s="2230"/>
      <c r="G2" s="2230"/>
      <c r="H2" s="2230"/>
      <c r="I2" s="2230"/>
      <c r="J2" s="2230"/>
      <c r="K2" s="2230"/>
      <c r="L2" s="2230"/>
      <c r="M2" s="2230"/>
      <c r="N2" s="2230"/>
      <c r="O2" s="2230"/>
      <c r="P2" s="2230"/>
      <c r="Q2" s="2230"/>
      <c r="R2" s="2230"/>
      <c r="S2" s="2230"/>
      <c r="T2" s="2230"/>
      <c r="U2" s="2230"/>
      <c r="V2" s="2230"/>
      <c r="W2" s="2230"/>
      <c r="X2" s="2230"/>
      <c r="Y2" s="2230"/>
      <c r="Z2" s="2230"/>
      <c r="AA2" s="2230"/>
      <c r="AB2" s="2230"/>
      <c r="AC2" s="2230"/>
      <c r="AD2" s="2230"/>
      <c r="AE2" s="2230"/>
      <c r="AF2" s="2230"/>
      <c r="AG2" s="2230"/>
      <c r="AH2" s="2230"/>
      <c r="AI2" s="2230"/>
      <c r="AJ2" s="2230"/>
      <c r="AK2" s="2230"/>
      <c r="AL2" s="2230"/>
      <c r="AM2" s="2230"/>
      <c r="AN2" s="2230"/>
      <c r="AO2" s="2230"/>
      <c r="AP2" s="2230"/>
      <c r="AQ2" s="2230"/>
      <c r="AR2" s="698" t="s">
        <v>3</v>
      </c>
      <c r="AS2" s="1019">
        <v>9</v>
      </c>
      <c r="AT2" s="1017"/>
      <c r="AU2" s="1017"/>
      <c r="AV2" s="1017"/>
      <c r="AW2" s="1017"/>
      <c r="AX2" s="1017"/>
      <c r="AY2" s="1017"/>
      <c r="AZ2" s="1017"/>
      <c r="BA2" s="1017"/>
      <c r="BB2" s="1017"/>
      <c r="BC2" s="1017"/>
      <c r="BD2" s="1017"/>
      <c r="BE2" s="1017"/>
      <c r="BF2" s="1017"/>
      <c r="BG2" s="1017"/>
      <c r="BH2" s="1017"/>
      <c r="BI2" s="1017"/>
      <c r="BJ2" s="1017"/>
      <c r="BK2" s="1017"/>
      <c r="BL2" s="1017"/>
    </row>
    <row r="3" spans="1:64" ht="18" customHeight="1" x14ac:dyDescent="0.2">
      <c r="A3" s="2230"/>
      <c r="B3" s="2230"/>
      <c r="C3" s="2230"/>
      <c r="D3" s="2230"/>
      <c r="E3" s="2230"/>
      <c r="F3" s="2230"/>
      <c r="G3" s="2230"/>
      <c r="H3" s="2230"/>
      <c r="I3" s="2230"/>
      <c r="J3" s="2230"/>
      <c r="K3" s="2230"/>
      <c r="L3" s="2230"/>
      <c r="M3" s="2230"/>
      <c r="N3" s="2230"/>
      <c r="O3" s="2230"/>
      <c r="P3" s="2230"/>
      <c r="Q3" s="2230"/>
      <c r="R3" s="2230"/>
      <c r="S3" s="2230"/>
      <c r="T3" s="2230"/>
      <c r="U3" s="2230"/>
      <c r="V3" s="2230"/>
      <c r="W3" s="2230"/>
      <c r="X3" s="2230"/>
      <c r="Y3" s="2230"/>
      <c r="Z3" s="2230"/>
      <c r="AA3" s="2230"/>
      <c r="AB3" s="2230"/>
      <c r="AC3" s="2230"/>
      <c r="AD3" s="2230"/>
      <c r="AE3" s="2230"/>
      <c r="AF3" s="2230"/>
      <c r="AG3" s="2230"/>
      <c r="AH3" s="2230"/>
      <c r="AI3" s="2230"/>
      <c r="AJ3" s="2230"/>
      <c r="AK3" s="2230"/>
      <c r="AL3" s="2230"/>
      <c r="AM3" s="2230"/>
      <c r="AN3" s="2230"/>
      <c r="AO3" s="2230"/>
      <c r="AP3" s="2230"/>
      <c r="AQ3" s="2230"/>
      <c r="AR3" s="1016" t="s">
        <v>5</v>
      </c>
      <c r="AS3" s="1020">
        <v>44266</v>
      </c>
      <c r="AT3" s="1017"/>
      <c r="AU3" s="1017"/>
      <c r="AV3" s="1017"/>
      <c r="AW3" s="1017"/>
      <c r="AX3" s="1017"/>
      <c r="AY3" s="1017"/>
      <c r="AZ3" s="1017"/>
      <c r="BA3" s="1017"/>
      <c r="BB3" s="1017"/>
      <c r="BC3" s="1017"/>
      <c r="BD3" s="1017"/>
      <c r="BE3" s="1017"/>
      <c r="BF3" s="1017"/>
      <c r="BG3" s="1017"/>
      <c r="BH3" s="1017"/>
      <c r="BI3" s="1017"/>
      <c r="BJ3" s="1017"/>
      <c r="BK3" s="1017"/>
      <c r="BL3" s="1017"/>
    </row>
    <row r="4" spans="1:64" ht="18" customHeight="1" x14ac:dyDescent="0.2">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213"/>
      <c r="AR4" s="1016" t="s">
        <v>6</v>
      </c>
      <c r="AS4" s="1021" t="s">
        <v>7</v>
      </c>
      <c r="AT4" s="1017"/>
      <c r="AU4" s="1017"/>
      <c r="AV4" s="1017"/>
      <c r="AW4" s="1017"/>
      <c r="AX4" s="1017"/>
      <c r="AY4" s="1017"/>
      <c r="AZ4" s="1017"/>
      <c r="BA4" s="1017"/>
      <c r="BB4" s="1017"/>
      <c r="BC4" s="1017"/>
      <c r="BD4" s="1017"/>
      <c r="BE4" s="1017"/>
      <c r="BF4" s="1017"/>
      <c r="BG4" s="1017"/>
      <c r="BH4" s="1017"/>
      <c r="BI4" s="1017"/>
      <c r="BJ4" s="1017"/>
      <c r="BK4" s="1017"/>
      <c r="BL4" s="1017"/>
    </row>
    <row r="5" spans="1:64" ht="12.75" customHeight="1" x14ac:dyDescent="0.2">
      <c r="A5" s="2231" t="s">
        <v>1559</v>
      </c>
      <c r="B5" s="2215"/>
      <c r="C5" s="2215"/>
      <c r="D5" s="2215"/>
      <c r="E5" s="2215"/>
      <c r="F5" s="2215"/>
      <c r="G5" s="2215"/>
      <c r="H5" s="2215"/>
      <c r="I5" s="2215"/>
      <c r="J5" s="2215"/>
      <c r="K5" s="2215"/>
      <c r="L5" s="2215"/>
      <c r="M5" s="2215"/>
      <c r="N5" s="2215"/>
      <c r="O5" s="2215"/>
      <c r="P5" s="2234"/>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218"/>
      <c r="AT5" s="1017"/>
      <c r="AU5" s="1017"/>
      <c r="AV5" s="1017"/>
      <c r="AW5" s="1017"/>
      <c r="AX5" s="1017"/>
      <c r="AY5" s="1017"/>
      <c r="AZ5" s="1017"/>
      <c r="BA5" s="1017"/>
      <c r="BB5" s="1017"/>
      <c r="BC5" s="1017"/>
      <c r="BD5" s="1017"/>
      <c r="BE5" s="1017"/>
      <c r="BF5" s="1017"/>
      <c r="BG5" s="1017"/>
      <c r="BH5" s="1017"/>
      <c r="BI5" s="1017"/>
      <c r="BJ5" s="1017"/>
      <c r="BK5" s="1017"/>
      <c r="BL5" s="1017"/>
    </row>
    <row r="6" spans="1:64" ht="16.5" customHeight="1" x14ac:dyDescent="0.2">
      <c r="A6" s="2232"/>
      <c r="B6" s="2233"/>
      <c r="C6" s="2233"/>
      <c r="D6" s="2233"/>
      <c r="E6" s="2233"/>
      <c r="F6" s="2233"/>
      <c r="G6" s="2233"/>
      <c r="H6" s="2233"/>
      <c r="I6" s="2233"/>
      <c r="J6" s="2233"/>
      <c r="K6" s="2233"/>
      <c r="L6" s="2233"/>
      <c r="M6" s="2233"/>
      <c r="N6" s="2233"/>
      <c r="O6" s="2233"/>
      <c r="P6" s="213"/>
      <c r="Q6" s="213"/>
      <c r="R6" s="213"/>
      <c r="S6" s="1022"/>
      <c r="T6" s="702"/>
      <c r="U6" s="634"/>
      <c r="V6" s="213"/>
      <c r="W6" s="1023"/>
      <c r="X6" s="1024"/>
      <c r="Y6" s="213"/>
      <c r="Z6" s="213"/>
      <c r="AA6" s="2232" t="s">
        <v>9</v>
      </c>
      <c r="AB6" s="2233"/>
      <c r="AC6" s="2233"/>
      <c r="AD6" s="2233"/>
      <c r="AE6" s="2233"/>
      <c r="AF6" s="2233"/>
      <c r="AG6" s="2233"/>
      <c r="AH6" s="2233"/>
      <c r="AI6" s="2233"/>
      <c r="AJ6" s="2233"/>
      <c r="AK6" s="2233"/>
      <c r="AL6" s="2233"/>
      <c r="AM6" s="2233"/>
      <c r="AN6" s="2233"/>
      <c r="AO6" s="2235"/>
      <c r="AP6" s="634"/>
      <c r="AQ6" s="213"/>
      <c r="AR6" s="213"/>
      <c r="AS6" s="1025"/>
      <c r="AT6" s="1017"/>
      <c r="AU6" s="1017"/>
      <c r="AV6" s="1017"/>
      <c r="AW6" s="1017"/>
      <c r="AX6" s="1017"/>
      <c r="AY6" s="1017"/>
      <c r="AZ6" s="1017"/>
      <c r="BA6" s="1017"/>
      <c r="BB6" s="1017"/>
      <c r="BC6" s="1017"/>
      <c r="BD6" s="1017"/>
      <c r="BE6" s="1017"/>
      <c r="BF6" s="1017"/>
      <c r="BG6" s="1017"/>
      <c r="BH6" s="1017"/>
      <c r="BI6" s="1017"/>
      <c r="BJ6" s="1017"/>
      <c r="BK6" s="1017"/>
      <c r="BL6" s="1017"/>
    </row>
    <row r="7" spans="1:64" ht="19.5" customHeight="1" x14ac:dyDescent="0.2">
      <c r="A7" s="2236" t="s">
        <v>10</v>
      </c>
      <c r="B7" s="2237"/>
      <c r="C7" s="2238" t="s">
        <v>11</v>
      </c>
      <c r="D7" s="2237"/>
      <c r="E7" s="2236" t="s">
        <v>12</v>
      </c>
      <c r="F7" s="2237"/>
      <c r="G7" s="2238" t="s">
        <v>13</v>
      </c>
      <c r="H7" s="2236"/>
      <c r="I7" s="2236"/>
      <c r="J7" s="2236"/>
      <c r="K7" s="2238" t="s">
        <v>14</v>
      </c>
      <c r="L7" s="2236"/>
      <c r="M7" s="2236"/>
      <c r="N7" s="2237"/>
      <c r="O7" s="2239" t="s">
        <v>238</v>
      </c>
      <c r="P7" s="2252" t="s">
        <v>15</v>
      </c>
      <c r="Q7" s="2253"/>
      <c r="R7" s="2253"/>
      <c r="S7" s="2253"/>
      <c r="T7" s="2253"/>
      <c r="U7" s="2253"/>
      <c r="V7" s="2254"/>
      <c r="W7" s="1026"/>
      <c r="X7" s="2252" t="s">
        <v>16</v>
      </c>
      <c r="Y7" s="2253"/>
      <c r="Z7" s="2254"/>
      <c r="AA7" s="2209" t="s">
        <v>17</v>
      </c>
      <c r="AB7" s="2210"/>
      <c r="AC7" s="2225" t="s">
        <v>18</v>
      </c>
      <c r="AD7" s="2226"/>
      <c r="AE7" s="2226"/>
      <c r="AF7" s="2226"/>
      <c r="AG7" s="2244" t="s">
        <v>19</v>
      </c>
      <c r="AH7" s="2245"/>
      <c r="AI7" s="2245"/>
      <c r="AJ7" s="2245"/>
      <c r="AK7" s="2245"/>
      <c r="AL7" s="2245"/>
      <c r="AM7" s="2246" t="s">
        <v>20</v>
      </c>
      <c r="AN7" s="2247"/>
      <c r="AO7" s="2247"/>
      <c r="AP7" s="2241" t="s">
        <v>21</v>
      </c>
      <c r="AQ7" s="2221" t="s">
        <v>22</v>
      </c>
      <c r="AR7" s="2221" t="s">
        <v>23</v>
      </c>
      <c r="AS7" s="2223" t="s">
        <v>24</v>
      </c>
      <c r="AT7" s="1017"/>
      <c r="AU7" s="1017"/>
      <c r="AV7" s="1017"/>
      <c r="AW7" s="1017"/>
      <c r="AX7" s="1017"/>
      <c r="AY7" s="1017"/>
      <c r="AZ7" s="1017"/>
      <c r="BA7" s="1017"/>
      <c r="BB7" s="1017"/>
      <c r="BC7" s="1017"/>
      <c r="BD7" s="1017"/>
      <c r="BE7" s="1017"/>
      <c r="BF7" s="1017"/>
      <c r="BG7" s="1017"/>
      <c r="BH7" s="1017"/>
      <c r="BI7" s="1017"/>
      <c r="BJ7" s="1017"/>
      <c r="BK7" s="1017"/>
      <c r="BL7" s="1017"/>
    </row>
    <row r="8" spans="1:64" s="1031" customFormat="1" ht="120.75" customHeight="1" x14ac:dyDescent="0.2">
      <c r="A8" s="229" t="s">
        <v>25</v>
      </c>
      <c r="B8" s="312" t="s">
        <v>26</v>
      </c>
      <c r="C8" s="229" t="s">
        <v>25</v>
      </c>
      <c r="D8" s="312" t="s">
        <v>26</v>
      </c>
      <c r="E8" s="312" t="s">
        <v>25</v>
      </c>
      <c r="F8" s="312" t="s">
        <v>26</v>
      </c>
      <c r="G8" s="312" t="s">
        <v>27</v>
      </c>
      <c r="H8" s="312" t="s">
        <v>28</v>
      </c>
      <c r="I8" s="312" t="s">
        <v>29</v>
      </c>
      <c r="J8" s="312" t="s">
        <v>187</v>
      </c>
      <c r="K8" s="312" t="s">
        <v>27</v>
      </c>
      <c r="L8" s="312" t="s">
        <v>31</v>
      </c>
      <c r="M8" s="312" t="s">
        <v>32</v>
      </c>
      <c r="N8" s="312" t="s">
        <v>33</v>
      </c>
      <c r="O8" s="2240"/>
      <c r="P8" s="312" t="s">
        <v>35</v>
      </c>
      <c r="Q8" s="312" t="s">
        <v>36</v>
      </c>
      <c r="R8" s="1027" t="s">
        <v>37</v>
      </c>
      <c r="S8" s="1028" t="s">
        <v>1560</v>
      </c>
      <c r="T8" s="312" t="s">
        <v>39</v>
      </c>
      <c r="U8" s="312" t="s">
        <v>40</v>
      </c>
      <c r="V8" s="312" t="s">
        <v>41</v>
      </c>
      <c r="W8" s="1029" t="s">
        <v>1561</v>
      </c>
      <c r="X8" s="312" t="s">
        <v>43</v>
      </c>
      <c r="Y8" s="14" t="s">
        <v>44</v>
      </c>
      <c r="Z8" s="312" t="s">
        <v>26</v>
      </c>
      <c r="AA8" s="16" t="s">
        <v>45</v>
      </c>
      <c r="AB8" s="17" t="s">
        <v>46</v>
      </c>
      <c r="AC8" s="16" t="s">
        <v>47</v>
      </c>
      <c r="AD8" s="16" t="s">
        <v>48</v>
      </c>
      <c r="AE8" s="16" t="s">
        <v>49</v>
      </c>
      <c r="AF8" s="16" t="s">
        <v>50</v>
      </c>
      <c r="AG8" s="16" t="s">
        <v>51</v>
      </c>
      <c r="AH8" s="16" t="s">
        <v>52</v>
      </c>
      <c r="AI8" s="16" t="s">
        <v>53</v>
      </c>
      <c r="AJ8" s="16" t="s">
        <v>240</v>
      </c>
      <c r="AK8" s="16" t="s">
        <v>55</v>
      </c>
      <c r="AL8" s="16" t="s">
        <v>56</v>
      </c>
      <c r="AM8" s="16" t="s">
        <v>57</v>
      </c>
      <c r="AN8" s="16" t="s">
        <v>58</v>
      </c>
      <c r="AO8" s="16" t="s">
        <v>59</v>
      </c>
      <c r="AP8" s="2242"/>
      <c r="AQ8" s="2243"/>
      <c r="AR8" s="2243"/>
      <c r="AS8" s="2224"/>
      <c r="AT8" s="1030"/>
      <c r="AU8" s="1030"/>
      <c r="AV8" s="1030"/>
      <c r="AW8" s="1030"/>
      <c r="AX8" s="1030"/>
      <c r="AY8" s="1030"/>
      <c r="AZ8" s="1030"/>
      <c r="BA8" s="1030"/>
      <c r="BB8" s="1030"/>
      <c r="BC8" s="1030"/>
      <c r="BD8" s="1030"/>
      <c r="BE8" s="1030"/>
      <c r="BF8" s="1030"/>
      <c r="BG8" s="1030"/>
      <c r="BH8" s="1030"/>
      <c r="BI8" s="1030"/>
      <c r="BJ8" s="1030"/>
      <c r="BK8" s="1030"/>
      <c r="BL8" s="1030"/>
    </row>
    <row r="9" spans="1:64" ht="21" customHeight="1" x14ac:dyDescent="0.2">
      <c r="A9" s="1032">
        <v>4</v>
      </c>
      <c r="B9" s="1033" t="s">
        <v>60</v>
      </c>
      <c r="C9" s="1034"/>
      <c r="D9" s="1034"/>
      <c r="E9" s="1035"/>
      <c r="F9" s="1036"/>
      <c r="G9" s="1036"/>
      <c r="H9" s="1036"/>
      <c r="I9" s="1036"/>
      <c r="J9" s="1036"/>
      <c r="K9" s="1036"/>
      <c r="L9" s="1037"/>
      <c r="M9" s="1036"/>
      <c r="N9" s="1037"/>
      <c r="O9" s="1036"/>
      <c r="P9" s="1036"/>
      <c r="Q9" s="1036"/>
      <c r="R9" s="1036"/>
      <c r="S9" s="1036"/>
      <c r="T9" s="1036"/>
      <c r="U9" s="1036"/>
      <c r="V9" s="1036"/>
      <c r="W9" s="1036"/>
      <c r="X9" s="1036"/>
      <c r="Y9" s="1036"/>
      <c r="Z9" s="1038"/>
      <c r="AA9" s="1039"/>
      <c r="AB9" s="1040"/>
      <c r="AC9" s="1036"/>
      <c r="AD9" s="1036"/>
      <c r="AE9" s="1036"/>
      <c r="AF9" s="1036"/>
      <c r="AG9" s="1036"/>
      <c r="AH9" s="1036"/>
      <c r="AI9" s="1036"/>
      <c r="AJ9" s="1036"/>
      <c r="AK9" s="1036"/>
      <c r="AL9" s="1036"/>
      <c r="AM9" s="1036"/>
      <c r="AN9" s="1036"/>
      <c r="AO9" s="1036"/>
      <c r="AP9" s="1036"/>
      <c r="AQ9" s="1036"/>
      <c r="AR9" s="1041"/>
      <c r="AS9" s="1041"/>
      <c r="AT9" s="1017"/>
      <c r="AU9" s="1017"/>
      <c r="AV9" s="1017"/>
      <c r="AW9" s="1017"/>
      <c r="AX9" s="1017"/>
      <c r="AY9" s="1017"/>
      <c r="AZ9" s="1017"/>
      <c r="BA9" s="1017"/>
      <c r="BB9" s="1017"/>
      <c r="BC9" s="1017"/>
      <c r="BD9" s="1017"/>
      <c r="BE9" s="1017"/>
      <c r="BF9" s="1017"/>
      <c r="BG9" s="1017"/>
      <c r="BH9" s="1017"/>
      <c r="BI9" s="1017"/>
      <c r="BJ9" s="1017"/>
    </row>
    <row r="10" spans="1:64" ht="21" customHeight="1" x14ac:dyDescent="0.2">
      <c r="A10" s="1042"/>
      <c r="B10" s="1043"/>
      <c r="C10" s="1044">
        <v>45</v>
      </c>
      <c r="D10" s="1045" t="s">
        <v>1562</v>
      </c>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6"/>
      <c r="AP10" s="1046"/>
      <c r="AQ10" s="1046"/>
      <c r="AR10" s="1046"/>
      <c r="AS10" s="1046"/>
      <c r="AT10" s="1017"/>
      <c r="AU10" s="1017"/>
      <c r="AV10" s="1017"/>
      <c r="AW10" s="1017"/>
      <c r="AX10" s="1017"/>
      <c r="AY10" s="1017"/>
      <c r="AZ10" s="1017"/>
      <c r="BA10" s="1017"/>
      <c r="BB10" s="1017"/>
      <c r="BC10" s="1017"/>
      <c r="BD10" s="1017"/>
      <c r="BE10" s="1017"/>
      <c r="BF10" s="1017"/>
      <c r="BG10" s="1017"/>
      <c r="BH10" s="1017"/>
      <c r="BI10" s="1017"/>
      <c r="BJ10" s="1017"/>
    </row>
    <row r="11" spans="1:64" ht="21.75" customHeight="1" x14ac:dyDescent="0.2">
      <c r="A11" s="1047"/>
      <c r="B11" s="1048"/>
      <c r="C11" s="1049"/>
      <c r="D11" s="1050"/>
      <c r="E11" s="1051">
        <v>4502</v>
      </c>
      <c r="F11" s="1052" t="s">
        <v>108</v>
      </c>
      <c r="G11" s="469"/>
      <c r="H11" s="469"/>
      <c r="I11" s="469"/>
      <c r="J11" s="469"/>
      <c r="K11" s="1053"/>
      <c r="L11" s="1054"/>
      <c r="M11" s="1053"/>
      <c r="N11" s="1054"/>
      <c r="O11" s="1054"/>
      <c r="P11" s="1055"/>
      <c r="Q11" s="179"/>
      <c r="R11" s="178"/>
      <c r="S11" s="1056"/>
      <c r="T11" s="179"/>
      <c r="U11" s="173"/>
      <c r="V11" s="1053"/>
      <c r="W11" s="1057"/>
      <c r="X11" s="1057" t="s">
        <v>1349</v>
      </c>
      <c r="Y11" s="1057"/>
      <c r="Z11" s="173"/>
      <c r="AA11" s="1058"/>
      <c r="AB11" s="1054"/>
      <c r="AC11" s="1054"/>
      <c r="AD11" s="1054"/>
      <c r="AE11" s="1054"/>
      <c r="AF11" s="1054"/>
      <c r="AG11" s="1054"/>
      <c r="AH11" s="1054"/>
      <c r="AI11" s="1054"/>
      <c r="AJ11" s="1054"/>
      <c r="AK11" s="1054"/>
      <c r="AL11" s="1054"/>
      <c r="AM11" s="1054"/>
      <c r="AN11" s="1054"/>
      <c r="AO11" s="1054"/>
      <c r="AP11" s="1054"/>
      <c r="AQ11" s="1059"/>
      <c r="AR11" s="1059"/>
      <c r="AS11" s="1053"/>
      <c r="AU11" s="1017"/>
      <c r="AV11" s="1017"/>
      <c r="AW11" s="1017"/>
      <c r="AX11" s="1017"/>
      <c r="AY11" s="1017"/>
      <c r="AZ11" s="1017"/>
      <c r="BA11" s="1017"/>
      <c r="BB11" s="1017"/>
      <c r="BC11" s="1017"/>
      <c r="BD11" s="1017"/>
      <c r="BE11" s="1017"/>
      <c r="BF11" s="1017"/>
      <c r="BG11" s="1017"/>
      <c r="BH11" s="1017"/>
      <c r="BI11" s="1017"/>
      <c r="BJ11" s="1017"/>
    </row>
    <row r="12" spans="1:64" ht="45.75" customHeight="1" x14ac:dyDescent="0.2">
      <c r="A12" s="1047"/>
      <c r="B12" s="1048"/>
      <c r="C12" s="1047"/>
      <c r="D12" s="1060"/>
      <c r="E12" s="1061"/>
      <c r="F12" s="1061"/>
      <c r="G12" s="2248" t="s">
        <v>63</v>
      </c>
      <c r="H12" s="2249" t="s">
        <v>1563</v>
      </c>
      <c r="I12" s="2248">
        <v>4502001</v>
      </c>
      <c r="J12" s="2249" t="s">
        <v>224</v>
      </c>
      <c r="K12" s="2250" t="s">
        <v>63</v>
      </c>
      <c r="L12" s="2251" t="s">
        <v>1564</v>
      </c>
      <c r="M12" s="2250">
        <v>450200100</v>
      </c>
      <c r="N12" s="2251" t="s">
        <v>226</v>
      </c>
      <c r="O12" s="2174">
        <v>1</v>
      </c>
      <c r="P12" s="2279" t="s">
        <v>1565</v>
      </c>
      <c r="Q12" s="2257" t="s">
        <v>1566</v>
      </c>
      <c r="R12" s="2139">
        <f>SUM(W12:W32)/S12</f>
        <v>1</v>
      </c>
      <c r="S12" s="2275">
        <f>SUM(W12:W32)</f>
        <v>110600000</v>
      </c>
      <c r="T12" s="2172" t="s">
        <v>1567</v>
      </c>
      <c r="U12" s="2277" t="s">
        <v>1568</v>
      </c>
      <c r="V12" s="2258" t="s">
        <v>1569</v>
      </c>
      <c r="W12" s="1062">
        <v>0</v>
      </c>
      <c r="X12" s="1063" t="s">
        <v>1570</v>
      </c>
      <c r="Y12" s="877">
        <v>20</v>
      </c>
      <c r="Z12" s="608" t="s">
        <v>1571</v>
      </c>
      <c r="AA12" s="2149">
        <v>295972</v>
      </c>
      <c r="AB12" s="2272">
        <v>285580</v>
      </c>
      <c r="AC12" s="2266">
        <v>135545</v>
      </c>
      <c r="AD12" s="2267">
        <v>44254</v>
      </c>
      <c r="AE12" s="2268">
        <v>309146</v>
      </c>
      <c r="AF12" s="2267">
        <v>92607</v>
      </c>
      <c r="AG12" s="2266">
        <v>2145</v>
      </c>
      <c r="AH12" s="2267">
        <v>12718</v>
      </c>
      <c r="AI12" s="2264">
        <v>26</v>
      </c>
      <c r="AJ12" s="2265">
        <v>37</v>
      </c>
      <c r="AK12" s="2264">
        <v>0</v>
      </c>
      <c r="AL12" s="2265">
        <v>0</v>
      </c>
      <c r="AM12" s="2266">
        <v>44350</v>
      </c>
      <c r="AN12" s="2267">
        <v>21944</v>
      </c>
      <c r="AO12" s="2266">
        <v>75687</v>
      </c>
      <c r="AP12" s="2273">
        <f>+AA12+AB12</f>
        <v>581552</v>
      </c>
      <c r="AQ12" s="2274">
        <v>44197</v>
      </c>
      <c r="AR12" s="2255">
        <v>44561</v>
      </c>
      <c r="AS12" s="2256" t="s">
        <v>1572</v>
      </c>
    </row>
    <row r="13" spans="1:64" ht="48" customHeight="1" x14ac:dyDescent="0.2">
      <c r="A13" s="1047"/>
      <c r="B13" s="1048"/>
      <c r="C13" s="1047"/>
      <c r="D13" s="1060"/>
      <c r="E13" s="1061"/>
      <c r="F13" s="1061"/>
      <c r="G13" s="2207"/>
      <c r="H13" s="2176"/>
      <c r="I13" s="2207"/>
      <c r="J13" s="2176"/>
      <c r="K13" s="2250"/>
      <c r="L13" s="2251"/>
      <c r="M13" s="2250"/>
      <c r="N13" s="2251"/>
      <c r="O13" s="2174"/>
      <c r="P13" s="2279"/>
      <c r="Q13" s="2257"/>
      <c r="R13" s="2139"/>
      <c r="S13" s="2275"/>
      <c r="T13" s="2172"/>
      <c r="U13" s="2277"/>
      <c r="V13" s="2258"/>
      <c r="W13" s="1062">
        <v>0</v>
      </c>
      <c r="X13" s="1063" t="s">
        <v>1573</v>
      </c>
      <c r="Y13" s="877">
        <v>20</v>
      </c>
      <c r="Z13" s="608" t="s">
        <v>1571</v>
      </c>
      <c r="AA13" s="2150"/>
      <c r="AB13" s="2272"/>
      <c r="AC13" s="2266"/>
      <c r="AD13" s="2267"/>
      <c r="AE13" s="2269"/>
      <c r="AF13" s="2267"/>
      <c r="AG13" s="2266"/>
      <c r="AH13" s="2267"/>
      <c r="AI13" s="2264"/>
      <c r="AJ13" s="2265"/>
      <c r="AK13" s="2264"/>
      <c r="AL13" s="2265"/>
      <c r="AM13" s="2266"/>
      <c r="AN13" s="2267"/>
      <c r="AO13" s="2266"/>
      <c r="AP13" s="2273"/>
      <c r="AQ13" s="2274"/>
      <c r="AR13" s="2255"/>
      <c r="AS13" s="2256"/>
    </row>
    <row r="14" spans="1:64" ht="45" customHeight="1" x14ac:dyDescent="0.2">
      <c r="A14" s="1047"/>
      <c r="B14" s="1048"/>
      <c r="C14" s="1047"/>
      <c r="D14" s="1060"/>
      <c r="E14" s="1061"/>
      <c r="F14" s="1061"/>
      <c r="G14" s="2207"/>
      <c r="H14" s="2176"/>
      <c r="I14" s="2207"/>
      <c r="J14" s="2176"/>
      <c r="K14" s="2250"/>
      <c r="L14" s="2251"/>
      <c r="M14" s="2250"/>
      <c r="N14" s="2251"/>
      <c r="O14" s="2174"/>
      <c r="P14" s="2279"/>
      <c r="Q14" s="2257"/>
      <c r="R14" s="2139"/>
      <c r="S14" s="2275"/>
      <c r="T14" s="2172"/>
      <c r="U14" s="2277"/>
      <c r="V14" s="2257" t="s">
        <v>1574</v>
      </c>
      <c r="W14" s="1062">
        <v>10000000</v>
      </c>
      <c r="X14" s="1063" t="s">
        <v>1570</v>
      </c>
      <c r="Y14" s="877">
        <v>20</v>
      </c>
      <c r="Z14" s="608" t="s">
        <v>1571</v>
      </c>
      <c r="AA14" s="2150"/>
      <c r="AB14" s="2272"/>
      <c r="AC14" s="2266"/>
      <c r="AD14" s="2267"/>
      <c r="AE14" s="2269"/>
      <c r="AF14" s="2267"/>
      <c r="AG14" s="2266"/>
      <c r="AH14" s="2267"/>
      <c r="AI14" s="2264"/>
      <c r="AJ14" s="2265"/>
      <c r="AK14" s="2264"/>
      <c r="AL14" s="2265"/>
      <c r="AM14" s="2266"/>
      <c r="AN14" s="2267"/>
      <c r="AO14" s="2266"/>
      <c r="AP14" s="2273"/>
      <c r="AQ14" s="2274"/>
      <c r="AR14" s="2255"/>
      <c r="AS14" s="2256"/>
    </row>
    <row r="15" spans="1:64" ht="39" customHeight="1" x14ac:dyDescent="0.2">
      <c r="A15" s="1047"/>
      <c r="B15" s="1048"/>
      <c r="C15" s="1047"/>
      <c r="D15" s="1060"/>
      <c r="E15" s="1061"/>
      <c r="F15" s="1061"/>
      <c r="G15" s="2207"/>
      <c r="H15" s="2176"/>
      <c r="I15" s="2207"/>
      <c r="J15" s="2176"/>
      <c r="K15" s="2250"/>
      <c r="L15" s="2251"/>
      <c r="M15" s="2250"/>
      <c r="N15" s="2251"/>
      <c r="O15" s="2174"/>
      <c r="P15" s="2279"/>
      <c r="Q15" s="2257"/>
      <c r="R15" s="2139"/>
      <c r="S15" s="2275"/>
      <c r="T15" s="2172"/>
      <c r="U15" s="2277"/>
      <c r="V15" s="2257"/>
      <c r="W15" s="1062">
        <v>20000000</v>
      </c>
      <c r="X15" s="1063" t="s">
        <v>1573</v>
      </c>
      <c r="Y15" s="877">
        <v>20</v>
      </c>
      <c r="Z15" s="608" t="s">
        <v>1571</v>
      </c>
      <c r="AA15" s="2150"/>
      <c r="AB15" s="2272"/>
      <c r="AC15" s="2266"/>
      <c r="AD15" s="2267"/>
      <c r="AE15" s="2269"/>
      <c r="AF15" s="2267"/>
      <c r="AG15" s="2266"/>
      <c r="AH15" s="2267"/>
      <c r="AI15" s="2264"/>
      <c r="AJ15" s="2265"/>
      <c r="AK15" s="2264"/>
      <c r="AL15" s="2265"/>
      <c r="AM15" s="2266"/>
      <c r="AN15" s="2267"/>
      <c r="AO15" s="2266"/>
      <c r="AP15" s="2273"/>
      <c r="AQ15" s="2274"/>
      <c r="AR15" s="2255"/>
      <c r="AS15" s="2256"/>
    </row>
    <row r="16" spans="1:64" ht="83.25" customHeight="1" x14ac:dyDescent="0.2">
      <c r="A16" s="1047"/>
      <c r="B16" s="1048"/>
      <c r="C16" s="1047"/>
      <c r="D16" s="1060"/>
      <c r="E16" s="1061"/>
      <c r="F16" s="1061"/>
      <c r="G16" s="2207"/>
      <c r="H16" s="2176"/>
      <c r="I16" s="2207"/>
      <c r="J16" s="2176"/>
      <c r="K16" s="2250"/>
      <c r="L16" s="2251"/>
      <c r="M16" s="2250"/>
      <c r="N16" s="2251"/>
      <c r="O16" s="2174"/>
      <c r="P16" s="2279"/>
      <c r="Q16" s="2257"/>
      <c r="R16" s="2139"/>
      <c r="S16" s="2275"/>
      <c r="T16" s="2172"/>
      <c r="U16" s="2277"/>
      <c r="V16" s="2257"/>
      <c r="W16" s="1062">
        <v>0</v>
      </c>
      <c r="X16" s="1063" t="s">
        <v>1575</v>
      </c>
      <c r="Y16" s="877">
        <v>20</v>
      </c>
      <c r="Z16" s="608" t="s">
        <v>1571</v>
      </c>
      <c r="AA16" s="2150"/>
      <c r="AB16" s="2272"/>
      <c r="AC16" s="2266"/>
      <c r="AD16" s="2267"/>
      <c r="AE16" s="2269"/>
      <c r="AF16" s="2267"/>
      <c r="AG16" s="2266"/>
      <c r="AH16" s="2267"/>
      <c r="AI16" s="2264"/>
      <c r="AJ16" s="2265"/>
      <c r="AK16" s="2264"/>
      <c r="AL16" s="2265"/>
      <c r="AM16" s="2266"/>
      <c r="AN16" s="2267"/>
      <c r="AO16" s="2266"/>
      <c r="AP16" s="2273"/>
      <c r="AQ16" s="2274"/>
      <c r="AR16" s="2255"/>
      <c r="AS16" s="2256"/>
    </row>
    <row r="17" spans="1:45" ht="69" customHeight="1" x14ac:dyDescent="0.2">
      <c r="A17" s="1047"/>
      <c r="B17" s="1048"/>
      <c r="C17" s="1047"/>
      <c r="D17" s="1060"/>
      <c r="E17" s="1061"/>
      <c r="F17" s="1061"/>
      <c r="G17" s="2207"/>
      <c r="H17" s="2176"/>
      <c r="I17" s="2207"/>
      <c r="J17" s="2176"/>
      <c r="K17" s="2250"/>
      <c r="L17" s="2251"/>
      <c r="M17" s="2250"/>
      <c r="N17" s="2251"/>
      <c r="O17" s="2174"/>
      <c r="P17" s="2279"/>
      <c r="Q17" s="2257"/>
      <c r="R17" s="2139"/>
      <c r="S17" s="2275"/>
      <c r="T17" s="2172"/>
      <c r="U17" s="2277"/>
      <c r="V17" s="2172" t="s">
        <v>1576</v>
      </c>
      <c r="W17" s="1062">
        <v>0</v>
      </c>
      <c r="X17" s="1063" t="s">
        <v>1575</v>
      </c>
      <c r="Y17" s="877">
        <v>20</v>
      </c>
      <c r="Z17" s="608" t="s">
        <v>1571</v>
      </c>
      <c r="AA17" s="2150"/>
      <c r="AB17" s="2272"/>
      <c r="AC17" s="2266"/>
      <c r="AD17" s="2267"/>
      <c r="AE17" s="2269"/>
      <c r="AF17" s="2267"/>
      <c r="AG17" s="2266"/>
      <c r="AH17" s="2267"/>
      <c r="AI17" s="2264"/>
      <c r="AJ17" s="2265"/>
      <c r="AK17" s="2264"/>
      <c r="AL17" s="2265"/>
      <c r="AM17" s="2266"/>
      <c r="AN17" s="2267"/>
      <c r="AO17" s="2266"/>
      <c r="AP17" s="2273"/>
      <c r="AQ17" s="2274"/>
      <c r="AR17" s="2255"/>
      <c r="AS17" s="2256"/>
    </row>
    <row r="18" spans="1:45" ht="69" customHeight="1" x14ac:dyDescent="0.2">
      <c r="A18" s="1047"/>
      <c r="B18" s="1048"/>
      <c r="C18" s="1047"/>
      <c r="D18" s="1060"/>
      <c r="E18" s="1061"/>
      <c r="F18" s="1061"/>
      <c r="G18" s="2207"/>
      <c r="H18" s="2176"/>
      <c r="I18" s="2207"/>
      <c r="J18" s="2176"/>
      <c r="K18" s="2250"/>
      <c r="L18" s="2251"/>
      <c r="M18" s="2250"/>
      <c r="N18" s="2251"/>
      <c r="O18" s="2174"/>
      <c r="P18" s="2279"/>
      <c r="Q18" s="2257"/>
      <c r="R18" s="2139"/>
      <c r="S18" s="2275"/>
      <c r="T18" s="2172"/>
      <c r="U18" s="2277"/>
      <c r="V18" s="2172"/>
      <c r="W18" s="1062">
        <v>0</v>
      </c>
      <c r="X18" s="1063" t="s">
        <v>1573</v>
      </c>
      <c r="Y18" s="877">
        <v>20</v>
      </c>
      <c r="Z18" s="608" t="s">
        <v>1571</v>
      </c>
      <c r="AA18" s="2150"/>
      <c r="AB18" s="2272"/>
      <c r="AC18" s="2266"/>
      <c r="AD18" s="2267"/>
      <c r="AE18" s="2269"/>
      <c r="AF18" s="2267"/>
      <c r="AG18" s="2266"/>
      <c r="AH18" s="2267"/>
      <c r="AI18" s="2264"/>
      <c r="AJ18" s="2265"/>
      <c r="AK18" s="2264"/>
      <c r="AL18" s="2265"/>
      <c r="AM18" s="2266"/>
      <c r="AN18" s="2267"/>
      <c r="AO18" s="2266"/>
      <c r="AP18" s="2273"/>
      <c r="AQ18" s="2274"/>
      <c r="AR18" s="2255"/>
      <c r="AS18" s="2256"/>
    </row>
    <row r="19" spans="1:45" ht="54.75" customHeight="1" x14ac:dyDescent="0.2">
      <c r="A19" s="1047"/>
      <c r="B19" s="1048"/>
      <c r="C19" s="1047"/>
      <c r="D19" s="1060"/>
      <c r="E19" s="1061"/>
      <c r="F19" s="1061"/>
      <c r="G19" s="2207"/>
      <c r="H19" s="2176"/>
      <c r="I19" s="2207"/>
      <c r="J19" s="2176"/>
      <c r="K19" s="2250"/>
      <c r="L19" s="2251"/>
      <c r="M19" s="2250"/>
      <c r="N19" s="2251"/>
      <c r="O19" s="2174"/>
      <c r="P19" s="2279"/>
      <c r="Q19" s="2257"/>
      <c r="R19" s="2139"/>
      <c r="S19" s="2275"/>
      <c r="T19" s="2172"/>
      <c r="U19" s="2277"/>
      <c r="V19" s="2258" t="s">
        <v>1577</v>
      </c>
      <c r="W19" s="1062">
        <v>1500000</v>
      </c>
      <c r="X19" s="1063" t="s">
        <v>1578</v>
      </c>
      <c r="Y19" s="877">
        <v>20</v>
      </c>
      <c r="Z19" s="608" t="s">
        <v>1571</v>
      </c>
      <c r="AA19" s="2150"/>
      <c r="AB19" s="2272"/>
      <c r="AC19" s="2266"/>
      <c r="AD19" s="2267"/>
      <c r="AE19" s="2269"/>
      <c r="AF19" s="2267"/>
      <c r="AG19" s="2266"/>
      <c r="AH19" s="2267"/>
      <c r="AI19" s="2264"/>
      <c r="AJ19" s="2265"/>
      <c r="AK19" s="2264"/>
      <c r="AL19" s="2265"/>
      <c r="AM19" s="2266"/>
      <c r="AN19" s="2267"/>
      <c r="AO19" s="2266"/>
      <c r="AP19" s="2273"/>
      <c r="AQ19" s="2274"/>
      <c r="AR19" s="2255"/>
      <c r="AS19" s="2256"/>
    </row>
    <row r="20" spans="1:45" ht="45.75" customHeight="1" x14ac:dyDescent="0.2">
      <c r="A20" s="1047"/>
      <c r="B20" s="1048"/>
      <c r="C20" s="1047"/>
      <c r="D20" s="1060"/>
      <c r="E20" s="1061"/>
      <c r="F20" s="1061"/>
      <c r="G20" s="2207"/>
      <c r="H20" s="2176"/>
      <c r="I20" s="2207"/>
      <c r="J20" s="2176"/>
      <c r="K20" s="2250"/>
      <c r="L20" s="2251"/>
      <c r="M20" s="2250"/>
      <c r="N20" s="2251"/>
      <c r="O20" s="2174"/>
      <c r="P20" s="2279"/>
      <c r="Q20" s="2257"/>
      <c r="R20" s="2139"/>
      <c r="S20" s="2275"/>
      <c r="T20" s="2172"/>
      <c r="U20" s="2277"/>
      <c r="V20" s="2258"/>
      <c r="W20" s="1062">
        <f>7500000-7500000</f>
        <v>0</v>
      </c>
      <c r="X20" s="1063" t="s">
        <v>1579</v>
      </c>
      <c r="Y20" s="877">
        <v>20</v>
      </c>
      <c r="Z20" s="608" t="s">
        <v>1571</v>
      </c>
      <c r="AA20" s="2150"/>
      <c r="AB20" s="2272"/>
      <c r="AC20" s="2266"/>
      <c r="AD20" s="2267"/>
      <c r="AE20" s="2269"/>
      <c r="AF20" s="2267"/>
      <c r="AG20" s="2266"/>
      <c r="AH20" s="2267"/>
      <c r="AI20" s="2264"/>
      <c r="AJ20" s="2265"/>
      <c r="AK20" s="2264"/>
      <c r="AL20" s="2265"/>
      <c r="AM20" s="2266"/>
      <c r="AN20" s="2267"/>
      <c r="AO20" s="2266"/>
      <c r="AP20" s="2273"/>
      <c r="AQ20" s="2274"/>
      <c r="AR20" s="2255"/>
      <c r="AS20" s="2256"/>
    </row>
    <row r="21" spans="1:45" ht="45.75" customHeight="1" x14ac:dyDescent="0.2">
      <c r="A21" s="1047"/>
      <c r="B21" s="1048"/>
      <c r="C21" s="1047"/>
      <c r="D21" s="1060"/>
      <c r="E21" s="1061"/>
      <c r="F21" s="1061"/>
      <c r="G21" s="2207"/>
      <c r="H21" s="2176"/>
      <c r="I21" s="2207"/>
      <c r="J21" s="2176"/>
      <c r="K21" s="2250"/>
      <c r="L21" s="2251"/>
      <c r="M21" s="2250"/>
      <c r="N21" s="2251"/>
      <c r="O21" s="2174"/>
      <c r="P21" s="2279"/>
      <c r="Q21" s="2257"/>
      <c r="R21" s="2139"/>
      <c r="S21" s="2275"/>
      <c r="T21" s="2172"/>
      <c r="U21" s="2277"/>
      <c r="V21" s="2259" t="s">
        <v>1580</v>
      </c>
      <c r="W21" s="1062">
        <v>9000000</v>
      </c>
      <c r="X21" s="1063" t="s">
        <v>1581</v>
      </c>
      <c r="Y21" s="877">
        <v>20</v>
      </c>
      <c r="Z21" s="608" t="s">
        <v>1571</v>
      </c>
      <c r="AA21" s="2150"/>
      <c r="AB21" s="2272"/>
      <c r="AC21" s="2266"/>
      <c r="AD21" s="2267"/>
      <c r="AE21" s="2269"/>
      <c r="AF21" s="2267"/>
      <c r="AG21" s="2266"/>
      <c r="AH21" s="2267"/>
      <c r="AI21" s="2264"/>
      <c r="AJ21" s="2265"/>
      <c r="AK21" s="2264"/>
      <c r="AL21" s="2265"/>
      <c r="AM21" s="2266"/>
      <c r="AN21" s="2267"/>
      <c r="AO21" s="2266"/>
      <c r="AP21" s="2273"/>
      <c r="AQ21" s="2274"/>
      <c r="AR21" s="2255"/>
      <c r="AS21" s="2256"/>
    </row>
    <row r="22" spans="1:45" ht="45.75" customHeight="1" x14ac:dyDescent="0.2">
      <c r="A22" s="1047"/>
      <c r="B22" s="1048"/>
      <c r="C22" s="1047"/>
      <c r="D22" s="1060"/>
      <c r="E22" s="1061"/>
      <c r="F22" s="1061"/>
      <c r="G22" s="2207"/>
      <c r="H22" s="2176"/>
      <c r="I22" s="2207"/>
      <c r="J22" s="2176"/>
      <c r="K22" s="2250"/>
      <c r="L22" s="2251"/>
      <c r="M22" s="2250"/>
      <c r="N22" s="2251"/>
      <c r="O22" s="2174"/>
      <c r="P22" s="2279"/>
      <c r="Q22" s="2257"/>
      <c r="R22" s="2139"/>
      <c r="S22" s="2275"/>
      <c r="T22" s="2172"/>
      <c r="U22" s="2277"/>
      <c r="V22" s="2260"/>
      <c r="W22" s="1062">
        <v>0</v>
      </c>
      <c r="X22" s="1063" t="s">
        <v>1573</v>
      </c>
      <c r="Y22" s="877">
        <v>20</v>
      </c>
      <c r="Z22" s="608" t="s">
        <v>1571</v>
      </c>
      <c r="AA22" s="2150"/>
      <c r="AB22" s="2272"/>
      <c r="AC22" s="2266"/>
      <c r="AD22" s="2267"/>
      <c r="AE22" s="2269"/>
      <c r="AF22" s="2267"/>
      <c r="AG22" s="2266"/>
      <c r="AH22" s="2267"/>
      <c r="AI22" s="2264"/>
      <c r="AJ22" s="2265"/>
      <c r="AK22" s="2264"/>
      <c r="AL22" s="2265"/>
      <c r="AM22" s="2266"/>
      <c r="AN22" s="2267"/>
      <c r="AO22" s="2266"/>
      <c r="AP22" s="2273"/>
      <c r="AQ22" s="2274"/>
      <c r="AR22" s="2255"/>
      <c r="AS22" s="2256"/>
    </row>
    <row r="23" spans="1:45" ht="45.75" customHeight="1" x14ac:dyDescent="0.2">
      <c r="A23" s="1047"/>
      <c r="B23" s="1048"/>
      <c r="C23" s="1047"/>
      <c r="D23" s="1060"/>
      <c r="E23" s="1061"/>
      <c r="F23" s="1061"/>
      <c r="G23" s="2207"/>
      <c r="H23" s="2176"/>
      <c r="I23" s="2207"/>
      <c r="J23" s="2176"/>
      <c r="K23" s="2250"/>
      <c r="L23" s="2251"/>
      <c r="M23" s="2250"/>
      <c r="N23" s="2251"/>
      <c r="O23" s="2174"/>
      <c r="P23" s="2279"/>
      <c r="Q23" s="2257"/>
      <c r="R23" s="2139"/>
      <c r="S23" s="2275"/>
      <c r="T23" s="2172"/>
      <c r="U23" s="2277"/>
      <c r="V23" s="1064" t="s">
        <v>1582</v>
      </c>
      <c r="W23" s="1062">
        <v>15000000</v>
      </c>
      <c r="X23" s="1063" t="s">
        <v>1583</v>
      </c>
      <c r="Y23" s="877">
        <v>20</v>
      </c>
      <c r="Z23" s="608" t="s">
        <v>1571</v>
      </c>
      <c r="AA23" s="2150"/>
      <c r="AB23" s="2272"/>
      <c r="AC23" s="2266"/>
      <c r="AD23" s="2267"/>
      <c r="AE23" s="2269"/>
      <c r="AF23" s="2267"/>
      <c r="AG23" s="2266"/>
      <c r="AH23" s="2267"/>
      <c r="AI23" s="2264"/>
      <c r="AJ23" s="2265"/>
      <c r="AK23" s="2264"/>
      <c r="AL23" s="2265"/>
      <c r="AM23" s="2266"/>
      <c r="AN23" s="2267"/>
      <c r="AO23" s="2266"/>
      <c r="AP23" s="2273"/>
      <c r="AQ23" s="2274"/>
      <c r="AR23" s="2255"/>
      <c r="AS23" s="2256"/>
    </row>
    <row r="24" spans="1:45" ht="45.75" customHeight="1" x14ac:dyDescent="0.2">
      <c r="A24" s="1047"/>
      <c r="B24" s="1048"/>
      <c r="C24" s="1047"/>
      <c r="D24" s="1060"/>
      <c r="E24" s="1061"/>
      <c r="F24" s="1061"/>
      <c r="G24" s="2207"/>
      <c r="H24" s="2176"/>
      <c r="I24" s="2207"/>
      <c r="J24" s="2176"/>
      <c r="K24" s="2250"/>
      <c r="L24" s="2251"/>
      <c r="M24" s="2250"/>
      <c r="N24" s="2251"/>
      <c r="O24" s="2174"/>
      <c r="P24" s="2279"/>
      <c r="Q24" s="2257"/>
      <c r="R24" s="2139"/>
      <c r="S24" s="2275"/>
      <c r="T24" s="2172"/>
      <c r="U24" s="2277"/>
      <c r="V24" s="650" t="s">
        <v>1584</v>
      </c>
      <c r="W24" s="1062">
        <f>11000000+7100000</f>
        <v>18100000</v>
      </c>
      <c r="X24" s="1063" t="s">
        <v>1585</v>
      </c>
      <c r="Y24" s="877">
        <v>20</v>
      </c>
      <c r="Z24" s="608" t="s">
        <v>1571</v>
      </c>
      <c r="AA24" s="2150"/>
      <c r="AB24" s="2272"/>
      <c r="AC24" s="2266"/>
      <c r="AD24" s="2267"/>
      <c r="AE24" s="2269"/>
      <c r="AF24" s="2267"/>
      <c r="AG24" s="2266"/>
      <c r="AH24" s="2267"/>
      <c r="AI24" s="2264"/>
      <c r="AJ24" s="2265"/>
      <c r="AK24" s="2264"/>
      <c r="AL24" s="2265"/>
      <c r="AM24" s="2266"/>
      <c r="AN24" s="2267"/>
      <c r="AO24" s="2266"/>
      <c r="AP24" s="2273"/>
      <c r="AQ24" s="2274"/>
      <c r="AR24" s="2255"/>
      <c r="AS24" s="2256"/>
    </row>
    <row r="25" spans="1:45" ht="45.75" customHeight="1" x14ac:dyDescent="0.2">
      <c r="A25" s="1047"/>
      <c r="B25" s="1048"/>
      <c r="C25" s="1047"/>
      <c r="D25" s="1060"/>
      <c r="E25" s="1061"/>
      <c r="F25" s="1061"/>
      <c r="G25" s="2207"/>
      <c r="H25" s="2176"/>
      <c r="I25" s="2207"/>
      <c r="J25" s="2176"/>
      <c r="K25" s="2250"/>
      <c r="L25" s="2251"/>
      <c r="M25" s="2250"/>
      <c r="N25" s="2251"/>
      <c r="O25" s="2174"/>
      <c r="P25" s="2279"/>
      <c r="Q25" s="2257"/>
      <c r="R25" s="2139"/>
      <c r="S25" s="2275"/>
      <c r="T25" s="2172"/>
      <c r="U25" s="2277"/>
      <c r="V25" s="650" t="s">
        <v>1586</v>
      </c>
      <c r="W25" s="1062">
        <f>14000000-14000000</f>
        <v>0</v>
      </c>
      <c r="X25" s="1063" t="s">
        <v>1587</v>
      </c>
      <c r="Y25" s="877">
        <v>20</v>
      </c>
      <c r="Z25" s="608" t="s">
        <v>1571</v>
      </c>
      <c r="AA25" s="2150"/>
      <c r="AB25" s="2272"/>
      <c r="AC25" s="2266"/>
      <c r="AD25" s="2267"/>
      <c r="AE25" s="2269"/>
      <c r="AF25" s="2267"/>
      <c r="AG25" s="2266"/>
      <c r="AH25" s="2267"/>
      <c r="AI25" s="2264"/>
      <c r="AJ25" s="2265"/>
      <c r="AK25" s="2264"/>
      <c r="AL25" s="2265"/>
      <c r="AM25" s="2266"/>
      <c r="AN25" s="2267"/>
      <c r="AO25" s="2266"/>
      <c r="AP25" s="2273"/>
      <c r="AQ25" s="2274"/>
      <c r="AR25" s="2255"/>
      <c r="AS25" s="2256"/>
    </row>
    <row r="26" spans="1:45" ht="45.75" customHeight="1" x14ac:dyDescent="0.2">
      <c r="A26" s="1047"/>
      <c r="B26" s="1048"/>
      <c r="C26" s="1047"/>
      <c r="D26" s="1060"/>
      <c r="E26" s="1061"/>
      <c r="F26" s="1061"/>
      <c r="G26" s="2207"/>
      <c r="H26" s="2176"/>
      <c r="I26" s="2207"/>
      <c r="J26" s="2176"/>
      <c r="K26" s="2250"/>
      <c r="L26" s="2251"/>
      <c r="M26" s="2250"/>
      <c r="N26" s="2251"/>
      <c r="O26" s="2174"/>
      <c r="P26" s="2279"/>
      <c r="Q26" s="2257"/>
      <c r="R26" s="2139"/>
      <c r="S26" s="2275"/>
      <c r="T26" s="2172"/>
      <c r="U26" s="2277"/>
      <c r="V26" s="1064" t="s">
        <v>1588</v>
      </c>
      <c r="W26" s="1062">
        <v>18000000</v>
      </c>
      <c r="X26" s="1065" t="s">
        <v>1589</v>
      </c>
      <c r="Y26" s="877">
        <v>20</v>
      </c>
      <c r="Z26" s="608" t="s">
        <v>1571</v>
      </c>
      <c r="AA26" s="2150"/>
      <c r="AB26" s="2272"/>
      <c r="AC26" s="2266"/>
      <c r="AD26" s="2267"/>
      <c r="AE26" s="2269"/>
      <c r="AF26" s="2267"/>
      <c r="AG26" s="2266"/>
      <c r="AH26" s="2267"/>
      <c r="AI26" s="2264"/>
      <c r="AJ26" s="2265"/>
      <c r="AK26" s="2264"/>
      <c r="AL26" s="2265"/>
      <c r="AM26" s="2266"/>
      <c r="AN26" s="2267"/>
      <c r="AO26" s="2266"/>
      <c r="AP26" s="2273"/>
      <c r="AQ26" s="2274"/>
      <c r="AR26" s="2255"/>
      <c r="AS26" s="2256"/>
    </row>
    <row r="27" spans="1:45" ht="45.75" customHeight="1" x14ac:dyDescent="0.2">
      <c r="A27" s="1047"/>
      <c r="B27" s="1048"/>
      <c r="C27" s="1047"/>
      <c r="D27" s="1060"/>
      <c r="E27" s="1061"/>
      <c r="F27" s="1061"/>
      <c r="G27" s="2207"/>
      <c r="H27" s="2176"/>
      <c r="I27" s="2207"/>
      <c r="J27" s="2176"/>
      <c r="K27" s="2250"/>
      <c r="L27" s="2251"/>
      <c r="M27" s="2250"/>
      <c r="N27" s="2251"/>
      <c r="O27" s="2174"/>
      <c r="P27" s="2279"/>
      <c r="Q27" s="2257"/>
      <c r="R27" s="2139"/>
      <c r="S27" s="2275"/>
      <c r="T27" s="2172"/>
      <c r="U27" s="2277"/>
      <c r="V27" s="1064" t="s">
        <v>1590</v>
      </c>
      <c r="W27" s="1062">
        <v>4000000</v>
      </c>
      <c r="X27" s="1065" t="s">
        <v>1589</v>
      </c>
      <c r="Y27" s="877">
        <v>20</v>
      </c>
      <c r="Z27" s="608" t="s">
        <v>1571</v>
      </c>
      <c r="AA27" s="2150"/>
      <c r="AB27" s="2272"/>
      <c r="AC27" s="2266"/>
      <c r="AD27" s="2267"/>
      <c r="AE27" s="2269"/>
      <c r="AF27" s="2267"/>
      <c r="AG27" s="2266"/>
      <c r="AH27" s="2267"/>
      <c r="AI27" s="2264"/>
      <c r="AJ27" s="2265"/>
      <c r="AK27" s="2264"/>
      <c r="AL27" s="2265"/>
      <c r="AM27" s="2266"/>
      <c r="AN27" s="2267"/>
      <c r="AO27" s="2266"/>
      <c r="AP27" s="2273"/>
      <c r="AQ27" s="2274"/>
      <c r="AR27" s="2255"/>
      <c r="AS27" s="2256"/>
    </row>
    <row r="28" spans="1:45" ht="36" customHeight="1" x14ac:dyDescent="0.2">
      <c r="A28" s="1047"/>
      <c r="B28" s="1048"/>
      <c r="C28" s="1047"/>
      <c r="D28" s="1060"/>
      <c r="E28" s="1061"/>
      <c r="F28" s="1061"/>
      <c r="G28" s="2207"/>
      <c r="H28" s="2176"/>
      <c r="I28" s="2207"/>
      <c r="J28" s="2176"/>
      <c r="K28" s="2250"/>
      <c r="L28" s="2251"/>
      <c r="M28" s="2250"/>
      <c r="N28" s="2251"/>
      <c r="O28" s="2174"/>
      <c r="P28" s="2279"/>
      <c r="Q28" s="2257"/>
      <c r="R28" s="2139"/>
      <c r="S28" s="2275"/>
      <c r="T28" s="2172"/>
      <c r="U28" s="2277"/>
      <c r="V28" s="1066" t="s">
        <v>1591</v>
      </c>
      <c r="W28" s="1062">
        <v>8000000</v>
      </c>
      <c r="X28" s="1065" t="s">
        <v>1589</v>
      </c>
      <c r="Y28" s="877">
        <v>20</v>
      </c>
      <c r="Z28" s="608" t="s">
        <v>1571</v>
      </c>
      <c r="AA28" s="2150"/>
      <c r="AB28" s="2272"/>
      <c r="AC28" s="2266"/>
      <c r="AD28" s="2267"/>
      <c r="AE28" s="2269"/>
      <c r="AF28" s="2267"/>
      <c r="AG28" s="2266"/>
      <c r="AH28" s="2267"/>
      <c r="AI28" s="2264"/>
      <c r="AJ28" s="2265"/>
      <c r="AK28" s="2264"/>
      <c r="AL28" s="2265"/>
      <c r="AM28" s="2266"/>
      <c r="AN28" s="2267"/>
      <c r="AO28" s="2266"/>
      <c r="AP28" s="2273"/>
      <c r="AQ28" s="2274"/>
      <c r="AR28" s="2255"/>
      <c r="AS28" s="2256"/>
    </row>
    <row r="29" spans="1:45" ht="28.5" customHeight="1" x14ac:dyDescent="0.2">
      <c r="A29" s="1047"/>
      <c r="B29" s="1048"/>
      <c r="C29" s="1047"/>
      <c r="D29" s="1060"/>
      <c r="E29" s="1061"/>
      <c r="F29" s="1061"/>
      <c r="G29" s="2207"/>
      <c r="H29" s="2176"/>
      <c r="I29" s="2207"/>
      <c r="J29" s="2176"/>
      <c r="K29" s="2250"/>
      <c r="L29" s="2251"/>
      <c r="M29" s="2250"/>
      <c r="N29" s="2251"/>
      <c r="O29" s="2174"/>
      <c r="P29" s="2280"/>
      <c r="Q29" s="2281"/>
      <c r="R29" s="2282"/>
      <c r="S29" s="2276"/>
      <c r="T29" s="2173"/>
      <c r="U29" s="2278"/>
      <c r="V29" s="2261" t="s">
        <v>1592</v>
      </c>
      <c r="W29" s="1062">
        <v>7000000</v>
      </c>
      <c r="X29" s="1063" t="s">
        <v>1578</v>
      </c>
      <c r="Y29" s="877">
        <v>20</v>
      </c>
      <c r="Z29" s="608" t="s">
        <v>1571</v>
      </c>
      <c r="AA29" s="2150"/>
      <c r="AB29" s="2272"/>
      <c r="AC29" s="2266"/>
      <c r="AD29" s="2267"/>
      <c r="AE29" s="2269"/>
      <c r="AF29" s="2267"/>
      <c r="AG29" s="2266"/>
      <c r="AH29" s="2267"/>
      <c r="AI29" s="2264"/>
      <c r="AJ29" s="2265"/>
      <c r="AK29" s="2264"/>
      <c r="AL29" s="2265"/>
      <c r="AM29" s="2266"/>
      <c r="AN29" s="2267"/>
      <c r="AO29" s="2266"/>
      <c r="AP29" s="2273"/>
      <c r="AQ29" s="2274"/>
      <c r="AR29" s="2255"/>
      <c r="AS29" s="2256"/>
    </row>
    <row r="30" spans="1:45" ht="28.5" customHeight="1" x14ac:dyDescent="0.2">
      <c r="A30" s="1047"/>
      <c r="B30" s="1048"/>
      <c r="C30" s="1047"/>
      <c r="D30" s="1060"/>
      <c r="E30" s="1061"/>
      <c r="F30" s="1061"/>
      <c r="G30" s="2207"/>
      <c r="H30" s="2176"/>
      <c r="I30" s="2207"/>
      <c r="J30" s="2176"/>
      <c r="K30" s="2250"/>
      <c r="L30" s="2251"/>
      <c r="M30" s="2250"/>
      <c r="N30" s="2251"/>
      <c r="O30" s="2174"/>
      <c r="P30" s="2280"/>
      <c r="Q30" s="2281"/>
      <c r="R30" s="2282"/>
      <c r="S30" s="2276"/>
      <c r="T30" s="2173"/>
      <c r="U30" s="2278"/>
      <c r="V30" s="2262"/>
      <c r="W30" s="1062">
        <f>3333529-3333529</f>
        <v>0</v>
      </c>
      <c r="X30" s="1063" t="s">
        <v>1593</v>
      </c>
      <c r="Y30" s="877">
        <v>88</v>
      </c>
      <c r="Z30" s="608" t="s">
        <v>161</v>
      </c>
      <c r="AA30" s="2150"/>
      <c r="AB30" s="2272"/>
      <c r="AC30" s="2266"/>
      <c r="AD30" s="2267"/>
      <c r="AE30" s="2269"/>
      <c r="AF30" s="2267"/>
      <c r="AG30" s="2266"/>
      <c r="AH30" s="2267"/>
      <c r="AI30" s="2264"/>
      <c r="AJ30" s="2265"/>
      <c r="AK30" s="2264"/>
      <c r="AL30" s="2265"/>
      <c r="AM30" s="2266"/>
      <c r="AN30" s="2267"/>
      <c r="AO30" s="2266"/>
      <c r="AP30" s="2273"/>
      <c r="AQ30" s="2274"/>
      <c r="AR30" s="2255"/>
      <c r="AS30" s="2256"/>
    </row>
    <row r="31" spans="1:45" ht="28.5" customHeight="1" x14ac:dyDescent="0.2">
      <c r="A31" s="1047"/>
      <c r="B31" s="1048"/>
      <c r="C31" s="1047"/>
      <c r="D31" s="1060"/>
      <c r="E31" s="1061"/>
      <c r="F31" s="1061"/>
      <c r="G31" s="2207"/>
      <c r="H31" s="2176"/>
      <c r="I31" s="2207"/>
      <c r="J31" s="2176"/>
      <c r="K31" s="2250"/>
      <c r="L31" s="2251"/>
      <c r="M31" s="2250"/>
      <c r="N31" s="2251"/>
      <c r="O31" s="2174"/>
      <c r="P31" s="2280"/>
      <c r="Q31" s="2281"/>
      <c r="R31" s="2282"/>
      <c r="S31" s="2276"/>
      <c r="T31" s="2173"/>
      <c r="U31" s="2278"/>
      <c r="V31" s="2263"/>
      <c r="W31" s="1062">
        <f>8000000-8000000</f>
        <v>0</v>
      </c>
      <c r="X31" s="1063" t="s">
        <v>1575</v>
      </c>
      <c r="Y31" s="1067">
        <v>20</v>
      </c>
      <c r="Z31" s="153" t="s">
        <v>1571</v>
      </c>
      <c r="AA31" s="2150"/>
      <c r="AB31" s="2272"/>
      <c r="AC31" s="2266"/>
      <c r="AD31" s="2267"/>
      <c r="AE31" s="2269"/>
      <c r="AF31" s="2267"/>
      <c r="AG31" s="2266"/>
      <c r="AH31" s="2267"/>
      <c r="AI31" s="2264"/>
      <c r="AJ31" s="2265"/>
      <c r="AK31" s="2264"/>
      <c r="AL31" s="2265"/>
      <c r="AM31" s="2266"/>
      <c r="AN31" s="2267"/>
      <c r="AO31" s="2266"/>
      <c r="AP31" s="2273"/>
      <c r="AQ31" s="2274"/>
      <c r="AR31" s="2255"/>
      <c r="AS31" s="2256"/>
    </row>
    <row r="32" spans="1:45" ht="43.5" customHeight="1" x14ac:dyDescent="0.2">
      <c r="A32" s="1047"/>
      <c r="B32" s="1048"/>
      <c r="C32" s="1047"/>
      <c r="D32" s="1060"/>
      <c r="E32" s="1061"/>
      <c r="F32" s="1061"/>
      <c r="G32" s="2207"/>
      <c r="H32" s="2176"/>
      <c r="I32" s="2207"/>
      <c r="J32" s="2176"/>
      <c r="K32" s="2250"/>
      <c r="L32" s="2251"/>
      <c r="M32" s="2250"/>
      <c r="N32" s="2251"/>
      <c r="O32" s="2174"/>
      <c r="P32" s="2280"/>
      <c r="Q32" s="2281"/>
      <c r="R32" s="2282"/>
      <c r="S32" s="2276"/>
      <c r="T32" s="2173"/>
      <c r="U32" s="2278"/>
      <c r="V32" s="633" t="s">
        <v>1594</v>
      </c>
      <c r="W32" s="1062">
        <f>7000000-7000000</f>
        <v>0</v>
      </c>
      <c r="X32" s="1063" t="s">
        <v>1575</v>
      </c>
      <c r="Y32" s="1067">
        <v>20</v>
      </c>
      <c r="Z32" s="837" t="s">
        <v>1571</v>
      </c>
      <c r="AA32" s="2271"/>
      <c r="AB32" s="2272"/>
      <c r="AC32" s="2266"/>
      <c r="AD32" s="2267"/>
      <c r="AE32" s="2270"/>
      <c r="AF32" s="2267"/>
      <c r="AG32" s="2266"/>
      <c r="AH32" s="2267"/>
      <c r="AI32" s="2264"/>
      <c r="AJ32" s="2265"/>
      <c r="AK32" s="2264"/>
      <c r="AL32" s="2265"/>
      <c r="AM32" s="2266"/>
      <c r="AN32" s="2267"/>
      <c r="AO32" s="2266"/>
      <c r="AP32" s="2273"/>
      <c r="AQ32" s="2274"/>
      <c r="AR32" s="2255"/>
      <c r="AS32" s="2256"/>
    </row>
    <row r="33" spans="1:45" ht="66.75" customHeight="1" x14ac:dyDescent="0.2">
      <c r="A33" s="1047"/>
      <c r="B33" s="1048"/>
      <c r="C33" s="1047"/>
      <c r="D33" s="1060"/>
      <c r="E33" s="1061"/>
      <c r="F33" s="1061"/>
      <c r="G33" s="2250" t="s">
        <v>63</v>
      </c>
      <c r="H33" s="2290" t="s">
        <v>1595</v>
      </c>
      <c r="I33" s="2250">
        <v>4502001</v>
      </c>
      <c r="J33" s="2290" t="s">
        <v>224</v>
      </c>
      <c r="K33" s="2250" t="s">
        <v>63</v>
      </c>
      <c r="L33" s="2251" t="s">
        <v>1596</v>
      </c>
      <c r="M33" s="2250" t="s">
        <v>63</v>
      </c>
      <c r="N33" s="2251" t="s">
        <v>1597</v>
      </c>
      <c r="O33" s="2174">
        <v>12</v>
      </c>
      <c r="P33" s="2291" t="s">
        <v>1598</v>
      </c>
      <c r="Q33" s="2292" t="s">
        <v>1599</v>
      </c>
      <c r="R33" s="2293">
        <f>SUM(W33:W37)/S33</f>
        <v>1</v>
      </c>
      <c r="S33" s="2288">
        <f>SUM(W33:W37)</f>
        <v>14925000</v>
      </c>
      <c r="T33" s="2147" t="s">
        <v>1600</v>
      </c>
      <c r="U33" s="2283" t="s">
        <v>1601</v>
      </c>
      <c r="V33" s="608" t="s">
        <v>1602</v>
      </c>
      <c r="W33" s="1068">
        <v>6000000</v>
      </c>
      <c r="X33" s="1069" t="s">
        <v>1603</v>
      </c>
      <c r="Y33" s="877">
        <v>20</v>
      </c>
      <c r="Z33" s="608" t="s">
        <v>1571</v>
      </c>
      <c r="AA33" s="2284">
        <v>295972</v>
      </c>
      <c r="AB33" s="2284">
        <v>285580</v>
      </c>
      <c r="AC33" s="2284">
        <v>135545</v>
      </c>
      <c r="AD33" s="2284">
        <v>44254</v>
      </c>
      <c r="AE33" s="2284">
        <v>309146</v>
      </c>
      <c r="AF33" s="2284">
        <v>92607</v>
      </c>
      <c r="AG33" s="2284">
        <v>2145</v>
      </c>
      <c r="AH33" s="2284">
        <v>12718</v>
      </c>
      <c r="AI33" s="2284">
        <v>26</v>
      </c>
      <c r="AJ33" s="2284">
        <v>37</v>
      </c>
      <c r="AK33" s="2284">
        <v>0</v>
      </c>
      <c r="AL33" s="2284">
        <v>0</v>
      </c>
      <c r="AM33" s="2284">
        <v>44350</v>
      </c>
      <c r="AN33" s="2284">
        <v>21944</v>
      </c>
      <c r="AO33" s="2284">
        <v>75687</v>
      </c>
      <c r="AP33" s="2284">
        <f>AA33+AB33</f>
        <v>581552</v>
      </c>
      <c r="AQ33" s="2287">
        <v>44197</v>
      </c>
      <c r="AR33" s="2284" t="s">
        <v>1604</v>
      </c>
      <c r="AS33" s="2284" t="s">
        <v>1572</v>
      </c>
    </row>
    <row r="34" spans="1:45" ht="66.75" customHeight="1" x14ac:dyDescent="0.2">
      <c r="A34" s="1047"/>
      <c r="B34" s="1048"/>
      <c r="C34" s="1047"/>
      <c r="D34" s="1060"/>
      <c r="E34" s="1061"/>
      <c r="F34" s="1061"/>
      <c r="G34" s="2250"/>
      <c r="H34" s="2290"/>
      <c r="I34" s="2250"/>
      <c r="J34" s="2290"/>
      <c r="K34" s="2250"/>
      <c r="L34" s="2251"/>
      <c r="M34" s="2250"/>
      <c r="N34" s="2251"/>
      <c r="O34" s="2174"/>
      <c r="P34" s="2291"/>
      <c r="Q34" s="2292"/>
      <c r="R34" s="2293"/>
      <c r="S34" s="2288"/>
      <c r="T34" s="2147"/>
      <c r="U34" s="2283"/>
      <c r="V34" s="608" t="s">
        <v>1605</v>
      </c>
      <c r="W34" s="1068">
        <f>3000000-345000</f>
        <v>2655000</v>
      </c>
      <c r="X34" s="1069" t="s">
        <v>1603</v>
      </c>
      <c r="Y34" s="877">
        <v>20</v>
      </c>
      <c r="Z34" s="608" t="s">
        <v>1571</v>
      </c>
      <c r="AA34" s="2285"/>
      <c r="AB34" s="2285"/>
      <c r="AC34" s="2285"/>
      <c r="AD34" s="2285"/>
      <c r="AE34" s="2285"/>
      <c r="AF34" s="2285"/>
      <c r="AG34" s="2285"/>
      <c r="AH34" s="2285"/>
      <c r="AI34" s="2285"/>
      <c r="AJ34" s="2285"/>
      <c r="AK34" s="2285"/>
      <c r="AL34" s="2285"/>
      <c r="AM34" s="2285"/>
      <c r="AN34" s="2285"/>
      <c r="AO34" s="2285"/>
      <c r="AP34" s="2285"/>
      <c r="AQ34" s="2285"/>
      <c r="AR34" s="2285"/>
      <c r="AS34" s="2285"/>
    </row>
    <row r="35" spans="1:45" ht="87" customHeight="1" x14ac:dyDescent="0.2">
      <c r="A35" s="1047"/>
      <c r="B35" s="1048"/>
      <c r="C35" s="1047"/>
      <c r="D35" s="1060"/>
      <c r="E35" s="1061"/>
      <c r="F35" s="1061"/>
      <c r="G35" s="2250"/>
      <c r="H35" s="2290"/>
      <c r="I35" s="2250"/>
      <c r="J35" s="2290"/>
      <c r="K35" s="2250"/>
      <c r="L35" s="2251"/>
      <c r="M35" s="2250"/>
      <c r="N35" s="2251"/>
      <c r="O35" s="2174"/>
      <c r="P35" s="2291"/>
      <c r="Q35" s="2292"/>
      <c r="R35" s="2293"/>
      <c r="S35" s="2288"/>
      <c r="T35" s="2147"/>
      <c r="U35" s="2283"/>
      <c r="V35" s="608" t="s">
        <v>1606</v>
      </c>
      <c r="W35" s="1068">
        <f>15000000-10000000</f>
        <v>5000000</v>
      </c>
      <c r="X35" s="1069" t="s">
        <v>1603</v>
      </c>
      <c r="Y35" s="877">
        <v>20</v>
      </c>
      <c r="Z35" s="608" t="s">
        <v>1571</v>
      </c>
      <c r="AA35" s="2285"/>
      <c r="AB35" s="2285"/>
      <c r="AC35" s="2285"/>
      <c r="AD35" s="2285"/>
      <c r="AE35" s="2285"/>
      <c r="AF35" s="2285"/>
      <c r="AG35" s="2285"/>
      <c r="AH35" s="2285"/>
      <c r="AI35" s="2285"/>
      <c r="AJ35" s="2285"/>
      <c r="AK35" s="2285"/>
      <c r="AL35" s="2285"/>
      <c r="AM35" s="2285"/>
      <c r="AN35" s="2285"/>
      <c r="AO35" s="2285"/>
      <c r="AP35" s="2285"/>
      <c r="AQ35" s="2285"/>
      <c r="AR35" s="2285"/>
      <c r="AS35" s="2285"/>
    </row>
    <row r="36" spans="1:45" ht="66.75" customHeight="1" x14ac:dyDescent="0.2">
      <c r="A36" s="1047"/>
      <c r="B36" s="1048"/>
      <c r="C36" s="1047"/>
      <c r="D36" s="1060"/>
      <c r="E36" s="1061"/>
      <c r="F36" s="1061"/>
      <c r="G36" s="2250"/>
      <c r="H36" s="2290"/>
      <c r="I36" s="2250"/>
      <c r="J36" s="2290"/>
      <c r="K36" s="2250"/>
      <c r="L36" s="2251"/>
      <c r="M36" s="2250"/>
      <c r="N36" s="2251"/>
      <c r="O36" s="2174"/>
      <c r="P36" s="2291"/>
      <c r="Q36" s="2292"/>
      <c r="R36" s="2293"/>
      <c r="S36" s="2288"/>
      <c r="T36" s="2147"/>
      <c r="U36" s="2283"/>
      <c r="V36" s="608" t="s">
        <v>1607</v>
      </c>
      <c r="W36" s="1068">
        <f>3000000-1730000</f>
        <v>1270000</v>
      </c>
      <c r="X36" s="1069" t="s">
        <v>1603</v>
      </c>
      <c r="Y36" s="877">
        <v>20</v>
      </c>
      <c r="Z36" s="608" t="s">
        <v>1571</v>
      </c>
      <c r="AA36" s="2285"/>
      <c r="AB36" s="2285"/>
      <c r="AC36" s="2285"/>
      <c r="AD36" s="2285"/>
      <c r="AE36" s="2285"/>
      <c r="AF36" s="2285"/>
      <c r="AG36" s="2285"/>
      <c r="AH36" s="2285"/>
      <c r="AI36" s="2285"/>
      <c r="AJ36" s="2285"/>
      <c r="AK36" s="2285"/>
      <c r="AL36" s="2285"/>
      <c r="AM36" s="2285"/>
      <c r="AN36" s="2285"/>
      <c r="AO36" s="2285"/>
      <c r="AP36" s="2285"/>
      <c r="AQ36" s="2285"/>
      <c r="AR36" s="2285"/>
      <c r="AS36" s="2285"/>
    </row>
    <row r="37" spans="1:45" ht="48.75" customHeight="1" x14ac:dyDescent="0.2">
      <c r="A37" s="1047"/>
      <c r="B37" s="1048"/>
      <c r="C37" s="1047"/>
      <c r="D37" s="1060"/>
      <c r="E37" s="1061"/>
      <c r="F37" s="1061"/>
      <c r="G37" s="2250"/>
      <c r="H37" s="2290"/>
      <c r="I37" s="2250"/>
      <c r="J37" s="2290"/>
      <c r="K37" s="2250"/>
      <c r="L37" s="2251"/>
      <c r="M37" s="2250"/>
      <c r="N37" s="2251"/>
      <c r="O37" s="2174"/>
      <c r="P37" s="2291"/>
      <c r="Q37" s="2292"/>
      <c r="R37" s="2293"/>
      <c r="S37" s="2288"/>
      <c r="T37" s="2147"/>
      <c r="U37" s="2283"/>
      <c r="V37" s="608" t="s">
        <v>1608</v>
      </c>
      <c r="W37" s="1068">
        <f>8000000-8000000</f>
        <v>0</v>
      </c>
      <c r="X37" s="1069" t="s">
        <v>1609</v>
      </c>
      <c r="Y37" s="877">
        <v>20</v>
      </c>
      <c r="Z37" s="608" t="s">
        <v>1571</v>
      </c>
      <c r="AA37" s="2286"/>
      <c r="AB37" s="2286"/>
      <c r="AC37" s="2286"/>
      <c r="AD37" s="2286"/>
      <c r="AE37" s="2286"/>
      <c r="AF37" s="2286"/>
      <c r="AG37" s="2286"/>
      <c r="AH37" s="2286"/>
      <c r="AI37" s="2286"/>
      <c r="AJ37" s="2286"/>
      <c r="AK37" s="2286"/>
      <c r="AL37" s="2286"/>
      <c r="AM37" s="2286"/>
      <c r="AN37" s="2286"/>
      <c r="AO37" s="2286"/>
      <c r="AP37" s="2286"/>
      <c r="AQ37" s="2286"/>
      <c r="AR37" s="2286"/>
      <c r="AS37" s="2286"/>
    </row>
    <row r="38" spans="1:45" ht="22.5" customHeight="1" x14ac:dyDescent="0.2">
      <c r="A38" s="1047"/>
      <c r="B38" s="1048"/>
      <c r="C38" s="1047"/>
      <c r="D38" s="1060"/>
      <c r="E38" s="181">
        <v>4599</v>
      </c>
      <c r="F38" s="1070" t="s">
        <v>186</v>
      </c>
      <c r="G38" s="97"/>
      <c r="H38" s="1071"/>
      <c r="I38" s="97"/>
      <c r="J38" s="1071"/>
      <c r="K38" s="94"/>
      <c r="L38" s="94"/>
      <c r="M38" s="94"/>
      <c r="N38" s="94"/>
      <c r="O38" s="94"/>
      <c r="P38" s="1072"/>
      <c r="Q38" s="1073"/>
      <c r="R38" s="1074"/>
      <c r="S38" s="1075"/>
      <c r="T38" s="1073"/>
      <c r="U38" s="1076"/>
      <c r="V38" s="94"/>
      <c r="W38" s="1077"/>
      <c r="X38" s="1077"/>
      <c r="Y38" s="1077"/>
      <c r="Z38" s="94"/>
      <c r="AA38" s="98"/>
      <c r="AB38" s="98"/>
      <c r="AC38" s="98"/>
      <c r="AD38" s="98"/>
      <c r="AE38" s="98"/>
      <c r="AF38" s="98"/>
      <c r="AG38" s="98"/>
      <c r="AH38" s="98"/>
      <c r="AI38" s="98"/>
      <c r="AJ38" s="98"/>
      <c r="AK38" s="98"/>
      <c r="AL38" s="98"/>
      <c r="AM38" s="98"/>
      <c r="AN38" s="98"/>
      <c r="AO38" s="98"/>
      <c r="AP38" s="98"/>
      <c r="AQ38" s="98"/>
      <c r="AR38" s="98"/>
      <c r="AS38" s="1078"/>
    </row>
    <row r="39" spans="1:45" ht="105.75" customHeight="1" x14ac:dyDescent="0.2">
      <c r="A39" s="1047"/>
      <c r="B39" s="1048"/>
      <c r="C39" s="1047"/>
      <c r="D39" s="1060"/>
      <c r="E39" s="1079"/>
      <c r="F39" s="1043"/>
      <c r="G39" s="2289" t="s">
        <v>63</v>
      </c>
      <c r="H39" s="2257" t="s">
        <v>1610</v>
      </c>
      <c r="I39" s="2171">
        <v>4599018</v>
      </c>
      <c r="J39" s="2257" t="s">
        <v>1157</v>
      </c>
      <c r="K39" s="2171" t="s">
        <v>63</v>
      </c>
      <c r="L39" s="2257" t="s">
        <v>1611</v>
      </c>
      <c r="M39" s="2171">
        <v>459901800</v>
      </c>
      <c r="N39" s="2257" t="s">
        <v>288</v>
      </c>
      <c r="O39" s="2171">
        <v>5</v>
      </c>
      <c r="P39" s="2171" t="s">
        <v>1612</v>
      </c>
      <c r="Q39" s="2257" t="s">
        <v>1613</v>
      </c>
      <c r="R39" s="2323">
        <f>SUM(W39:W44)/S39</f>
        <v>1</v>
      </c>
      <c r="S39" s="2321">
        <f>SUM(W39:W44)</f>
        <v>220682500</v>
      </c>
      <c r="T39" s="2257" t="s">
        <v>1614</v>
      </c>
      <c r="U39" s="2322" t="s">
        <v>1615</v>
      </c>
      <c r="V39" s="650" t="s">
        <v>1616</v>
      </c>
      <c r="W39" s="1080">
        <f>36000000-12900000+3300000</f>
        <v>26400000</v>
      </c>
      <c r="X39" s="1081" t="s">
        <v>1617</v>
      </c>
      <c r="Y39" s="877">
        <v>20</v>
      </c>
      <c r="Z39" s="608" t="s">
        <v>1571</v>
      </c>
      <c r="AA39" s="2294">
        <v>295972</v>
      </c>
      <c r="AB39" s="2294">
        <v>285580</v>
      </c>
      <c r="AC39" s="2294">
        <v>135545</v>
      </c>
      <c r="AD39" s="2294">
        <v>44254</v>
      </c>
      <c r="AE39" s="2294">
        <v>309146</v>
      </c>
      <c r="AF39" s="2294">
        <v>92607</v>
      </c>
      <c r="AG39" s="2294">
        <v>2145</v>
      </c>
      <c r="AH39" s="2294">
        <v>12718</v>
      </c>
      <c r="AI39" s="2294">
        <v>26</v>
      </c>
      <c r="AJ39" s="2294">
        <v>37</v>
      </c>
      <c r="AK39" s="2294">
        <v>0</v>
      </c>
      <c r="AL39" s="2294">
        <v>0</v>
      </c>
      <c r="AM39" s="2294">
        <v>44350</v>
      </c>
      <c r="AN39" s="2294">
        <v>21944</v>
      </c>
      <c r="AO39" s="2294">
        <v>75687</v>
      </c>
      <c r="AP39" s="2294">
        <f>SUM(AA39,AB39)</f>
        <v>581552</v>
      </c>
      <c r="AQ39" s="2297">
        <v>44197</v>
      </c>
      <c r="AR39" s="2297">
        <v>44561</v>
      </c>
      <c r="AS39" s="2175" t="s">
        <v>1572</v>
      </c>
    </row>
    <row r="40" spans="1:45" ht="102" customHeight="1" x14ac:dyDescent="0.2">
      <c r="A40" s="1047"/>
      <c r="B40" s="1048"/>
      <c r="C40" s="1047"/>
      <c r="D40" s="1060"/>
      <c r="E40" s="1061"/>
      <c r="F40" s="1082"/>
      <c r="G40" s="2289"/>
      <c r="H40" s="2257"/>
      <c r="I40" s="2171"/>
      <c r="J40" s="2257"/>
      <c r="K40" s="2171"/>
      <c r="L40" s="2257"/>
      <c r="M40" s="2171"/>
      <c r="N40" s="2257"/>
      <c r="O40" s="2171"/>
      <c r="P40" s="2171"/>
      <c r="Q40" s="2257"/>
      <c r="R40" s="2323"/>
      <c r="S40" s="2321"/>
      <c r="T40" s="2257"/>
      <c r="U40" s="2322"/>
      <c r="V40" s="650" t="s">
        <v>1618</v>
      </c>
      <c r="W40" s="1083">
        <v>23115000</v>
      </c>
      <c r="X40" s="1081" t="s">
        <v>1617</v>
      </c>
      <c r="Y40" s="877">
        <v>20</v>
      </c>
      <c r="Z40" s="608" t="s">
        <v>1571</v>
      </c>
      <c r="AA40" s="2295"/>
      <c r="AB40" s="2295"/>
      <c r="AC40" s="2295"/>
      <c r="AD40" s="2295"/>
      <c r="AE40" s="2295"/>
      <c r="AF40" s="2295"/>
      <c r="AG40" s="2295"/>
      <c r="AH40" s="2295"/>
      <c r="AI40" s="2295"/>
      <c r="AJ40" s="2295"/>
      <c r="AK40" s="2295"/>
      <c r="AL40" s="2295"/>
      <c r="AM40" s="2295"/>
      <c r="AN40" s="2295"/>
      <c r="AO40" s="2295"/>
      <c r="AP40" s="2295"/>
      <c r="AQ40" s="2295"/>
      <c r="AR40" s="2295"/>
      <c r="AS40" s="2285"/>
    </row>
    <row r="41" spans="1:45" ht="90" customHeight="1" x14ac:dyDescent="0.2">
      <c r="A41" s="1047"/>
      <c r="B41" s="1048"/>
      <c r="C41" s="1047"/>
      <c r="D41" s="1060"/>
      <c r="E41" s="1061"/>
      <c r="F41" s="1082"/>
      <c r="G41" s="2289"/>
      <c r="H41" s="2257"/>
      <c r="I41" s="2171"/>
      <c r="J41" s="2257"/>
      <c r="K41" s="2171"/>
      <c r="L41" s="2257"/>
      <c r="M41" s="2171"/>
      <c r="N41" s="2257"/>
      <c r="O41" s="2171"/>
      <c r="P41" s="2171"/>
      <c r="Q41" s="2257"/>
      <c r="R41" s="2323"/>
      <c r="S41" s="2321"/>
      <c r="T41" s="2257"/>
      <c r="U41" s="2322"/>
      <c r="V41" s="650" t="s">
        <v>1619</v>
      </c>
      <c r="W41" s="1083">
        <v>31576333</v>
      </c>
      <c r="X41" s="1081" t="s">
        <v>1617</v>
      </c>
      <c r="Y41" s="877">
        <v>20</v>
      </c>
      <c r="Z41" s="608" t="s">
        <v>1571</v>
      </c>
      <c r="AA41" s="2295"/>
      <c r="AB41" s="2295"/>
      <c r="AC41" s="2295"/>
      <c r="AD41" s="2295"/>
      <c r="AE41" s="2295"/>
      <c r="AF41" s="2295"/>
      <c r="AG41" s="2295"/>
      <c r="AH41" s="2295"/>
      <c r="AI41" s="2295"/>
      <c r="AJ41" s="2295"/>
      <c r="AK41" s="2295"/>
      <c r="AL41" s="2295"/>
      <c r="AM41" s="2295"/>
      <c r="AN41" s="2295"/>
      <c r="AO41" s="2295"/>
      <c r="AP41" s="2295"/>
      <c r="AQ41" s="2295"/>
      <c r="AR41" s="2295"/>
      <c r="AS41" s="2285"/>
    </row>
    <row r="42" spans="1:45" ht="59.25" customHeight="1" x14ac:dyDescent="0.2">
      <c r="A42" s="1047"/>
      <c r="B42" s="1048"/>
      <c r="C42" s="1047"/>
      <c r="D42" s="1060"/>
      <c r="E42" s="1061"/>
      <c r="F42" s="1082"/>
      <c r="G42" s="2289"/>
      <c r="H42" s="2257"/>
      <c r="I42" s="2171"/>
      <c r="J42" s="2257"/>
      <c r="K42" s="2171"/>
      <c r="L42" s="2257"/>
      <c r="M42" s="2171"/>
      <c r="N42" s="2257"/>
      <c r="O42" s="2171"/>
      <c r="P42" s="2171"/>
      <c r="Q42" s="2257"/>
      <c r="R42" s="2323"/>
      <c r="S42" s="2321"/>
      <c r="T42" s="2257"/>
      <c r="U42" s="2322"/>
      <c r="V42" s="650" t="s">
        <v>1620</v>
      </c>
      <c r="W42" s="1083">
        <v>28252000</v>
      </c>
      <c r="X42" s="1081" t="s">
        <v>1617</v>
      </c>
      <c r="Y42" s="877">
        <v>20</v>
      </c>
      <c r="Z42" s="608" t="s">
        <v>1571</v>
      </c>
      <c r="AA42" s="2295"/>
      <c r="AB42" s="2295"/>
      <c r="AC42" s="2295"/>
      <c r="AD42" s="2295"/>
      <c r="AE42" s="2295"/>
      <c r="AF42" s="2295"/>
      <c r="AG42" s="2295"/>
      <c r="AH42" s="2295"/>
      <c r="AI42" s="2295"/>
      <c r="AJ42" s="2295"/>
      <c r="AK42" s="2295"/>
      <c r="AL42" s="2295"/>
      <c r="AM42" s="2295"/>
      <c r="AN42" s="2295"/>
      <c r="AO42" s="2295"/>
      <c r="AP42" s="2295"/>
      <c r="AQ42" s="2295"/>
      <c r="AR42" s="2295"/>
      <c r="AS42" s="2285"/>
    </row>
    <row r="43" spans="1:45" ht="93.75" customHeight="1" x14ac:dyDescent="0.2">
      <c r="A43" s="1047"/>
      <c r="B43" s="1048"/>
      <c r="C43" s="1047"/>
      <c r="D43" s="1060"/>
      <c r="E43" s="1061"/>
      <c r="F43" s="1082"/>
      <c r="G43" s="2289"/>
      <c r="H43" s="2257"/>
      <c r="I43" s="2171"/>
      <c r="J43" s="2257"/>
      <c r="K43" s="2171"/>
      <c r="L43" s="2257"/>
      <c r="M43" s="2171"/>
      <c r="N43" s="2257"/>
      <c r="O43" s="2171"/>
      <c r="P43" s="2171"/>
      <c r="Q43" s="2257"/>
      <c r="R43" s="2323"/>
      <c r="S43" s="2321"/>
      <c r="T43" s="2257"/>
      <c r="U43" s="2322"/>
      <c r="V43" s="650" t="s">
        <v>1621</v>
      </c>
      <c r="W43" s="1083">
        <v>82030500</v>
      </c>
      <c r="X43" s="1081" t="s">
        <v>1617</v>
      </c>
      <c r="Y43" s="877">
        <v>20</v>
      </c>
      <c r="Z43" s="608" t="s">
        <v>1571</v>
      </c>
      <c r="AA43" s="2295"/>
      <c r="AB43" s="2295"/>
      <c r="AC43" s="2295"/>
      <c r="AD43" s="2295"/>
      <c r="AE43" s="2295"/>
      <c r="AF43" s="2295"/>
      <c r="AG43" s="2295"/>
      <c r="AH43" s="2295"/>
      <c r="AI43" s="2295"/>
      <c r="AJ43" s="2295"/>
      <c r="AK43" s="2295"/>
      <c r="AL43" s="2295"/>
      <c r="AM43" s="2295"/>
      <c r="AN43" s="2295"/>
      <c r="AO43" s="2295"/>
      <c r="AP43" s="2295"/>
      <c r="AQ43" s="2295"/>
      <c r="AR43" s="2295"/>
      <c r="AS43" s="2285"/>
    </row>
    <row r="44" spans="1:45" ht="86.25" customHeight="1" x14ac:dyDescent="0.2">
      <c r="A44" s="1047"/>
      <c r="B44" s="1048"/>
      <c r="C44" s="1047"/>
      <c r="D44" s="1060"/>
      <c r="E44" s="1061"/>
      <c r="F44" s="1082"/>
      <c r="G44" s="2289"/>
      <c r="H44" s="2257"/>
      <c r="I44" s="2171"/>
      <c r="J44" s="2257"/>
      <c r="K44" s="2171"/>
      <c r="L44" s="2257"/>
      <c r="M44" s="2171"/>
      <c r="N44" s="2257"/>
      <c r="O44" s="2171"/>
      <c r="P44" s="2171"/>
      <c r="Q44" s="2257"/>
      <c r="R44" s="2323"/>
      <c r="S44" s="2321"/>
      <c r="T44" s="2257"/>
      <c r="U44" s="2322"/>
      <c r="V44" s="650" t="s">
        <v>1622</v>
      </c>
      <c r="W44" s="1083">
        <v>29308667</v>
      </c>
      <c r="X44" s="1081" t="s">
        <v>1617</v>
      </c>
      <c r="Y44" s="877">
        <v>20</v>
      </c>
      <c r="Z44" s="608" t="s">
        <v>1571</v>
      </c>
      <c r="AA44" s="2296"/>
      <c r="AB44" s="2296"/>
      <c r="AC44" s="2296"/>
      <c r="AD44" s="2296"/>
      <c r="AE44" s="2296"/>
      <c r="AF44" s="2296"/>
      <c r="AG44" s="2296"/>
      <c r="AH44" s="2296"/>
      <c r="AI44" s="2296"/>
      <c r="AJ44" s="2296"/>
      <c r="AK44" s="2296"/>
      <c r="AL44" s="2296"/>
      <c r="AM44" s="2296"/>
      <c r="AN44" s="2296"/>
      <c r="AO44" s="2296"/>
      <c r="AP44" s="2296"/>
      <c r="AQ44" s="2296"/>
      <c r="AR44" s="2296"/>
      <c r="AS44" s="2286"/>
    </row>
    <row r="45" spans="1:45" ht="138.75" customHeight="1" x14ac:dyDescent="0.2">
      <c r="A45" s="1084"/>
      <c r="C45" s="1085"/>
      <c r="D45" s="1086"/>
      <c r="F45" s="1086"/>
      <c r="G45" s="2171" t="s">
        <v>63</v>
      </c>
      <c r="H45" s="2257" t="s">
        <v>1623</v>
      </c>
      <c r="I45" s="2171">
        <v>4599025</v>
      </c>
      <c r="J45" s="2257" t="s">
        <v>1624</v>
      </c>
      <c r="K45" s="2171" t="s">
        <v>63</v>
      </c>
      <c r="L45" s="2257" t="s">
        <v>1625</v>
      </c>
      <c r="M45" s="2171">
        <v>459902500</v>
      </c>
      <c r="N45" s="2257" t="s">
        <v>1626</v>
      </c>
      <c r="O45" s="2171">
        <v>1</v>
      </c>
      <c r="P45" s="2171" t="s">
        <v>1627</v>
      </c>
      <c r="Q45" s="2257" t="s">
        <v>1628</v>
      </c>
      <c r="R45" s="2325">
        <f>SUM(W45:W47)/S45</f>
        <v>1</v>
      </c>
      <c r="S45" s="2309">
        <f>SUM(W45:W47)</f>
        <v>50776000</v>
      </c>
      <c r="T45" s="2257" t="s">
        <v>1629</v>
      </c>
      <c r="U45" s="2322" t="s">
        <v>1630</v>
      </c>
      <c r="V45" s="650" t="s">
        <v>1631</v>
      </c>
      <c r="W45" s="1087">
        <v>20195000</v>
      </c>
      <c r="X45" s="1081" t="s">
        <v>1632</v>
      </c>
      <c r="Y45" s="877">
        <v>20</v>
      </c>
      <c r="Z45" s="608" t="s">
        <v>1571</v>
      </c>
      <c r="AA45" s="2327">
        <v>295972</v>
      </c>
      <c r="AB45" s="2308">
        <v>285580</v>
      </c>
      <c r="AC45" s="2308">
        <v>135545</v>
      </c>
      <c r="AD45" s="2308">
        <v>44254</v>
      </c>
      <c r="AE45" s="2308">
        <v>309146</v>
      </c>
      <c r="AF45" s="2308">
        <v>92607</v>
      </c>
      <c r="AG45" s="2308">
        <v>2145</v>
      </c>
      <c r="AH45" s="2308">
        <v>12718</v>
      </c>
      <c r="AI45" s="2308">
        <v>26</v>
      </c>
      <c r="AJ45" s="2308">
        <v>37</v>
      </c>
      <c r="AK45" s="2308">
        <v>0</v>
      </c>
      <c r="AL45" s="2308">
        <v>0</v>
      </c>
      <c r="AM45" s="2308">
        <v>44350</v>
      </c>
      <c r="AN45" s="2308">
        <v>21944</v>
      </c>
      <c r="AO45" s="2308">
        <v>75687</v>
      </c>
      <c r="AP45" s="2308">
        <v>581552</v>
      </c>
      <c r="AQ45" s="2324">
        <v>44197</v>
      </c>
      <c r="AR45" s="2324">
        <v>44561</v>
      </c>
      <c r="AS45" s="2298" t="s">
        <v>1572</v>
      </c>
    </row>
    <row r="46" spans="1:45" ht="64.5" customHeight="1" x14ac:dyDescent="0.2">
      <c r="A46" s="1084"/>
      <c r="C46" s="1085"/>
      <c r="D46" s="1086"/>
      <c r="F46" s="1086"/>
      <c r="G46" s="2171"/>
      <c r="H46" s="2257"/>
      <c r="I46" s="2171"/>
      <c r="J46" s="2257"/>
      <c r="K46" s="2171"/>
      <c r="L46" s="2257"/>
      <c r="M46" s="2171"/>
      <c r="N46" s="2257"/>
      <c r="O46" s="2171"/>
      <c r="P46" s="2171"/>
      <c r="Q46" s="2257"/>
      <c r="R46" s="2326"/>
      <c r="S46" s="2310"/>
      <c r="T46" s="2257"/>
      <c r="U46" s="2322"/>
      <c r="V46" s="625" t="s">
        <v>1633</v>
      </c>
      <c r="W46" s="1080">
        <f>30000000-3965000-800000+800000-1608667</f>
        <v>24426333</v>
      </c>
      <c r="X46" s="1081" t="s">
        <v>1632</v>
      </c>
      <c r="Y46" s="877">
        <v>20</v>
      </c>
      <c r="Z46" s="608" t="s">
        <v>1571</v>
      </c>
      <c r="AA46" s="2328"/>
      <c r="AB46" s="2308"/>
      <c r="AC46" s="2308"/>
      <c r="AD46" s="2308"/>
      <c r="AE46" s="2308"/>
      <c r="AF46" s="2308"/>
      <c r="AG46" s="2308"/>
      <c r="AH46" s="2308"/>
      <c r="AI46" s="2308"/>
      <c r="AJ46" s="2308"/>
      <c r="AK46" s="2308"/>
      <c r="AL46" s="2308"/>
      <c r="AM46" s="2308"/>
      <c r="AN46" s="2308"/>
      <c r="AO46" s="2308"/>
      <c r="AP46" s="2308"/>
      <c r="AQ46" s="2308"/>
      <c r="AR46" s="2308"/>
      <c r="AS46" s="2299"/>
    </row>
    <row r="47" spans="1:45" ht="87.75" customHeight="1" x14ac:dyDescent="0.2">
      <c r="A47" s="1084"/>
      <c r="C47" s="1085"/>
      <c r="D47" s="1086"/>
      <c r="F47" s="1086"/>
      <c r="G47" s="2171"/>
      <c r="H47" s="2257"/>
      <c r="I47" s="2171"/>
      <c r="J47" s="2257"/>
      <c r="K47" s="2171"/>
      <c r="L47" s="2281"/>
      <c r="M47" s="2314"/>
      <c r="N47" s="2281"/>
      <c r="O47" s="2171"/>
      <c r="P47" s="2171"/>
      <c r="Q47" s="2257"/>
      <c r="R47" s="2326"/>
      <c r="S47" s="2310"/>
      <c r="T47" s="2257"/>
      <c r="U47" s="2322"/>
      <c r="V47" s="650" t="s">
        <v>1634</v>
      </c>
      <c r="W47" s="1080">
        <f>12000000-6230000+800000+1200000-1615333</f>
        <v>6154667</v>
      </c>
      <c r="X47" s="1081" t="s">
        <v>1632</v>
      </c>
      <c r="Y47" s="877">
        <v>20</v>
      </c>
      <c r="Z47" s="608" t="s">
        <v>1571</v>
      </c>
      <c r="AA47" s="2329"/>
      <c r="AB47" s="2308"/>
      <c r="AC47" s="2308"/>
      <c r="AD47" s="2308"/>
      <c r="AE47" s="2308"/>
      <c r="AF47" s="2308"/>
      <c r="AG47" s="2308"/>
      <c r="AH47" s="2308"/>
      <c r="AI47" s="2308"/>
      <c r="AJ47" s="2308"/>
      <c r="AK47" s="2308"/>
      <c r="AL47" s="2308"/>
      <c r="AM47" s="2308"/>
      <c r="AN47" s="2308"/>
      <c r="AO47" s="2308"/>
      <c r="AP47" s="2308"/>
      <c r="AQ47" s="2308"/>
      <c r="AR47" s="2308"/>
      <c r="AS47" s="2300"/>
    </row>
    <row r="48" spans="1:45" ht="99" customHeight="1" x14ac:dyDescent="0.2">
      <c r="A48" s="1084"/>
      <c r="C48" s="1085"/>
      <c r="D48" s="1086"/>
      <c r="F48" s="1086"/>
      <c r="G48" s="2301" t="s">
        <v>63</v>
      </c>
      <c r="H48" s="2151" t="s">
        <v>1635</v>
      </c>
      <c r="I48" s="2305">
        <v>4599025</v>
      </c>
      <c r="J48" s="2151" t="s">
        <v>1624</v>
      </c>
      <c r="K48" s="2305" t="s">
        <v>63</v>
      </c>
      <c r="L48" s="2151" t="s">
        <v>1636</v>
      </c>
      <c r="M48" s="2305">
        <v>459902500</v>
      </c>
      <c r="N48" s="2151" t="s">
        <v>1626</v>
      </c>
      <c r="O48" s="2311">
        <v>1</v>
      </c>
      <c r="P48" s="2314" t="s">
        <v>1637</v>
      </c>
      <c r="Q48" s="2281" t="s">
        <v>1638</v>
      </c>
      <c r="R48" s="2318">
        <f>SUM(W48:W61)/S48</f>
        <v>1</v>
      </c>
      <c r="S48" s="2331">
        <f>SUM(W48:W61)</f>
        <v>298084000</v>
      </c>
      <c r="T48" s="2281" t="s">
        <v>1639</v>
      </c>
      <c r="U48" s="2173" t="s">
        <v>1640</v>
      </c>
      <c r="V48" s="625" t="s">
        <v>1641</v>
      </c>
      <c r="W48" s="1068">
        <f>40321000+15119000+5440000-1184474-2703526-880000</f>
        <v>56112000</v>
      </c>
      <c r="X48" s="1069" t="s">
        <v>1642</v>
      </c>
      <c r="Y48" s="877">
        <v>20</v>
      </c>
      <c r="Z48" s="608" t="s">
        <v>1571</v>
      </c>
      <c r="AA48" s="2327">
        <v>295972</v>
      </c>
      <c r="AB48" s="2327">
        <v>285580</v>
      </c>
      <c r="AC48" s="2327">
        <v>135545</v>
      </c>
      <c r="AD48" s="2327">
        <v>44254</v>
      </c>
      <c r="AE48" s="2327">
        <v>309146</v>
      </c>
      <c r="AF48" s="2327">
        <v>92607</v>
      </c>
      <c r="AG48" s="2308">
        <v>2145</v>
      </c>
      <c r="AH48" s="2308">
        <v>12718</v>
      </c>
      <c r="AI48" s="2308">
        <v>26</v>
      </c>
      <c r="AJ48" s="2308">
        <v>37</v>
      </c>
      <c r="AK48" s="2308">
        <v>0</v>
      </c>
      <c r="AL48" s="2308">
        <v>0</v>
      </c>
      <c r="AM48" s="2308">
        <v>44350</v>
      </c>
      <c r="AN48" s="2308">
        <v>21944</v>
      </c>
      <c r="AO48" s="2308">
        <v>75687</v>
      </c>
      <c r="AP48" s="2308">
        <v>581552</v>
      </c>
      <c r="AQ48" s="2324">
        <v>44197</v>
      </c>
      <c r="AR48" s="2324">
        <v>44561</v>
      </c>
      <c r="AS48" s="2335" t="s">
        <v>1572</v>
      </c>
    </row>
    <row r="49" spans="1:45" ht="96.75" customHeight="1" x14ac:dyDescent="0.2">
      <c r="A49" s="1084"/>
      <c r="C49" s="1085"/>
      <c r="D49" s="1086"/>
      <c r="F49" s="1086"/>
      <c r="G49" s="2302"/>
      <c r="H49" s="2152"/>
      <c r="I49" s="2306"/>
      <c r="J49" s="2152"/>
      <c r="K49" s="2306"/>
      <c r="L49" s="2152"/>
      <c r="M49" s="2306"/>
      <c r="N49" s="2152"/>
      <c r="O49" s="2312"/>
      <c r="P49" s="2136"/>
      <c r="Q49" s="2316"/>
      <c r="R49" s="2319"/>
      <c r="S49" s="2332"/>
      <c r="T49" s="2316"/>
      <c r="U49" s="2333"/>
      <c r="V49" s="625" t="s">
        <v>1643</v>
      </c>
      <c r="W49" s="1088">
        <f>34650999+10460000+3150000</f>
        <v>48260999</v>
      </c>
      <c r="X49" s="1069" t="s">
        <v>1642</v>
      </c>
      <c r="Y49" s="877">
        <v>20</v>
      </c>
      <c r="Z49" s="608" t="s">
        <v>1571</v>
      </c>
      <c r="AA49" s="2328"/>
      <c r="AB49" s="2328"/>
      <c r="AC49" s="2328"/>
      <c r="AD49" s="2328"/>
      <c r="AE49" s="2328"/>
      <c r="AF49" s="2328"/>
      <c r="AG49" s="2308"/>
      <c r="AH49" s="2308"/>
      <c r="AI49" s="2308"/>
      <c r="AJ49" s="2308"/>
      <c r="AK49" s="2308"/>
      <c r="AL49" s="2308"/>
      <c r="AM49" s="2308"/>
      <c r="AN49" s="2308"/>
      <c r="AO49" s="2308"/>
      <c r="AP49" s="2308"/>
      <c r="AQ49" s="2324"/>
      <c r="AR49" s="2324"/>
      <c r="AS49" s="2335"/>
    </row>
    <row r="50" spans="1:45" ht="85.5" customHeight="1" x14ac:dyDescent="0.2">
      <c r="A50" s="1084"/>
      <c r="C50" s="1085"/>
      <c r="D50" s="1086"/>
      <c r="F50" s="1086"/>
      <c r="G50" s="2302"/>
      <c r="H50" s="2152"/>
      <c r="I50" s="2306"/>
      <c r="J50" s="2152"/>
      <c r="K50" s="2306"/>
      <c r="L50" s="2152"/>
      <c r="M50" s="2306"/>
      <c r="N50" s="2152"/>
      <c r="O50" s="2312"/>
      <c r="P50" s="2136"/>
      <c r="Q50" s="2316"/>
      <c r="R50" s="2319"/>
      <c r="S50" s="2332"/>
      <c r="T50" s="2316"/>
      <c r="U50" s="2333"/>
      <c r="V50" s="625" t="s">
        <v>1644</v>
      </c>
      <c r="W50" s="1088">
        <f>73041890-14137140+598751</f>
        <v>59503501</v>
      </c>
      <c r="X50" s="1069" t="s">
        <v>1642</v>
      </c>
      <c r="Y50" s="877">
        <v>20</v>
      </c>
      <c r="Z50" s="608" t="s">
        <v>1571</v>
      </c>
      <c r="AA50" s="2328"/>
      <c r="AB50" s="2328"/>
      <c r="AC50" s="2328"/>
      <c r="AD50" s="2328"/>
      <c r="AE50" s="2328"/>
      <c r="AF50" s="2328"/>
      <c r="AG50" s="2308"/>
      <c r="AH50" s="2308"/>
      <c r="AI50" s="2308"/>
      <c r="AJ50" s="2308"/>
      <c r="AK50" s="2308"/>
      <c r="AL50" s="2308"/>
      <c r="AM50" s="2308"/>
      <c r="AN50" s="2308"/>
      <c r="AO50" s="2308"/>
      <c r="AP50" s="2308"/>
      <c r="AQ50" s="2324"/>
      <c r="AR50" s="2324"/>
      <c r="AS50" s="2335"/>
    </row>
    <row r="51" spans="1:45" ht="135" customHeight="1" x14ac:dyDescent="0.2">
      <c r="A51" s="1084"/>
      <c r="C51" s="1085"/>
      <c r="D51" s="1086"/>
      <c r="F51" s="1086"/>
      <c r="G51" s="2302"/>
      <c r="H51" s="2152"/>
      <c r="I51" s="2306"/>
      <c r="J51" s="2152"/>
      <c r="K51" s="2306"/>
      <c r="L51" s="2152"/>
      <c r="M51" s="2306"/>
      <c r="N51" s="2152"/>
      <c r="O51" s="2312"/>
      <c r="P51" s="2136"/>
      <c r="Q51" s="2316"/>
      <c r="R51" s="2319"/>
      <c r="S51" s="2332"/>
      <c r="T51" s="2316"/>
      <c r="U51" s="2333"/>
      <c r="V51" s="625" t="s">
        <v>1645</v>
      </c>
      <c r="W51" s="1088">
        <v>25605394.850000001</v>
      </c>
      <c r="X51" s="1069" t="s">
        <v>1642</v>
      </c>
      <c r="Y51" s="877">
        <v>20</v>
      </c>
      <c r="Z51" s="608" t="s">
        <v>1571</v>
      </c>
      <c r="AA51" s="2328"/>
      <c r="AB51" s="2328"/>
      <c r="AC51" s="2328"/>
      <c r="AD51" s="2328"/>
      <c r="AE51" s="2328"/>
      <c r="AF51" s="2328"/>
      <c r="AG51" s="2308"/>
      <c r="AH51" s="2308"/>
      <c r="AI51" s="2308"/>
      <c r="AJ51" s="2308"/>
      <c r="AK51" s="2308"/>
      <c r="AL51" s="2308"/>
      <c r="AM51" s="2308"/>
      <c r="AN51" s="2308"/>
      <c r="AO51" s="2308"/>
      <c r="AP51" s="2308"/>
      <c r="AQ51" s="2324"/>
      <c r="AR51" s="2324"/>
      <c r="AS51" s="2335"/>
    </row>
    <row r="52" spans="1:45" ht="95.25" customHeight="1" x14ac:dyDescent="0.2">
      <c r="A52" s="1084"/>
      <c r="C52" s="1085"/>
      <c r="D52" s="1086"/>
      <c r="F52" s="1086"/>
      <c r="G52" s="2302"/>
      <c r="H52" s="2152"/>
      <c r="I52" s="2306"/>
      <c r="J52" s="2152"/>
      <c r="K52" s="2306"/>
      <c r="L52" s="2152"/>
      <c r="M52" s="2306"/>
      <c r="N52" s="2152"/>
      <c r="O52" s="2312"/>
      <c r="P52" s="2136"/>
      <c r="Q52" s="2316"/>
      <c r="R52" s="2319"/>
      <c r="S52" s="2332"/>
      <c r="T52" s="2316"/>
      <c r="U52" s="2333"/>
      <c r="V52" s="625" t="s">
        <v>1646</v>
      </c>
      <c r="W52" s="1088">
        <f>25965000-579605.61+220000</f>
        <v>25605394.390000001</v>
      </c>
      <c r="X52" s="1069" t="s">
        <v>1642</v>
      </c>
      <c r="Y52" s="877">
        <v>20</v>
      </c>
      <c r="Z52" s="608" t="s">
        <v>1571</v>
      </c>
      <c r="AA52" s="2328"/>
      <c r="AB52" s="2328"/>
      <c r="AC52" s="2328"/>
      <c r="AD52" s="2328"/>
      <c r="AE52" s="2328"/>
      <c r="AF52" s="2328"/>
      <c r="AG52" s="2308"/>
      <c r="AH52" s="2308"/>
      <c r="AI52" s="2308"/>
      <c r="AJ52" s="2308"/>
      <c r="AK52" s="2308"/>
      <c r="AL52" s="2308"/>
      <c r="AM52" s="2308"/>
      <c r="AN52" s="2308"/>
      <c r="AO52" s="2308"/>
      <c r="AP52" s="2308"/>
      <c r="AQ52" s="2324"/>
      <c r="AR52" s="2324"/>
      <c r="AS52" s="2335"/>
    </row>
    <row r="53" spans="1:45" ht="80.25" customHeight="1" x14ac:dyDescent="0.2">
      <c r="A53" s="1084"/>
      <c r="C53" s="1085"/>
      <c r="D53" s="1086"/>
      <c r="F53" s="1086"/>
      <c r="G53" s="2302"/>
      <c r="H53" s="2152"/>
      <c r="I53" s="2306"/>
      <c r="J53" s="2152"/>
      <c r="K53" s="2306"/>
      <c r="L53" s="2152"/>
      <c r="M53" s="2306"/>
      <c r="N53" s="2152"/>
      <c r="O53" s="2312"/>
      <c r="P53" s="2136"/>
      <c r="Q53" s="2316"/>
      <c r="R53" s="2319"/>
      <c r="S53" s="2332"/>
      <c r="T53" s="2316"/>
      <c r="U53" s="2333"/>
      <c r="V53" s="625" t="s">
        <v>1647</v>
      </c>
      <c r="W53" s="1088">
        <f>34620000-400098.24+220000</f>
        <v>34439901.759999998</v>
      </c>
      <c r="X53" s="1069" t="s">
        <v>1642</v>
      </c>
      <c r="Y53" s="877">
        <v>20</v>
      </c>
      <c r="Z53" s="608" t="s">
        <v>1571</v>
      </c>
      <c r="AA53" s="2328"/>
      <c r="AB53" s="2328"/>
      <c r="AC53" s="2328"/>
      <c r="AD53" s="2328"/>
      <c r="AE53" s="2328"/>
      <c r="AF53" s="2328"/>
      <c r="AG53" s="2308"/>
      <c r="AH53" s="2308"/>
      <c r="AI53" s="2308"/>
      <c r="AJ53" s="2308"/>
      <c r="AK53" s="2308"/>
      <c r="AL53" s="2308"/>
      <c r="AM53" s="2308"/>
      <c r="AN53" s="2308"/>
      <c r="AO53" s="2308"/>
      <c r="AP53" s="2308"/>
      <c r="AQ53" s="2324"/>
      <c r="AR53" s="2324"/>
      <c r="AS53" s="2335"/>
    </row>
    <row r="54" spans="1:45" ht="105" customHeight="1" x14ac:dyDescent="0.2">
      <c r="A54" s="1084"/>
      <c r="C54" s="1085"/>
      <c r="D54" s="1086"/>
      <c r="F54" s="1086"/>
      <c r="G54" s="2302"/>
      <c r="H54" s="2152"/>
      <c r="I54" s="2306"/>
      <c r="J54" s="2152"/>
      <c r="K54" s="2306"/>
      <c r="L54" s="2152"/>
      <c r="M54" s="2306"/>
      <c r="N54" s="2152"/>
      <c r="O54" s="2312"/>
      <c r="P54" s="2136"/>
      <c r="Q54" s="2316"/>
      <c r="R54" s="2319"/>
      <c r="S54" s="2332"/>
      <c r="T54" s="2316"/>
      <c r="U54" s="2333"/>
      <c r="V54" s="625" t="s">
        <v>1648</v>
      </c>
      <c r="W54" s="1088">
        <f>1660000+1660000+1184474-475525+220000</f>
        <v>4248949</v>
      </c>
      <c r="X54" s="1069" t="s">
        <v>1642</v>
      </c>
      <c r="Y54" s="877">
        <v>20</v>
      </c>
      <c r="Z54" s="608" t="s">
        <v>1571</v>
      </c>
      <c r="AA54" s="2328"/>
      <c r="AB54" s="2328"/>
      <c r="AC54" s="2328"/>
      <c r="AD54" s="2328"/>
      <c r="AE54" s="2328"/>
      <c r="AF54" s="2328"/>
      <c r="AG54" s="2308"/>
      <c r="AH54" s="2308"/>
      <c r="AI54" s="2308"/>
      <c r="AJ54" s="2308"/>
      <c r="AK54" s="2308"/>
      <c r="AL54" s="2308"/>
      <c r="AM54" s="2308"/>
      <c r="AN54" s="2308"/>
      <c r="AO54" s="2308"/>
      <c r="AP54" s="2308"/>
      <c r="AQ54" s="2324"/>
      <c r="AR54" s="2324"/>
      <c r="AS54" s="2335"/>
    </row>
    <row r="55" spans="1:45" ht="148.5" customHeight="1" x14ac:dyDescent="0.2">
      <c r="A55" s="1084"/>
      <c r="C55" s="1085"/>
      <c r="D55" s="1086"/>
      <c r="F55" s="1086"/>
      <c r="G55" s="2302"/>
      <c r="H55" s="2152"/>
      <c r="I55" s="2306"/>
      <c r="J55" s="2152"/>
      <c r="K55" s="2306"/>
      <c r="L55" s="2152"/>
      <c r="M55" s="2306"/>
      <c r="N55" s="2152"/>
      <c r="O55" s="2312"/>
      <c r="P55" s="2136"/>
      <c r="Q55" s="2316"/>
      <c r="R55" s="2319"/>
      <c r="S55" s="2332"/>
      <c r="T55" s="2316"/>
      <c r="U55" s="2333"/>
      <c r="V55" s="625" t="s">
        <v>1649</v>
      </c>
      <c r="W55" s="1088">
        <f>9120000+8512000-7904000-3748751-4319249</f>
        <v>1660000</v>
      </c>
      <c r="X55" s="1069" t="s">
        <v>1642</v>
      </c>
      <c r="Y55" s="877">
        <v>20</v>
      </c>
      <c r="Z55" s="608" t="s">
        <v>1571</v>
      </c>
      <c r="AA55" s="2328"/>
      <c r="AB55" s="2328"/>
      <c r="AC55" s="2328"/>
      <c r="AD55" s="2328"/>
      <c r="AE55" s="2328"/>
      <c r="AF55" s="2328"/>
      <c r="AG55" s="2308"/>
      <c r="AH55" s="2308"/>
      <c r="AI55" s="2308"/>
      <c r="AJ55" s="2308"/>
      <c r="AK55" s="2308"/>
      <c r="AL55" s="2308"/>
      <c r="AM55" s="2308"/>
      <c r="AN55" s="2308"/>
      <c r="AO55" s="2308"/>
      <c r="AP55" s="2308"/>
      <c r="AQ55" s="2324"/>
      <c r="AR55" s="2324"/>
      <c r="AS55" s="2335"/>
    </row>
    <row r="56" spans="1:45" ht="144" customHeight="1" x14ac:dyDescent="0.2">
      <c r="A56" s="1084"/>
      <c r="C56" s="1085"/>
      <c r="D56" s="1086"/>
      <c r="F56" s="1086"/>
      <c r="G56" s="2302"/>
      <c r="H56" s="2152"/>
      <c r="I56" s="2306"/>
      <c r="J56" s="2152"/>
      <c r="K56" s="2306"/>
      <c r="L56" s="2152"/>
      <c r="M56" s="2306"/>
      <c r="N56" s="2152"/>
      <c r="O56" s="2312"/>
      <c r="P56" s="2136"/>
      <c r="Q56" s="2316"/>
      <c r="R56" s="2319"/>
      <c r="S56" s="2332"/>
      <c r="T56" s="2316"/>
      <c r="U56" s="2333"/>
      <c r="V56" s="625" t="s">
        <v>1650</v>
      </c>
      <c r="W56" s="1088">
        <f>0+17440111-76251</f>
        <v>17363860</v>
      </c>
      <c r="X56" s="1069" t="s">
        <v>1642</v>
      </c>
      <c r="Y56" s="877">
        <v>20</v>
      </c>
      <c r="Z56" s="608" t="s">
        <v>1571</v>
      </c>
      <c r="AA56" s="2328"/>
      <c r="AB56" s="2328"/>
      <c r="AC56" s="2328"/>
      <c r="AD56" s="2328"/>
      <c r="AE56" s="2328"/>
      <c r="AF56" s="2328"/>
      <c r="AG56" s="2308"/>
      <c r="AH56" s="2308"/>
      <c r="AI56" s="2308"/>
      <c r="AJ56" s="2308"/>
      <c r="AK56" s="2308"/>
      <c r="AL56" s="2308"/>
      <c r="AM56" s="2308"/>
      <c r="AN56" s="2308"/>
      <c r="AO56" s="2308"/>
      <c r="AP56" s="2308"/>
      <c r="AQ56" s="2324"/>
      <c r="AR56" s="2324"/>
      <c r="AS56" s="2335"/>
    </row>
    <row r="57" spans="1:45" ht="100.5" customHeight="1" x14ac:dyDescent="0.2">
      <c r="A57" s="1084"/>
      <c r="C57" s="1085"/>
      <c r="D57" s="1086"/>
      <c r="F57" s="1086"/>
      <c r="G57" s="2302"/>
      <c r="H57" s="2152"/>
      <c r="I57" s="2306"/>
      <c r="J57" s="2152"/>
      <c r="K57" s="2306"/>
      <c r="L57" s="2152"/>
      <c r="M57" s="2306"/>
      <c r="N57" s="2152"/>
      <c r="O57" s="2312"/>
      <c r="P57" s="2136"/>
      <c r="Q57" s="2316"/>
      <c r="R57" s="2319"/>
      <c r="S57" s="2332"/>
      <c r="T57" s="2316"/>
      <c r="U57" s="2333"/>
      <c r="V57" s="625" t="s">
        <v>1651</v>
      </c>
      <c r="W57" s="1088">
        <f>8704000-2641860-866140</f>
        <v>5196000</v>
      </c>
      <c r="X57" s="1069" t="s">
        <v>1642</v>
      </c>
      <c r="Y57" s="877">
        <v>20</v>
      </c>
      <c r="Z57" s="608" t="s">
        <v>1571</v>
      </c>
      <c r="AA57" s="2328"/>
      <c r="AB57" s="2328"/>
      <c r="AC57" s="2328"/>
      <c r="AD57" s="2328"/>
      <c r="AE57" s="2328"/>
      <c r="AF57" s="2328"/>
      <c r="AG57" s="2308"/>
      <c r="AH57" s="2308"/>
      <c r="AI57" s="2308"/>
      <c r="AJ57" s="2308"/>
      <c r="AK57" s="2308"/>
      <c r="AL57" s="2308"/>
      <c r="AM57" s="2308"/>
      <c r="AN57" s="2308"/>
      <c r="AO57" s="2308"/>
      <c r="AP57" s="2308"/>
      <c r="AQ57" s="2324"/>
      <c r="AR57" s="2324"/>
      <c r="AS57" s="2335"/>
    </row>
    <row r="58" spans="1:45" ht="72.75" customHeight="1" x14ac:dyDescent="0.2">
      <c r="A58" s="1084"/>
      <c r="C58" s="1085"/>
      <c r="D58" s="1086"/>
      <c r="F58" s="1086"/>
      <c r="G58" s="2302"/>
      <c r="H58" s="2152"/>
      <c r="I58" s="2306"/>
      <c r="J58" s="2152"/>
      <c r="K58" s="2306"/>
      <c r="L58" s="2152"/>
      <c r="M58" s="2306"/>
      <c r="N58" s="2152"/>
      <c r="O58" s="2312"/>
      <c r="P58" s="2136"/>
      <c r="Q58" s="2316"/>
      <c r="R58" s="2319"/>
      <c r="S58" s="2332"/>
      <c r="T58" s="2316"/>
      <c r="U58" s="2333"/>
      <c r="V58" s="625" t="s">
        <v>1652</v>
      </c>
      <c r="W58" s="1088">
        <v>7904000</v>
      </c>
      <c r="X58" s="1069" t="s">
        <v>1642</v>
      </c>
      <c r="Y58" s="877">
        <v>20</v>
      </c>
      <c r="Z58" s="608" t="s">
        <v>1571</v>
      </c>
      <c r="AA58" s="2328"/>
      <c r="AB58" s="2328"/>
      <c r="AC58" s="2328"/>
      <c r="AD58" s="2328"/>
      <c r="AE58" s="2328"/>
      <c r="AF58" s="2328"/>
      <c r="AG58" s="2308"/>
      <c r="AH58" s="2308"/>
      <c r="AI58" s="2308"/>
      <c r="AJ58" s="2308"/>
      <c r="AK58" s="2308"/>
      <c r="AL58" s="2308"/>
      <c r="AM58" s="2308"/>
      <c r="AN58" s="2308"/>
      <c r="AO58" s="2308"/>
      <c r="AP58" s="2308"/>
      <c r="AQ58" s="2324"/>
      <c r="AR58" s="2324"/>
      <c r="AS58" s="2335"/>
    </row>
    <row r="59" spans="1:45" ht="30" customHeight="1" x14ac:dyDescent="0.2">
      <c r="A59" s="1084"/>
      <c r="C59" s="1085"/>
      <c r="D59" s="1086"/>
      <c r="F59" s="1086"/>
      <c r="G59" s="2302"/>
      <c r="H59" s="2152"/>
      <c r="I59" s="2306"/>
      <c r="J59" s="2152"/>
      <c r="K59" s="2306"/>
      <c r="L59" s="2152"/>
      <c r="M59" s="2306"/>
      <c r="N59" s="2152"/>
      <c r="O59" s="2312"/>
      <c r="P59" s="2136"/>
      <c r="Q59" s="2316"/>
      <c r="R59" s="2319"/>
      <c r="S59" s="2332"/>
      <c r="T59" s="2316"/>
      <c r="U59" s="2333"/>
      <c r="V59" s="2162" t="s">
        <v>1653</v>
      </c>
      <c r="W59" s="1088">
        <v>45580</v>
      </c>
      <c r="X59" s="1069" t="s">
        <v>1654</v>
      </c>
      <c r="Y59" s="877">
        <v>20</v>
      </c>
      <c r="Z59" s="1089" t="s">
        <v>1571</v>
      </c>
      <c r="AA59" s="2328"/>
      <c r="AB59" s="2328"/>
      <c r="AC59" s="2328"/>
      <c r="AD59" s="2328"/>
      <c r="AE59" s="2328"/>
      <c r="AF59" s="2328"/>
      <c r="AG59" s="2308"/>
      <c r="AH59" s="2308"/>
      <c r="AI59" s="2308"/>
      <c r="AJ59" s="2308"/>
      <c r="AK59" s="2308"/>
      <c r="AL59" s="2308"/>
      <c r="AM59" s="2308"/>
      <c r="AN59" s="2308"/>
      <c r="AO59" s="2308"/>
      <c r="AP59" s="2308"/>
      <c r="AQ59" s="2324"/>
      <c r="AR59" s="2324"/>
      <c r="AS59" s="2335"/>
    </row>
    <row r="60" spans="1:45" ht="30" customHeight="1" x14ac:dyDescent="0.2">
      <c r="A60" s="1084"/>
      <c r="C60" s="1085"/>
      <c r="D60" s="1086"/>
      <c r="F60" s="1086"/>
      <c r="G60" s="2302"/>
      <c r="H60" s="2152"/>
      <c r="I60" s="2306"/>
      <c r="J60" s="2152"/>
      <c r="K60" s="2306"/>
      <c r="L60" s="2152"/>
      <c r="M60" s="2306"/>
      <c r="N60" s="2152"/>
      <c r="O60" s="2312"/>
      <c r="P60" s="2136"/>
      <c r="Q60" s="2316"/>
      <c r="R60" s="2319"/>
      <c r="S60" s="2332"/>
      <c r="T60" s="2316"/>
      <c r="U60" s="2333"/>
      <c r="V60" s="2163"/>
      <c r="W60" s="1088">
        <v>38420</v>
      </c>
      <c r="X60" s="1069" t="s">
        <v>1655</v>
      </c>
      <c r="Y60" s="877">
        <v>20</v>
      </c>
      <c r="Z60" s="1089" t="s">
        <v>1571</v>
      </c>
      <c r="AA60" s="2328"/>
      <c r="AB60" s="2328"/>
      <c r="AC60" s="2328"/>
      <c r="AD60" s="2328"/>
      <c r="AE60" s="2328"/>
      <c r="AF60" s="2328"/>
      <c r="AG60" s="2308"/>
      <c r="AH60" s="2308"/>
      <c r="AI60" s="2308"/>
      <c r="AJ60" s="2308"/>
      <c r="AK60" s="2308"/>
      <c r="AL60" s="2308"/>
      <c r="AM60" s="2308"/>
      <c r="AN60" s="2308"/>
      <c r="AO60" s="2308"/>
      <c r="AP60" s="2308"/>
      <c r="AQ60" s="2324"/>
      <c r="AR60" s="2324"/>
      <c r="AS60" s="2335"/>
    </row>
    <row r="61" spans="1:45" ht="30" customHeight="1" x14ac:dyDescent="0.2">
      <c r="A61" s="1084"/>
      <c r="C61" s="1085"/>
      <c r="D61" s="1086"/>
      <c r="F61" s="1086"/>
      <c r="G61" s="2303"/>
      <c r="H61" s="2304"/>
      <c r="I61" s="2307"/>
      <c r="J61" s="2304"/>
      <c r="K61" s="2307"/>
      <c r="L61" s="2304"/>
      <c r="M61" s="2307"/>
      <c r="N61" s="2304"/>
      <c r="O61" s="2313"/>
      <c r="P61" s="2315"/>
      <c r="Q61" s="2317"/>
      <c r="R61" s="2320"/>
      <c r="S61" s="2332"/>
      <c r="T61" s="2317"/>
      <c r="U61" s="2334"/>
      <c r="V61" s="2164"/>
      <c r="W61" s="1088">
        <v>12100000</v>
      </c>
      <c r="X61" s="1069" t="s">
        <v>1656</v>
      </c>
      <c r="Y61" s="1067">
        <v>20</v>
      </c>
      <c r="Z61" s="608" t="s">
        <v>1571</v>
      </c>
      <c r="AA61" s="2329"/>
      <c r="AB61" s="2328"/>
      <c r="AC61" s="2328"/>
      <c r="AD61" s="2328"/>
      <c r="AE61" s="2328"/>
      <c r="AF61" s="2328"/>
      <c r="AG61" s="2308"/>
      <c r="AH61" s="2308"/>
      <c r="AI61" s="2308"/>
      <c r="AJ61" s="2308"/>
      <c r="AK61" s="2308"/>
      <c r="AL61" s="2308"/>
      <c r="AM61" s="2308"/>
      <c r="AN61" s="2308"/>
      <c r="AO61" s="2308"/>
      <c r="AP61" s="2308"/>
      <c r="AQ61" s="2324"/>
      <c r="AR61" s="2324"/>
      <c r="AS61" s="2335"/>
    </row>
    <row r="62" spans="1:45" ht="97.5" customHeight="1" x14ac:dyDescent="0.2">
      <c r="A62" s="1084"/>
      <c r="C62" s="1085"/>
      <c r="D62" s="1086"/>
      <c r="F62" s="1086"/>
      <c r="G62" s="1090" t="s">
        <v>63</v>
      </c>
      <c r="H62" s="684" t="s">
        <v>1657</v>
      </c>
      <c r="I62" s="619">
        <v>4599031</v>
      </c>
      <c r="J62" s="684" t="s">
        <v>1658</v>
      </c>
      <c r="K62" s="619" t="s">
        <v>63</v>
      </c>
      <c r="L62" s="684" t="s">
        <v>1659</v>
      </c>
      <c r="M62" s="619">
        <v>459903101</v>
      </c>
      <c r="N62" s="684" t="s">
        <v>1660</v>
      </c>
      <c r="O62" s="609">
        <v>12</v>
      </c>
      <c r="P62" s="2171" t="s">
        <v>1661</v>
      </c>
      <c r="Q62" s="2257" t="s">
        <v>1662</v>
      </c>
      <c r="R62" s="1091">
        <f>W62/S62</f>
        <v>0.16215657721990925</v>
      </c>
      <c r="S62" s="2309">
        <f>SUM(W62:W67)</f>
        <v>145168333</v>
      </c>
      <c r="T62" s="2257" t="s">
        <v>1663</v>
      </c>
      <c r="U62" s="2322" t="s">
        <v>1664</v>
      </c>
      <c r="V62" s="625" t="s">
        <v>1665</v>
      </c>
      <c r="W62" s="1092">
        <f>36000000-12460000</f>
        <v>23540000</v>
      </c>
      <c r="X62" s="1093" t="s">
        <v>1666</v>
      </c>
      <c r="Y62" s="877">
        <v>20</v>
      </c>
      <c r="Z62" s="608" t="s">
        <v>1571</v>
      </c>
      <c r="AA62" s="2294">
        <v>295972</v>
      </c>
      <c r="AB62" s="2294">
        <v>285580</v>
      </c>
      <c r="AC62" s="2294">
        <v>135545</v>
      </c>
      <c r="AD62" s="2294">
        <v>44254</v>
      </c>
      <c r="AE62" s="2294">
        <v>309146</v>
      </c>
      <c r="AF62" s="2294">
        <v>92607</v>
      </c>
      <c r="AG62" s="2294">
        <v>2145</v>
      </c>
      <c r="AH62" s="2294">
        <v>12718</v>
      </c>
      <c r="AI62" s="2294">
        <v>26</v>
      </c>
      <c r="AJ62" s="2294">
        <v>37</v>
      </c>
      <c r="AK62" s="2294">
        <v>0</v>
      </c>
      <c r="AL62" s="2294">
        <v>0</v>
      </c>
      <c r="AM62" s="2294">
        <v>44350</v>
      </c>
      <c r="AN62" s="2294">
        <v>21944</v>
      </c>
      <c r="AO62" s="2294">
        <v>75687</v>
      </c>
      <c r="AP62" s="2294">
        <f>SUM(AA62,AB62)</f>
        <v>581552</v>
      </c>
      <c r="AQ62" s="2297">
        <v>44197</v>
      </c>
      <c r="AR62" s="2336">
        <v>44561</v>
      </c>
      <c r="AS62" s="2272" t="s">
        <v>1572</v>
      </c>
    </row>
    <row r="63" spans="1:45" ht="75" x14ac:dyDescent="0.2">
      <c r="A63" s="1084"/>
      <c r="C63" s="1085"/>
      <c r="D63" s="1086"/>
      <c r="F63" s="1086"/>
      <c r="G63" s="1090" t="s">
        <v>63</v>
      </c>
      <c r="H63" s="685" t="s">
        <v>1667</v>
      </c>
      <c r="I63" s="620">
        <v>4599031</v>
      </c>
      <c r="J63" s="684" t="s">
        <v>1658</v>
      </c>
      <c r="K63" s="619" t="s">
        <v>63</v>
      </c>
      <c r="L63" s="685" t="s">
        <v>1668</v>
      </c>
      <c r="M63" s="620">
        <v>459903101</v>
      </c>
      <c r="N63" s="685" t="s">
        <v>1660</v>
      </c>
      <c r="O63" s="609">
        <v>12</v>
      </c>
      <c r="P63" s="2171"/>
      <c r="Q63" s="2257"/>
      <c r="R63" s="1091">
        <f>W63/S62</f>
        <v>0.17886132232433916</v>
      </c>
      <c r="S63" s="2310"/>
      <c r="T63" s="2257"/>
      <c r="U63" s="2322"/>
      <c r="V63" s="650" t="s">
        <v>1669</v>
      </c>
      <c r="W63" s="1092">
        <v>25965000</v>
      </c>
      <c r="X63" s="1093" t="s">
        <v>1670</v>
      </c>
      <c r="Y63" s="877">
        <v>20</v>
      </c>
      <c r="Z63" s="608" t="s">
        <v>1571</v>
      </c>
      <c r="AA63" s="2295"/>
      <c r="AB63" s="2295"/>
      <c r="AC63" s="2295"/>
      <c r="AD63" s="2295"/>
      <c r="AE63" s="2295"/>
      <c r="AF63" s="2295"/>
      <c r="AG63" s="2295"/>
      <c r="AH63" s="2295"/>
      <c r="AI63" s="2295"/>
      <c r="AJ63" s="2295"/>
      <c r="AK63" s="2295"/>
      <c r="AL63" s="2295"/>
      <c r="AM63" s="2295"/>
      <c r="AN63" s="2295"/>
      <c r="AO63" s="2295"/>
      <c r="AP63" s="2295"/>
      <c r="AQ63" s="2295"/>
      <c r="AR63" s="2337"/>
      <c r="AS63" s="2272"/>
    </row>
    <row r="64" spans="1:45" ht="69.75" customHeight="1" x14ac:dyDescent="0.2">
      <c r="A64" s="1084"/>
      <c r="C64" s="1085"/>
      <c r="D64" s="1086"/>
      <c r="F64" s="1086"/>
      <c r="G64" s="1090" t="s">
        <v>63</v>
      </c>
      <c r="H64" s="685" t="s">
        <v>1671</v>
      </c>
      <c r="I64" s="620">
        <v>4599031</v>
      </c>
      <c r="J64" s="684" t="s">
        <v>1658</v>
      </c>
      <c r="K64" s="619" t="s">
        <v>63</v>
      </c>
      <c r="L64" s="685" t="s">
        <v>1668</v>
      </c>
      <c r="M64" s="620">
        <v>459903101</v>
      </c>
      <c r="N64" s="685" t="s">
        <v>1660</v>
      </c>
      <c r="O64" s="609">
        <v>12</v>
      </c>
      <c r="P64" s="2171"/>
      <c r="Q64" s="2257"/>
      <c r="R64" s="1091">
        <f>W64/S62</f>
        <v>0.16852849030098044</v>
      </c>
      <c r="S64" s="2310"/>
      <c r="T64" s="2257"/>
      <c r="U64" s="2322"/>
      <c r="V64" s="650" t="s">
        <v>1672</v>
      </c>
      <c r="W64" s="1092">
        <v>24465000</v>
      </c>
      <c r="X64" s="1093" t="s">
        <v>1673</v>
      </c>
      <c r="Y64" s="877">
        <v>20</v>
      </c>
      <c r="Z64" s="608" t="s">
        <v>1571</v>
      </c>
      <c r="AA64" s="2295"/>
      <c r="AB64" s="2295"/>
      <c r="AC64" s="2295"/>
      <c r="AD64" s="2295"/>
      <c r="AE64" s="2295"/>
      <c r="AF64" s="2295"/>
      <c r="AG64" s="2295"/>
      <c r="AH64" s="2295"/>
      <c r="AI64" s="2295"/>
      <c r="AJ64" s="2295"/>
      <c r="AK64" s="2295"/>
      <c r="AL64" s="2295"/>
      <c r="AM64" s="2295"/>
      <c r="AN64" s="2295"/>
      <c r="AO64" s="2295"/>
      <c r="AP64" s="2295"/>
      <c r="AQ64" s="2295"/>
      <c r="AR64" s="2337"/>
      <c r="AS64" s="2272"/>
    </row>
    <row r="65" spans="1:45" ht="300.75" customHeight="1" x14ac:dyDescent="0.2">
      <c r="A65" s="1084"/>
      <c r="C65" s="1085"/>
      <c r="D65" s="1086"/>
      <c r="F65" s="1086"/>
      <c r="G65" s="1090" t="s">
        <v>63</v>
      </c>
      <c r="H65" s="685" t="s">
        <v>1674</v>
      </c>
      <c r="I65" s="620">
        <v>4599031</v>
      </c>
      <c r="J65" s="684" t="s">
        <v>1658</v>
      </c>
      <c r="K65" s="619" t="s">
        <v>63</v>
      </c>
      <c r="L65" s="1094" t="s">
        <v>1668</v>
      </c>
      <c r="M65" s="620">
        <v>459903101</v>
      </c>
      <c r="N65" s="1094" t="s">
        <v>1660</v>
      </c>
      <c r="O65" s="609">
        <v>12</v>
      </c>
      <c r="P65" s="2171"/>
      <c r="Q65" s="2257"/>
      <c r="R65" s="1091">
        <f>W65/S62</f>
        <v>0.1689245821952092</v>
      </c>
      <c r="S65" s="2310"/>
      <c r="T65" s="2257"/>
      <c r="U65" s="2322"/>
      <c r="V65" s="1095" t="s">
        <v>1675</v>
      </c>
      <c r="W65" s="1092">
        <v>24522500</v>
      </c>
      <c r="X65" s="1096" t="s">
        <v>1676</v>
      </c>
      <c r="Y65" s="877">
        <v>20</v>
      </c>
      <c r="Z65" s="608" t="s">
        <v>1571</v>
      </c>
      <c r="AA65" s="2295"/>
      <c r="AB65" s="2295"/>
      <c r="AC65" s="2295"/>
      <c r="AD65" s="2295"/>
      <c r="AE65" s="2295"/>
      <c r="AF65" s="2295"/>
      <c r="AG65" s="2295"/>
      <c r="AH65" s="2295"/>
      <c r="AI65" s="2295"/>
      <c r="AJ65" s="2295"/>
      <c r="AK65" s="2295"/>
      <c r="AL65" s="2295"/>
      <c r="AM65" s="2295"/>
      <c r="AN65" s="2295"/>
      <c r="AO65" s="2295"/>
      <c r="AP65" s="2295"/>
      <c r="AQ65" s="2295"/>
      <c r="AR65" s="2337"/>
      <c r="AS65" s="2272"/>
    </row>
    <row r="66" spans="1:45" ht="178.5" customHeight="1" x14ac:dyDescent="0.2">
      <c r="A66" s="1084"/>
      <c r="C66" s="1085"/>
      <c r="D66" s="1086"/>
      <c r="F66" s="1086"/>
      <c r="G66" s="1090" t="s">
        <v>63</v>
      </c>
      <c r="H66" s="685" t="s">
        <v>1677</v>
      </c>
      <c r="I66" s="620">
        <v>4599031</v>
      </c>
      <c r="J66" s="684" t="s">
        <v>1658</v>
      </c>
      <c r="K66" s="619" t="s">
        <v>63</v>
      </c>
      <c r="L66" s="685" t="s">
        <v>1668</v>
      </c>
      <c r="M66" s="620">
        <v>459903101</v>
      </c>
      <c r="N66" s="685" t="s">
        <v>1660</v>
      </c>
      <c r="O66" s="609">
        <v>12</v>
      </c>
      <c r="P66" s="2171"/>
      <c r="Q66" s="2257"/>
      <c r="R66" s="1091">
        <f>W66/S62</f>
        <v>0.18599097642045664</v>
      </c>
      <c r="S66" s="2310"/>
      <c r="T66" s="2257"/>
      <c r="U66" s="2322"/>
      <c r="V66" s="1097" t="s">
        <v>1678</v>
      </c>
      <c r="W66" s="1092">
        <v>27000000</v>
      </c>
      <c r="X66" s="1093" t="s">
        <v>1679</v>
      </c>
      <c r="Y66" s="877">
        <v>20</v>
      </c>
      <c r="Z66" s="608" t="s">
        <v>1571</v>
      </c>
      <c r="AA66" s="2295"/>
      <c r="AB66" s="2295"/>
      <c r="AC66" s="2295"/>
      <c r="AD66" s="2295"/>
      <c r="AE66" s="2295"/>
      <c r="AF66" s="2295"/>
      <c r="AG66" s="2295"/>
      <c r="AH66" s="2295"/>
      <c r="AI66" s="2295"/>
      <c r="AJ66" s="2295"/>
      <c r="AK66" s="2295"/>
      <c r="AL66" s="2295"/>
      <c r="AM66" s="2295"/>
      <c r="AN66" s="2295"/>
      <c r="AO66" s="2295"/>
      <c r="AP66" s="2295"/>
      <c r="AQ66" s="2295"/>
      <c r="AR66" s="2337"/>
      <c r="AS66" s="2272"/>
    </row>
    <row r="67" spans="1:45" ht="98.25" customHeight="1" x14ac:dyDescent="0.2">
      <c r="A67" s="1084"/>
      <c r="C67" s="1085"/>
      <c r="D67" s="1086"/>
      <c r="F67" s="1086"/>
      <c r="G67" s="1090" t="s">
        <v>63</v>
      </c>
      <c r="H67" s="685" t="s">
        <v>1680</v>
      </c>
      <c r="I67" s="620">
        <v>4599031</v>
      </c>
      <c r="J67" s="684" t="s">
        <v>1658</v>
      </c>
      <c r="K67" s="619" t="s">
        <v>63</v>
      </c>
      <c r="L67" s="685" t="s">
        <v>1668</v>
      </c>
      <c r="M67" s="620">
        <v>459903101</v>
      </c>
      <c r="N67" s="685" t="s">
        <v>1660</v>
      </c>
      <c r="O67" s="609">
        <v>12</v>
      </c>
      <c r="P67" s="2171"/>
      <c r="Q67" s="2257"/>
      <c r="R67" s="1091">
        <f>W67/S62</f>
        <v>0.13553805153910531</v>
      </c>
      <c r="S67" s="2330"/>
      <c r="T67" s="2257"/>
      <c r="U67" s="2322"/>
      <c r="V67" s="650" t="s">
        <v>1681</v>
      </c>
      <c r="W67" s="1092">
        <v>19675833</v>
      </c>
      <c r="X67" s="1093" t="s">
        <v>1682</v>
      </c>
      <c r="Y67" s="877">
        <v>20</v>
      </c>
      <c r="Z67" s="608" t="s">
        <v>1571</v>
      </c>
      <c r="AA67" s="2296"/>
      <c r="AB67" s="2296"/>
      <c r="AC67" s="2296"/>
      <c r="AD67" s="2296"/>
      <c r="AE67" s="2296"/>
      <c r="AF67" s="2296"/>
      <c r="AG67" s="2296"/>
      <c r="AH67" s="2296"/>
      <c r="AI67" s="2296"/>
      <c r="AJ67" s="2296"/>
      <c r="AK67" s="2296"/>
      <c r="AL67" s="2296"/>
      <c r="AM67" s="2296"/>
      <c r="AN67" s="2296"/>
      <c r="AO67" s="2296"/>
      <c r="AP67" s="2296"/>
      <c r="AQ67" s="2296"/>
      <c r="AR67" s="2338"/>
      <c r="AS67" s="2272"/>
    </row>
    <row r="68" spans="1:45" ht="42.75" customHeight="1" x14ac:dyDescent="0.2">
      <c r="A68" s="1084"/>
      <c r="C68" s="1085"/>
      <c r="D68" s="1086"/>
      <c r="F68" s="1086"/>
      <c r="G68" s="2289" t="s">
        <v>63</v>
      </c>
      <c r="H68" s="2257" t="s">
        <v>64</v>
      </c>
      <c r="I68" s="2171">
        <v>4599023</v>
      </c>
      <c r="J68" s="2257" t="s">
        <v>197</v>
      </c>
      <c r="K68" s="2171" t="s">
        <v>63</v>
      </c>
      <c r="L68" s="2257" t="s">
        <v>66</v>
      </c>
      <c r="M68" s="2171">
        <v>459902300</v>
      </c>
      <c r="N68" s="2257" t="s">
        <v>1683</v>
      </c>
      <c r="O68" s="2171">
        <v>18</v>
      </c>
      <c r="P68" s="2171" t="s">
        <v>1684</v>
      </c>
      <c r="Q68" s="2257" t="s">
        <v>1685</v>
      </c>
      <c r="R68" s="2339">
        <f>SUM(W68:W94)/S68</f>
        <v>1</v>
      </c>
      <c r="S68" s="2321">
        <f>SUM(W68:W94)</f>
        <v>70730000</v>
      </c>
      <c r="T68" s="2257" t="s">
        <v>1686</v>
      </c>
      <c r="U68" s="2322" t="s">
        <v>1687</v>
      </c>
      <c r="V68" s="625" t="s">
        <v>1688</v>
      </c>
      <c r="W68" s="1092">
        <v>500000</v>
      </c>
      <c r="X68" s="1081" t="s">
        <v>1689</v>
      </c>
      <c r="Y68" s="877">
        <v>20</v>
      </c>
      <c r="Z68" s="608" t="s">
        <v>1571</v>
      </c>
      <c r="AA68" s="2327">
        <v>295972</v>
      </c>
      <c r="AB68" s="2327">
        <v>285580</v>
      </c>
      <c r="AC68" s="2327">
        <v>135545</v>
      </c>
      <c r="AD68" s="2327">
        <v>44254</v>
      </c>
      <c r="AE68" s="2327">
        <v>309146</v>
      </c>
      <c r="AF68" s="2327">
        <v>92607</v>
      </c>
      <c r="AG68" s="2327">
        <v>2145</v>
      </c>
      <c r="AH68" s="2327">
        <v>12718</v>
      </c>
      <c r="AI68" s="2327">
        <v>26</v>
      </c>
      <c r="AJ68" s="2327">
        <v>37</v>
      </c>
      <c r="AK68" s="2327">
        <v>0</v>
      </c>
      <c r="AL68" s="2327">
        <v>0</v>
      </c>
      <c r="AM68" s="2327">
        <v>44350</v>
      </c>
      <c r="AN68" s="2327">
        <v>21944</v>
      </c>
      <c r="AO68" s="2327">
        <v>75687</v>
      </c>
      <c r="AP68" s="2327">
        <v>581552</v>
      </c>
      <c r="AQ68" s="2340">
        <v>44197</v>
      </c>
      <c r="AR68" s="2340">
        <v>44561</v>
      </c>
      <c r="AS68" s="2299" t="s">
        <v>1572</v>
      </c>
    </row>
    <row r="69" spans="1:45" ht="42.75" customHeight="1" x14ac:dyDescent="0.2">
      <c r="A69" s="1084"/>
      <c r="C69" s="1085"/>
      <c r="D69" s="1086"/>
      <c r="F69" s="1086"/>
      <c r="G69" s="2289"/>
      <c r="H69" s="2257"/>
      <c r="I69" s="2171"/>
      <c r="J69" s="2257"/>
      <c r="K69" s="2171"/>
      <c r="L69" s="2257"/>
      <c r="M69" s="2171"/>
      <c r="N69" s="2257"/>
      <c r="O69" s="2171"/>
      <c r="P69" s="2171"/>
      <c r="Q69" s="2257"/>
      <c r="R69" s="2339"/>
      <c r="S69" s="2321"/>
      <c r="T69" s="2257"/>
      <c r="U69" s="2322"/>
      <c r="V69" s="625" t="s">
        <v>1690</v>
      </c>
      <c r="W69" s="1092">
        <v>500000</v>
      </c>
      <c r="X69" s="1081" t="s">
        <v>1689</v>
      </c>
      <c r="Y69" s="877">
        <v>20</v>
      </c>
      <c r="Z69" s="608" t="s">
        <v>1571</v>
      </c>
      <c r="AA69" s="2328"/>
      <c r="AB69" s="2328"/>
      <c r="AC69" s="2328"/>
      <c r="AD69" s="2328"/>
      <c r="AE69" s="2328"/>
      <c r="AF69" s="2328"/>
      <c r="AG69" s="2328"/>
      <c r="AH69" s="2328"/>
      <c r="AI69" s="2328"/>
      <c r="AJ69" s="2328"/>
      <c r="AK69" s="2328"/>
      <c r="AL69" s="2328"/>
      <c r="AM69" s="2328"/>
      <c r="AN69" s="2328"/>
      <c r="AO69" s="2328"/>
      <c r="AP69" s="2328"/>
      <c r="AQ69" s="2328"/>
      <c r="AR69" s="2328"/>
      <c r="AS69" s="2299"/>
    </row>
    <row r="70" spans="1:45" ht="42.75" customHeight="1" x14ac:dyDescent="0.2">
      <c r="A70" s="1084"/>
      <c r="C70" s="1085"/>
      <c r="D70" s="1086"/>
      <c r="F70" s="1086"/>
      <c r="G70" s="2289"/>
      <c r="H70" s="2257"/>
      <c r="I70" s="2171"/>
      <c r="J70" s="2257"/>
      <c r="K70" s="2171"/>
      <c r="L70" s="2257"/>
      <c r="M70" s="2171"/>
      <c r="N70" s="2257"/>
      <c r="O70" s="2171"/>
      <c r="P70" s="2171"/>
      <c r="Q70" s="2257"/>
      <c r="R70" s="2339"/>
      <c r="S70" s="2321"/>
      <c r="T70" s="2257"/>
      <c r="U70" s="2322"/>
      <c r="V70" s="625" t="s">
        <v>1691</v>
      </c>
      <c r="W70" s="1092">
        <v>500000</v>
      </c>
      <c r="X70" s="1081" t="s">
        <v>1689</v>
      </c>
      <c r="Y70" s="877">
        <v>20</v>
      </c>
      <c r="Z70" s="608" t="s">
        <v>1571</v>
      </c>
      <c r="AA70" s="2328"/>
      <c r="AB70" s="2328"/>
      <c r="AC70" s="2328"/>
      <c r="AD70" s="2328"/>
      <c r="AE70" s="2328"/>
      <c r="AF70" s="2328"/>
      <c r="AG70" s="2328"/>
      <c r="AH70" s="2328"/>
      <c r="AI70" s="2328"/>
      <c r="AJ70" s="2328"/>
      <c r="AK70" s="2328"/>
      <c r="AL70" s="2328"/>
      <c r="AM70" s="2328"/>
      <c r="AN70" s="2328"/>
      <c r="AO70" s="2328"/>
      <c r="AP70" s="2328"/>
      <c r="AQ70" s="2328"/>
      <c r="AR70" s="2328"/>
      <c r="AS70" s="2299"/>
    </row>
    <row r="71" spans="1:45" ht="42.75" customHeight="1" x14ac:dyDescent="0.2">
      <c r="A71" s="1084"/>
      <c r="C71" s="1085"/>
      <c r="D71" s="1086"/>
      <c r="F71" s="1086"/>
      <c r="G71" s="2289"/>
      <c r="H71" s="2257"/>
      <c r="I71" s="2171"/>
      <c r="J71" s="2257"/>
      <c r="K71" s="2171"/>
      <c r="L71" s="2257"/>
      <c r="M71" s="2171"/>
      <c r="N71" s="2257"/>
      <c r="O71" s="2171"/>
      <c r="P71" s="2171"/>
      <c r="Q71" s="2257"/>
      <c r="R71" s="2339"/>
      <c r="S71" s="2321"/>
      <c r="T71" s="2257"/>
      <c r="U71" s="2322"/>
      <c r="V71" s="625" t="s">
        <v>1692</v>
      </c>
      <c r="W71" s="1092">
        <v>500000</v>
      </c>
      <c r="X71" s="1081" t="s">
        <v>1689</v>
      </c>
      <c r="Y71" s="877">
        <v>20</v>
      </c>
      <c r="Z71" s="608" t="s">
        <v>1571</v>
      </c>
      <c r="AA71" s="2328"/>
      <c r="AB71" s="2328"/>
      <c r="AC71" s="2328"/>
      <c r="AD71" s="2328"/>
      <c r="AE71" s="2328"/>
      <c r="AF71" s="2328"/>
      <c r="AG71" s="2328"/>
      <c r="AH71" s="2328"/>
      <c r="AI71" s="2328"/>
      <c r="AJ71" s="2328"/>
      <c r="AK71" s="2328"/>
      <c r="AL71" s="2328"/>
      <c r="AM71" s="2328"/>
      <c r="AN71" s="2328"/>
      <c r="AO71" s="2328"/>
      <c r="AP71" s="2328"/>
      <c r="AQ71" s="2328"/>
      <c r="AR71" s="2328"/>
      <c r="AS71" s="2299"/>
    </row>
    <row r="72" spans="1:45" ht="42.75" customHeight="1" x14ac:dyDescent="0.2">
      <c r="A72" s="1084"/>
      <c r="C72" s="1085"/>
      <c r="D72" s="1086"/>
      <c r="F72" s="1086"/>
      <c r="G72" s="2289"/>
      <c r="H72" s="2257"/>
      <c r="I72" s="2171"/>
      <c r="J72" s="2257"/>
      <c r="K72" s="2171"/>
      <c r="L72" s="2257"/>
      <c r="M72" s="2171"/>
      <c r="N72" s="2257"/>
      <c r="O72" s="2171"/>
      <c r="P72" s="2171"/>
      <c r="Q72" s="2257"/>
      <c r="R72" s="2339"/>
      <c r="S72" s="2321"/>
      <c r="T72" s="2257"/>
      <c r="U72" s="2322"/>
      <c r="V72" s="625" t="s">
        <v>1693</v>
      </c>
      <c r="W72" s="1092">
        <v>500000</v>
      </c>
      <c r="X72" s="1081" t="s">
        <v>1689</v>
      </c>
      <c r="Y72" s="877">
        <v>20</v>
      </c>
      <c r="Z72" s="608" t="s">
        <v>1571</v>
      </c>
      <c r="AA72" s="2328"/>
      <c r="AB72" s="2328"/>
      <c r="AC72" s="2328"/>
      <c r="AD72" s="2328"/>
      <c r="AE72" s="2328"/>
      <c r="AF72" s="2328"/>
      <c r="AG72" s="2328"/>
      <c r="AH72" s="2328"/>
      <c r="AI72" s="2328"/>
      <c r="AJ72" s="2328"/>
      <c r="AK72" s="2328"/>
      <c r="AL72" s="2328"/>
      <c r="AM72" s="2328"/>
      <c r="AN72" s="2328"/>
      <c r="AO72" s="2328"/>
      <c r="AP72" s="2328"/>
      <c r="AQ72" s="2328"/>
      <c r="AR72" s="2328"/>
      <c r="AS72" s="2299"/>
    </row>
    <row r="73" spans="1:45" ht="42.75" customHeight="1" x14ac:dyDescent="0.2">
      <c r="A73" s="1084"/>
      <c r="C73" s="1085"/>
      <c r="D73" s="1086"/>
      <c r="F73" s="1086"/>
      <c r="G73" s="2289"/>
      <c r="H73" s="2257"/>
      <c r="I73" s="2171"/>
      <c r="J73" s="2257"/>
      <c r="K73" s="2171"/>
      <c r="L73" s="2257"/>
      <c r="M73" s="2171"/>
      <c r="N73" s="2257"/>
      <c r="O73" s="2171"/>
      <c r="P73" s="2171"/>
      <c r="Q73" s="2257"/>
      <c r="R73" s="2339"/>
      <c r="S73" s="2321"/>
      <c r="T73" s="2257"/>
      <c r="U73" s="2322"/>
      <c r="V73" s="625" t="s">
        <v>1694</v>
      </c>
      <c r="W73" s="1092">
        <v>500000</v>
      </c>
      <c r="X73" s="1081" t="s">
        <v>1689</v>
      </c>
      <c r="Y73" s="877">
        <v>20</v>
      </c>
      <c r="Z73" s="608" t="s">
        <v>1571</v>
      </c>
      <c r="AA73" s="2328"/>
      <c r="AB73" s="2328"/>
      <c r="AC73" s="2328"/>
      <c r="AD73" s="2328"/>
      <c r="AE73" s="2328"/>
      <c r="AF73" s="2328"/>
      <c r="AG73" s="2328"/>
      <c r="AH73" s="2328"/>
      <c r="AI73" s="2328"/>
      <c r="AJ73" s="2328"/>
      <c r="AK73" s="2328"/>
      <c r="AL73" s="2328"/>
      <c r="AM73" s="2328"/>
      <c r="AN73" s="2328"/>
      <c r="AO73" s="2328"/>
      <c r="AP73" s="2328"/>
      <c r="AQ73" s="2328"/>
      <c r="AR73" s="2328"/>
      <c r="AS73" s="2299"/>
    </row>
    <row r="74" spans="1:45" ht="42.75" customHeight="1" x14ac:dyDescent="0.2">
      <c r="A74" s="1084"/>
      <c r="C74" s="1085"/>
      <c r="D74" s="1086"/>
      <c r="F74" s="1086"/>
      <c r="G74" s="2289"/>
      <c r="H74" s="2257"/>
      <c r="I74" s="2171"/>
      <c r="J74" s="2257"/>
      <c r="K74" s="2171"/>
      <c r="L74" s="2257"/>
      <c r="M74" s="2171"/>
      <c r="N74" s="2257"/>
      <c r="O74" s="2171"/>
      <c r="P74" s="2171"/>
      <c r="Q74" s="2257"/>
      <c r="R74" s="2339"/>
      <c r="S74" s="2321"/>
      <c r="T74" s="2257"/>
      <c r="U74" s="2322"/>
      <c r="V74" s="625" t="s">
        <v>1695</v>
      </c>
      <c r="W74" s="1092">
        <v>500000</v>
      </c>
      <c r="X74" s="1081" t="s">
        <v>1689</v>
      </c>
      <c r="Y74" s="877">
        <v>20</v>
      </c>
      <c r="Z74" s="608" t="s">
        <v>1571</v>
      </c>
      <c r="AA74" s="2328"/>
      <c r="AB74" s="2328"/>
      <c r="AC74" s="2328"/>
      <c r="AD74" s="2328"/>
      <c r="AE74" s="2328"/>
      <c r="AF74" s="2328"/>
      <c r="AG74" s="2328"/>
      <c r="AH74" s="2328"/>
      <c r="AI74" s="2328"/>
      <c r="AJ74" s="2328"/>
      <c r="AK74" s="2328"/>
      <c r="AL74" s="2328"/>
      <c r="AM74" s="2328"/>
      <c r="AN74" s="2328"/>
      <c r="AO74" s="2328"/>
      <c r="AP74" s="2328"/>
      <c r="AQ74" s="2328"/>
      <c r="AR74" s="2328"/>
      <c r="AS74" s="2299"/>
    </row>
    <row r="75" spans="1:45" ht="42.75" customHeight="1" x14ac:dyDescent="0.2">
      <c r="A75" s="1084"/>
      <c r="C75" s="1085"/>
      <c r="D75" s="1086"/>
      <c r="F75" s="1086"/>
      <c r="G75" s="2289"/>
      <c r="H75" s="2257"/>
      <c r="I75" s="2171"/>
      <c r="J75" s="2257"/>
      <c r="K75" s="2171"/>
      <c r="L75" s="2257"/>
      <c r="M75" s="2171"/>
      <c r="N75" s="2257"/>
      <c r="O75" s="2171"/>
      <c r="P75" s="2171"/>
      <c r="Q75" s="2257"/>
      <c r="R75" s="2339"/>
      <c r="S75" s="2321"/>
      <c r="T75" s="2257"/>
      <c r="U75" s="2322"/>
      <c r="V75" s="625" t="s">
        <v>1696</v>
      </c>
      <c r="W75" s="1092">
        <v>5500000</v>
      </c>
      <c r="X75" s="1081" t="s">
        <v>1689</v>
      </c>
      <c r="Y75" s="877">
        <v>20</v>
      </c>
      <c r="Z75" s="608" t="s">
        <v>1571</v>
      </c>
      <c r="AA75" s="2328"/>
      <c r="AB75" s="2328"/>
      <c r="AC75" s="2328"/>
      <c r="AD75" s="2328"/>
      <c r="AE75" s="2328"/>
      <c r="AF75" s="2328"/>
      <c r="AG75" s="2328"/>
      <c r="AH75" s="2328"/>
      <c r="AI75" s="2328"/>
      <c r="AJ75" s="2328"/>
      <c r="AK75" s="2328"/>
      <c r="AL75" s="2328"/>
      <c r="AM75" s="2328"/>
      <c r="AN75" s="2328"/>
      <c r="AO75" s="2328"/>
      <c r="AP75" s="2328"/>
      <c r="AQ75" s="2328"/>
      <c r="AR75" s="2328"/>
      <c r="AS75" s="2299"/>
    </row>
    <row r="76" spans="1:45" ht="42.75" customHeight="1" x14ac:dyDescent="0.2">
      <c r="A76" s="1084"/>
      <c r="C76" s="1085"/>
      <c r="D76" s="1086"/>
      <c r="F76" s="1086"/>
      <c r="G76" s="2289"/>
      <c r="H76" s="2257"/>
      <c r="I76" s="2171"/>
      <c r="J76" s="2257"/>
      <c r="K76" s="2171"/>
      <c r="L76" s="2257"/>
      <c r="M76" s="2171"/>
      <c r="N76" s="2257"/>
      <c r="O76" s="2171"/>
      <c r="P76" s="2171"/>
      <c r="Q76" s="2257"/>
      <c r="R76" s="2339"/>
      <c r="S76" s="2321"/>
      <c r="T76" s="2257"/>
      <c r="U76" s="2322"/>
      <c r="V76" s="625" t="s">
        <v>1697</v>
      </c>
      <c r="W76" s="1092">
        <v>2200000</v>
      </c>
      <c r="X76" s="1081" t="s">
        <v>1689</v>
      </c>
      <c r="Y76" s="877">
        <v>20</v>
      </c>
      <c r="Z76" s="608" t="s">
        <v>1571</v>
      </c>
      <c r="AA76" s="2328"/>
      <c r="AB76" s="2328"/>
      <c r="AC76" s="2328"/>
      <c r="AD76" s="2328"/>
      <c r="AE76" s="2328"/>
      <c r="AF76" s="2328"/>
      <c r="AG76" s="2328"/>
      <c r="AH76" s="2328"/>
      <c r="AI76" s="2328"/>
      <c r="AJ76" s="2328"/>
      <c r="AK76" s="2328"/>
      <c r="AL76" s="2328"/>
      <c r="AM76" s="2328"/>
      <c r="AN76" s="2328"/>
      <c r="AO76" s="2328"/>
      <c r="AP76" s="2328"/>
      <c r="AQ76" s="2328"/>
      <c r="AR76" s="2328"/>
      <c r="AS76" s="2299"/>
    </row>
    <row r="77" spans="1:45" ht="42.75" customHeight="1" x14ac:dyDescent="0.2">
      <c r="A77" s="1084"/>
      <c r="C77" s="1085"/>
      <c r="D77" s="1086"/>
      <c r="F77" s="1086"/>
      <c r="G77" s="2289"/>
      <c r="H77" s="2257"/>
      <c r="I77" s="2171"/>
      <c r="J77" s="2257"/>
      <c r="K77" s="2171"/>
      <c r="L77" s="2257"/>
      <c r="M77" s="2171"/>
      <c r="N77" s="2257"/>
      <c r="O77" s="2171"/>
      <c r="P77" s="2171"/>
      <c r="Q77" s="2257"/>
      <c r="R77" s="2339"/>
      <c r="S77" s="2321"/>
      <c r="T77" s="2257"/>
      <c r="U77" s="2322"/>
      <c r="V77" s="625" t="s">
        <v>1698</v>
      </c>
      <c r="W77" s="1092">
        <v>2700000</v>
      </c>
      <c r="X77" s="1081" t="s">
        <v>1689</v>
      </c>
      <c r="Y77" s="877">
        <v>20</v>
      </c>
      <c r="Z77" s="608" t="s">
        <v>1571</v>
      </c>
      <c r="AA77" s="2328"/>
      <c r="AB77" s="2328"/>
      <c r="AC77" s="2328"/>
      <c r="AD77" s="2328"/>
      <c r="AE77" s="2328"/>
      <c r="AF77" s="2328"/>
      <c r="AG77" s="2328"/>
      <c r="AH77" s="2328"/>
      <c r="AI77" s="2328"/>
      <c r="AJ77" s="2328"/>
      <c r="AK77" s="2328"/>
      <c r="AL77" s="2328"/>
      <c r="AM77" s="2328"/>
      <c r="AN77" s="2328"/>
      <c r="AO77" s="2328"/>
      <c r="AP77" s="2328"/>
      <c r="AQ77" s="2328"/>
      <c r="AR77" s="2328"/>
      <c r="AS77" s="2299"/>
    </row>
    <row r="78" spans="1:45" ht="42.75" customHeight="1" x14ac:dyDescent="0.2">
      <c r="A78" s="1084"/>
      <c r="C78" s="1085"/>
      <c r="D78" s="1086"/>
      <c r="F78" s="1086"/>
      <c r="G78" s="2289"/>
      <c r="H78" s="2257"/>
      <c r="I78" s="2171"/>
      <c r="J78" s="2257"/>
      <c r="K78" s="2171"/>
      <c r="L78" s="2257"/>
      <c r="M78" s="2171"/>
      <c r="N78" s="2257"/>
      <c r="O78" s="2171"/>
      <c r="P78" s="2171"/>
      <c r="Q78" s="2257"/>
      <c r="R78" s="2339"/>
      <c r="S78" s="2321"/>
      <c r="T78" s="2257"/>
      <c r="U78" s="2322"/>
      <c r="V78" s="625" t="s">
        <v>1699</v>
      </c>
      <c r="W78" s="1092">
        <v>2200000</v>
      </c>
      <c r="X78" s="1081" t="s">
        <v>1689</v>
      </c>
      <c r="Y78" s="877">
        <v>20</v>
      </c>
      <c r="Z78" s="608" t="s">
        <v>1571</v>
      </c>
      <c r="AA78" s="2328"/>
      <c r="AB78" s="2328"/>
      <c r="AC78" s="2328"/>
      <c r="AD78" s="2328"/>
      <c r="AE78" s="2328"/>
      <c r="AF78" s="2328"/>
      <c r="AG78" s="2328"/>
      <c r="AH78" s="2328"/>
      <c r="AI78" s="2328"/>
      <c r="AJ78" s="2328"/>
      <c r="AK78" s="2328"/>
      <c r="AL78" s="2328"/>
      <c r="AM78" s="2328"/>
      <c r="AN78" s="2328"/>
      <c r="AO78" s="2328"/>
      <c r="AP78" s="2328"/>
      <c r="AQ78" s="2328"/>
      <c r="AR78" s="2328"/>
      <c r="AS78" s="2299"/>
    </row>
    <row r="79" spans="1:45" ht="42.75" customHeight="1" x14ac:dyDescent="0.2">
      <c r="A79" s="1084"/>
      <c r="C79" s="1085"/>
      <c r="D79" s="1086"/>
      <c r="F79" s="1086"/>
      <c r="G79" s="2289"/>
      <c r="H79" s="2257"/>
      <c r="I79" s="2171"/>
      <c r="J79" s="2257"/>
      <c r="K79" s="2171"/>
      <c r="L79" s="2257"/>
      <c r="M79" s="2171"/>
      <c r="N79" s="2257"/>
      <c r="O79" s="2171"/>
      <c r="P79" s="2171"/>
      <c r="Q79" s="2257"/>
      <c r="R79" s="2339"/>
      <c r="S79" s="2321"/>
      <c r="T79" s="2257"/>
      <c r="U79" s="2322"/>
      <c r="V79" s="625" t="s">
        <v>1700</v>
      </c>
      <c r="W79" s="1092">
        <v>4400000</v>
      </c>
      <c r="X79" s="1081" t="s">
        <v>1689</v>
      </c>
      <c r="Y79" s="877">
        <v>20</v>
      </c>
      <c r="Z79" s="608" t="s">
        <v>1571</v>
      </c>
      <c r="AA79" s="2328"/>
      <c r="AB79" s="2328"/>
      <c r="AC79" s="2328"/>
      <c r="AD79" s="2328"/>
      <c r="AE79" s="2328"/>
      <c r="AF79" s="2328"/>
      <c r="AG79" s="2328"/>
      <c r="AH79" s="2328"/>
      <c r="AI79" s="2328"/>
      <c r="AJ79" s="2328"/>
      <c r="AK79" s="2328"/>
      <c r="AL79" s="2328"/>
      <c r="AM79" s="2328"/>
      <c r="AN79" s="2328"/>
      <c r="AO79" s="2328"/>
      <c r="AP79" s="2328"/>
      <c r="AQ79" s="2328"/>
      <c r="AR79" s="2328"/>
      <c r="AS79" s="2299"/>
    </row>
    <row r="80" spans="1:45" ht="42.75" customHeight="1" x14ac:dyDescent="0.2">
      <c r="A80" s="1084"/>
      <c r="C80" s="1085"/>
      <c r="D80" s="1086"/>
      <c r="F80" s="1086"/>
      <c r="G80" s="2289"/>
      <c r="H80" s="2257"/>
      <c r="I80" s="2171"/>
      <c r="J80" s="2257"/>
      <c r="K80" s="2171"/>
      <c r="L80" s="2257"/>
      <c r="M80" s="2171"/>
      <c r="N80" s="2257"/>
      <c r="O80" s="2171"/>
      <c r="P80" s="2171"/>
      <c r="Q80" s="2257"/>
      <c r="R80" s="2339"/>
      <c r="S80" s="2321"/>
      <c r="T80" s="2257"/>
      <c r="U80" s="2322"/>
      <c r="V80" s="625" t="s">
        <v>1701</v>
      </c>
      <c r="W80" s="1092">
        <v>2200000</v>
      </c>
      <c r="X80" s="1081" t="s">
        <v>1689</v>
      </c>
      <c r="Y80" s="877">
        <v>20</v>
      </c>
      <c r="Z80" s="608" t="s">
        <v>1571</v>
      </c>
      <c r="AA80" s="2328"/>
      <c r="AB80" s="2328"/>
      <c r="AC80" s="2328"/>
      <c r="AD80" s="2328"/>
      <c r="AE80" s="2328"/>
      <c r="AF80" s="2328"/>
      <c r="AG80" s="2328"/>
      <c r="AH80" s="2328"/>
      <c r="AI80" s="2328"/>
      <c r="AJ80" s="2328"/>
      <c r="AK80" s="2328"/>
      <c r="AL80" s="2328"/>
      <c r="AM80" s="2328"/>
      <c r="AN80" s="2328"/>
      <c r="AO80" s="2328"/>
      <c r="AP80" s="2328"/>
      <c r="AQ80" s="2328"/>
      <c r="AR80" s="2328"/>
      <c r="AS80" s="2299"/>
    </row>
    <row r="81" spans="1:45" ht="42.75" customHeight="1" x14ac:dyDescent="0.2">
      <c r="A81" s="1084"/>
      <c r="C81" s="1085"/>
      <c r="D81" s="1086"/>
      <c r="F81" s="1086"/>
      <c r="G81" s="2289"/>
      <c r="H81" s="2257"/>
      <c r="I81" s="2171"/>
      <c r="J81" s="2257"/>
      <c r="K81" s="2171"/>
      <c r="L81" s="2257"/>
      <c r="M81" s="2171"/>
      <c r="N81" s="2257"/>
      <c r="O81" s="2171"/>
      <c r="P81" s="2171"/>
      <c r="Q81" s="2257"/>
      <c r="R81" s="2339"/>
      <c r="S81" s="2321"/>
      <c r="T81" s="2257"/>
      <c r="U81" s="2322"/>
      <c r="V81" s="625" t="s">
        <v>1702</v>
      </c>
      <c r="W81" s="1092">
        <v>2200000</v>
      </c>
      <c r="X81" s="1081" t="s">
        <v>1689</v>
      </c>
      <c r="Y81" s="877">
        <v>20</v>
      </c>
      <c r="Z81" s="608" t="s">
        <v>1571</v>
      </c>
      <c r="AA81" s="2328"/>
      <c r="AB81" s="2328"/>
      <c r="AC81" s="2328"/>
      <c r="AD81" s="2328"/>
      <c r="AE81" s="2328"/>
      <c r="AF81" s="2328"/>
      <c r="AG81" s="2328"/>
      <c r="AH81" s="2328"/>
      <c r="AI81" s="2328"/>
      <c r="AJ81" s="2328"/>
      <c r="AK81" s="2328"/>
      <c r="AL81" s="2328"/>
      <c r="AM81" s="2328"/>
      <c r="AN81" s="2328"/>
      <c r="AO81" s="2328"/>
      <c r="AP81" s="2328"/>
      <c r="AQ81" s="2328"/>
      <c r="AR81" s="2328"/>
      <c r="AS81" s="2299"/>
    </row>
    <row r="82" spans="1:45" ht="42.75" customHeight="1" x14ac:dyDescent="0.2">
      <c r="A82" s="1084"/>
      <c r="C82" s="1085"/>
      <c r="D82" s="1086"/>
      <c r="F82" s="1086"/>
      <c r="G82" s="2289"/>
      <c r="H82" s="2257"/>
      <c r="I82" s="2171"/>
      <c r="J82" s="2257"/>
      <c r="K82" s="2171"/>
      <c r="L82" s="2257"/>
      <c r="M82" s="2171"/>
      <c r="N82" s="2257"/>
      <c r="O82" s="2171"/>
      <c r="P82" s="2171"/>
      <c r="Q82" s="2257"/>
      <c r="R82" s="2339"/>
      <c r="S82" s="2321"/>
      <c r="T82" s="2257"/>
      <c r="U82" s="2322"/>
      <c r="V82" s="625" t="s">
        <v>1703</v>
      </c>
      <c r="W82" s="1092">
        <v>2200000</v>
      </c>
      <c r="X82" s="1081" t="s">
        <v>1689</v>
      </c>
      <c r="Y82" s="877">
        <v>20</v>
      </c>
      <c r="Z82" s="608" t="s">
        <v>1571</v>
      </c>
      <c r="AA82" s="2328"/>
      <c r="AB82" s="2328"/>
      <c r="AC82" s="2328"/>
      <c r="AD82" s="2328"/>
      <c r="AE82" s="2328"/>
      <c r="AF82" s="2328"/>
      <c r="AG82" s="2328"/>
      <c r="AH82" s="2328"/>
      <c r="AI82" s="2328"/>
      <c r="AJ82" s="2328"/>
      <c r="AK82" s="2328"/>
      <c r="AL82" s="2328"/>
      <c r="AM82" s="2328"/>
      <c r="AN82" s="2328"/>
      <c r="AO82" s="2328"/>
      <c r="AP82" s="2328"/>
      <c r="AQ82" s="2328"/>
      <c r="AR82" s="2328"/>
      <c r="AS82" s="2299"/>
    </row>
    <row r="83" spans="1:45" ht="42.75" customHeight="1" x14ac:dyDescent="0.2">
      <c r="A83" s="1084"/>
      <c r="C83" s="1085"/>
      <c r="D83" s="1086"/>
      <c r="F83" s="1086"/>
      <c r="G83" s="2289"/>
      <c r="H83" s="2257"/>
      <c r="I83" s="2171"/>
      <c r="J83" s="2257"/>
      <c r="K83" s="2171"/>
      <c r="L83" s="2257"/>
      <c r="M83" s="2171"/>
      <c r="N83" s="2257"/>
      <c r="O83" s="2171"/>
      <c r="P83" s="2171"/>
      <c r="Q83" s="2257"/>
      <c r="R83" s="2339"/>
      <c r="S83" s="2321"/>
      <c r="T83" s="2257"/>
      <c r="U83" s="2322"/>
      <c r="V83" s="625" t="s">
        <v>1704</v>
      </c>
      <c r="W83" s="1092">
        <v>5500000</v>
      </c>
      <c r="X83" s="1081" t="s">
        <v>1689</v>
      </c>
      <c r="Y83" s="877">
        <v>20</v>
      </c>
      <c r="Z83" s="608" t="s">
        <v>1571</v>
      </c>
      <c r="AA83" s="2328"/>
      <c r="AB83" s="2328"/>
      <c r="AC83" s="2328"/>
      <c r="AD83" s="2328"/>
      <c r="AE83" s="2328"/>
      <c r="AF83" s="2328"/>
      <c r="AG83" s="2328"/>
      <c r="AH83" s="2328"/>
      <c r="AI83" s="2328"/>
      <c r="AJ83" s="2328"/>
      <c r="AK83" s="2328"/>
      <c r="AL83" s="2328"/>
      <c r="AM83" s="2328"/>
      <c r="AN83" s="2328"/>
      <c r="AO83" s="2328"/>
      <c r="AP83" s="2328"/>
      <c r="AQ83" s="2328"/>
      <c r="AR83" s="2328"/>
      <c r="AS83" s="2299"/>
    </row>
    <row r="84" spans="1:45" ht="42.75" customHeight="1" x14ac:dyDescent="0.2">
      <c r="A84" s="1084"/>
      <c r="C84" s="1085"/>
      <c r="D84" s="1086"/>
      <c r="F84" s="1086"/>
      <c r="G84" s="2289"/>
      <c r="H84" s="2257"/>
      <c r="I84" s="2171"/>
      <c r="J84" s="2257"/>
      <c r="K84" s="2171"/>
      <c r="L84" s="2257"/>
      <c r="M84" s="2171"/>
      <c r="N84" s="2257"/>
      <c r="O84" s="2171"/>
      <c r="P84" s="2171"/>
      <c r="Q84" s="2257"/>
      <c r="R84" s="2339"/>
      <c r="S84" s="2321"/>
      <c r="T84" s="2257"/>
      <c r="U84" s="2322"/>
      <c r="V84" s="625" t="s">
        <v>1705</v>
      </c>
      <c r="W84" s="1092">
        <v>4400000</v>
      </c>
      <c r="X84" s="1081" t="s">
        <v>1689</v>
      </c>
      <c r="Y84" s="877">
        <v>20</v>
      </c>
      <c r="Z84" s="608" t="s">
        <v>1571</v>
      </c>
      <c r="AA84" s="2328"/>
      <c r="AB84" s="2328"/>
      <c r="AC84" s="2328"/>
      <c r="AD84" s="2328"/>
      <c r="AE84" s="2328"/>
      <c r="AF84" s="2328"/>
      <c r="AG84" s="2328"/>
      <c r="AH84" s="2328"/>
      <c r="AI84" s="2328"/>
      <c r="AJ84" s="2328"/>
      <c r="AK84" s="2328"/>
      <c r="AL84" s="2328"/>
      <c r="AM84" s="2328"/>
      <c r="AN84" s="2328"/>
      <c r="AO84" s="2328"/>
      <c r="AP84" s="2328"/>
      <c r="AQ84" s="2328"/>
      <c r="AR84" s="2328"/>
      <c r="AS84" s="2299"/>
    </row>
    <row r="85" spans="1:45" ht="42.75" customHeight="1" x14ac:dyDescent="0.2">
      <c r="A85" s="1084"/>
      <c r="C85" s="1085"/>
      <c r="D85" s="1086"/>
      <c r="F85" s="1086"/>
      <c r="G85" s="2289"/>
      <c r="H85" s="2257"/>
      <c r="I85" s="2171"/>
      <c r="J85" s="2257"/>
      <c r="K85" s="2171"/>
      <c r="L85" s="2257"/>
      <c r="M85" s="2171"/>
      <c r="N85" s="2257"/>
      <c r="O85" s="2171"/>
      <c r="P85" s="2171"/>
      <c r="Q85" s="2257"/>
      <c r="R85" s="2339"/>
      <c r="S85" s="2321"/>
      <c r="T85" s="2257"/>
      <c r="U85" s="2322"/>
      <c r="V85" s="625" t="s">
        <v>1706</v>
      </c>
      <c r="W85" s="1092">
        <v>4400000</v>
      </c>
      <c r="X85" s="1081" t="s">
        <v>1689</v>
      </c>
      <c r="Y85" s="877">
        <v>20</v>
      </c>
      <c r="Z85" s="608" t="s">
        <v>1571</v>
      </c>
      <c r="AA85" s="2328"/>
      <c r="AB85" s="2328"/>
      <c r="AC85" s="2328"/>
      <c r="AD85" s="2328"/>
      <c r="AE85" s="2328"/>
      <c r="AF85" s="2328"/>
      <c r="AG85" s="2328"/>
      <c r="AH85" s="2328"/>
      <c r="AI85" s="2328"/>
      <c r="AJ85" s="2328"/>
      <c r="AK85" s="2328"/>
      <c r="AL85" s="2328"/>
      <c r="AM85" s="2328"/>
      <c r="AN85" s="2328"/>
      <c r="AO85" s="2328"/>
      <c r="AP85" s="2328"/>
      <c r="AQ85" s="2328"/>
      <c r="AR85" s="2328"/>
      <c r="AS85" s="2299"/>
    </row>
    <row r="86" spans="1:45" ht="42.75" customHeight="1" x14ac:dyDescent="0.2">
      <c r="A86" s="1084"/>
      <c r="C86" s="1085"/>
      <c r="D86" s="1086"/>
      <c r="F86" s="1086"/>
      <c r="G86" s="2289"/>
      <c r="H86" s="2257"/>
      <c r="I86" s="2171"/>
      <c r="J86" s="2257"/>
      <c r="K86" s="2171"/>
      <c r="L86" s="2257"/>
      <c r="M86" s="2171"/>
      <c r="N86" s="2257"/>
      <c r="O86" s="2171"/>
      <c r="P86" s="2171"/>
      <c r="Q86" s="2257"/>
      <c r="R86" s="2339"/>
      <c r="S86" s="2321"/>
      <c r="T86" s="2257"/>
      <c r="U86" s="2322"/>
      <c r="V86" s="625" t="s">
        <v>1707</v>
      </c>
      <c r="W86" s="1092">
        <v>4400000</v>
      </c>
      <c r="X86" s="1081" t="s">
        <v>1689</v>
      </c>
      <c r="Y86" s="877">
        <v>20</v>
      </c>
      <c r="Z86" s="608" t="s">
        <v>1571</v>
      </c>
      <c r="AA86" s="2328"/>
      <c r="AB86" s="2328"/>
      <c r="AC86" s="2328"/>
      <c r="AD86" s="2328"/>
      <c r="AE86" s="2328"/>
      <c r="AF86" s="2328"/>
      <c r="AG86" s="2328"/>
      <c r="AH86" s="2328"/>
      <c r="AI86" s="2328"/>
      <c r="AJ86" s="2328"/>
      <c r="AK86" s="2328"/>
      <c r="AL86" s="2328"/>
      <c r="AM86" s="2328"/>
      <c r="AN86" s="2328"/>
      <c r="AO86" s="2328"/>
      <c r="AP86" s="2328"/>
      <c r="AQ86" s="2328"/>
      <c r="AR86" s="2328"/>
      <c r="AS86" s="2299"/>
    </row>
    <row r="87" spans="1:45" ht="42.75" customHeight="1" x14ac:dyDescent="0.2">
      <c r="A87" s="1084"/>
      <c r="C87" s="1085"/>
      <c r="D87" s="1086"/>
      <c r="F87" s="1086"/>
      <c r="G87" s="2289"/>
      <c r="H87" s="2257"/>
      <c r="I87" s="2171"/>
      <c r="J87" s="2257"/>
      <c r="K87" s="2171"/>
      <c r="L87" s="2257"/>
      <c r="M87" s="2171"/>
      <c r="N87" s="2257"/>
      <c r="O87" s="2171"/>
      <c r="P87" s="2171"/>
      <c r="Q87" s="2257"/>
      <c r="R87" s="2339"/>
      <c r="S87" s="2321"/>
      <c r="T87" s="2257"/>
      <c r="U87" s="2322"/>
      <c r="V87" s="625" t="s">
        <v>1708</v>
      </c>
      <c r="W87" s="1092">
        <v>4400000</v>
      </c>
      <c r="X87" s="1081" t="s">
        <v>1689</v>
      </c>
      <c r="Y87" s="877">
        <v>20</v>
      </c>
      <c r="Z87" s="608" t="s">
        <v>1571</v>
      </c>
      <c r="AA87" s="2328"/>
      <c r="AB87" s="2328"/>
      <c r="AC87" s="2328"/>
      <c r="AD87" s="2328"/>
      <c r="AE87" s="2328"/>
      <c r="AF87" s="2328"/>
      <c r="AG87" s="2328"/>
      <c r="AH87" s="2328"/>
      <c r="AI87" s="2328"/>
      <c r="AJ87" s="2328"/>
      <c r="AK87" s="2328"/>
      <c r="AL87" s="2328"/>
      <c r="AM87" s="2328"/>
      <c r="AN87" s="2328"/>
      <c r="AO87" s="2328"/>
      <c r="AP87" s="2328"/>
      <c r="AQ87" s="2328"/>
      <c r="AR87" s="2328"/>
      <c r="AS87" s="2299"/>
    </row>
    <row r="88" spans="1:45" ht="42.75" customHeight="1" x14ac:dyDescent="0.2">
      <c r="A88" s="1084"/>
      <c r="C88" s="1085"/>
      <c r="D88" s="1086"/>
      <c r="F88" s="1086"/>
      <c r="G88" s="2289"/>
      <c r="H88" s="2257"/>
      <c r="I88" s="2171"/>
      <c r="J88" s="2257"/>
      <c r="K88" s="2171"/>
      <c r="L88" s="2257"/>
      <c r="M88" s="2171"/>
      <c r="N88" s="2257"/>
      <c r="O88" s="2171"/>
      <c r="P88" s="2171"/>
      <c r="Q88" s="2257"/>
      <c r="R88" s="2339"/>
      <c r="S88" s="2321"/>
      <c r="T88" s="2257"/>
      <c r="U88" s="2322"/>
      <c r="V88" s="625" t="s">
        <v>1709</v>
      </c>
      <c r="W88" s="1092">
        <v>2200000</v>
      </c>
      <c r="X88" s="1081" t="s">
        <v>1689</v>
      </c>
      <c r="Y88" s="877">
        <v>20</v>
      </c>
      <c r="Z88" s="608" t="s">
        <v>1571</v>
      </c>
      <c r="AA88" s="2328"/>
      <c r="AB88" s="2328"/>
      <c r="AC88" s="2328"/>
      <c r="AD88" s="2328"/>
      <c r="AE88" s="2328"/>
      <c r="AF88" s="2328"/>
      <c r="AG88" s="2328"/>
      <c r="AH88" s="2328"/>
      <c r="AI88" s="2328"/>
      <c r="AJ88" s="2328"/>
      <c r="AK88" s="2328"/>
      <c r="AL88" s="2328"/>
      <c r="AM88" s="2328"/>
      <c r="AN88" s="2328"/>
      <c r="AO88" s="2328"/>
      <c r="AP88" s="2328"/>
      <c r="AQ88" s="2328"/>
      <c r="AR88" s="2328"/>
      <c r="AS88" s="2299"/>
    </row>
    <row r="89" spans="1:45" ht="42.75" customHeight="1" x14ac:dyDescent="0.2">
      <c r="A89" s="1084"/>
      <c r="C89" s="1085"/>
      <c r="D89" s="1086"/>
      <c r="F89" s="1086"/>
      <c r="G89" s="2289"/>
      <c r="H89" s="2257"/>
      <c r="I89" s="2171"/>
      <c r="J89" s="2257"/>
      <c r="K89" s="2171"/>
      <c r="L89" s="2257"/>
      <c r="M89" s="2171"/>
      <c r="N89" s="2257"/>
      <c r="O89" s="2171"/>
      <c r="P89" s="2171"/>
      <c r="Q89" s="2257"/>
      <c r="R89" s="2339"/>
      <c r="S89" s="2321"/>
      <c r="T89" s="2257"/>
      <c r="U89" s="2322"/>
      <c r="V89" s="625" t="s">
        <v>1710</v>
      </c>
      <c r="W89" s="1092">
        <v>3300000</v>
      </c>
      <c r="X89" s="1081" t="s">
        <v>1689</v>
      </c>
      <c r="Y89" s="877">
        <v>20</v>
      </c>
      <c r="Z89" s="608" t="s">
        <v>1571</v>
      </c>
      <c r="AA89" s="2328"/>
      <c r="AB89" s="2328"/>
      <c r="AC89" s="2328"/>
      <c r="AD89" s="2328"/>
      <c r="AE89" s="2328"/>
      <c r="AF89" s="2328"/>
      <c r="AG89" s="2328"/>
      <c r="AH89" s="2328"/>
      <c r="AI89" s="2328"/>
      <c r="AJ89" s="2328"/>
      <c r="AK89" s="2328"/>
      <c r="AL89" s="2328"/>
      <c r="AM89" s="2328"/>
      <c r="AN89" s="2328"/>
      <c r="AO89" s="2328"/>
      <c r="AP89" s="2328"/>
      <c r="AQ89" s="2328"/>
      <c r="AR89" s="2328"/>
      <c r="AS89" s="2299"/>
    </row>
    <row r="90" spans="1:45" ht="42.75" customHeight="1" x14ac:dyDescent="0.2">
      <c r="A90" s="1084"/>
      <c r="C90" s="1085"/>
      <c r="D90" s="1086"/>
      <c r="F90" s="1086"/>
      <c r="G90" s="2289"/>
      <c r="H90" s="2257"/>
      <c r="I90" s="2171"/>
      <c r="J90" s="2257"/>
      <c r="K90" s="2171"/>
      <c r="L90" s="2257"/>
      <c r="M90" s="2171"/>
      <c r="N90" s="2257"/>
      <c r="O90" s="2171"/>
      <c r="P90" s="2171"/>
      <c r="Q90" s="2257"/>
      <c r="R90" s="2339"/>
      <c r="S90" s="2321"/>
      <c r="T90" s="2257"/>
      <c r="U90" s="2322"/>
      <c r="V90" s="625" t="s">
        <v>1711</v>
      </c>
      <c r="W90" s="1092">
        <v>2200000</v>
      </c>
      <c r="X90" s="1081" t="s">
        <v>1689</v>
      </c>
      <c r="Y90" s="877">
        <v>20</v>
      </c>
      <c r="Z90" s="608" t="s">
        <v>1571</v>
      </c>
      <c r="AA90" s="2328"/>
      <c r="AB90" s="2328"/>
      <c r="AC90" s="2328"/>
      <c r="AD90" s="2328"/>
      <c r="AE90" s="2328"/>
      <c r="AF90" s="2328"/>
      <c r="AG90" s="2328"/>
      <c r="AH90" s="2328"/>
      <c r="AI90" s="2328"/>
      <c r="AJ90" s="2328"/>
      <c r="AK90" s="2328"/>
      <c r="AL90" s="2328"/>
      <c r="AM90" s="2328"/>
      <c r="AN90" s="2328"/>
      <c r="AO90" s="2328"/>
      <c r="AP90" s="2328"/>
      <c r="AQ90" s="2328"/>
      <c r="AR90" s="2328"/>
      <c r="AS90" s="2299"/>
    </row>
    <row r="91" spans="1:45" ht="42.75" customHeight="1" x14ac:dyDescent="0.2">
      <c r="A91" s="1084"/>
      <c r="C91" s="1085"/>
      <c r="D91" s="1086"/>
      <c r="F91" s="1086"/>
      <c r="G91" s="2289"/>
      <c r="H91" s="2257"/>
      <c r="I91" s="2171"/>
      <c r="J91" s="2257"/>
      <c r="K91" s="2171"/>
      <c r="L91" s="2257"/>
      <c r="M91" s="2171"/>
      <c r="N91" s="2257"/>
      <c r="O91" s="2171"/>
      <c r="P91" s="2171"/>
      <c r="Q91" s="2257"/>
      <c r="R91" s="2339"/>
      <c r="S91" s="2321"/>
      <c r="T91" s="2257"/>
      <c r="U91" s="2322"/>
      <c r="V91" s="625" t="s">
        <v>1712</v>
      </c>
      <c r="W91" s="1092">
        <f>5500000-500000-1100000</f>
        <v>3900000</v>
      </c>
      <c r="X91" s="1081" t="s">
        <v>1689</v>
      </c>
      <c r="Y91" s="877">
        <v>20</v>
      </c>
      <c r="Z91" s="608" t="s">
        <v>1571</v>
      </c>
      <c r="AA91" s="2328"/>
      <c r="AB91" s="2328"/>
      <c r="AC91" s="2328"/>
      <c r="AD91" s="2328"/>
      <c r="AE91" s="2328"/>
      <c r="AF91" s="2328"/>
      <c r="AG91" s="2328"/>
      <c r="AH91" s="2328"/>
      <c r="AI91" s="2328"/>
      <c r="AJ91" s="2328"/>
      <c r="AK91" s="2328"/>
      <c r="AL91" s="2328"/>
      <c r="AM91" s="2328"/>
      <c r="AN91" s="2328"/>
      <c r="AO91" s="2328"/>
      <c r="AP91" s="2328"/>
      <c r="AQ91" s="2328"/>
      <c r="AR91" s="2328"/>
      <c r="AS91" s="2299"/>
    </row>
    <row r="92" spans="1:45" ht="42.75" customHeight="1" x14ac:dyDescent="0.2">
      <c r="A92" s="1084"/>
      <c r="C92" s="1085"/>
      <c r="D92" s="1086"/>
      <c r="F92" s="1086"/>
      <c r="G92" s="2289"/>
      <c r="H92" s="2257"/>
      <c r="I92" s="2171"/>
      <c r="J92" s="2257"/>
      <c r="K92" s="2171"/>
      <c r="L92" s="2257"/>
      <c r="M92" s="2171"/>
      <c r="N92" s="2257"/>
      <c r="O92" s="2171"/>
      <c r="P92" s="2171"/>
      <c r="Q92" s="2257"/>
      <c r="R92" s="2339"/>
      <c r="S92" s="2321"/>
      <c r="T92" s="2257"/>
      <c r="U92" s="2322"/>
      <c r="V92" s="625" t="s">
        <v>1713</v>
      </c>
      <c r="W92" s="1092">
        <f>4600000-76000</f>
        <v>4524000</v>
      </c>
      <c r="X92" s="1081" t="s">
        <v>1689</v>
      </c>
      <c r="Y92" s="877">
        <v>20</v>
      </c>
      <c r="Z92" s="608" t="s">
        <v>1571</v>
      </c>
      <c r="AA92" s="2328"/>
      <c r="AB92" s="2328"/>
      <c r="AC92" s="2328"/>
      <c r="AD92" s="2328"/>
      <c r="AE92" s="2328"/>
      <c r="AF92" s="2328"/>
      <c r="AG92" s="2328"/>
      <c r="AH92" s="2328"/>
      <c r="AI92" s="2328"/>
      <c r="AJ92" s="2328"/>
      <c r="AK92" s="2328"/>
      <c r="AL92" s="2328"/>
      <c r="AM92" s="2328"/>
      <c r="AN92" s="2328"/>
      <c r="AO92" s="2328"/>
      <c r="AP92" s="2328"/>
      <c r="AQ92" s="2328"/>
      <c r="AR92" s="2328"/>
      <c r="AS92" s="2299"/>
    </row>
    <row r="93" spans="1:45" ht="42.75" customHeight="1" x14ac:dyDescent="0.2">
      <c r="A93" s="1084"/>
      <c r="C93" s="1085"/>
      <c r="D93" s="1086"/>
      <c r="F93" s="1086"/>
      <c r="G93" s="2289"/>
      <c r="H93" s="2257"/>
      <c r="I93" s="2171"/>
      <c r="J93" s="2257"/>
      <c r="K93" s="2171"/>
      <c r="L93" s="2257"/>
      <c r="M93" s="2171"/>
      <c r="N93" s="2257"/>
      <c r="O93" s="2171"/>
      <c r="P93" s="2171"/>
      <c r="Q93" s="2257"/>
      <c r="R93" s="2339"/>
      <c r="S93" s="2321"/>
      <c r="T93" s="2257"/>
      <c r="U93" s="2322"/>
      <c r="V93" s="1098" t="s">
        <v>1714</v>
      </c>
      <c r="W93" s="1092">
        <f>2400000-30000</f>
        <v>2370000</v>
      </c>
      <c r="X93" s="1081" t="s">
        <v>1689</v>
      </c>
      <c r="Y93" s="877">
        <v>20</v>
      </c>
      <c r="Z93" s="608" t="s">
        <v>1571</v>
      </c>
      <c r="AA93" s="2328"/>
      <c r="AB93" s="2328"/>
      <c r="AC93" s="2328"/>
      <c r="AD93" s="2328"/>
      <c r="AE93" s="2328"/>
      <c r="AF93" s="2328"/>
      <c r="AG93" s="2328"/>
      <c r="AH93" s="2328"/>
      <c r="AI93" s="2328"/>
      <c r="AJ93" s="2328"/>
      <c r="AK93" s="2328"/>
      <c r="AL93" s="2328"/>
      <c r="AM93" s="2328"/>
      <c r="AN93" s="2328"/>
      <c r="AO93" s="2328"/>
      <c r="AP93" s="2328"/>
      <c r="AQ93" s="2328"/>
      <c r="AR93" s="2328"/>
      <c r="AS93" s="2299"/>
    </row>
    <row r="94" spans="1:45" ht="42.75" customHeight="1" x14ac:dyDescent="0.2">
      <c r="A94" s="1084"/>
      <c r="C94" s="1085"/>
      <c r="D94" s="1086"/>
      <c r="F94" s="1086"/>
      <c r="G94" s="2289"/>
      <c r="H94" s="2257"/>
      <c r="I94" s="2171"/>
      <c r="J94" s="2257"/>
      <c r="K94" s="2171"/>
      <c r="L94" s="2257"/>
      <c r="M94" s="2171"/>
      <c r="N94" s="2257"/>
      <c r="O94" s="2171"/>
      <c r="P94" s="2171"/>
      <c r="Q94" s="2257"/>
      <c r="R94" s="2339"/>
      <c r="S94" s="2321"/>
      <c r="T94" s="2257"/>
      <c r="U94" s="2322"/>
      <c r="V94" s="1098" t="s">
        <v>1715</v>
      </c>
      <c r="W94" s="1092">
        <f>2100000-64000</f>
        <v>2036000</v>
      </c>
      <c r="X94" s="1081" t="s">
        <v>1689</v>
      </c>
      <c r="Y94" s="877">
        <v>20</v>
      </c>
      <c r="Z94" s="608" t="s">
        <v>1571</v>
      </c>
      <c r="AA94" s="2329"/>
      <c r="AB94" s="2329"/>
      <c r="AC94" s="2329"/>
      <c r="AD94" s="2329"/>
      <c r="AE94" s="2329"/>
      <c r="AF94" s="2329"/>
      <c r="AG94" s="2329"/>
      <c r="AH94" s="2329"/>
      <c r="AI94" s="2329"/>
      <c r="AJ94" s="2329"/>
      <c r="AK94" s="2329"/>
      <c r="AL94" s="2329"/>
      <c r="AM94" s="2329"/>
      <c r="AN94" s="2329"/>
      <c r="AO94" s="2329"/>
      <c r="AP94" s="2329"/>
      <c r="AQ94" s="2329"/>
      <c r="AR94" s="2329"/>
      <c r="AS94" s="2300"/>
    </row>
    <row r="95" spans="1:45" s="1113" customFormat="1" ht="33" customHeight="1" x14ac:dyDescent="0.25">
      <c r="A95" s="1099"/>
      <c r="B95" s="1100"/>
      <c r="C95" s="1101"/>
      <c r="D95" s="1102"/>
      <c r="E95" s="1100"/>
      <c r="F95" s="1102"/>
      <c r="G95" s="1103"/>
      <c r="H95" s="695"/>
      <c r="I95" s="695"/>
      <c r="J95" s="695"/>
      <c r="K95" s="695"/>
      <c r="L95" s="695"/>
      <c r="M95" s="695"/>
      <c r="N95" s="695"/>
      <c r="O95" s="695"/>
      <c r="P95" s="695"/>
      <c r="Q95" s="1104"/>
      <c r="R95" s="650"/>
      <c r="S95" s="1105">
        <f>SUM(S9:S94)</f>
        <v>910965833</v>
      </c>
      <c r="T95" s="1106"/>
      <c r="U95" s="1104"/>
      <c r="V95" s="1107" t="s">
        <v>122</v>
      </c>
      <c r="W95" s="1108">
        <f>SUM(W9:W94)</f>
        <v>910965833</v>
      </c>
      <c r="X95" s="1109"/>
      <c r="Y95" s="1110"/>
      <c r="Z95" s="1111"/>
      <c r="AA95" s="695"/>
      <c r="AB95" s="695"/>
      <c r="AC95" s="695"/>
      <c r="AD95" s="695"/>
      <c r="AE95" s="695"/>
      <c r="AF95" s="695"/>
      <c r="AG95" s="695"/>
      <c r="AH95" s="695"/>
      <c r="AI95" s="695"/>
      <c r="AJ95" s="695"/>
      <c r="AK95" s="695"/>
      <c r="AL95" s="695"/>
      <c r="AM95" s="695"/>
      <c r="AN95" s="695"/>
      <c r="AO95" s="695"/>
      <c r="AP95" s="695"/>
      <c r="AQ95" s="695"/>
      <c r="AR95" s="1112"/>
      <c r="AS95" s="1112"/>
    </row>
    <row r="96" spans="1:45" x14ac:dyDescent="0.2">
      <c r="Q96" s="119"/>
      <c r="V96" s="1116"/>
      <c r="W96" s="1117"/>
    </row>
    <row r="97" spans="1:64" x14ac:dyDescent="0.2">
      <c r="V97" s="1116"/>
      <c r="W97" s="1121"/>
    </row>
    <row r="105" spans="1:64" ht="15.75" x14ac:dyDescent="0.25">
      <c r="X105" s="1123" t="s">
        <v>1716</v>
      </c>
    </row>
    <row r="106" spans="1:64" s="1017" customFormat="1" x14ac:dyDescent="0.2">
      <c r="A106" s="1114"/>
      <c r="B106" s="1018"/>
      <c r="C106" s="1018"/>
      <c r="D106" s="1018"/>
      <c r="E106" s="1018"/>
      <c r="F106" s="1018"/>
      <c r="G106" s="1018"/>
      <c r="H106" s="1018"/>
      <c r="I106" s="1018"/>
      <c r="J106" s="1018"/>
      <c r="K106" s="1018"/>
      <c r="L106" s="119"/>
      <c r="M106" s="1018"/>
      <c r="N106" s="119"/>
      <c r="Q106" s="1030"/>
      <c r="R106" s="816"/>
      <c r="S106" s="419"/>
      <c r="T106" s="1115"/>
      <c r="U106" s="2"/>
      <c r="V106" s="119"/>
      <c r="W106" s="1122"/>
      <c r="X106" s="1124" t="s">
        <v>1717</v>
      </c>
      <c r="Y106" s="130"/>
      <c r="Z106" s="124"/>
      <c r="AA106" s="2"/>
      <c r="AB106" s="1018"/>
      <c r="AC106" s="1018"/>
      <c r="AD106" s="1018"/>
      <c r="AE106" s="1018"/>
      <c r="AF106" s="1018"/>
      <c r="AG106" s="1018"/>
      <c r="AH106" s="1018"/>
      <c r="AI106" s="1018"/>
      <c r="AJ106" s="1018"/>
      <c r="AK106" s="1018"/>
      <c r="AL106" s="1018"/>
      <c r="AM106" s="1018"/>
      <c r="AN106" s="1018"/>
      <c r="AO106" s="1018"/>
      <c r="AP106" s="1018"/>
      <c r="AQ106" s="1018"/>
      <c r="AR106" s="1119"/>
      <c r="AS106" s="1120"/>
      <c r="AT106" s="1018"/>
      <c r="AU106" s="1018"/>
      <c r="AV106" s="1018"/>
      <c r="AW106" s="1018"/>
      <c r="AX106" s="1018"/>
      <c r="AY106" s="1018"/>
      <c r="AZ106" s="1018"/>
      <c r="BA106" s="1018"/>
      <c r="BB106" s="1018"/>
      <c r="BC106" s="1018"/>
      <c r="BD106" s="1018"/>
      <c r="BE106" s="1018"/>
      <c r="BF106" s="1018"/>
      <c r="BG106" s="1018"/>
      <c r="BH106" s="1018"/>
      <c r="BI106" s="1018"/>
      <c r="BJ106" s="1018"/>
      <c r="BK106" s="1018"/>
      <c r="BL106" s="1018"/>
    </row>
  </sheetData>
  <sheetProtection formatCells="0" selectLockedCells="1" selectUnlockedCells="1"/>
  <autoFilter ref="X11:X95"/>
  <mergeCells count="255">
    <mergeCell ref="AS68:AS94"/>
    <mergeCell ref="AM68:AM94"/>
    <mergeCell ref="AN68:AN94"/>
    <mergeCell ref="AO68:AO94"/>
    <mergeCell ref="AP68:AP94"/>
    <mergeCell ref="AQ68:AQ94"/>
    <mergeCell ref="AR68:AR94"/>
    <mergeCell ref="AG68:AG94"/>
    <mergeCell ref="AH68:AH94"/>
    <mergeCell ref="AI68:AI94"/>
    <mergeCell ref="AJ68:AJ94"/>
    <mergeCell ref="AK68:AK94"/>
    <mergeCell ref="AL68:AL94"/>
    <mergeCell ref="AA68:AA94"/>
    <mergeCell ref="AB68:AB94"/>
    <mergeCell ref="AC68:AC94"/>
    <mergeCell ref="AD68:AD94"/>
    <mergeCell ref="AE68:AE94"/>
    <mergeCell ref="AF68:AF94"/>
    <mergeCell ref="P68:P94"/>
    <mergeCell ref="Q68:Q94"/>
    <mergeCell ref="R68:R94"/>
    <mergeCell ref="S68:S94"/>
    <mergeCell ref="T68:T94"/>
    <mergeCell ref="U68:U94"/>
    <mergeCell ref="G68:G94"/>
    <mergeCell ref="H68:H94"/>
    <mergeCell ref="I68:I94"/>
    <mergeCell ref="J68:J94"/>
    <mergeCell ref="K68:K94"/>
    <mergeCell ref="L68:L94"/>
    <mergeCell ref="M68:M94"/>
    <mergeCell ref="N68:N94"/>
    <mergeCell ref="O68:O94"/>
    <mergeCell ref="AF62:AF67"/>
    <mergeCell ref="AP48:AP61"/>
    <mergeCell ref="AQ48:AQ61"/>
    <mergeCell ref="AR48:AR61"/>
    <mergeCell ref="AS48:AS61"/>
    <mergeCell ref="V59:V61"/>
    <mergeCell ref="AN48:AN61"/>
    <mergeCell ref="AO48:AO61"/>
    <mergeCell ref="AS62:AS67"/>
    <mergeCell ref="AM62:AM67"/>
    <mergeCell ref="AN62:AN67"/>
    <mergeCell ref="AO62:AO67"/>
    <mergeCell ref="AP62:AP67"/>
    <mergeCell ref="AQ62:AQ67"/>
    <mergeCell ref="AR62:AR67"/>
    <mergeCell ref="AG62:AG67"/>
    <mergeCell ref="AH62:AH67"/>
    <mergeCell ref="AI62:AI67"/>
    <mergeCell ref="AJ62:AJ67"/>
    <mergeCell ref="AK62:AK67"/>
    <mergeCell ref="AL62:AL67"/>
    <mergeCell ref="AA62:AA67"/>
    <mergeCell ref="AB62:AB67"/>
    <mergeCell ref="P62:P67"/>
    <mergeCell ref="Q62:Q67"/>
    <mergeCell ref="S62:S67"/>
    <mergeCell ref="T62:T67"/>
    <mergeCell ref="U62:U67"/>
    <mergeCell ref="AJ48:AJ61"/>
    <mergeCell ref="AK48:AK61"/>
    <mergeCell ref="AL48:AL61"/>
    <mergeCell ref="AM48:AM61"/>
    <mergeCell ref="AD48:AD61"/>
    <mergeCell ref="AE48:AE61"/>
    <mergeCell ref="AF48:AF61"/>
    <mergeCell ref="AG48:AG61"/>
    <mergeCell ref="AH48:AH61"/>
    <mergeCell ref="AI48:AI61"/>
    <mergeCell ref="S48:S61"/>
    <mergeCell ref="T48:T61"/>
    <mergeCell ref="U48:U61"/>
    <mergeCell ref="AA48:AA61"/>
    <mergeCell ref="AB48:AB61"/>
    <mergeCell ref="AC48:AC61"/>
    <mergeCell ref="AC62:AC67"/>
    <mergeCell ref="AD62:AD67"/>
    <mergeCell ref="AE62:AE67"/>
    <mergeCell ref="M39:M44"/>
    <mergeCell ref="N39:N44"/>
    <mergeCell ref="O39:O44"/>
    <mergeCell ref="P39:P44"/>
    <mergeCell ref="Q39:Q44"/>
    <mergeCell ref="R39:R44"/>
    <mergeCell ref="AP45:AP47"/>
    <mergeCell ref="AQ45:AQ47"/>
    <mergeCell ref="AR45:AR47"/>
    <mergeCell ref="AC45:AC47"/>
    <mergeCell ref="M45:M47"/>
    <mergeCell ref="N45:N47"/>
    <mergeCell ref="O45:O47"/>
    <mergeCell ref="P45:P47"/>
    <mergeCell ref="Q45:Q47"/>
    <mergeCell ref="R45:R47"/>
    <mergeCell ref="T45:T47"/>
    <mergeCell ref="U45:U47"/>
    <mergeCell ref="AA45:AA47"/>
    <mergeCell ref="AB45:AB47"/>
    <mergeCell ref="Q48:Q61"/>
    <mergeCell ref="R48:R61"/>
    <mergeCell ref="AH39:AH44"/>
    <mergeCell ref="AI39:AI44"/>
    <mergeCell ref="S39:S44"/>
    <mergeCell ref="T39:T44"/>
    <mergeCell ref="U39:U44"/>
    <mergeCell ref="AA39:AA44"/>
    <mergeCell ref="AB39:AB44"/>
    <mergeCell ref="AC39:AC44"/>
    <mergeCell ref="AS45:AS47"/>
    <mergeCell ref="G48:G61"/>
    <mergeCell ref="H48:H61"/>
    <mergeCell ref="I48:I61"/>
    <mergeCell ref="J48:J61"/>
    <mergeCell ref="K48:K61"/>
    <mergeCell ref="L48:L61"/>
    <mergeCell ref="AJ45:AJ47"/>
    <mergeCell ref="AK45:AK47"/>
    <mergeCell ref="AL45:AL47"/>
    <mergeCell ref="AM45:AM47"/>
    <mergeCell ref="AN45:AN47"/>
    <mergeCell ref="AO45:AO47"/>
    <mergeCell ref="AD45:AD47"/>
    <mergeCell ref="AE45:AE47"/>
    <mergeCell ref="AF45:AF47"/>
    <mergeCell ref="AG45:AG47"/>
    <mergeCell ref="AH45:AH47"/>
    <mergeCell ref="AI45:AI47"/>
    <mergeCell ref="S45:S47"/>
    <mergeCell ref="M48:M61"/>
    <mergeCell ref="N48:N61"/>
    <mergeCell ref="O48:O61"/>
    <mergeCell ref="P48:P61"/>
    <mergeCell ref="O33:O37"/>
    <mergeCell ref="P33:P37"/>
    <mergeCell ref="Q33:Q37"/>
    <mergeCell ref="R33:R37"/>
    <mergeCell ref="AP39:AP44"/>
    <mergeCell ref="AQ39:AQ44"/>
    <mergeCell ref="AR39:AR44"/>
    <mergeCell ref="AS39:AS44"/>
    <mergeCell ref="G45:G47"/>
    <mergeCell ref="H45:H47"/>
    <mergeCell ref="I45:I47"/>
    <mergeCell ref="J45:J47"/>
    <mergeCell ref="K45:K47"/>
    <mergeCell ref="L45:L47"/>
    <mergeCell ref="AJ39:AJ44"/>
    <mergeCell ref="AK39:AK44"/>
    <mergeCell ref="AL39:AL44"/>
    <mergeCell ref="AM39:AM44"/>
    <mergeCell ref="AN39:AN44"/>
    <mergeCell ref="AO39:AO44"/>
    <mergeCell ref="AD39:AD44"/>
    <mergeCell ref="AE39:AE44"/>
    <mergeCell ref="AF39:AF44"/>
    <mergeCell ref="AG39:AG44"/>
    <mergeCell ref="AR33:AR37"/>
    <mergeCell ref="AS33:AS37"/>
    <mergeCell ref="G39:G44"/>
    <mergeCell ref="H39:H44"/>
    <mergeCell ref="I39:I44"/>
    <mergeCell ref="J39:J44"/>
    <mergeCell ref="K39:K44"/>
    <mergeCell ref="L39:L44"/>
    <mergeCell ref="AJ33:AJ37"/>
    <mergeCell ref="AK33:AK37"/>
    <mergeCell ref="AL33:AL37"/>
    <mergeCell ref="AM33:AM37"/>
    <mergeCell ref="AN33:AN37"/>
    <mergeCell ref="AO33:AO37"/>
    <mergeCell ref="AD33:AD37"/>
    <mergeCell ref="AE33:AE37"/>
    <mergeCell ref="AF33:AF37"/>
    <mergeCell ref="AG33:AG37"/>
    <mergeCell ref="G33:G37"/>
    <mergeCell ref="H33:H37"/>
    <mergeCell ref="I33:I37"/>
    <mergeCell ref="J33:J37"/>
    <mergeCell ref="AH33:AH37"/>
    <mergeCell ref="AI33:AI37"/>
    <mergeCell ref="K33:K37"/>
    <mergeCell ref="L33:L37"/>
    <mergeCell ref="AO12:AO32"/>
    <mergeCell ref="AP12:AP32"/>
    <mergeCell ref="AQ12:AQ32"/>
    <mergeCell ref="S12:S32"/>
    <mergeCell ref="T12:T32"/>
    <mergeCell ref="U12:U32"/>
    <mergeCell ref="M12:M32"/>
    <mergeCell ref="N12:N32"/>
    <mergeCell ref="O12:O32"/>
    <mergeCell ref="P12:P32"/>
    <mergeCell ref="Q12:Q32"/>
    <mergeCell ref="R12:R32"/>
    <mergeCell ref="U33:U37"/>
    <mergeCell ref="AA33:AA37"/>
    <mergeCell ref="AB33:AB37"/>
    <mergeCell ref="AC33:AC37"/>
    <mergeCell ref="M33:M37"/>
    <mergeCell ref="N33:N37"/>
    <mergeCell ref="AP33:AP37"/>
    <mergeCell ref="AQ33:AQ37"/>
    <mergeCell ref="S33:S37"/>
    <mergeCell ref="T33:T37"/>
    <mergeCell ref="AR12:AR32"/>
    <mergeCell ref="AS12:AS32"/>
    <mergeCell ref="V14:V16"/>
    <mergeCell ref="V17:V18"/>
    <mergeCell ref="V19:V20"/>
    <mergeCell ref="V21:V22"/>
    <mergeCell ref="V29:V31"/>
    <mergeCell ref="AI12:AI32"/>
    <mergeCell ref="AJ12:AJ32"/>
    <mergeCell ref="AK12:AK32"/>
    <mergeCell ref="AL12:AL32"/>
    <mergeCell ref="AM12:AM32"/>
    <mergeCell ref="AN12:AN32"/>
    <mergeCell ref="AC12:AC32"/>
    <mergeCell ref="AD12:AD32"/>
    <mergeCell ref="AE12:AE32"/>
    <mergeCell ref="AF12:AF32"/>
    <mergeCell ref="AG12:AG32"/>
    <mergeCell ref="AH12:AH32"/>
    <mergeCell ref="V12:V13"/>
    <mergeCell ref="AA12:AA32"/>
    <mergeCell ref="AB12:AB32"/>
    <mergeCell ref="G12:G32"/>
    <mergeCell ref="H12:H32"/>
    <mergeCell ref="I12:I32"/>
    <mergeCell ref="J12:J32"/>
    <mergeCell ref="K12:K32"/>
    <mergeCell ref="L12:L32"/>
    <mergeCell ref="P7:V7"/>
    <mergeCell ref="X7:Z7"/>
    <mergeCell ref="AA7:AB7"/>
    <mergeCell ref="A1:AQ4"/>
    <mergeCell ref="A5:O6"/>
    <mergeCell ref="P5:AS5"/>
    <mergeCell ref="AA6:AO6"/>
    <mergeCell ref="A7:B7"/>
    <mergeCell ref="C7:D7"/>
    <mergeCell ref="E7:F7"/>
    <mergeCell ref="G7:J7"/>
    <mergeCell ref="K7:N7"/>
    <mergeCell ref="O7:O8"/>
    <mergeCell ref="AP7:AP8"/>
    <mergeCell ref="AQ7:AQ8"/>
    <mergeCell ref="AR7:AR8"/>
    <mergeCell ref="AS7:AS8"/>
    <mergeCell ref="AC7:AF7"/>
    <mergeCell ref="AG7:AL7"/>
    <mergeCell ref="AM7:AO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BL58"/>
  <sheetViews>
    <sheetView showGridLines="0" zoomScale="70" zoomScaleNormal="70" workbookViewId="0">
      <selection sqref="A1:AP2"/>
    </sheetView>
  </sheetViews>
  <sheetFormatPr baseColWidth="10" defaultColWidth="11.42578125" defaultRowHeight="25.5" customHeight="1" x14ac:dyDescent="0.25"/>
  <cols>
    <col min="1" max="1" width="12.5703125" style="117" customWidth="1"/>
    <col min="2" max="2" width="15.5703125" style="3" customWidth="1"/>
    <col min="3" max="3" width="13.28515625" style="3" customWidth="1"/>
    <col min="4" max="4" width="13.7109375" style="3" customWidth="1"/>
    <col min="5" max="5" width="13.85546875" style="3" customWidth="1"/>
    <col min="6" max="6" width="13.5703125" style="3" customWidth="1"/>
    <col min="7" max="7" width="15.5703125" style="3" customWidth="1"/>
    <col min="8" max="8" width="28.140625" style="118" customWidth="1"/>
    <col min="9" max="9" width="25.42578125" style="3" customWidth="1"/>
    <col min="10" max="10" width="28.140625" style="118" customWidth="1"/>
    <col min="11" max="11" width="16.42578125" style="3" customWidth="1"/>
    <col min="12" max="12" width="26.85546875" style="119" customWidth="1"/>
    <col min="13" max="13" width="25.42578125" style="2" customWidth="1"/>
    <col min="14" max="14" width="26.85546875" style="119" customWidth="1"/>
    <col min="15" max="15" width="13.5703125" style="2" customWidth="1"/>
    <col min="16" max="16" width="31.85546875" style="2" customWidth="1"/>
    <col min="17" max="17" width="23" style="119" customWidth="1"/>
    <col min="18" max="18" width="11.85546875" style="120" customWidth="1"/>
    <col min="19" max="19" width="31.85546875" style="121" customWidth="1"/>
    <col min="20" max="20" width="36.42578125" style="122" customWidth="1"/>
    <col min="21" max="21" width="39.140625" style="119" customWidth="1"/>
    <col min="22" max="22" width="33.28515625" style="119" customWidth="1"/>
    <col min="23" max="23" width="32" style="2" customWidth="1"/>
    <col min="24" max="24" width="53.7109375" style="119" customWidth="1"/>
    <col min="25" max="25" width="11.28515625" style="130" customWidth="1"/>
    <col min="26" max="26" width="24.7109375" style="136" customWidth="1"/>
    <col min="27" max="27" width="16.42578125" style="2" customWidth="1"/>
    <col min="28" max="29" width="10.85546875" style="3" bestFit="1" customWidth="1"/>
    <col min="30" max="30" width="9.42578125" style="3" bestFit="1" customWidth="1"/>
    <col min="31" max="31" width="10.42578125" style="3" bestFit="1" customWidth="1"/>
    <col min="32" max="32" width="9.42578125" style="3" bestFit="1" customWidth="1"/>
    <col min="33" max="33" width="7.5703125" style="3" bestFit="1" customWidth="1"/>
    <col min="34" max="34" width="8.42578125" style="3" bestFit="1" customWidth="1"/>
    <col min="35" max="36" width="4.42578125" style="3" bestFit="1" customWidth="1"/>
    <col min="37" max="38" width="4" style="3" bestFit="1" customWidth="1"/>
    <col min="39" max="39" width="9.42578125" style="3" bestFit="1" customWidth="1"/>
    <col min="40" max="40" width="9" style="3" bestFit="1" customWidth="1"/>
    <col min="41" max="41" width="9.42578125" style="3" bestFit="1" customWidth="1"/>
    <col min="42" max="42" width="13.28515625" style="3" customWidth="1"/>
    <col min="43" max="43" width="20.42578125" style="3" customWidth="1"/>
    <col min="44" max="44" width="21.140625" style="125" customWidth="1"/>
    <col min="45" max="45" width="24.42578125" style="126" customWidth="1"/>
    <col min="46" max="46" width="9.140625" style="3" customWidth="1"/>
    <col min="47" max="16384" width="11.42578125" style="3"/>
  </cols>
  <sheetData>
    <row r="1" spans="1:64" ht="15.75" customHeight="1" x14ac:dyDescent="0.25">
      <c r="A1" s="2211" t="s">
        <v>190</v>
      </c>
      <c r="B1" s="2211"/>
      <c r="C1" s="2211"/>
      <c r="D1" s="2211"/>
      <c r="E1" s="2211"/>
      <c r="F1" s="2211"/>
      <c r="G1" s="2211"/>
      <c r="H1" s="2211"/>
      <c r="I1" s="2211"/>
      <c r="J1" s="2211"/>
      <c r="K1" s="2211"/>
      <c r="L1" s="2211"/>
      <c r="M1" s="2211"/>
      <c r="N1" s="2211"/>
      <c r="O1" s="2211"/>
      <c r="P1" s="2211"/>
      <c r="Q1" s="2211"/>
      <c r="R1" s="2211"/>
      <c r="S1" s="2211"/>
      <c r="T1" s="2211"/>
      <c r="U1" s="2211"/>
      <c r="V1" s="2211"/>
      <c r="W1" s="2211"/>
      <c r="X1" s="2211"/>
      <c r="Y1" s="2211"/>
      <c r="Z1" s="2211"/>
      <c r="AA1" s="2211"/>
      <c r="AB1" s="2211"/>
      <c r="AC1" s="2211"/>
      <c r="AD1" s="2211"/>
      <c r="AE1" s="2211"/>
      <c r="AF1" s="2211"/>
      <c r="AG1" s="2211"/>
      <c r="AH1" s="2211"/>
      <c r="AI1" s="2211"/>
      <c r="AJ1" s="2211"/>
      <c r="AK1" s="2211"/>
      <c r="AL1" s="2211"/>
      <c r="AM1" s="2211"/>
      <c r="AN1" s="2211"/>
      <c r="AO1" s="2211"/>
      <c r="AP1" s="2211"/>
      <c r="AQ1" s="216"/>
      <c r="AR1" s="212" t="s">
        <v>1</v>
      </c>
      <c r="AS1" s="1" t="s">
        <v>2</v>
      </c>
      <c r="AT1" s="2"/>
      <c r="AU1" s="2"/>
      <c r="AV1" s="2"/>
      <c r="AW1" s="2"/>
      <c r="AX1" s="2"/>
      <c r="AY1" s="2"/>
      <c r="AZ1" s="2"/>
      <c r="BA1" s="2"/>
      <c r="BB1" s="2"/>
      <c r="BC1" s="2"/>
      <c r="BD1" s="2"/>
      <c r="BE1" s="2"/>
      <c r="BF1" s="2"/>
      <c r="BG1" s="2"/>
      <c r="BH1" s="2"/>
      <c r="BI1" s="2"/>
      <c r="BJ1" s="2"/>
      <c r="BK1" s="2"/>
      <c r="BL1" s="2"/>
    </row>
    <row r="2" spans="1:64" ht="15.75" x14ac:dyDescent="0.25">
      <c r="A2" s="2211"/>
      <c r="B2" s="2211"/>
      <c r="C2" s="2211"/>
      <c r="D2" s="2211"/>
      <c r="E2" s="2211"/>
      <c r="F2" s="2211"/>
      <c r="G2" s="2211"/>
      <c r="H2" s="2211"/>
      <c r="I2" s="2211"/>
      <c r="J2" s="2211"/>
      <c r="K2" s="2211"/>
      <c r="L2" s="2211"/>
      <c r="M2" s="2211"/>
      <c r="N2" s="2211"/>
      <c r="O2" s="2211"/>
      <c r="P2" s="2211"/>
      <c r="Q2" s="2211"/>
      <c r="R2" s="2211"/>
      <c r="S2" s="2211"/>
      <c r="T2" s="2211"/>
      <c r="U2" s="2211"/>
      <c r="V2" s="2211"/>
      <c r="W2" s="2211"/>
      <c r="X2" s="2211"/>
      <c r="Y2" s="2211"/>
      <c r="Z2" s="2211"/>
      <c r="AA2" s="2211"/>
      <c r="AB2" s="2211"/>
      <c r="AC2" s="2211"/>
      <c r="AD2" s="2211"/>
      <c r="AE2" s="2211"/>
      <c r="AF2" s="2211"/>
      <c r="AG2" s="2211"/>
      <c r="AH2" s="2211"/>
      <c r="AI2" s="2211"/>
      <c r="AJ2" s="2211"/>
      <c r="AK2" s="2211"/>
      <c r="AL2" s="2211"/>
      <c r="AM2" s="2211"/>
      <c r="AN2" s="2211"/>
      <c r="AO2" s="2211"/>
      <c r="AP2" s="2211"/>
      <c r="AQ2" s="214"/>
      <c r="AR2" s="212" t="s">
        <v>3</v>
      </c>
      <c r="AS2" s="215">
        <v>9</v>
      </c>
      <c r="AT2" s="2"/>
      <c r="AU2" s="2"/>
      <c r="AV2" s="2"/>
      <c r="AW2" s="2"/>
      <c r="AX2" s="2"/>
      <c r="AY2" s="2"/>
      <c r="AZ2" s="2"/>
      <c r="BA2" s="2"/>
      <c r="BB2" s="2"/>
      <c r="BC2" s="2"/>
      <c r="BD2" s="2"/>
      <c r="BE2" s="2"/>
      <c r="BF2" s="2"/>
      <c r="BG2" s="2"/>
      <c r="BH2" s="2"/>
      <c r="BI2" s="2"/>
      <c r="BJ2" s="2"/>
      <c r="BK2" s="2"/>
      <c r="BL2" s="2"/>
    </row>
    <row r="3" spans="1:64" ht="15.75" x14ac:dyDescent="0.2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2" t="s">
        <v>5</v>
      </c>
      <c r="AS3" s="5">
        <v>44266</v>
      </c>
      <c r="AT3" s="2"/>
      <c r="AU3" s="2"/>
      <c r="AV3" s="2"/>
      <c r="AW3" s="2"/>
      <c r="AX3" s="2"/>
      <c r="AY3" s="2"/>
      <c r="AZ3" s="2"/>
      <c r="BA3" s="2"/>
      <c r="BB3" s="2"/>
      <c r="BC3" s="2"/>
      <c r="BD3" s="2"/>
      <c r="BE3" s="2"/>
      <c r="BF3" s="2"/>
      <c r="BG3" s="2"/>
      <c r="BH3" s="2"/>
      <c r="BI3" s="2"/>
      <c r="BJ3" s="2"/>
      <c r="BK3" s="2"/>
      <c r="BL3" s="2"/>
    </row>
    <row r="4" spans="1:64" ht="15.75" x14ac:dyDescent="0.25">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2" t="s">
        <v>6</v>
      </c>
      <c r="AS4" s="6" t="s">
        <v>7</v>
      </c>
      <c r="AT4" s="2"/>
      <c r="AU4" s="2"/>
      <c r="AV4" s="2"/>
      <c r="AW4" s="2"/>
      <c r="AX4" s="2"/>
      <c r="AY4" s="2"/>
      <c r="AZ4" s="2"/>
      <c r="BA4" s="2"/>
      <c r="BB4" s="2"/>
      <c r="BC4" s="2"/>
      <c r="BD4" s="2"/>
      <c r="BE4" s="2"/>
      <c r="BF4" s="2"/>
      <c r="BG4" s="2"/>
      <c r="BH4" s="2"/>
      <c r="BI4" s="2"/>
      <c r="BJ4" s="2"/>
      <c r="BK4" s="2"/>
      <c r="BL4" s="2"/>
    </row>
    <row r="5" spans="1:64" ht="15.75" x14ac:dyDescent="0.25">
      <c r="A5" s="2231" t="s">
        <v>189</v>
      </c>
      <c r="B5" s="2215"/>
      <c r="C5" s="2215"/>
      <c r="D5" s="2215"/>
      <c r="E5" s="2215"/>
      <c r="F5" s="2215"/>
      <c r="G5" s="2215"/>
      <c r="H5" s="2215"/>
      <c r="I5" s="2215"/>
      <c r="J5" s="2215"/>
      <c r="K5" s="2215"/>
      <c r="L5" s="2215"/>
      <c r="M5" s="2215"/>
      <c r="N5" s="2215"/>
      <c r="O5" s="2215"/>
      <c r="P5" s="2234"/>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218"/>
      <c r="AT5" s="2"/>
      <c r="AU5" s="2"/>
      <c r="AV5" s="2"/>
      <c r="AW5" s="2"/>
      <c r="AX5" s="2"/>
      <c r="AY5" s="2"/>
      <c r="AZ5" s="2"/>
      <c r="BA5" s="2"/>
      <c r="BB5" s="2"/>
      <c r="BC5" s="2"/>
      <c r="BD5" s="2"/>
      <c r="BE5" s="2"/>
      <c r="BF5" s="2"/>
      <c r="BG5" s="2"/>
      <c r="BH5" s="2"/>
      <c r="BI5" s="2"/>
      <c r="BJ5" s="2"/>
      <c r="BK5" s="2"/>
      <c r="BL5" s="2"/>
    </row>
    <row r="6" spans="1:64" ht="15.75" x14ac:dyDescent="0.25">
      <c r="A6" s="2232"/>
      <c r="B6" s="2233"/>
      <c r="C6" s="2233"/>
      <c r="D6" s="2233"/>
      <c r="E6" s="2233"/>
      <c r="F6" s="2233"/>
      <c r="G6" s="2233"/>
      <c r="H6" s="2233"/>
      <c r="I6" s="2233"/>
      <c r="J6" s="2233"/>
      <c r="K6" s="2233"/>
      <c r="L6" s="2233"/>
      <c r="M6" s="2233"/>
      <c r="N6" s="2233"/>
      <c r="O6" s="2233"/>
      <c r="P6" s="8"/>
      <c r="Q6" s="9"/>
      <c r="R6" s="8"/>
      <c r="S6" s="8"/>
      <c r="T6" s="9"/>
      <c r="U6" s="9"/>
      <c r="V6" s="9"/>
      <c r="W6" s="8"/>
      <c r="X6" s="9"/>
      <c r="Y6" s="8"/>
      <c r="Z6" s="9"/>
      <c r="AA6" s="2219" t="s">
        <v>9</v>
      </c>
      <c r="AB6" s="2216"/>
      <c r="AC6" s="2216"/>
      <c r="AD6" s="2216"/>
      <c r="AE6" s="2216"/>
      <c r="AF6" s="2216"/>
      <c r="AG6" s="2216"/>
      <c r="AH6" s="2216"/>
      <c r="AI6" s="2216"/>
      <c r="AJ6" s="2216"/>
      <c r="AK6" s="2216"/>
      <c r="AL6" s="2216"/>
      <c r="AM6" s="2216"/>
      <c r="AN6" s="2216"/>
      <c r="AO6" s="2220"/>
      <c r="AP6" s="8"/>
      <c r="AQ6" s="8"/>
      <c r="AR6" s="8"/>
      <c r="AS6" s="10"/>
      <c r="AT6" s="2"/>
      <c r="AU6" s="2"/>
      <c r="AV6" s="2"/>
      <c r="AW6" s="2"/>
      <c r="AX6" s="2"/>
      <c r="AY6" s="2"/>
      <c r="AZ6" s="2"/>
      <c r="BA6" s="2"/>
      <c r="BB6" s="2"/>
      <c r="BC6" s="2"/>
      <c r="BD6" s="2"/>
      <c r="BE6" s="2"/>
      <c r="BF6" s="2"/>
      <c r="BG6" s="2"/>
      <c r="BH6" s="2"/>
      <c r="BI6" s="2"/>
      <c r="BJ6" s="2"/>
      <c r="BK6" s="2"/>
      <c r="BL6" s="2"/>
    </row>
    <row r="7" spans="1:64" ht="15.75" customHeight="1" x14ac:dyDescent="0.25">
      <c r="A7" s="2208" t="s">
        <v>10</v>
      </c>
      <c r="B7" s="2208"/>
      <c r="C7" s="2208" t="s">
        <v>11</v>
      </c>
      <c r="D7" s="2208"/>
      <c r="E7" s="2208" t="s">
        <v>12</v>
      </c>
      <c r="F7" s="2208"/>
      <c r="G7" s="2208" t="s">
        <v>13</v>
      </c>
      <c r="H7" s="2208"/>
      <c r="I7" s="2208"/>
      <c r="J7" s="2208"/>
      <c r="K7" s="2208" t="s">
        <v>14</v>
      </c>
      <c r="L7" s="2208"/>
      <c r="M7" s="2208"/>
      <c r="N7" s="2238"/>
      <c r="O7" s="2341" t="s">
        <v>15</v>
      </c>
      <c r="P7" s="2341"/>
      <c r="Q7" s="2341"/>
      <c r="R7" s="2341"/>
      <c r="S7" s="2341"/>
      <c r="T7" s="2341"/>
      <c r="U7" s="2341"/>
      <c r="V7" s="2341"/>
      <c r="W7" s="2341"/>
      <c r="X7" s="2208" t="s">
        <v>16</v>
      </c>
      <c r="Y7" s="2208"/>
      <c r="Z7" s="2208"/>
      <c r="AA7" s="2347" t="s">
        <v>17</v>
      </c>
      <c r="AB7" s="2347"/>
      <c r="AC7" s="2228" t="s">
        <v>18</v>
      </c>
      <c r="AD7" s="2228"/>
      <c r="AE7" s="2228"/>
      <c r="AF7" s="2228"/>
      <c r="AG7" s="2227" t="s">
        <v>19</v>
      </c>
      <c r="AH7" s="2227"/>
      <c r="AI7" s="2227"/>
      <c r="AJ7" s="2227"/>
      <c r="AK7" s="2227"/>
      <c r="AL7" s="2227"/>
      <c r="AM7" s="2228" t="s">
        <v>20</v>
      </c>
      <c r="AN7" s="2228"/>
      <c r="AO7" s="2228"/>
      <c r="AP7" s="2229" t="s">
        <v>21</v>
      </c>
      <c r="AQ7" s="2342" t="s">
        <v>188</v>
      </c>
      <c r="AR7" s="2342" t="s">
        <v>23</v>
      </c>
      <c r="AS7" s="2346" t="s">
        <v>24</v>
      </c>
      <c r="AT7" s="2"/>
      <c r="AU7" s="2"/>
      <c r="AV7" s="2"/>
      <c r="AW7" s="2"/>
      <c r="AX7" s="2"/>
      <c r="AY7" s="2"/>
      <c r="AZ7" s="2"/>
      <c r="BA7" s="2"/>
      <c r="BB7" s="2"/>
      <c r="BC7" s="2"/>
      <c r="BD7" s="2"/>
      <c r="BE7" s="2"/>
      <c r="BF7" s="2"/>
      <c r="BG7" s="2"/>
      <c r="BH7" s="2"/>
      <c r="BI7" s="2"/>
      <c r="BJ7" s="2"/>
      <c r="BK7" s="2"/>
      <c r="BL7" s="2"/>
    </row>
    <row r="8" spans="1:64" ht="132.75" customHeight="1" x14ac:dyDescent="0.25">
      <c r="A8" s="11" t="s">
        <v>25</v>
      </c>
      <c r="B8" s="11" t="s">
        <v>26</v>
      </c>
      <c r="C8" s="11" t="s">
        <v>25</v>
      </c>
      <c r="D8" s="11" t="s">
        <v>26</v>
      </c>
      <c r="E8" s="11" t="s">
        <v>25</v>
      </c>
      <c r="F8" s="11" t="s">
        <v>26</v>
      </c>
      <c r="G8" s="11" t="s">
        <v>27</v>
      </c>
      <c r="H8" s="11" t="s">
        <v>28</v>
      </c>
      <c r="I8" s="11" t="s">
        <v>29</v>
      </c>
      <c r="J8" s="11" t="s">
        <v>187</v>
      </c>
      <c r="K8" s="11" t="s">
        <v>27</v>
      </c>
      <c r="L8" s="11" t="s">
        <v>31</v>
      </c>
      <c r="M8" s="11" t="s">
        <v>32</v>
      </c>
      <c r="N8" s="210" t="s">
        <v>33</v>
      </c>
      <c r="O8" s="209" t="s">
        <v>34</v>
      </c>
      <c r="P8" s="11" t="s">
        <v>35</v>
      </c>
      <c r="Q8" s="207" t="s">
        <v>36</v>
      </c>
      <c r="R8" s="11" t="s">
        <v>37</v>
      </c>
      <c r="S8" s="11" t="s">
        <v>38</v>
      </c>
      <c r="T8" s="207" t="s">
        <v>39</v>
      </c>
      <c r="U8" s="207" t="s">
        <v>40</v>
      </c>
      <c r="V8" s="207" t="s">
        <v>41</v>
      </c>
      <c r="W8" s="208" t="s">
        <v>42</v>
      </c>
      <c r="X8" s="207" t="s">
        <v>43</v>
      </c>
      <c r="Y8" s="11" t="s">
        <v>44</v>
      </c>
      <c r="Z8" s="207" t="s">
        <v>26</v>
      </c>
      <c r="AA8" s="206" t="s">
        <v>45</v>
      </c>
      <c r="AB8" s="18" t="s">
        <v>46</v>
      </c>
      <c r="AC8" s="18" t="s">
        <v>47</v>
      </c>
      <c r="AD8" s="18" t="s">
        <v>48</v>
      </c>
      <c r="AE8" s="17" t="s">
        <v>49</v>
      </c>
      <c r="AF8" s="18" t="s">
        <v>50</v>
      </c>
      <c r="AG8" s="18" t="s">
        <v>51</v>
      </c>
      <c r="AH8" s="18" t="s">
        <v>52</v>
      </c>
      <c r="AI8" s="18" t="s">
        <v>53</v>
      </c>
      <c r="AJ8" s="18" t="s">
        <v>54</v>
      </c>
      <c r="AK8" s="18" t="s">
        <v>55</v>
      </c>
      <c r="AL8" s="18" t="s">
        <v>56</v>
      </c>
      <c r="AM8" s="18" t="s">
        <v>57</v>
      </c>
      <c r="AN8" s="18" t="s">
        <v>58</v>
      </c>
      <c r="AO8" s="18" t="s">
        <v>59</v>
      </c>
      <c r="AP8" s="2229"/>
      <c r="AQ8" s="2342"/>
      <c r="AR8" s="2342"/>
      <c r="AS8" s="2346"/>
      <c r="AT8" s="2"/>
      <c r="AU8" s="2"/>
      <c r="AV8" s="2"/>
      <c r="AW8" s="2"/>
      <c r="AX8" s="2"/>
      <c r="AY8" s="2"/>
      <c r="AZ8" s="2"/>
      <c r="BA8" s="2"/>
      <c r="BB8" s="2"/>
      <c r="BC8" s="2"/>
      <c r="BD8" s="2"/>
      <c r="BE8" s="2"/>
      <c r="BF8" s="2"/>
      <c r="BG8" s="2"/>
      <c r="BH8" s="2"/>
      <c r="BI8" s="2"/>
      <c r="BJ8" s="2"/>
      <c r="BK8" s="2"/>
      <c r="BL8" s="2"/>
    </row>
    <row r="9" spans="1:64" s="29" customFormat="1" ht="15.75" x14ac:dyDescent="0.25">
      <c r="A9" s="205">
        <v>4</v>
      </c>
      <c r="B9" s="2392" t="s">
        <v>60</v>
      </c>
      <c r="C9" s="2392"/>
      <c r="D9" s="2392"/>
      <c r="E9" s="2392"/>
      <c r="F9" s="2392"/>
      <c r="G9" s="2392"/>
      <c r="H9" s="2392"/>
      <c r="I9" s="2392"/>
      <c r="J9" s="200"/>
      <c r="K9" s="197"/>
      <c r="L9" s="200"/>
      <c r="M9" s="197"/>
      <c r="N9" s="204"/>
      <c r="O9" s="197"/>
      <c r="P9" s="197"/>
      <c r="Q9" s="200"/>
      <c r="R9" s="203"/>
      <c r="S9" s="202"/>
      <c r="T9" s="201"/>
      <c r="U9" s="200"/>
      <c r="V9" s="200"/>
      <c r="W9" s="197"/>
      <c r="X9" s="200"/>
      <c r="Y9" s="199"/>
      <c r="Z9" s="198"/>
      <c r="AA9" s="197"/>
      <c r="AB9" s="197"/>
      <c r="AC9" s="197"/>
      <c r="AD9" s="197"/>
      <c r="AE9" s="197"/>
      <c r="AF9" s="197"/>
      <c r="AG9" s="197"/>
      <c r="AH9" s="197"/>
      <c r="AI9" s="197"/>
      <c r="AJ9" s="197"/>
      <c r="AK9" s="197"/>
      <c r="AL9" s="197"/>
      <c r="AM9" s="197"/>
      <c r="AN9" s="197"/>
      <c r="AO9" s="197"/>
      <c r="AP9" s="197"/>
      <c r="AQ9" s="197"/>
      <c r="AR9" s="196"/>
      <c r="AS9" s="196"/>
      <c r="AT9" s="2"/>
      <c r="AU9" s="2"/>
      <c r="AV9" s="2"/>
      <c r="AW9" s="2"/>
      <c r="AX9" s="2"/>
      <c r="AY9" s="2"/>
      <c r="AZ9" s="2"/>
      <c r="BA9" s="2"/>
      <c r="BB9" s="2"/>
      <c r="BC9" s="2"/>
      <c r="BD9" s="2"/>
      <c r="BE9" s="2"/>
      <c r="BF9" s="2"/>
      <c r="BG9" s="2"/>
      <c r="BH9" s="2"/>
      <c r="BI9" s="2"/>
      <c r="BJ9" s="2"/>
    </row>
    <row r="10" spans="1:64" s="69" customFormat="1" ht="15.75" x14ac:dyDescent="0.25">
      <c r="A10" s="195"/>
      <c r="B10" s="194"/>
      <c r="C10" s="193">
        <v>45</v>
      </c>
      <c r="D10" s="2357" t="s">
        <v>61</v>
      </c>
      <c r="E10" s="2358"/>
      <c r="F10" s="2358"/>
      <c r="G10" s="2358"/>
      <c r="H10" s="2358"/>
      <c r="I10" s="2358"/>
      <c r="J10" s="2358"/>
      <c r="K10" s="192"/>
      <c r="L10" s="191"/>
      <c r="M10" s="192"/>
      <c r="N10" s="191"/>
      <c r="O10" s="184"/>
      <c r="P10" s="184"/>
      <c r="Q10" s="187"/>
      <c r="R10" s="190"/>
      <c r="S10" s="189"/>
      <c r="T10" s="188"/>
      <c r="U10" s="187"/>
      <c r="V10" s="187"/>
      <c r="W10" s="184"/>
      <c r="X10" s="187"/>
      <c r="Y10" s="186"/>
      <c r="Z10" s="185"/>
      <c r="AA10" s="184"/>
      <c r="AB10" s="184"/>
      <c r="AC10" s="184"/>
      <c r="AD10" s="184"/>
      <c r="AE10" s="184"/>
      <c r="AF10" s="184"/>
      <c r="AG10" s="184"/>
      <c r="AH10" s="184"/>
      <c r="AI10" s="184"/>
      <c r="AJ10" s="184"/>
      <c r="AK10" s="184"/>
      <c r="AL10" s="184"/>
      <c r="AM10" s="184"/>
      <c r="AN10" s="184"/>
      <c r="AO10" s="184"/>
      <c r="AP10" s="184"/>
      <c r="AQ10" s="184"/>
      <c r="AR10" s="183"/>
      <c r="AS10" s="183"/>
      <c r="AT10" s="70"/>
      <c r="AU10" s="70"/>
      <c r="AV10" s="70"/>
      <c r="AW10" s="70"/>
      <c r="AX10" s="70"/>
      <c r="AY10" s="70"/>
      <c r="AZ10" s="70"/>
      <c r="BA10" s="70"/>
      <c r="BB10" s="70"/>
      <c r="BC10" s="70"/>
      <c r="BD10" s="70"/>
      <c r="BE10" s="70"/>
      <c r="BF10" s="70"/>
      <c r="BG10" s="70"/>
      <c r="BH10" s="70"/>
      <c r="BI10" s="70"/>
      <c r="BJ10" s="70"/>
    </row>
    <row r="11" spans="1:64" ht="15.75" x14ac:dyDescent="0.25">
      <c r="A11" s="44"/>
      <c r="B11" s="45"/>
      <c r="C11" s="182"/>
      <c r="D11" s="47"/>
      <c r="E11" s="181">
        <v>4599</v>
      </c>
      <c r="F11" s="2359" t="s">
        <v>186</v>
      </c>
      <c r="G11" s="2360"/>
      <c r="H11" s="2360"/>
      <c r="I11" s="2360"/>
      <c r="J11" s="2360"/>
      <c r="K11" s="2360"/>
      <c r="L11" s="2360"/>
      <c r="M11" s="2360"/>
      <c r="N11" s="2360"/>
      <c r="O11" s="180"/>
      <c r="P11" s="173"/>
      <c r="Q11" s="179"/>
      <c r="R11" s="178"/>
      <c r="S11" s="177"/>
      <c r="T11" s="175"/>
      <c r="U11" s="175"/>
      <c r="V11" s="175"/>
      <c r="W11" s="177"/>
      <c r="X11" s="175"/>
      <c r="Y11" s="176"/>
      <c r="Z11" s="175"/>
      <c r="AA11" s="173"/>
      <c r="AB11" s="173"/>
      <c r="AC11" s="173"/>
      <c r="AD11" s="173"/>
      <c r="AE11" s="173"/>
      <c r="AF11" s="173"/>
      <c r="AG11" s="173"/>
      <c r="AH11" s="173"/>
      <c r="AI11" s="173"/>
      <c r="AJ11" s="173"/>
      <c r="AK11" s="173"/>
      <c r="AL11" s="173"/>
      <c r="AM11" s="173"/>
      <c r="AN11" s="173"/>
      <c r="AO11" s="173"/>
      <c r="AP11" s="173"/>
      <c r="AQ11" s="173"/>
      <c r="AR11" s="174"/>
      <c r="AS11" s="173"/>
      <c r="AT11" s="29"/>
      <c r="AU11" s="62"/>
      <c r="AV11" s="2"/>
      <c r="AW11" s="2"/>
      <c r="AX11" s="2"/>
      <c r="AY11" s="2"/>
      <c r="AZ11" s="2"/>
      <c r="BA11" s="2"/>
      <c r="BB11" s="2"/>
      <c r="BC11" s="2"/>
      <c r="BD11" s="2"/>
      <c r="BE11" s="2"/>
      <c r="BF11" s="2"/>
      <c r="BG11" s="2"/>
      <c r="BH11" s="2"/>
      <c r="BI11" s="2"/>
      <c r="BJ11" s="2"/>
    </row>
    <row r="12" spans="1:64" s="70" customFormat="1" ht="31.5" customHeight="1" x14ac:dyDescent="0.25">
      <c r="A12" s="159"/>
      <c r="B12" s="157"/>
      <c r="C12" s="158"/>
      <c r="D12" s="157"/>
      <c r="E12" s="172"/>
      <c r="F12" s="171"/>
      <c r="G12" s="2178" t="s">
        <v>63</v>
      </c>
      <c r="H12" s="2361" t="s">
        <v>185</v>
      </c>
      <c r="I12" s="2362">
        <v>4599002</v>
      </c>
      <c r="J12" s="2365" t="s">
        <v>86</v>
      </c>
      <c r="K12" s="2362" t="s">
        <v>63</v>
      </c>
      <c r="L12" s="2281" t="s">
        <v>184</v>
      </c>
      <c r="M12" s="2362">
        <v>459900201</v>
      </c>
      <c r="N12" s="2281" t="s">
        <v>183</v>
      </c>
      <c r="O12" s="2390">
        <v>1</v>
      </c>
      <c r="P12" s="2314" t="s">
        <v>182</v>
      </c>
      <c r="Q12" s="2281" t="s">
        <v>181</v>
      </c>
      <c r="R12" s="2399">
        <v>1</v>
      </c>
      <c r="S12" s="2343">
        <f>SUM(W12:W46)</f>
        <v>2485625342.8400002</v>
      </c>
      <c r="T12" s="2162" t="s">
        <v>180</v>
      </c>
      <c r="U12" s="2162" t="s">
        <v>179</v>
      </c>
      <c r="V12" s="2162" t="s">
        <v>178</v>
      </c>
      <c r="W12" s="167">
        <v>250000000</v>
      </c>
      <c r="X12" s="163" t="s">
        <v>177</v>
      </c>
      <c r="Y12" s="161">
        <v>20</v>
      </c>
      <c r="Z12" s="169" t="s">
        <v>74</v>
      </c>
      <c r="AA12" s="2348">
        <v>295972</v>
      </c>
      <c r="AB12" s="2348">
        <v>295974</v>
      </c>
      <c r="AC12" s="2348">
        <v>295976</v>
      </c>
      <c r="AD12" s="2351">
        <v>44254</v>
      </c>
      <c r="AE12" s="2351">
        <v>309146</v>
      </c>
      <c r="AF12" s="2351">
        <v>92607</v>
      </c>
      <c r="AG12" s="2351">
        <v>2145</v>
      </c>
      <c r="AH12" s="2351">
        <v>12718</v>
      </c>
      <c r="AI12" s="2351">
        <v>26</v>
      </c>
      <c r="AJ12" s="2351">
        <v>37</v>
      </c>
      <c r="AK12" s="2351" t="s">
        <v>129</v>
      </c>
      <c r="AL12" s="2351" t="s">
        <v>129</v>
      </c>
      <c r="AM12" s="2351">
        <v>44350</v>
      </c>
      <c r="AN12" s="2351">
        <v>21944</v>
      </c>
      <c r="AO12" s="2351">
        <v>75687</v>
      </c>
      <c r="AP12" s="2351">
        <v>581552</v>
      </c>
      <c r="AQ12" s="2387">
        <v>44201</v>
      </c>
      <c r="AR12" s="2387">
        <v>44560</v>
      </c>
      <c r="AS12" s="2354" t="s">
        <v>176</v>
      </c>
      <c r="AT12" s="69"/>
      <c r="AU12" s="69"/>
    </row>
    <row r="13" spans="1:64" s="70" customFormat="1" ht="30" x14ac:dyDescent="0.25">
      <c r="A13" s="159"/>
      <c r="B13" s="157"/>
      <c r="C13" s="158"/>
      <c r="D13" s="157"/>
      <c r="E13" s="156"/>
      <c r="F13" s="71"/>
      <c r="G13" s="2178"/>
      <c r="H13" s="2361"/>
      <c r="I13" s="2363"/>
      <c r="J13" s="2366"/>
      <c r="K13" s="2363"/>
      <c r="L13" s="2316"/>
      <c r="M13" s="2363"/>
      <c r="N13" s="2316"/>
      <c r="O13" s="2391"/>
      <c r="P13" s="2136"/>
      <c r="Q13" s="2316"/>
      <c r="R13" s="2400"/>
      <c r="S13" s="2344"/>
      <c r="T13" s="2163"/>
      <c r="U13" s="2163"/>
      <c r="V13" s="2163"/>
      <c r="W13" s="167">
        <v>5000000</v>
      </c>
      <c r="X13" s="163" t="s">
        <v>175</v>
      </c>
      <c r="Y13" s="161">
        <v>56</v>
      </c>
      <c r="Z13" s="169" t="s">
        <v>140</v>
      </c>
      <c r="AA13" s="2349"/>
      <c r="AB13" s="2349"/>
      <c r="AC13" s="2349"/>
      <c r="AD13" s="2352"/>
      <c r="AE13" s="2352"/>
      <c r="AF13" s="2352"/>
      <c r="AG13" s="2352"/>
      <c r="AH13" s="2352"/>
      <c r="AI13" s="2352"/>
      <c r="AJ13" s="2352"/>
      <c r="AK13" s="2352"/>
      <c r="AL13" s="2352"/>
      <c r="AM13" s="2352"/>
      <c r="AN13" s="2352"/>
      <c r="AO13" s="2352"/>
      <c r="AP13" s="2352"/>
      <c r="AQ13" s="2388"/>
      <c r="AR13" s="2388"/>
      <c r="AS13" s="2355"/>
      <c r="AT13" s="69"/>
      <c r="AU13" s="69"/>
    </row>
    <row r="14" spans="1:64" s="70" customFormat="1" ht="30" x14ac:dyDescent="0.25">
      <c r="A14" s="159"/>
      <c r="B14" s="157"/>
      <c r="C14" s="158"/>
      <c r="D14" s="157"/>
      <c r="E14" s="156"/>
      <c r="F14" s="71"/>
      <c r="G14" s="2178"/>
      <c r="H14" s="2361"/>
      <c r="I14" s="2363"/>
      <c r="J14" s="2366"/>
      <c r="K14" s="2363"/>
      <c r="L14" s="2316"/>
      <c r="M14" s="2363"/>
      <c r="N14" s="2316"/>
      <c r="O14" s="2391"/>
      <c r="P14" s="2136"/>
      <c r="Q14" s="2316"/>
      <c r="R14" s="2400"/>
      <c r="S14" s="2344"/>
      <c r="T14" s="2163"/>
      <c r="U14" s="2163"/>
      <c r="V14" s="2163"/>
      <c r="W14" s="167">
        <v>0</v>
      </c>
      <c r="X14" s="163" t="s">
        <v>174</v>
      </c>
      <c r="Y14" s="161">
        <v>56</v>
      </c>
      <c r="Z14" s="169" t="s">
        <v>140</v>
      </c>
      <c r="AA14" s="2349"/>
      <c r="AB14" s="2349"/>
      <c r="AC14" s="2349"/>
      <c r="AD14" s="2352"/>
      <c r="AE14" s="2352"/>
      <c r="AF14" s="2352"/>
      <c r="AG14" s="2352"/>
      <c r="AH14" s="2352"/>
      <c r="AI14" s="2352"/>
      <c r="AJ14" s="2352"/>
      <c r="AK14" s="2352"/>
      <c r="AL14" s="2352"/>
      <c r="AM14" s="2352"/>
      <c r="AN14" s="2352"/>
      <c r="AO14" s="2352"/>
      <c r="AP14" s="2352"/>
      <c r="AQ14" s="2388"/>
      <c r="AR14" s="2388"/>
      <c r="AS14" s="2355"/>
      <c r="AT14" s="69"/>
      <c r="AU14" s="69"/>
    </row>
    <row r="15" spans="1:64" s="70" customFormat="1" ht="37.5" customHeight="1" x14ac:dyDescent="0.25">
      <c r="A15" s="159"/>
      <c r="B15" s="157"/>
      <c r="C15" s="158"/>
      <c r="D15" s="157"/>
      <c r="E15" s="156"/>
      <c r="F15" s="71"/>
      <c r="G15" s="2178"/>
      <c r="H15" s="2361"/>
      <c r="I15" s="2363"/>
      <c r="J15" s="2366"/>
      <c r="K15" s="2363"/>
      <c r="L15" s="2316"/>
      <c r="M15" s="2363"/>
      <c r="N15" s="2316"/>
      <c r="O15" s="2391"/>
      <c r="P15" s="2136"/>
      <c r="Q15" s="2316"/>
      <c r="R15" s="2400"/>
      <c r="S15" s="2344"/>
      <c r="T15" s="2163"/>
      <c r="U15" s="2163"/>
      <c r="V15" s="2163"/>
      <c r="W15" s="167">
        <v>1000000</v>
      </c>
      <c r="X15" s="163" t="s">
        <v>173</v>
      </c>
      <c r="Y15" s="161">
        <v>20</v>
      </c>
      <c r="Z15" s="169" t="s">
        <v>74</v>
      </c>
      <c r="AA15" s="2349"/>
      <c r="AB15" s="2349"/>
      <c r="AC15" s="2349"/>
      <c r="AD15" s="2352"/>
      <c r="AE15" s="2352"/>
      <c r="AF15" s="2352"/>
      <c r="AG15" s="2352"/>
      <c r="AH15" s="2352"/>
      <c r="AI15" s="2352"/>
      <c r="AJ15" s="2352"/>
      <c r="AK15" s="2352"/>
      <c r="AL15" s="2352"/>
      <c r="AM15" s="2352"/>
      <c r="AN15" s="2352"/>
      <c r="AO15" s="2352"/>
      <c r="AP15" s="2352"/>
      <c r="AQ15" s="2388"/>
      <c r="AR15" s="2388"/>
      <c r="AS15" s="2355"/>
      <c r="AT15" s="69"/>
      <c r="AU15" s="69"/>
    </row>
    <row r="16" spans="1:64" s="70" customFormat="1" ht="30" x14ac:dyDescent="0.25">
      <c r="A16" s="159"/>
      <c r="B16" s="157"/>
      <c r="C16" s="158"/>
      <c r="D16" s="157"/>
      <c r="E16" s="156"/>
      <c r="F16" s="71"/>
      <c r="G16" s="2178"/>
      <c r="H16" s="2361"/>
      <c r="I16" s="2363"/>
      <c r="J16" s="2366"/>
      <c r="K16" s="2363"/>
      <c r="L16" s="2316"/>
      <c r="M16" s="2363"/>
      <c r="N16" s="2316"/>
      <c r="O16" s="2391"/>
      <c r="P16" s="2136"/>
      <c r="Q16" s="2316"/>
      <c r="R16" s="2400"/>
      <c r="S16" s="2344"/>
      <c r="T16" s="2163"/>
      <c r="U16" s="2163"/>
      <c r="V16" s="2163"/>
      <c r="W16" s="167">
        <v>250000</v>
      </c>
      <c r="X16" s="163" t="s">
        <v>172</v>
      </c>
      <c r="Y16" s="161">
        <v>56</v>
      </c>
      <c r="Z16" s="169" t="s">
        <v>140</v>
      </c>
      <c r="AA16" s="2349"/>
      <c r="AB16" s="2349"/>
      <c r="AC16" s="2349"/>
      <c r="AD16" s="2352"/>
      <c r="AE16" s="2352"/>
      <c r="AF16" s="2352"/>
      <c r="AG16" s="2352"/>
      <c r="AH16" s="2352"/>
      <c r="AI16" s="2352"/>
      <c r="AJ16" s="2352"/>
      <c r="AK16" s="2352"/>
      <c r="AL16" s="2352"/>
      <c r="AM16" s="2352"/>
      <c r="AN16" s="2352"/>
      <c r="AO16" s="2352"/>
      <c r="AP16" s="2352"/>
      <c r="AQ16" s="2388"/>
      <c r="AR16" s="2388"/>
      <c r="AS16" s="2355"/>
      <c r="AT16" s="69"/>
      <c r="AU16" s="69"/>
    </row>
    <row r="17" spans="1:47" s="70" customFormat="1" ht="30" x14ac:dyDescent="0.25">
      <c r="A17" s="159"/>
      <c r="B17" s="157"/>
      <c r="C17" s="158"/>
      <c r="D17" s="157"/>
      <c r="E17" s="156"/>
      <c r="F17" s="71"/>
      <c r="G17" s="2178"/>
      <c r="H17" s="2361"/>
      <c r="I17" s="2363"/>
      <c r="J17" s="2366"/>
      <c r="K17" s="2363"/>
      <c r="L17" s="2316"/>
      <c r="M17" s="2363"/>
      <c r="N17" s="2316"/>
      <c r="O17" s="2391"/>
      <c r="P17" s="2136"/>
      <c r="Q17" s="2316"/>
      <c r="R17" s="2400"/>
      <c r="S17" s="2344"/>
      <c r="T17" s="2163"/>
      <c r="U17" s="2163"/>
      <c r="V17" s="2163"/>
      <c r="W17" s="167">
        <v>4750000</v>
      </c>
      <c r="X17" s="163" t="s">
        <v>171</v>
      </c>
      <c r="Y17" s="161">
        <v>56</v>
      </c>
      <c r="Z17" s="169" t="s">
        <v>140</v>
      </c>
      <c r="AA17" s="2349"/>
      <c r="AB17" s="2349"/>
      <c r="AC17" s="2349"/>
      <c r="AD17" s="2352"/>
      <c r="AE17" s="2352"/>
      <c r="AF17" s="2352"/>
      <c r="AG17" s="2352"/>
      <c r="AH17" s="2352"/>
      <c r="AI17" s="2352"/>
      <c r="AJ17" s="2352"/>
      <c r="AK17" s="2352"/>
      <c r="AL17" s="2352"/>
      <c r="AM17" s="2352"/>
      <c r="AN17" s="2352"/>
      <c r="AO17" s="2352"/>
      <c r="AP17" s="2352"/>
      <c r="AQ17" s="2388"/>
      <c r="AR17" s="2388"/>
      <c r="AS17" s="2355"/>
      <c r="AT17" s="69"/>
      <c r="AU17" s="69"/>
    </row>
    <row r="18" spans="1:47" s="70" customFormat="1" ht="30" x14ac:dyDescent="0.25">
      <c r="A18" s="159"/>
      <c r="B18" s="157"/>
      <c r="C18" s="158"/>
      <c r="D18" s="157"/>
      <c r="E18" s="156"/>
      <c r="F18" s="71"/>
      <c r="G18" s="2178"/>
      <c r="H18" s="2361"/>
      <c r="I18" s="2363"/>
      <c r="J18" s="2366"/>
      <c r="K18" s="2363"/>
      <c r="L18" s="2316"/>
      <c r="M18" s="2363"/>
      <c r="N18" s="2316"/>
      <c r="O18" s="2391"/>
      <c r="P18" s="2136"/>
      <c r="Q18" s="2316"/>
      <c r="R18" s="2400"/>
      <c r="S18" s="2344"/>
      <c r="T18" s="2163"/>
      <c r="U18" s="2163"/>
      <c r="V18" s="2163"/>
      <c r="W18" s="167">
        <v>0</v>
      </c>
      <c r="X18" s="163" t="s">
        <v>170</v>
      </c>
      <c r="Y18" s="161">
        <v>56</v>
      </c>
      <c r="Z18" s="169" t="s">
        <v>140</v>
      </c>
      <c r="AA18" s="2349"/>
      <c r="AB18" s="2349"/>
      <c r="AC18" s="2349"/>
      <c r="AD18" s="2352"/>
      <c r="AE18" s="2352"/>
      <c r="AF18" s="2352"/>
      <c r="AG18" s="2352"/>
      <c r="AH18" s="2352"/>
      <c r="AI18" s="2352"/>
      <c r="AJ18" s="2352"/>
      <c r="AK18" s="2352"/>
      <c r="AL18" s="2352"/>
      <c r="AM18" s="2352"/>
      <c r="AN18" s="2352"/>
      <c r="AO18" s="2352"/>
      <c r="AP18" s="2352"/>
      <c r="AQ18" s="2388"/>
      <c r="AR18" s="2388"/>
      <c r="AS18" s="2355"/>
      <c r="AT18" s="69"/>
      <c r="AU18" s="69"/>
    </row>
    <row r="19" spans="1:47" s="70" customFormat="1" ht="27" customHeight="1" x14ac:dyDescent="0.25">
      <c r="A19" s="159"/>
      <c r="B19" s="157"/>
      <c r="C19" s="158"/>
      <c r="D19" s="157"/>
      <c r="E19" s="156"/>
      <c r="F19" s="71"/>
      <c r="G19" s="2178"/>
      <c r="H19" s="2361"/>
      <c r="I19" s="2363"/>
      <c r="J19" s="2366"/>
      <c r="K19" s="2363"/>
      <c r="L19" s="2316"/>
      <c r="M19" s="2363"/>
      <c r="N19" s="2316"/>
      <c r="O19" s="2391"/>
      <c r="P19" s="2136"/>
      <c r="Q19" s="2316"/>
      <c r="R19" s="2400"/>
      <c r="S19" s="2344"/>
      <c r="T19" s="2163"/>
      <c r="U19" s="2163"/>
      <c r="V19" s="2163"/>
      <c r="W19" s="167">
        <v>20000000</v>
      </c>
      <c r="X19" s="163" t="s">
        <v>169</v>
      </c>
      <c r="Y19" s="161">
        <v>20</v>
      </c>
      <c r="Z19" s="169" t="s">
        <v>74</v>
      </c>
      <c r="AA19" s="2349"/>
      <c r="AB19" s="2349"/>
      <c r="AC19" s="2349"/>
      <c r="AD19" s="2352"/>
      <c r="AE19" s="2352"/>
      <c r="AF19" s="2352"/>
      <c r="AG19" s="2352"/>
      <c r="AH19" s="2352"/>
      <c r="AI19" s="2352"/>
      <c r="AJ19" s="2352"/>
      <c r="AK19" s="2352"/>
      <c r="AL19" s="2352"/>
      <c r="AM19" s="2352"/>
      <c r="AN19" s="2352"/>
      <c r="AO19" s="2352"/>
      <c r="AP19" s="2352"/>
      <c r="AQ19" s="2388"/>
      <c r="AR19" s="2388"/>
      <c r="AS19" s="2355"/>
      <c r="AT19" s="69"/>
      <c r="AU19" s="69"/>
    </row>
    <row r="20" spans="1:47" s="70" customFormat="1" ht="27" customHeight="1" x14ac:dyDescent="0.25">
      <c r="A20" s="159"/>
      <c r="B20" s="157"/>
      <c r="C20" s="158"/>
      <c r="D20" s="157"/>
      <c r="E20" s="156"/>
      <c r="F20" s="71"/>
      <c r="G20" s="2178"/>
      <c r="H20" s="2361"/>
      <c r="I20" s="2363"/>
      <c r="J20" s="2366"/>
      <c r="K20" s="2363"/>
      <c r="L20" s="2316"/>
      <c r="M20" s="2363"/>
      <c r="N20" s="2316"/>
      <c r="O20" s="2391"/>
      <c r="P20" s="2136"/>
      <c r="Q20" s="2316"/>
      <c r="R20" s="2400"/>
      <c r="S20" s="2344"/>
      <c r="T20" s="2163"/>
      <c r="U20" s="2163"/>
      <c r="V20" s="2163"/>
      <c r="W20" s="170">
        <v>875013798</v>
      </c>
      <c r="X20" s="163" t="s">
        <v>168</v>
      </c>
      <c r="Y20" s="161">
        <v>20</v>
      </c>
      <c r="Z20" s="169" t="s">
        <v>74</v>
      </c>
      <c r="AA20" s="2349"/>
      <c r="AB20" s="2349"/>
      <c r="AC20" s="2349"/>
      <c r="AD20" s="2352"/>
      <c r="AE20" s="2352"/>
      <c r="AF20" s="2352"/>
      <c r="AG20" s="2352"/>
      <c r="AH20" s="2352"/>
      <c r="AI20" s="2352"/>
      <c r="AJ20" s="2352"/>
      <c r="AK20" s="2352"/>
      <c r="AL20" s="2352"/>
      <c r="AM20" s="2352"/>
      <c r="AN20" s="2352"/>
      <c r="AO20" s="2352"/>
      <c r="AP20" s="2352"/>
      <c r="AQ20" s="2388"/>
      <c r="AR20" s="2388"/>
      <c r="AS20" s="2355"/>
      <c r="AT20" s="69"/>
      <c r="AU20" s="69"/>
    </row>
    <row r="21" spans="1:47" s="70" customFormat="1" ht="27" customHeight="1" x14ac:dyDescent="0.25">
      <c r="A21" s="159"/>
      <c r="B21" s="157"/>
      <c r="C21" s="158"/>
      <c r="D21" s="157"/>
      <c r="E21" s="156"/>
      <c r="F21" s="71"/>
      <c r="G21" s="2178"/>
      <c r="H21" s="2361"/>
      <c r="I21" s="2363"/>
      <c r="J21" s="2366"/>
      <c r="K21" s="2363"/>
      <c r="L21" s="2316"/>
      <c r="M21" s="2363"/>
      <c r="N21" s="2316"/>
      <c r="O21" s="2391"/>
      <c r="P21" s="2136"/>
      <c r="Q21" s="2316"/>
      <c r="R21" s="2400"/>
      <c r="S21" s="2344"/>
      <c r="T21" s="2163"/>
      <c r="U21" s="2163"/>
      <c r="V21" s="2163"/>
      <c r="W21" s="167">
        <v>10000000</v>
      </c>
      <c r="X21" s="163" t="s">
        <v>167</v>
      </c>
      <c r="Y21" s="161">
        <v>20</v>
      </c>
      <c r="Z21" s="169" t="s">
        <v>74</v>
      </c>
      <c r="AA21" s="2349"/>
      <c r="AB21" s="2349"/>
      <c r="AC21" s="2349"/>
      <c r="AD21" s="2352"/>
      <c r="AE21" s="2352"/>
      <c r="AF21" s="2352"/>
      <c r="AG21" s="2352"/>
      <c r="AH21" s="2352"/>
      <c r="AI21" s="2352"/>
      <c r="AJ21" s="2352"/>
      <c r="AK21" s="2352"/>
      <c r="AL21" s="2352"/>
      <c r="AM21" s="2352"/>
      <c r="AN21" s="2352"/>
      <c r="AO21" s="2352"/>
      <c r="AP21" s="2352"/>
      <c r="AQ21" s="2388"/>
      <c r="AR21" s="2388"/>
      <c r="AS21" s="2355"/>
      <c r="AT21" s="69"/>
      <c r="AU21" s="69"/>
    </row>
    <row r="22" spans="1:47" s="70" customFormat="1" ht="30" x14ac:dyDescent="0.25">
      <c r="A22" s="159"/>
      <c r="B22" s="157"/>
      <c r="C22" s="158"/>
      <c r="D22" s="157"/>
      <c r="E22" s="156"/>
      <c r="F22" s="71"/>
      <c r="G22" s="2178"/>
      <c r="H22" s="2361"/>
      <c r="I22" s="2363"/>
      <c r="J22" s="2366"/>
      <c r="K22" s="2363"/>
      <c r="L22" s="2316"/>
      <c r="M22" s="2363"/>
      <c r="N22" s="2316"/>
      <c r="O22" s="2391"/>
      <c r="P22" s="2136"/>
      <c r="Q22" s="2316"/>
      <c r="R22" s="2400"/>
      <c r="S22" s="2344"/>
      <c r="T22" s="2163"/>
      <c r="U22" s="2163"/>
      <c r="V22" s="2163"/>
      <c r="W22" s="167">
        <v>285940187.83999997</v>
      </c>
      <c r="X22" s="163" t="s">
        <v>166</v>
      </c>
      <c r="Y22" s="161">
        <v>56</v>
      </c>
      <c r="Z22" s="169" t="s">
        <v>140</v>
      </c>
      <c r="AA22" s="2349"/>
      <c r="AB22" s="2349"/>
      <c r="AC22" s="2349"/>
      <c r="AD22" s="2352"/>
      <c r="AE22" s="2352"/>
      <c r="AF22" s="2352"/>
      <c r="AG22" s="2352"/>
      <c r="AH22" s="2352"/>
      <c r="AI22" s="2352"/>
      <c r="AJ22" s="2352"/>
      <c r="AK22" s="2352"/>
      <c r="AL22" s="2352"/>
      <c r="AM22" s="2352"/>
      <c r="AN22" s="2352"/>
      <c r="AO22" s="2352"/>
      <c r="AP22" s="2352"/>
      <c r="AQ22" s="2388"/>
      <c r="AR22" s="2388"/>
      <c r="AS22" s="2355"/>
      <c r="AT22" s="69"/>
      <c r="AU22" s="69"/>
    </row>
    <row r="23" spans="1:47" s="70" customFormat="1" ht="30" x14ac:dyDescent="0.25">
      <c r="A23" s="159"/>
      <c r="B23" s="157"/>
      <c r="C23" s="158"/>
      <c r="D23" s="157"/>
      <c r="E23" s="156"/>
      <c r="F23" s="71"/>
      <c r="G23" s="2178"/>
      <c r="H23" s="2361"/>
      <c r="I23" s="2363"/>
      <c r="J23" s="2366"/>
      <c r="K23" s="2363"/>
      <c r="L23" s="2316"/>
      <c r="M23" s="2363"/>
      <c r="N23" s="2316"/>
      <c r="O23" s="2391"/>
      <c r="P23" s="2136"/>
      <c r="Q23" s="2316"/>
      <c r="R23" s="2400"/>
      <c r="S23" s="2344"/>
      <c r="T23" s="2163"/>
      <c r="U23" s="2163"/>
      <c r="V23" s="2163"/>
      <c r="W23" s="167">
        <v>6500000</v>
      </c>
      <c r="X23" s="163" t="s">
        <v>165</v>
      </c>
      <c r="Y23" s="161">
        <v>56</v>
      </c>
      <c r="Z23" s="169" t="s">
        <v>140</v>
      </c>
      <c r="AA23" s="2349"/>
      <c r="AB23" s="2349"/>
      <c r="AC23" s="2349"/>
      <c r="AD23" s="2352"/>
      <c r="AE23" s="2352"/>
      <c r="AF23" s="2352"/>
      <c r="AG23" s="2352"/>
      <c r="AH23" s="2352"/>
      <c r="AI23" s="2352"/>
      <c r="AJ23" s="2352"/>
      <c r="AK23" s="2352"/>
      <c r="AL23" s="2352"/>
      <c r="AM23" s="2352"/>
      <c r="AN23" s="2352"/>
      <c r="AO23" s="2352"/>
      <c r="AP23" s="2352"/>
      <c r="AQ23" s="2388"/>
      <c r="AR23" s="2388"/>
      <c r="AS23" s="2355"/>
      <c r="AT23" s="69"/>
      <c r="AU23" s="69"/>
    </row>
    <row r="24" spans="1:47" s="70" customFormat="1" ht="30" x14ac:dyDescent="0.25">
      <c r="A24" s="159"/>
      <c r="B24" s="157"/>
      <c r="C24" s="158"/>
      <c r="D24" s="157"/>
      <c r="E24" s="156"/>
      <c r="F24" s="71"/>
      <c r="G24" s="2178"/>
      <c r="H24" s="2361"/>
      <c r="I24" s="2363"/>
      <c r="J24" s="2366"/>
      <c r="K24" s="2363"/>
      <c r="L24" s="2316"/>
      <c r="M24" s="2363"/>
      <c r="N24" s="2316"/>
      <c r="O24" s="2391"/>
      <c r="P24" s="2136"/>
      <c r="Q24" s="2316"/>
      <c r="R24" s="2400"/>
      <c r="S24" s="2344"/>
      <c r="T24" s="2163"/>
      <c r="U24" s="2163"/>
      <c r="V24" s="2163"/>
      <c r="W24" s="167">
        <v>500000000</v>
      </c>
      <c r="X24" s="163" t="s">
        <v>164</v>
      </c>
      <c r="Y24" s="152">
        <v>88</v>
      </c>
      <c r="Z24" s="169" t="s">
        <v>161</v>
      </c>
      <c r="AA24" s="2349"/>
      <c r="AB24" s="2349"/>
      <c r="AC24" s="2349"/>
      <c r="AD24" s="2352"/>
      <c r="AE24" s="2352"/>
      <c r="AF24" s="2352"/>
      <c r="AG24" s="2352"/>
      <c r="AH24" s="2352"/>
      <c r="AI24" s="2352"/>
      <c r="AJ24" s="2352"/>
      <c r="AK24" s="2352"/>
      <c r="AL24" s="2352"/>
      <c r="AM24" s="2352"/>
      <c r="AN24" s="2352"/>
      <c r="AO24" s="2352"/>
      <c r="AP24" s="2352"/>
      <c r="AQ24" s="2388"/>
      <c r="AR24" s="2388"/>
      <c r="AS24" s="2355"/>
      <c r="AT24" s="69"/>
      <c r="AU24" s="69"/>
    </row>
    <row r="25" spans="1:47" s="70" customFormat="1" ht="30" x14ac:dyDescent="0.25">
      <c r="A25" s="159"/>
      <c r="B25" s="157"/>
      <c r="C25" s="158"/>
      <c r="D25" s="157"/>
      <c r="E25" s="156"/>
      <c r="F25" s="71"/>
      <c r="G25" s="2178"/>
      <c r="H25" s="2361"/>
      <c r="I25" s="2363"/>
      <c r="J25" s="2366"/>
      <c r="K25" s="2363"/>
      <c r="L25" s="2316"/>
      <c r="M25" s="2363"/>
      <c r="N25" s="2316"/>
      <c r="O25" s="2391"/>
      <c r="P25" s="2136"/>
      <c r="Q25" s="2316"/>
      <c r="R25" s="2400"/>
      <c r="S25" s="2344"/>
      <c r="T25" s="2163"/>
      <c r="U25" s="2163"/>
      <c r="V25" s="2163"/>
      <c r="W25" s="167">
        <v>1416148</v>
      </c>
      <c r="X25" s="163" t="s">
        <v>163</v>
      </c>
      <c r="Y25" s="152">
        <v>88</v>
      </c>
      <c r="Z25" s="169" t="s">
        <v>161</v>
      </c>
      <c r="AA25" s="2349"/>
      <c r="AB25" s="2349"/>
      <c r="AC25" s="2349"/>
      <c r="AD25" s="2352"/>
      <c r="AE25" s="2352"/>
      <c r="AF25" s="2352"/>
      <c r="AG25" s="2352"/>
      <c r="AH25" s="2352"/>
      <c r="AI25" s="2352"/>
      <c r="AJ25" s="2352"/>
      <c r="AK25" s="2352"/>
      <c r="AL25" s="2352"/>
      <c r="AM25" s="2352"/>
      <c r="AN25" s="2352"/>
      <c r="AO25" s="2352"/>
      <c r="AP25" s="2352"/>
      <c r="AQ25" s="2388"/>
      <c r="AR25" s="2388"/>
      <c r="AS25" s="2355"/>
      <c r="AT25" s="69"/>
      <c r="AU25" s="69"/>
    </row>
    <row r="26" spans="1:47" s="70" customFormat="1" ht="30" x14ac:dyDescent="0.25">
      <c r="A26" s="159"/>
      <c r="B26" s="157"/>
      <c r="C26" s="158"/>
      <c r="D26" s="157"/>
      <c r="E26" s="156"/>
      <c r="F26" s="71"/>
      <c r="G26" s="2178"/>
      <c r="H26" s="2361"/>
      <c r="I26" s="2363"/>
      <c r="J26" s="2366"/>
      <c r="K26" s="2363"/>
      <c r="L26" s="2316"/>
      <c r="M26" s="2363"/>
      <c r="N26" s="2316"/>
      <c r="O26" s="2391"/>
      <c r="P26" s="2136"/>
      <c r="Q26" s="2316"/>
      <c r="R26" s="2400"/>
      <c r="S26" s="2344"/>
      <c r="T26" s="2163"/>
      <c r="U26" s="2163"/>
      <c r="V26" s="2163"/>
      <c r="W26" s="167">
        <v>1979731</v>
      </c>
      <c r="X26" s="163" t="s">
        <v>162</v>
      </c>
      <c r="Y26" s="152">
        <v>88</v>
      </c>
      <c r="Z26" s="169" t="s">
        <v>161</v>
      </c>
      <c r="AA26" s="2349"/>
      <c r="AB26" s="2349"/>
      <c r="AC26" s="2349"/>
      <c r="AD26" s="2352"/>
      <c r="AE26" s="2352"/>
      <c r="AF26" s="2352"/>
      <c r="AG26" s="2352"/>
      <c r="AH26" s="2352"/>
      <c r="AI26" s="2352"/>
      <c r="AJ26" s="2352"/>
      <c r="AK26" s="2352"/>
      <c r="AL26" s="2352"/>
      <c r="AM26" s="2352"/>
      <c r="AN26" s="2352"/>
      <c r="AO26" s="2352"/>
      <c r="AP26" s="2352"/>
      <c r="AQ26" s="2388"/>
      <c r="AR26" s="2388"/>
      <c r="AS26" s="2355"/>
      <c r="AT26" s="69"/>
      <c r="AU26" s="69"/>
    </row>
    <row r="27" spans="1:47" s="70" customFormat="1" ht="28.5" customHeight="1" x14ac:dyDescent="0.25">
      <c r="A27" s="159"/>
      <c r="B27" s="157"/>
      <c r="C27" s="158"/>
      <c r="D27" s="157"/>
      <c r="E27" s="156"/>
      <c r="F27" s="71"/>
      <c r="G27" s="2178"/>
      <c r="H27" s="2361"/>
      <c r="I27" s="2363"/>
      <c r="J27" s="2366"/>
      <c r="K27" s="2363"/>
      <c r="L27" s="2316"/>
      <c r="M27" s="2363"/>
      <c r="N27" s="2316"/>
      <c r="O27" s="2391"/>
      <c r="P27" s="2136"/>
      <c r="Q27" s="2316"/>
      <c r="R27" s="2400"/>
      <c r="S27" s="2344"/>
      <c r="T27" s="2163"/>
      <c r="U27" s="2163"/>
      <c r="V27" s="2163"/>
      <c r="W27" s="167">
        <v>5000000</v>
      </c>
      <c r="X27" s="163" t="s">
        <v>160</v>
      </c>
      <c r="Y27" s="152">
        <v>20</v>
      </c>
      <c r="Z27" s="169" t="s">
        <v>74</v>
      </c>
      <c r="AA27" s="2349"/>
      <c r="AB27" s="2349"/>
      <c r="AC27" s="2349"/>
      <c r="AD27" s="2352"/>
      <c r="AE27" s="2352"/>
      <c r="AF27" s="2352"/>
      <c r="AG27" s="2352"/>
      <c r="AH27" s="2352"/>
      <c r="AI27" s="2352"/>
      <c r="AJ27" s="2352"/>
      <c r="AK27" s="2352"/>
      <c r="AL27" s="2352"/>
      <c r="AM27" s="2352"/>
      <c r="AN27" s="2352"/>
      <c r="AO27" s="2352"/>
      <c r="AP27" s="2352"/>
      <c r="AQ27" s="2388"/>
      <c r="AR27" s="2388"/>
      <c r="AS27" s="2355"/>
      <c r="AT27" s="69"/>
      <c r="AU27" s="69"/>
    </row>
    <row r="28" spans="1:47" s="70" customFormat="1" ht="33" customHeight="1" x14ac:dyDescent="0.25">
      <c r="A28" s="159"/>
      <c r="B28" s="157"/>
      <c r="C28" s="158"/>
      <c r="D28" s="157"/>
      <c r="E28" s="156"/>
      <c r="F28" s="71"/>
      <c r="G28" s="2178"/>
      <c r="H28" s="2361"/>
      <c r="I28" s="2363"/>
      <c r="J28" s="2366"/>
      <c r="K28" s="2363"/>
      <c r="L28" s="2316"/>
      <c r="M28" s="2363"/>
      <c r="N28" s="2316"/>
      <c r="O28" s="2391"/>
      <c r="P28" s="2136"/>
      <c r="Q28" s="2316"/>
      <c r="R28" s="2400"/>
      <c r="S28" s="2344"/>
      <c r="T28" s="2163"/>
      <c r="U28" s="2163"/>
      <c r="V28" s="2163"/>
      <c r="W28" s="167">
        <v>0</v>
      </c>
      <c r="X28" s="163" t="s">
        <v>159</v>
      </c>
      <c r="Y28" s="152">
        <v>20</v>
      </c>
      <c r="Z28" s="169" t="s">
        <v>74</v>
      </c>
      <c r="AA28" s="2349"/>
      <c r="AB28" s="2349"/>
      <c r="AC28" s="2349"/>
      <c r="AD28" s="2352"/>
      <c r="AE28" s="2352"/>
      <c r="AF28" s="2352"/>
      <c r="AG28" s="2352"/>
      <c r="AH28" s="2352"/>
      <c r="AI28" s="2352"/>
      <c r="AJ28" s="2352"/>
      <c r="AK28" s="2352"/>
      <c r="AL28" s="2352"/>
      <c r="AM28" s="2352"/>
      <c r="AN28" s="2352"/>
      <c r="AO28" s="2352"/>
      <c r="AP28" s="2352"/>
      <c r="AQ28" s="2388"/>
      <c r="AR28" s="2388"/>
      <c r="AS28" s="2355"/>
      <c r="AT28" s="69"/>
      <c r="AU28" s="69"/>
    </row>
    <row r="29" spans="1:47" s="70" customFormat="1" ht="29.25" customHeight="1" x14ac:dyDescent="0.25">
      <c r="A29" s="159"/>
      <c r="B29" s="157"/>
      <c r="C29" s="158"/>
      <c r="D29" s="157"/>
      <c r="E29" s="156"/>
      <c r="F29" s="71"/>
      <c r="G29" s="2178"/>
      <c r="H29" s="2361"/>
      <c r="I29" s="2363"/>
      <c r="J29" s="2366"/>
      <c r="K29" s="2363"/>
      <c r="L29" s="2316"/>
      <c r="M29" s="2363"/>
      <c r="N29" s="2316"/>
      <c r="O29" s="2391"/>
      <c r="P29" s="2136"/>
      <c r="Q29" s="2316"/>
      <c r="R29" s="2400"/>
      <c r="S29" s="2344"/>
      <c r="T29" s="2163"/>
      <c r="U29" s="2163"/>
      <c r="V29" s="2163"/>
      <c r="W29" s="167">
        <v>305557602</v>
      </c>
      <c r="X29" s="163" t="s">
        <v>158</v>
      </c>
      <c r="Y29" s="152">
        <v>20</v>
      </c>
      <c r="Z29" s="169" t="s">
        <v>74</v>
      </c>
      <c r="AA29" s="2349"/>
      <c r="AB29" s="2349"/>
      <c r="AC29" s="2349"/>
      <c r="AD29" s="2352"/>
      <c r="AE29" s="2352"/>
      <c r="AF29" s="2352"/>
      <c r="AG29" s="2352"/>
      <c r="AH29" s="2352"/>
      <c r="AI29" s="2352"/>
      <c r="AJ29" s="2352"/>
      <c r="AK29" s="2352"/>
      <c r="AL29" s="2352"/>
      <c r="AM29" s="2352"/>
      <c r="AN29" s="2352"/>
      <c r="AO29" s="2352"/>
      <c r="AP29" s="2352"/>
      <c r="AQ29" s="2388"/>
      <c r="AR29" s="2388"/>
      <c r="AS29" s="2355"/>
      <c r="AT29" s="69"/>
      <c r="AU29" s="69"/>
    </row>
    <row r="30" spans="1:47" s="70" customFormat="1" ht="30" x14ac:dyDescent="0.25">
      <c r="A30" s="159"/>
      <c r="B30" s="157"/>
      <c r="C30" s="158"/>
      <c r="D30" s="157"/>
      <c r="E30" s="156"/>
      <c r="F30" s="71"/>
      <c r="G30" s="2178"/>
      <c r="H30" s="2361"/>
      <c r="I30" s="2363"/>
      <c r="J30" s="2366"/>
      <c r="K30" s="2363"/>
      <c r="L30" s="2316"/>
      <c r="M30" s="2363"/>
      <c r="N30" s="2316"/>
      <c r="O30" s="2391"/>
      <c r="P30" s="2136"/>
      <c r="Q30" s="2316"/>
      <c r="R30" s="2400"/>
      <c r="S30" s="2344"/>
      <c r="T30" s="2163"/>
      <c r="U30" s="2163"/>
      <c r="V30" s="2163"/>
      <c r="W30" s="167">
        <v>0</v>
      </c>
      <c r="X30" s="163" t="s">
        <v>157</v>
      </c>
      <c r="Y30" s="152">
        <v>56</v>
      </c>
      <c r="Z30" s="169" t="s">
        <v>140</v>
      </c>
      <c r="AA30" s="2349"/>
      <c r="AB30" s="2349"/>
      <c r="AC30" s="2349"/>
      <c r="AD30" s="2352"/>
      <c r="AE30" s="2352"/>
      <c r="AF30" s="2352"/>
      <c r="AG30" s="2352"/>
      <c r="AH30" s="2352"/>
      <c r="AI30" s="2352"/>
      <c r="AJ30" s="2352"/>
      <c r="AK30" s="2352"/>
      <c r="AL30" s="2352"/>
      <c r="AM30" s="2352"/>
      <c r="AN30" s="2352"/>
      <c r="AO30" s="2352"/>
      <c r="AP30" s="2352"/>
      <c r="AQ30" s="2388"/>
      <c r="AR30" s="2388"/>
      <c r="AS30" s="2355"/>
      <c r="AT30" s="69"/>
      <c r="AU30" s="69"/>
    </row>
    <row r="31" spans="1:47" s="70" customFormat="1" ht="60" x14ac:dyDescent="0.25">
      <c r="A31" s="159"/>
      <c r="B31" s="157"/>
      <c r="C31" s="158"/>
      <c r="D31" s="157"/>
      <c r="E31" s="156"/>
      <c r="F31" s="71"/>
      <c r="G31" s="2178"/>
      <c r="H31" s="2361"/>
      <c r="I31" s="2363"/>
      <c r="J31" s="2366"/>
      <c r="K31" s="2363"/>
      <c r="L31" s="2316"/>
      <c r="M31" s="2363"/>
      <c r="N31" s="2316"/>
      <c r="O31" s="2391"/>
      <c r="P31" s="2136"/>
      <c r="Q31" s="2316"/>
      <c r="R31" s="2400"/>
      <c r="S31" s="2344"/>
      <c r="T31" s="2163"/>
      <c r="U31" s="2163"/>
      <c r="V31" s="2163"/>
      <c r="W31" s="167">
        <v>74789276</v>
      </c>
      <c r="X31" s="163" t="s">
        <v>156</v>
      </c>
      <c r="Y31" s="152">
        <v>95</v>
      </c>
      <c r="Z31" s="169" t="s">
        <v>155</v>
      </c>
      <c r="AA31" s="2349"/>
      <c r="AB31" s="2349"/>
      <c r="AC31" s="2349"/>
      <c r="AD31" s="2352"/>
      <c r="AE31" s="2352"/>
      <c r="AF31" s="2352"/>
      <c r="AG31" s="2352"/>
      <c r="AH31" s="2352"/>
      <c r="AI31" s="2352"/>
      <c r="AJ31" s="2352"/>
      <c r="AK31" s="2352"/>
      <c r="AL31" s="2352"/>
      <c r="AM31" s="2352"/>
      <c r="AN31" s="2352"/>
      <c r="AO31" s="2352"/>
      <c r="AP31" s="2352"/>
      <c r="AQ31" s="2388"/>
      <c r="AR31" s="2388"/>
      <c r="AS31" s="2355"/>
      <c r="AT31" s="69"/>
      <c r="AU31" s="69"/>
    </row>
    <row r="32" spans="1:47" s="70" customFormat="1" ht="30" x14ac:dyDescent="0.25">
      <c r="A32" s="159"/>
      <c r="B32" s="157"/>
      <c r="C32" s="158"/>
      <c r="D32" s="157"/>
      <c r="E32" s="156"/>
      <c r="F32" s="71"/>
      <c r="G32" s="2178"/>
      <c r="H32" s="2361"/>
      <c r="I32" s="2363"/>
      <c r="J32" s="2366"/>
      <c r="K32" s="2363"/>
      <c r="L32" s="2316"/>
      <c r="M32" s="2363"/>
      <c r="N32" s="2316"/>
      <c r="O32" s="2391"/>
      <c r="P32" s="2136"/>
      <c r="Q32" s="2316"/>
      <c r="R32" s="2400"/>
      <c r="S32" s="2344"/>
      <c r="T32" s="2163"/>
      <c r="U32" s="2163"/>
      <c r="V32" s="2163"/>
      <c r="W32" s="167">
        <v>50000000</v>
      </c>
      <c r="X32" s="163" t="s">
        <v>154</v>
      </c>
      <c r="Y32" s="152">
        <v>56</v>
      </c>
      <c r="Z32" s="169" t="s">
        <v>140</v>
      </c>
      <c r="AA32" s="2349"/>
      <c r="AB32" s="2349"/>
      <c r="AC32" s="2349"/>
      <c r="AD32" s="2352"/>
      <c r="AE32" s="2352"/>
      <c r="AF32" s="2352"/>
      <c r="AG32" s="2352"/>
      <c r="AH32" s="2352"/>
      <c r="AI32" s="2352"/>
      <c r="AJ32" s="2352"/>
      <c r="AK32" s="2352"/>
      <c r="AL32" s="2352"/>
      <c r="AM32" s="2352"/>
      <c r="AN32" s="2352"/>
      <c r="AO32" s="2352"/>
      <c r="AP32" s="2352"/>
      <c r="AQ32" s="2388"/>
      <c r="AR32" s="2388"/>
      <c r="AS32" s="2355"/>
      <c r="AT32" s="69"/>
      <c r="AU32" s="69"/>
    </row>
    <row r="33" spans="1:47" s="70" customFormat="1" ht="30" x14ac:dyDescent="0.25">
      <c r="A33" s="159"/>
      <c r="B33" s="157"/>
      <c r="C33" s="158"/>
      <c r="D33" s="157"/>
      <c r="E33" s="156"/>
      <c r="F33" s="71"/>
      <c r="G33" s="2178"/>
      <c r="H33" s="2361"/>
      <c r="I33" s="2363"/>
      <c r="J33" s="2366"/>
      <c r="K33" s="2363"/>
      <c r="L33" s="2316"/>
      <c r="M33" s="2363"/>
      <c r="N33" s="2316"/>
      <c r="O33" s="2391"/>
      <c r="P33" s="2136"/>
      <c r="Q33" s="2316"/>
      <c r="R33" s="2400"/>
      <c r="S33" s="2344"/>
      <c r="T33" s="2163"/>
      <c r="U33" s="2163"/>
      <c r="V33" s="2163"/>
      <c r="W33" s="167">
        <v>22000000</v>
      </c>
      <c r="X33" s="166" t="s">
        <v>153</v>
      </c>
      <c r="Y33" s="152">
        <v>56</v>
      </c>
      <c r="Z33" s="169" t="s">
        <v>140</v>
      </c>
      <c r="AA33" s="2349"/>
      <c r="AB33" s="2349"/>
      <c r="AC33" s="2349"/>
      <c r="AD33" s="2352"/>
      <c r="AE33" s="2352"/>
      <c r="AF33" s="2352"/>
      <c r="AG33" s="2352"/>
      <c r="AH33" s="2352"/>
      <c r="AI33" s="2352"/>
      <c r="AJ33" s="2352"/>
      <c r="AK33" s="2352"/>
      <c r="AL33" s="2352"/>
      <c r="AM33" s="2352"/>
      <c r="AN33" s="2352"/>
      <c r="AO33" s="2352"/>
      <c r="AP33" s="2352"/>
      <c r="AQ33" s="2388"/>
      <c r="AR33" s="2388"/>
      <c r="AS33" s="2355"/>
      <c r="AT33" s="69"/>
      <c r="AU33" s="69"/>
    </row>
    <row r="34" spans="1:47" s="70" customFormat="1" ht="30" x14ac:dyDescent="0.25">
      <c r="A34" s="159"/>
      <c r="B34" s="157"/>
      <c r="C34" s="158"/>
      <c r="D34" s="157"/>
      <c r="E34" s="156"/>
      <c r="F34" s="71"/>
      <c r="G34" s="2178"/>
      <c r="H34" s="2361"/>
      <c r="I34" s="2363"/>
      <c r="J34" s="2366"/>
      <c r="K34" s="2363"/>
      <c r="L34" s="2316"/>
      <c r="M34" s="2363"/>
      <c r="N34" s="2316"/>
      <c r="O34" s="2391"/>
      <c r="P34" s="2136"/>
      <c r="Q34" s="2316"/>
      <c r="R34" s="2400"/>
      <c r="S34" s="2344"/>
      <c r="T34" s="2163"/>
      <c r="U34" s="2163"/>
      <c r="V34" s="2163"/>
      <c r="W34" s="167">
        <v>900000</v>
      </c>
      <c r="X34" s="166" t="s">
        <v>152</v>
      </c>
      <c r="Y34" s="152">
        <v>56</v>
      </c>
      <c r="Z34" s="169" t="s">
        <v>140</v>
      </c>
      <c r="AA34" s="2349"/>
      <c r="AB34" s="2349"/>
      <c r="AC34" s="2349"/>
      <c r="AD34" s="2352"/>
      <c r="AE34" s="2352"/>
      <c r="AF34" s="2352"/>
      <c r="AG34" s="2352"/>
      <c r="AH34" s="2352"/>
      <c r="AI34" s="2352"/>
      <c r="AJ34" s="2352"/>
      <c r="AK34" s="2352"/>
      <c r="AL34" s="2352"/>
      <c r="AM34" s="2352"/>
      <c r="AN34" s="2352"/>
      <c r="AO34" s="2352"/>
      <c r="AP34" s="2352"/>
      <c r="AQ34" s="2388"/>
      <c r="AR34" s="2388"/>
      <c r="AS34" s="2355"/>
      <c r="AT34" s="69"/>
      <c r="AU34" s="69"/>
    </row>
    <row r="35" spans="1:47" s="70" customFormat="1" ht="30" x14ac:dyDescent="0.25">
      <c r="A35" s="159"/>
      <c r="B35" s="157"/>
      <c r="C35" s="158"/>
      <c r="D35" s="157"/>
      <c r="E35" s="156"/>
      <c r="F35" s="71"/>
      <c r="G35" s="2178"/>
      <c r="H35" s="2361"/>
      <c r="I35" s="2363"/>
      <c r="J35" s="2366"/>
      <c r="K35" s="2363"/>
      <c r="L35" s="2316"/>
      <c r="M35" s="2363"/>
      <c r="N35" s="2316"/>
      <c r="O35" s="2391"/>
      <c r="P35" s="2136"/>
      <c r="Q35" s="2316"/>
      <c r="R35" s="2400"/>
      <c r="S35" s="2344"/>
      <c r="T35" s="2163"/>
      <c r="U35" s="2163"/>
      <c r="V35" s="2163"/>
      <c r="W35" s="167">
        <v>200000</v>
      </c>
      <c r="X35" s="166" t="s">
        <v>151</v>
      </c>
      <c r="Y35" s="152">
        <v>56</v>
      </c>
      <c r="Z35" s="169" t="s">
        <v>140</v>
      </c>
      <c r="AA35" s="2349"/>
      <c r="AB35" s="2349"/>
      <c r="AC35" s="2349"/>
      <c r="AD35" s="2352"/>
      <c r="AE35" s="2352"/>
      <c r="AF35" s="2352"/>
      <c r="AG35" s="2352"/>
      <c r="AH35" s="2352"/>
      <c r="AI35" s="2352"/>
      <c r="AJ35" s="2352"/>
      <c r="AK35" s="2352"/>
      <c r="AL35" s="2352"/>
      <c r="AM35" s="2352"/>
      <c r="AN35" s="2352"/>
      <c r="AO35" s="2352"/>
      <c r="AP35" s="2352"/>
      <c r="AQ35" s="2388"/>
      <c r="AR35" s="2388"/>
      <c r="AS35" s="2355"/>
      <c r="AT35" s="69"/>
      <c r="AU35" s="69"/>
    </row>
    <row r="36" spans="1:47" s="70" customFormat="1" ht="30" x14ac:dyDescent="0.25">
      <c r="A36" s="159"/>
      <c r="B36" s="157"/>
      <c r="C36" s="158"/>
      <c r="D36" s="157"/>
      <c r="E36" s="156"/>
      <c r="F36" s="71"/>
      <c r="G36" s="2178"/>
      <c r="H36" s="2361"/>
      <c r="I36" s="2363"/>
      <c r="J36" s="2366"/>
      <c r="K36" s="2363"/>
      <c r="L36" s="2316"/>
      <c r="M36" s="2363"/>
      <c r="N36" s="2316"/>
      <c r="O36" s="2391"/>
      <c r="P36" s="2136"/>
      <c r="Q36" s="2316"/>
      <c r="R36" s="2400"/>
      <c r="S36" s="2344"/>
      <c r="T36" s="2163"/>
      <c r="U36" s="2163"/>
      <c r="V36" s="2163"/>
      <c r="W36" s="167">
        <v>2000000</v>
      </c>
      <c r="X36" s="166" t="s">
        <v>150</v>
      </c>
      <c r="Y36" s="152">
        <v>56</v>
      </c>
      <c r="Z36" s="169" t="s">
        <v>140</v>
      </c>
      <c r="AA36" s="2349"/>
      <c r="AB36" s="2349"/>
      <c r="AC36" s="2349"/>
      <c r="AD36" s="2352"/>
      <c r="AE36" s="2352"/>
      <c r="AF36" s="2352"/>
      <c r="AG36" s="2352"/>
      <c r="AH36" s="2352"/>
      <c r="AI36" s="2352"/>
      <c r="AJ36" s="2352"/>
      <c r="AK36" s="2352"/>
      <c r="AL36" s="2352"/>
      <c r="AM36" s="2352"/>
      <c r="AN36" s="2352"/>
      <c r="AO36" s="2352"/>
      <c r="AP36" s="2352"/>
      <c r="AQ36" s="2388"/>
      <c r="AR36" s="2388"/>
      <c r="AS36" s="2355"/>
      <c r="AT36" s="69"/>
      <c r="AU36" s="69"/>
    </row>
    <row r="37" spans="1:47" s="70" customFormat="1" ht="30" x14ac:dyDescent="0.25">
      <c r="A37" s="159"/>
      <c r="B37" s="157"/>
      <c r="C37" s="158"/>
      <c r="D37" s="157"/>
      <c r="E37" s="156"/>
      <c r="F37" s="71"/>
      <c r="G37" s="2178"/>
      <c r="H37" s="2361"/>
      <c r="I37" s="2363"/>
      <c r="J37" s="2366"/>
      <c r="K37" s="2363"/>
      <c r="L37" s="2316"/>
      <c r="M37" s="2363"/>
      <c r="N37" s="2316"/>
      <c r="O37" s="2391"/>
      <c r="P37" s="2136"/>
      <c r="Q37" s="2316"/>
      <c r="R37" s="2400"/>
      <c r="S37" s="2344"/>
      <c r="T37" s="2163"/>
      <c r="U37" s="2163"/>
      <c r="V37" s="2163"/>
      <c r="W37" s="167">
        <v>2700000</v>
      </c>
      <c r="X37" s="166" t="s">
        <v>149</v>
      </c>
      <c r="Y37" s="152">
        <v>56</v>
      </c>
      <c r="Z37" s="169" t="s">
        <v>140</v>
      </c>
      <c r="AA37" s="2349"/>
      <c r="AB37" s="2349"/>
      <c r="AC37" s="2349"/>
      <c r="AD37" s="2352"/>
      <c r="AE37" s="2352"/>
      <c r="AF37" s="2352"/>
      <c r="AG37" s="2352"/>
      <c r="AH37" s="2352"/>
      <c r="AI37" s="2352"/>
      <c r="AJ37" s="2352"/>
      <c r="AK37" s="2352"/>
      <c r="AL37" s="2352"/>
      <c r="AM37" s="2352"/>
      <c r="AN37" s="2352"/>
      <c r="AO37" s="2352"/>
      <c r="AP37" s="2352"/>
      <c r="AQ37" s="2388"/>
      <c r="AR37" s="2388"/>
      <c r="AS37" s="2355"/>
      <c r="AT37" s="69"/>
      <c r="AU37" s="69"/>
    </row>
    <row r="38" spans="1:47" s="70" customFormat="1" ht="30" x14ac:dyDescent="0.25">
      <c r="A38" s="159"/>
      <c r="B38" s="157"/>
      <c r="C38" s="158"/>
      <c r="D38" s="157"/>
      <c r="E38" s="156"/>
      <c r="F38" s="71"/>
      <c r="G38" s="2178"/>
      <c r="H38" s="2361"/>
      <c r="I38" s="2363"/>
      <c r="J38" s="2366"/>
      <c r="K38" s="2363"/>
      <c r="L38" s="2316"/>
      <c r="M38" s="2363"/>
      <c r="N38" s="2316"/>
      <c r="O38" s="2391"/>
      <c r="P38" s="2136"/>
      <c r="Q38" s="2316"/>
      <c r="R38" s="2400"/>
      <c r="S38" s="2344"/>
      <c r="T38" s="2163"/>
      <c r="U38" s="2163"/>
      <c r="V38" s="2163"/>
      <c r="W38" s="167">
        <v>2200000</v>
      </c>
      <c r="X38" s="166" t="s">
        <v>148</v>
      </c>
      <c r="Y38" s="152">
        <v>56</v>
      </c>
      <c r="Z38" s="169" t="s">
        <v>140</v>
      </c>
      <c r="AA38" s="2349"/>
      <c r="AB38" s="2349"/>
      <c r="AC38" s="2349"/>
      <c r="AD38" s="2352"/>
      <c r="AE38" s="2352"/>
      <c r="AF38" s="2352"/>
      <c r="AG38" s="2352"/>
      <c r="AH38" s="2352"/>
      <c r="AI38" s="2352"/>
      <c r="AJ38" s="2352"/>
      <c r="AK38" s="2352"/>
      <c r="AL38" s="2352"/>
      <c r="AM38" s="2352"/>
      <c r="AN38" s="2352"/>
      <c r="AO38" s="2352"/>
      <c r="AP38" s="2352"/>
      <c r="AQ38" s="2388"/>
      <c r="AR38" s="2388"/>
      <c r="AS38" s="2355"/>
      <c r="AT38" s="69"/>
      <c r="AU38" s="69"/>
    </row>
    <row r="39" spans="1:47" s="70" customFormat="1" ht="30" x14ac:dyDescent="0.25">
      <c r="A39" s="159"/>
      <c r="B39" s="157"/>
      <c r="C39" s="158"/>
      <c r="D39" s="157"/>
      <c r="E39" s="156"/>
      <c r="F39" s="71"/>
      <c r="G39" s="2178"/>
      <c r="H39" s="2361"/>
      <c r="I39" s="2363"/>
      <c r="J39" s="2366"/>
      <c r="K39" s="2363"/>
      <c r="L39" s="2316"/>
      <c r="M39" s="2363"/>
      <c r="N39" s="2316"/>
      <c r="O39" s="2391"/>
      <c r="P39" s="2136"/>
      <c r="Q39" s="2316"/>
      <c r="R39" s="2400"/>
      <c r="S39" s="2344"/>
      <c r="T39" s="2163"/>
      <c r="U39" s="2163"/>
      <c r="V39" s="2163"/>
      <c r="W39" s="167">
        <v>6503000</v>
      </c>
      <c r="X39" s="166" t="s">
        <v>147</v>
      </c>
      <c r="Y39" s="152">
        <v>56</v>
      </c>
      <c r="Z39" s="169" t="s">
        <v>140</v>
      </c>
      <c r="AA39" s="2349"/>
      <c r="AB39" s="2349"/>
      <c r="AC39" s="2349"/>
      <c r="AD39" s="2352"/>
      <c r="AE39" s="2352"/>
      <c r="AF39" s="2352"/>
      <c r="AG39" s="2352"/>
      <c r="AH39" s="2352"/>
      <c r="AI39" s="2352"/>
      <c r="AJ39" s="2352"/>
      <c r="AK39" s="2352"/>
      <c r="AL39" s="2352"/>
      <c r="AM39" s="2352"/>
      <c r="AN39" s="2352"/>
      <c r="AO39" s="2352"/>
      <c r="AP39" s="2352"/>
      <c r="AQ39" s="2388"/>
      <c r="AR39" s="2388"/>
      <c r="AS39" s="2355"/>
      <c r="AT39" s="69"/>
      <c r="AU39" s="69"/>
    </row>
    <row r="40" spans="1:47" s="70" customFormat="1" ht="30" x14ac:dyDescent="0.25">
      <c r="A40" s="159"/>
      <c r="B40" s="157"/>
      <c r="C40" s="158"/>
      <c r="D40" s="157"/>
      <c r="E40" s="156"/>
      <c r="F40" s="71"/>
      <c r="G40" s="2178"/>
      <c r="H40" s="2361"/>
      <c r="I40" s="2363"/>
      <c r="J40" s="2366"/>
      <c r="K40" s="2363"/>
      <c r="L40" s="2316"/>
      <c r="M40" s="2363"/>
      <c r="N40" s="2316"/>
      <c r="O40" s="2391"/>
      <c r="P40" s="2136"/>
      <c r="Q40" s="2316"/>
      <c r="R40" s="2400"/>
      <c r="S40" s="2344"/>
      <c r="T40" s="2163"/>
      <c r="U40" s="2163"/>
      <c r="V40" s="2163"/>
      <c r="W40" s="167">
        <v>4857000</v>
      </c>
      <c r="X40" s="166" t="s">
        <v>146</v>
      </c>
      <c r="Y40" s="152">
        <v>56</v>
      </c>
      <c r="Z40" s="169" t="s">
        <v>140</v>
      </c>
      <c r="AA40" s="2349"/>
      <c r="AB40" s="2349"/>
      <c r="AC40" s="2349"/>
      <c r="AD40" s="2352"/>
      <c r="AE40" s="2352"/>
      <c r="AF40" s="2352"/>
      <c r="AG40" s="2352"/>
      <c r="AH40" s="2352"/>
      <c r="AI40" s="2352"/>
      <c r="AJ40" s="2352"/>
      <c r="AK40" s="2352"/>
      <c r="AL40" s="2352"/>
      <c r="AM40" s="2352"/>
      <c r="AN40" s="2352"/>
      <c r="AO40" s="2352"/>
      <c r="AP40" s="2352"/>
      <c r="AQ40" s="2388"/>
      <c r="AR40" s="2388"/>
      <c r="AS40" s="2355"/>
      <c r="AT40" s="69"/>
      <c r="AU40" s="69"/>
    </row>
    <row r="41" spans="1:47" s="70" customFormat="1" ht="30" x14ac:dyDescent="0.25">
      <c r="A41" s="159"/>
      <c r="B41" s="157"/>
      <c r="C41" s="158"/>
      <c r="D41" s="157"/>
      <c r="E41" s="156"/>
      <c r="F41" s="71"/>
      <c r="G41" s="2178"/>
      <c r="H41" s="2361"/>
      <c r="I41" s="2363"/>
      <c r="J41" s="2366"/>
      <c r="K41" s="2363"/>
      <c r="L41" s="2316"/>
      <c r="M41" s="2363"/>
      <c r="N41" s="2316"/>
      <c r="O41" s="2391"/>
      <c r="P41" s="2136"/>
      <c r="Q41" s="2316"/>
      <c r="R41" s="2400"/>
      <c r="S41" s="2344"/>
      <c r="T41" s="2163"/>
      <c r="U41" s="2163"/>
      <c r="V41" s="2163"/>
      <c r="W41" s="167">
        <v>10345000</v>
      </c>
      <c r="X41" s="166" t="s">
        <v>145</v>
      </c>
      <c r="Y41" s="152">
        <v>56</v>
      </c>
      <c r="Z41" s="169" t="s">
        <v>140</v>
      </c>
      <c r="AA41" s="2349"/>
      <c r="AB41" s="2349"/>
      <c r="AC41" s="2349"/>
      <c r="AD41" s="2352"/>
      <c r="AE41" s="2352"/>
      <c r="AF41" s="2352"/>
      <c r="AG41" s="2352"/>
      <c r="AH41" s="2352"/>
      <c r="AI41" s="2352"/>
      <c r="AJ41" s="2352"/>
      <c r="AK41" s="2352"/>
      <c r="AL41" s="2352"/>
      <c r="AM41" s="2352"/>
      <c r="AN41" s="2352"/>
      <c r="AO41" s="2352"/>
      <c r="AP41" s="2352"/>
      <c r="AQ41" s="2388"/>
      <c r="AR41" s="2388"/>
      <c r="AS41" s="2355"/>
      <c r="AT41" s="69"/>
      <c r="AU41" s="69"/>
    </row>
    <row r="42" spans="1:47" s="70" customFormat="1" ht="30" x14ac:dyDescent="0.25">
      <c r="A42" s="159"/>
      <c r="B42" s="157"/>
      <c r="C42" s="158"/>
      <c r="D42" s="157"/>
      <c r="E42" s="156"/>
      <c r="F42" s="71"/>
      <c r="G42" s="2178"/>
      <c r="H42" s="2361"/>
      <c r="I42" s="2363"/>
      <c r="J42" s="2366"/>
      <c r="K42" s="2363"/>
      <c r="L42" s="2316"/>
      <c r="M42" s="2363"/>
      <c r="N42" s="2316"/>
      <c r="O42" s="2391"/>
      <c r="P42" s="2136"/>
      <c r="Q42" s="2316"/>
      <c r="R42" s="2400"/>
      <c r="S42" s="2344"/>
      <c r="T42" s="2163"/>
      <c r="U42" s="2163"/>
      <c r="V42" s="2163"/>
      <c r="W42" s="167">
        <v>20000000</v>
      </c>
      <c r="X42" s="166" t="s">
        <v>144</v>
      </c>
      <c r="Y42" s="152">
        <v>56</v>
      </c>
      <c r="Z42" s="169" t="s">
        <v>140</v>
      </c>
      <c r="AA42" s="2349"/>
      <c r="AB42" s="2349"/>
      <c r="AC42" s="2349"/>
      <c r="AD42" s="2352"/>
      <c r="AE42" s="2352"/>
      <c r="AF42" s="2352"/>
      <c r="AG42" s="2352"/>
      <c r="AH42" s="2352"/>
      <c r="AI42" s="2352"/>
      <c r="AJ42" s="2352"/>
      <c r="AK42" s="2352"/>
      <c r="AL42" s="2352"/>
      <c r="AM42" s="2352"/>
      <c r="AN42" s="2352"/>
      <c r="AO42" s="2352"/>
      <c r="AP42" s="2352"/>
      <c r="AQ42" s="2388"/>
      <c r="AR42" s="2388"/>
      <c r="AS42" s="2355"/>
      <c r="AT42" s="69"/>
      <c r="AU42" s="69"/>
    </row>
    <row r="43" spans="1:47" s="70" customFormat="1" ht="30" x14ac:dyDescent="0.25">
      <c r="A43" s="159"/>
      <c r="B43" s="157"/>
      <c r="C43" s="158"/>
      <c r="D43" s="157"/>
      <c r="E43" s="156"/>
      <c r="F43" s="71"/>
      <c r="G43" s="2178"/>
      <c r="H43" s="2361"/>
      <c r="I43" s="2363"/>
      <c r="J43" s="2366"/>
      <c r="K43" s="2363"/>
      <c r="L43" s="2316"/>
      <c r="M43" s="2363"/>
      <c r="N43" s="2316"/>
      <c r="O43" s="2391"/>
      <c r="P43" s="2136"/>
      <c r="Q43" s="2316"/>
      <c r="R43" s="2400"/>
      <c r="S43" s="2344"/>
      <c r="T43" s="2163"/>
      <c r="U43" s="2163"/>
      <c r="V43" s="2163"/>
      <c r="W43" s="167">
        <v>345000</v>
      </c>
      <c r="X43" s="166" t="s">
        <v>143</v>
      </c>
      <c r="Y43" s="152">
        <v>56</v>
      </c>
      <c r="Z43" s="169" t="s">
        <v>140</v>
      </c>
      <c r="AA43" s="2349"/>
      <c r="AB43" s="2349"/>
      <c r="AC43" s="2349"/>
      <c r="AD43" s="2352"/>
      <c r="AE43" s="2352"/>
      <c r="AF43" s="2352"/>
      <c r="AG43" s="2352"/>
      <c r="AH43" s="2352"/>
      <c r="AI43" s="2352"/>
      <c r="AJ43" s="2352"/>
      <c r="AK43" s="2352"/>
      <c r="AL43" s="2352"/>
      <c r="AM43" s="2352"/>
      <c r="AN43" s="2352"/>
      <c r="AO43" s="2352"/>
      <c r="AP43" s="2352"/>
      <c r="AQ43" s="2388"/>
      <c r="AR43" s="2388"/>
      <c r="AS43" s="2355"/>
      <c r="AT43" s="69"/>
      <c r="AU43" s="69"/>
    </row>
    <row r="44" spans="1:47" s="70" customFormat="1" ht="30" x14ac:dyDescent="0.25">
      <c r="A44" s="159"/>
      <c r="B44" s="157"/>
      <c r="C44" s="158"/>
      <c r="D44" s="157"/>
      <c r="E44" s="156"/>
      <c r="F44" s="71"/>
      <c r="G44" s="2178"/>
      <c r="H44" s="2361"/>
      <c r="I44" s="2363"/>
      <c r="J44" s="2366"/>
      <c r="K44" s="2363"/>
      <c r="L44" s="2316"/>
      <c r="M44" s="2363"/>
      <c r="N44" s="2316"/>
      <c r="O44" s="2391"/>
      <c r="P44" s="2136"/>
      <c r="Q44" s="2316"/>
      <c r="R44" s="2400"/>
      <c r="S44" s="2344"/>
      <c r="T44" s="2163"/>
      <c r="U44" s="2163"/>
      <c r="V44" s="2163"/>
      <c r="W44" s="167">
        <v>908000</v>
      </c>
      <c r="X44" s="166" t="s">
        <v>142</v>
      </c>
      <c r="Y44" s="152">
        <v>56</v>
      </c>
      <c r="Z44" s="169" t="s">
        <v>140</v>
      </c>
      <c r="AA44" s="2349"/>
      <c r="AB44" s="2349"/>
      <c r="AC44" s="2349"/>
      <c r="AD44" s="2352"/>
      <c r="AE44" s="2352"/>
      <c r="AF44" s="2352"/>
      <c r="AG44" s="2352"/>
      <c r="AH44" s="2352"/>
      <c r="AI44" s="2352"/>
      <c r="AJ44" s="2352"/>
      <c r="AK44" s="2352"/>
      <c r="AL44" s="2352"/>
      <c r="AM44" s="2352"/>
      <c r="AN44" s="2352"/>
      <c r="AO44" s="2352"/>
      <c r="AP44" s="2352"/>
      <c r="AQ44" s="2388"/>
      <c r="AR44" s="2388"/>
      <c r="AS44" s="2355"/>
      <c r="AT44" s="69"/>
      <c r="AU44" s="69"/>
    </row>
    <row r="45" spans="1:47" s="70" customFormat="1" ht="30" x14ac:dyDescent="0.25">
      <c r="A45" s="159"/>
      <c r="B45" s="157"/>
      <c r="C45" s="158"/>
      <c r="D45" s="157"/>
      <c r="E45" s="156"/>
      <c r="F45" s="71"/>
      <c r="G45" s="2178"/>
      <c r="H45" s="2361"/>
      <c r="I45" s="2363"/>
      <c r="J45" s="2366"/>
      <c r="K45" s="2363"/>
      <c r="L45" s="2316"/>
      <c r="M45" s="2363"/>
      <c r="N45" s="2316"/>
      <c r="O45" s="2391"/>
      <c r="P45" s="2136"/>
      <c r="Q45" s="2316"/>
      <c r="R45" s="2400"/>
      <c r="S45" s="2344"/>
      <c r="T45" s="2163"/>
      <c r="U45" s="2163"/>
      <c r="V45" s="2163"/>
      <c r="W45" s="167">
        <v>4042000</v>
      </c>
      <c r="X45" s="166" t="s">
        <v>141</v>
      </c>
      <c r="Y45" s="152">
        <v>56</v>
      </c>
      <c r="Z45" s="169" t="s">
        <v>140</v>
      </c>
      <c r="AA45" s="2349"/>
      <c r="AB45" s="2349"/>
      <c r="AC45" s="2349"/>
      <c r="AD45" s="2352"/>
      <c r="AE45" s="2352"/>
      <c r="AF45" s="2352"/>
      <c r="AG45" s="2352"/>
      <c r="AH45" s="2352"/>
      <c r="AI45" s="2352"/>
      <c r="AJ45" s="2352"/>
      <c r="AK45" s="2352"/>
      <c r="AL45" s="2352"/>
      <c r="AM45" s="2352"/>
      <c r="AN45" s="2352"/>
      <c r="AO45" s="2352"/>
      <c r="AP45" s="2352"/>
      <c r="AQ45" s="2388"/>
      <c r="AR45" s="2388"/>
      <c r="AS45" s="2355"/>
      <c r="AT45" s="69"/>
      <c r="AU45" s="69"/>
    </row>
    <row r="46" spans="1:47" s="70" customFormat="1" ht="34.5" customHeight="1" x14ac:dyDescent="0.25">
      <c r="A46" s="159"/>
      <c r="B46" s="157"/>
      <c r="C46" s="158"/>
      <c r="D46" s="157"/>
      <c r="E46" s="156"/>
      <c r="F46" s="71"/>
      <c r="G46" s="2178"/>
      <c r="H46" s="2361"/>
      <c r="I46" s="2364"/>
      <c r="J46" s="2367"/>
      <c r="K46" s="2364"/>
      <c r="L46" s="2317"/>
      <c r="M46" s="2364"/>
      <c r="N46" s="2317"/>
      <c r="O46" s="2384"/>
      <c r="P46" s="2315"/>
      <c r="Q46" s="2317"/>
      <c r="R46" s="2401"/>
      <c r="S46" s="2345"/>
      <c r="T46" s="2164"/>
      <c r="U46" s="2164"/>
      <c r="V46" s="2164"/>
      <c r="W46" s="167">
        <v>11428600</v>
      </c>
      <c r="X46" s="166" t="s">
        <v>139</v>
      </c>
      <c r="Y46" s="152">
        <v>20</v>
      </c>
      <c r="Z46" s="160" t="s">
        <v>74</v>
      </c>
      <c r="AA46" s="2350"/>
      <c r="AB46" s="2350"/>
      <c r="AC46" s="2350"/>
      <c r="AD46" s="2353"/>
      <c r="AE46" s="2353"/>
      <c r="AF46" s="2353"/>
      <c r="AG46" s="2353"/>
      <c r="AH46" s="2353"/>
      <c r="AI46" s="2353"/>
      <c r="AJ46" s="2353"/>
      <c r="AK46" s="2353"/>
      <c r="AL46" s="2353"/>
      <c r="AM46" s="2353"/>
      <c r="AN46" s="2353"/>
      <c r="AO46" s="2353"/>
      <c r="AP46" s="2353"/>
      <c r="AQ46" s="2389"/>
      <c r="AR46" s="2389"/>
      <c r="AS46" s="2356"/>
      <c r="AT46" s="69"/>
      <c r="AU46" s="69"/>
    </row>
    <row r="47" spans="1:47" s="70" customFormat="1" ht="32.25" customHeight="1" x14ac:dyDescent="0.25">
      <c r="A47" s="159"/>
      <c r="B47" s="157"/>
      <c r="C47" s="158"/>
      <c r="D47" s="157"/>
      <c r="E47" s="156"/>
      <c r="F47" s="155"/>
      <c r="G47" s="2368" t="s">
        <v>63</v>
      </c>
      <c r="H47" s="2371" t="s">
        <v>138</v>
      </c>
      <c r="I47" s="2368">
        <v>4599002</v>
      </c>
      <c r="J47" s="2374" t="s">
        <v>137</v>
      </c>
      <c r="K47" s="2376" t="s">
        <v>63</v>
      </c>
      <c r="L47" s="2379" t="s">
        <v>136</v>
      </c>
      <c r="M47" s="2376">
        <v>459900200</v>
      </c>
      <c r="N47" s="2382" t="s">
        <v>88</v>
      </c>
      <c r="O47" s="2384">
        <v>1</v>
      </c>
      <c r="P47" s="2178" t="s">
        <v>135</v>
      </c>
      <c r="Q47" s="2361" t="s">
        <v>134</v>
      </c>
      <c r="R47" s="2385">
        <f>SUM(W47:W50)/S47</f>
        <v>1</v>
      </c>
      <c r="S47" s="2397">
        <f>SUM(W47:W50)</f>
        <v>316000000</v>
      </c>
      <c r="T47" s="2396" t="s">
        <v>133</v>
      </c>
      <c r="U47" s="2134" t="s">
        <v>132</v>
      </c>
      <c r="V47" s="2396" t="s">
        <v>131</v>
      </c>
      <c r="W47" s="165">
        <v>270000000</v>
      </c>
      <c r="X47" s="163" t="s">
        <v>130</v>
      </c>
      <c r="Y47" s="152">
        <v>20</v>
      </c>
      <c r="Z47" s="160" t="s">
        <v>74</v>
      </c>
      <c r="AA47" s="2165">
        <v>295972</v>
      </c>
      <c r="AB47" s="2165">
        <v>285580</v>
      </c>
      <c r="AC47" s="2165">
        <v>135545</v>
      </c>
      <c r="AD47" s="2165">
        <v>44254</v>
      </c>
      <c r="AE47" s="2393">
        <v>309146</v>
      </c>
      <c r="AF47" s="2165">
        <v>92607</v>
      </c>
      <c r="AG47" s="2165">
        <v>2145</v>
      </c>
      <c r="AH47" s="2165">
        <v>12718</v>
      </c>
      <c r="AI47" s="2165">
        <v>26</v>
      </c>
      <c r="AJ47" s="2165">
        <v>37</v>
      </c>
      <c r="AK47" s="2165" t="s">
        <v>129</v>
      </c>
      <c r="AL47" s="2165" t="s">
        <v>129</v>
      </c>
      <c r="AM47" s="2165">
        <v>44350</v>
      </c>
      <c r="AN47" s="2165">
        <v>21944</v>
      </c>
      <c r="AO47" s="2165">
        <v>75687</v>
      </c>
      <c r="AP47" s="2165">
        <v>581552</v>
      </c>
      <c r="AQ47" s="2386">
        <v>44201</v>
      </c>
      <c r="AR47" s="2386">
        <v>44560</v>
      </c>
      <c r="AS47" s="2166" t="s">
        <v>128</v>
      </c>
      <c r="AT47" s="69"/>
      <c r="AU47" s="69"/>
    </row>
    <row r="48" spans="1:47" s="70" customFormat="1" ht="32.25" customHeight="1" x14ac:dyDescent="0.25">
      <c r="A48" s="159"/>
      <c r="B48" s="157"/>
      <c r="C48" s="158"/>
      <c r="D48" s="157"/>
      <c r="E48" s="156"/>
      <c r="F48" s="155"/>
      <c r="G48" s="2369"/>
      <c r="H48" s="2372"/>
      <c r="I48" s="2369"/>
      <c r="J48" s="2374"/>
      <c r="K48" s="2377"/>
      <c r="L48" s="2380"/>
      <c r="M48" s="2377"/>
      <c r="N48" s="2383"/>
      <c r="O48" s="2166"/>
      <c r="P48" s="2178"/>
      <c r="Q48" s="2361"/>
      <c r="R48" s="2385"/>
      <c r="S48" s="2398"/>
      <c r="T48" s="2134"/>
      <c r="U48" s="2134"/>
      <c r="V48" s="2134"/>
      <c r="W48" s="164">
        <v>2000000</v>
      </c>
      <c r="X48" s="163" t="s">
        <v>127</v>
      </c>
      <c r="Y48" s="161">
        <v>20</v>
      </c>
      <c r="Z48" s="160" t="s">
        <v>74</v>
      </c>
      <c r="AA48" s="2165"/>
      <c r="AB48" s="2165"/>
      <c r="AC48" s="2165"/>
      <c r="AD48" s="2165"/>
      <c r="AE48" s="2394"/>
      <c r="AF48" s="2165"/>
      <c r="AG48" s="2165"/>
      <c r="AH48" s="2165"/>
      <c r="AI48" s="2165"/>
      <c r="AJ48" s="2165"/>
      <c r="AK48" s="2165"/>
      <c r="AL48" s="2165"/>
      <c r="AM48" s="2165"/>
      <c r="AN48" s="2165"/>
      <c r="AO48" s="2165"/>
      <c r="AP48" s="2165"/>
      <c r="AQ48" s="2386"/>
      <c r="AR48" s="2386"/>
      <c r="AS48" s="2166"/>
      <c r="AT48" s="69"/>
      <c r="AU48" s="69"/>
    </row>
    <row r="49" spans="1:47" s="70" customFormat="1" ht="28.5" customHeight="1" x14ac:dyDescent="0.25">
      <c r="A49" s="159"/>
      <c r="B49" s="157"/>
      <c r="C49" s="158"/>
      <c r="D49" s="157"/>
      <c r="E49" s="156"/>
      <c r="F49" s="155"/>
      <c r="G49" s="2370"/>
      <c r="H49" s="2373"/>
      <c r="I49" s="2370"/>
      <c r="J49" s="2374"/>
      <c r="K49" s="2378"/>
      <c r="L49" s="2381"/>
      <c r="M49" s="2378"/>
      <c r="N49" s="2383"/>
      <c r="O49" s="2166"/>
      <c r="P49" s="2178"/>
      <c r="Q49" s="2361"/>
      <c r="R49" s="2385"/>
      <c r="S49" s="2398"/>
      <c r="T49" s="2134"/>
      <c r="U49" s="2134"/>
      <c r="V49" s="2134"/>
      <c r="W49" s="154">
        <v>0</v>
      </c>
      <c r="X49" s="162" t="s">
        <v>126</v>
      </c>
      <c r="Y49" s="161">
        <v>20</v>
      </c>
      <c r="Z49" s="160" t="s">
        <v>74</v>
      </c>
      <c r="AA49" s="2165"/>
      <c r="AB49" s="2165"/>
      <c r="AC49" s="2165"/>
      <c r="AD49" s="2165"/>
      <c r="AE49" s="2394"/>
      <c r="AF49" s="2165"/>
      <c r="AG49" s="2165"/>
      <c r="AH49" s="2165"/>
      <c r="AI49" s="2165"/>
      <c r="AJ49" s="2165"/>
      <c r="AK49" s="2165"/>
      <c r="AL49" s="2165"/>
      <c r="AM49" s="2165"/>
      <c r="AN49" s="2165"/>
      <c r="AO49" s="2165"/>
      <c r="AP49" s="2165"/>
      <c r="AQ49" s="2386"/>
      <c r="AR49" s="2386"/>
      <c r="AS49" s="2166"/>
      <c r="AT49" s="69"/>
      <c r="AU49" s="69"/>
    </row>
    <row r="50" spans="1:47" s="70" customFormat="1" ht="30" x14ac:dyDescent="0.25">
      <c r="A50" s="159"/>
      <c r="B50" s="157"/>
      <c r="C50" s="158"/>
      <c r="D50" s="157"/>
      <c r="E50" s="156"/>
      <c r="F50" s="155"/>
      <c r="G50" s="2370"/>
      <c r="H50" s="2373"/>
      <c r="I50" s="2370"/>
      <c r="J50" s="2375"/>
      <c r="K50" s="2378"/>
      <c r="L50" s="2381"/>
      <c r="M50" s="2378"/>
      <c r="N50" s="2383"/>
      <c r="O50" s="2166"/>
      <c r="P50" s="2178"/>
      <c r="Q50" s="2361"/>
      <c r="R50" s="2385"/>
      <c r="S50" s="2398"/>
      <c r="T50" s="2134"/>
      <c r="U50" s="2134"/>
      <c r="V50" s="2134"/>
      <c r="W50" s="154">
        <v>44000000</v>
      </c>
      <c r="X50" s="153" t="s">
        <v>125</v>
      </c>
      <c r="Y50" s="152">
        <v>88</v>
      </c>
      <c r="Z50" s="151" t="s">
        <v>79</v>
      </c>
      <c r="AA50" s="2165"/>
      <c r="AB50" s="2165"/>
      <c r="AC50" s="2165"/>
      <c r="AD50" s="2165"/>
      <c r="AE50" s="2395"/>
      <c r="AF50" s="2165"/>
      <c r="AG50" s="2165"/>
      <c r="AH50" s="2165"/>
      <c r="AI50" s="2165"/>
      <c r="AJ50" s="2165"/>
      <c r="AK50" s="2165"/>
      <c r="AL50" s="2165"/>
      <c r="AM50" s="2165"/>
      <c r="AN50" s="2165"/>
      <c r="AO50" s="2165"/>
      <c r="AP50" s="2165"/>
      <c r="AQ50" s="2386"/>
      <c r="AR50" s="2386"/>
      <c r="AS50" s="2166"/>
      <c r="AT50" s="69"/>
      <c r="AU50" s="69"/>
    </row>
    <row r="51" spans="1:47" s="70" customFormat="1" ht="15.75" x14ac:dyDescent="0.25">
      <c r="A51" s="150"/>
      <c r="B51" s="149"/>
      <c r="C51" s="149"/>
      <c r="D51" s="149"/>
      <c r="E51" s="148"/>
      <c r="F51" s="147"/>
      <c r="G51" s="146"/>
      <c r="H51" s="145"/>
      <c r="I51" s="146"/>
      <c r="J51" s="145"/>
      <c r="K51" s="146"/>
      <c r="L51" s="145"/>
      <c r="M51" s="146"/>
      <c r="N51" s="145"/>
      <c r="O51" s="109"/>
      <c r="P51" s="109"/>
      <c r="Q51" s="144"/>
      <c r="R51" s="111"/>
      <c r="S51" s="143">
        <f>SUM(S12:S50)</f>
        <v>2801625342.8400002</v>
      </c>
      <c r="T51" s="113"/>
      <c r="U51" s="113"/>
      <c r="V51" s="108" t="s">
        <v>122</v>
      </c>
      <c r="W51" s="112">
        <f>SUM(W12:W50)</f>
        <v>2801625342.8400002</v>
      </c>
      <c r="X51" s="142"/>
      <c r="Y51" s="115"/>
      <c r="Z51" s="113"/>
      <c r="AA51" s="109"/>
      <c r="AB51" s="109"/>
      <c r="AC51" s="109"/>
      <c r="AD51" s="109"/>
      <c r="AE51" s="109"/>
      <c r="AF51" s="109"/>
      <c r="AG51" s="109"/>
      <c r="AH51" s="109"/>
      <c r="AI51" s="109"/>
      <c r="AJ51" s="109"/>
      <c r="AK51" s="109"/>
      <c r="AL51" s="109"/>
      <c r="AM51" s="109"/>
      <c r="AN51" s="109"/>
      <c r="AO51" s="109"/>
      <c r="AP51" s="109"/>
      <c r="AQ51" s="109"/>
      <c r="AR51" s="116"/>
      <c r="AS51" s="109"/>
      <c r="AT51" s="69"/>
      <c r="AU51" s="69"/>
    </row>
    <row r="52" spans="1:47" ht="15" x14ac:dyDescent="0.25">
      <c r="W52" s="3"/>
      <c r="X52" s="118"/>
      <c r="Y52" s="3"/>
    </row>
    <row r="53" spans="1:47" ht="15.75" x14ac:dyDescent="0.25">
      <c r="S53" s="141">
        <v>2801625342.8400002</v>
      </c>
      <c r="W53" s="141">
        <v>2801625342.8400002</v>
      </c>
      <c r="X53" s="118"/>
      <c r="Y53" s="3"/>
    </row>
    <row r="54" spans="1:47" ht="18" x14ac:dyDescent="0.25">
      <c r="W54" s="140"/>
    </row>
    <row r="55" spans="1:47" ht="15.75" x14ac:dyDescent="0.25">
      <c r="E55" s="138"/>
      <c r="F55" s="138"/>
      <c r="G55" s="138"/>
      <c r="H55" s="139"/>
      <c r="I55" s="138"/>
      <c r="J55" s="139"/>
      <c r="K55" s="138"/>
      <c r="P55" s="2132"/>
      <c r="Q55" s="2132"/>
      <c r="R55" s="2132"/>
      <c r="S55" s="2132"/>
      <c r="T55" s="2132"/>
    </row>
    <row r="56" spans="1:47" ht="15.75" x14ac:dyDescent="0.25">
      <c r="E56" s="2132" t="s">
        <v>124</v>
      </c>
      <c r="F56" s="2132"/>
      <c r="G56" s="2132"/>
      <c r="H56" s="2132"/>
      <c r="I56" s="2132"/>
      <c r="J56" s="2132"/>
      <c r="K56" s="2132"/>
      <c r="P56" s="2132"/>
      <c r="Q56" s="2132"/>
      <c r="R56" s="2132"/>
      <c r="S56" s="2132"/>
      <c r="T56" s="2132"/>
    </row>
    <row r="57" spans="1:47" ht="15.75" x14ac:dyDescent="0.25">
      <c r="E57" s="2132" t="s">
        <v>123</v>
      </c>
      <c r="F57" s="2132"/>
      <c r="G57" s="2132"/>
      <c r="H57" s="2132"/>
      <c r="I57" s="2132"/>
      <c r="J57" s="2132"/>
      <c r="K57" s="2132"/>
    </row>
    <row r="58" spans="1:47" ht="15" x14ac:dyDescent="0.25">
      <c r="E58" s="2"/>
      <c r="F58" s="2"/>
      <c r="G58" s="2"/>
      <c r="H58" s="137"/>
      <c r="I58" s="121"/>
      <c r="J58" s="137"/>
      <c r="K58" s="130"/>
    </row>
  </sheetData>
  <mergeCells count="96">
    <mergeCell ref="AR12:AR46"/>
    <mergeCell ref="AN12:AN46"/>
    <mergeCell ref="AO12:AO46"/>
    <mergeCell ref="AP12:AP46"/>
    <mergeCell ref="E57:K57"/>
    <mergeCell ref="AC47:AC50"/>
    <mergeCell ref="AD47:AD50"/>
    <mergeCell ref="AE47:AE50"/>
    <mergeCell ref="U47:U50"/>
    <mergeCell ref="V47:V50"/>
    <mergeCell ref="T47:T50"/>
    <mergeCell ref="S47:S50"/>
    <mergeCell ref="AK47:AK50"/>
    <mergeCell ref="AF47:AF50"/>
    <mergeCell ref="Q12:Q46"/>
    <mergeCell ref="R12:R46"/>
    <mergeCell ref="A1:AP2"/>
    <mergeCell ref="AQ7:AQ8"/>
    <mergeCell ref="AQ12:AQ46"/>
    <mergeCell ref="AQ47:AQ50"/>
    <mergeCell ref="AK12:AK46"/>
    <mergeCell ref="AL12:AL46"/>
    <mergeCell ref="AM12:AM46"/>
    <mergeCell ref="V12:V46"/>
    <mergeCell ref="AE12:AE46"/>
    <mergeCell ref="AF12:AF46"/>
    <mergeCell ref="AG12:AG46"/>
    <mergeCell ref="AG47:AG50"/>
    <mergeCell ref="AH47:AH50"/>
    <mergeCell ref="O12:O46"/>
    <mergeCell ref="P12:P46"/>
    <mergeCell ref="B9:I9"/>
    <mergeCell ref="AS47:AS50"/>
    <mergeCell ref="P55:T55"/>
    <mergeCell ref="E56:K56"/>
    <mergeCell ref="P56:T56"/>
    <mergeCell ref="AO47:AO50"/>
    <mergeCell ref="AP47:AP50"/>
    <mergeCell ref="AL47:AL50"/>
    <mergeCell ref="AM47:AM50"/>
    <mergeCell ref="AN47:AN50"/>
    <mergeCell ref="AA47:AA50"/>
    <mergeCell ref="AB47:AB50"/>
    <mergeCell ref="P47:P50"/>
    <mergeCell ref="Q47:Q50"/>
    <mergeCell ref="R47:R50"/>
    <mergeCell ref="AR47:AR50"/>
    <mergeCell ref="AJ47:AJ50"/>
    <mergeCell ref="L47:L50"/>
    <mergeCell ref="M47:M50"/>
    <mergeCell ref="N47:N50"/>
    <mergeCell ref="O47:O50"/>
    <mergeCell ref="AI47:AI50"/>
    <mergeCell ref="G47:G50"/>
    <mergeCell ref="H47:H50"/>
    <mergeCell ref="I47:I50"/>
    <mergeCell ref="J47:J50"/>
    <mergeCell ref="K47:K50"/>
    <mergeCell ref="D10:J10"/>
    <mergeCell ref="F11:N11"/>
    <mergeCell ref="G12:G46"/>
    <mergeCell ref="H12:H46"/>
    <mergeCell ref="I12:I46"/>
    <mergeCell ref="J12:J46"/>
    <mergeCell ref="K12:K46"/>
    <mergeCell ref="L12:L46"/>
    <mergeCell ref="M12:M46"/>
    <mergeCell ref="N12:N46"/>
    <mergeCell ref="S12:S46"/>
    <mergeCell ref="T12:T46"/>
    <mergeCell ref="U12:U46"/>
    <mergeCell ref="AS7:AS8"/>
    <mergeCell ref="X7:Z7"/>
    <mergeCell ref="AA7:AB7"/>
    <mergeCell ref="AC7:AF7"/>
    <mergeCell ref="AG7:AL7"/>
    <mergeCell ref="AA12:AA46"/>
    <mergeCell ref="AH12:AH46"/>
    <mergeCell ref="AI12:AI46"/>
    <mergeCell ref="AJ12:AJ46"/>
    <mergeCell ref="AC12:AC46"/>
    <mergeCell ref="AD12:AD46"/>
    <mergeCell ref="AB12:AB46"/>
    <mergeCell ref="AS12:AS46"/>
    <mergeCell ref="A5:O6"/>
    <mergeCell ref="P5:AS5"/>
    <mergeCell ref="AA6:AO6"/>
    <mergeCell ref="A7:B7"/>
    <mergeCell ref="C7:D7"/>
    <mergeCell ref="E7:F7"/>
    <mergeCell ref="G7:J7"/>
    <mergeCell ref="K7:N7"/>
    <mergeCell ref="O7:W7"/>
    <mergeCell ref="AR7:AR8"/>
    <mergeCell ref="AP7:AP8"/>
    <mergeCell ref="AM7:AO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1:CM184"/>
  <sheetViews>
    <sheetView showGridLines="0" topLeftCell="H170" zoomScale="55" zoomScaleNormal="55" workbookViewId="0">
      <selection activeCell="O166" activeCellId="12" sqref="O12:O14 O17:O20 O23:O39 O42:O48 O51:O72 O76:O78 O79:O108 O109 O112:O144 O147:O148 O152:O159 O161:O162 O166:O178"/>
    </sheetView>
  </sheetViews>
  <sheetFormatPr baseColWidth="10" defaultColWidth="9.140625" defaultRowHeight="27" customHeight="1" x14ac:dyDescent="0.25"/>
  <cols>
    <col min="1" max="1" width="15.7109375" style="117" customWidth="1"/>
    <col min="2" max="2" width="14.7109375" style="3" customWidth="1"/>
    <col min="3" max="3" width="15.140625" style="3" customWidth="1"/>
    <col min="4" max="4" width="14.5703125" style="3" customWidth="1"/>
    <col min="5" max="5" width="20.85546875" style="3" customWidth="1"/>
    <col min="6" max="6" width="16.5703125" style="3" customWidth="1"/>
    <col min="7" max="7" width="20.85546875" style="3" customWidth="1"/>
    <col min="8" max="8" width="22" style="119" customWidth="1"/>
    <col min="9" max="9" width="25.85546875" style="2" customWidth="1"/>
    <col min="10" max="10" width="22" style="119" customWidth="1"/>
    <col min="11" max="11" width="14.28515625" style="2" customWidth="1"/>
    <col min="12" max="12" width="21.42578125" style="119" customWidth="1"/>
    <col min="13" max="13" width="18.85546875" style="2" customWidth="1"/>
    <col min="14" max="14" width="17" style="119" customWidth="1"/>
    <col min="15" max="15" width="17" style="2" customWidth="1"/>
    <col min="16" max="16" width="19.28515625" style="2" customWidth="1"/>
    <col min="17" max="17" width="26.140625" style="119" customWidth="1"/>
    <col min="18" max="18" width="18.28515625" style="121" customWidth="1"/>
    <col min="19" max="19" width="31.28515625" style="130" customWidth="1"/>
    <col min="20" max="20" width="23.140625" style="119" customWidth="1"/>
    <col min="21" max="21" width="22.85546875" style="119" customWidth="1"/>
    <col min="22" max="22" width="40.28515625" style="119" customWidth="1"/>
    <col min="23" max="23" width="35.42578125" style="130" customWidth="1"/>
    <col min="24" max="24" width="54.7109375" style="130" bestFit="1" customWidth="1"/>
    <col min="25" max="25" width="26.28515625" style="124" customWidth="1"/>
    <col min="26" max="26" width="29" style="119" bestFit="1" customWidth="1"/>
    <col min="27" max="43" width="10.28515625" style="3" customWidth="1"/>
    <col min="44" max="44" width="17.42578125" style="125" customWidth="1"/>
    <col min="45" max="45" width="18.5703125" style="126" customWidth="1"/>
    <col min="46" max="46" width="25.85546875" style="118" customWidth="1"/>
    <col min="47" max="16384" width="9.140625" style="3"/>
  </cols>
  <sheetData>
    <row r="1" spans="1:66" ht="19.5" customHeight="1" x14ac:dyDescent="0.25">
      <c r="A1" s="2211" t="s">
        <v>371</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c r="AA1" s="2216"/>
      <c r="AB1" s="2216"/>
      <c r="AC1" s="2216"/>
      <c r="AD1" s="2216"/>
      <c r="AE1" s="2216"/>
      <c r="AF1" s="2216"/>
      <c r="AG1" s="2216"/>
      <c r="AH1" s="2216"/>
      <c r="AI1" s="2216"/>
      <c r="AJ1" s="2216"/>
      <c r="AK1" s="2216"/>
      <c r="AL1" s="2216"/>
      <c r="AM1" s="2216"/>
      <c r="AN1" s="2216"/>
      <c r="AO1" s="2216"/>
      <c r="AP1" s="2216"/>
      <c r="AQ1" s="2216"/>
      <c r="AR1" s="2216"/>
      <c r="AS1" s="420" t="s">
        <v>1</v>
      </c>
      <c r="AT1" s="421" t="s">
        <v>2</v>
      </c>
      <c r="AU1" s="2"/>
      <c r="AV1" s="2"/>
      <c r="AW1" s="2"/>
      <c r="AX1" s="2"/>
      <c r="AY1" s="2"/>
      <c r="AZ1" s="2"/>
      <c r="BA1" s="2"/>
      <c r="BB1" s="2"/>
      <c r="BC1" s="2"/>
      <c r="BD1" s="2"/>
      <c r="BE1" s="2"/>
      <c r="BF1" s="2"/>
      <c r="BG1" s="2"/>
      <c r="BH1" s="2"/>
      <c r="BI1" s="2"/>
      <c r="BJ1" s="2"/>
      <c r="BK1" s="2"/>
      <c r="BL1" s="2"/>
      <c r="BM1" s="2"/>
      <c r="BN1" s="2"/>
    </row>
    <row r="2" spans="1:66" ht="19.5" customHeight="1" x14ac:dyDescent="0.2">
      <c r="A2" s="2216"/>
      <c r="B2" s="2216"/>
      <c r="C2" s="2216"/>
      <c r="D2" s="2216"/>
      <c r="E2" s="2216"/>
      <c r="F2" s="2216"/>
      <c r="G2" s="2216"/>
      <c r="H2" s="2216"/>
      <c r="I2" s="2216"/>
      <c r="J2" s="2216"/>
      <c r="K2" s="2216"/>
      <c r="L2" s="2216"/>
      <c r="M2" s="2216"/>
      <c r="N2" s="2216"/>
      <c r="O2" s="2216"/>
      <c r="P2" s="2216"/>
      <c r="Q2" s="2216"/>
      <c r="R2" s="2216"/>
      <c r="S2" s="2216"/>
      <c r="T2" s="2216"/>
      <c r="U2" s="2216"/>
      <c r="V2" s="2216"/>
      <c r="W2" s="2216"/>
      <c r="X2" s="2216"/>
      <c r="Y2" s="2216"/>
      <c r="Z2" s="2216"/>
      <c r="AA2" s="2216"/>
      <c r="AB2" s="2216"/>
      <c r="AC2" s="2216"/>
      <c r="AD2" s="2216"/>
      <c r="AE2" s="2216"/>
      <c r="AF2" s="2216"/>
      <c r="AG2" s="2216"/>
      <c r="AH2" s="2216"/>
      <c r="AI2" s="2216"/>
      <c r="AJ2" s="2216"/>
      <c r="AK2" s="2216"/>
      <c r="AL2" s="2216"/>
      <c r="AM2" s="2216"/>
      <c r="AN2" s="2216"/>
      <c r="AO2" s="2216"/>
      <c r="AP2" s="2216"/>
      <c r="AQ2" s="2216"/>
      <c r="AR2" s="2216"/>
      <c r="AS2" s="420" t="s">
        <v>3</v>
      </c>
      <c r="AT2" s="422">
        <v>9</v>
      </c>
      <c r="AU2" s="2"/>
      <c r="AV2" s="2"/>
      <c r="AW2" s="2"/>
      <c r="AX2" s="2"/>
      <c r="AY2" s="2"/>
      <c r="AZ2" s="2"/>
      <c r="BA2" s="2"/>
      <c r="BB2" s="2"/>
      <c r="BC2" s="2"/>
      <c r="BD2" s="2"/>
      <c r="BE2" s="2"/>
      <c r="BF2" s="2"/>
      <c r="BG2" s="2"/>
      <c r="BH2" s="2"/>
      <c r="BI2" s="2"/>
      <c r="BJ2" s="2"/>
      <c r="BK2" s="2"/>
      <c r="BL2" s="2"/>
      <c r="BM2" s="2"/>
      <c r="BN2" s="2"/>
    </row>
    <row r="3" spans="1:66" ht="19.5" customHeight="1" x14ac:dyDescent="0.2">
      <c r="A3" s="2216"/>
      <c r="B3" s="2216"/>
      <c r="C3" s="2216"/>
      <c r="D3" s="2216"/>
      <c r="E3" s="2216"/>
      <c r="F3" s="2216"/>
      <c r="G3" s="2216"/>
      <c r="H3" s="2216"/>
      <c r="I3" s="2216"/>
      <c r="J3" s="2216"/>
      <c r="K3" s="2216"/>
      <c r="L3" s="2216"/>
      <c r="M3" s="2216"/>
      <c r="N3" s="2216"/>
      <c r="O3" s="2216"/>
      <c r="P3" s="2216"/>
      <c r="Q3" s="2216"/>
      <c r="R3" s="2216"/>
      <c r="S3" s="2216"/>
      <c r="T3" s="2216"/>
      <c r="U3" s="2216"/>
      <c r="V3" s="2216"/>
      <c r="W3" s="2216"/>
      <c r="X3" s="2216"/>
      <c r="Y3" s="2216"/>
      <c r="Z3" s="2216"/>
      <c r="AA3" s="2216"/>
      <c r="AB3" s="2216"/>
      <c r="AC3" s="2216"/>
      <c r="AD3" s="2216"/>
      <c r="AE3" s="2216"/>
      <c r="AF3" s="2216"/>
      <c r="AG3" s="2216"/>
      <c r="AH3" s="2216"/>
      <c r="AI3" s="2216"/>
      <c r="AJ3" s="2216"/>
      <c r="AK3" s="2216"/>
      <c r="AL3" s="2216"/>
      <c r="AM3" s="2216"/>
      <c r="AN3" s="2216"/>
      <c r="AO3" s="2216"/>
      <c r="AP3" s="2216"/>
      <c r="AQ3" s="2216"/>
      <c r="AR3" s="2216"/>
      <c r="AS3" s="420" t="s">
        <v>5</v>
      </c>
      <c r="AT3" s="423">
        <v>44266</v>
      </c>
      <c r="AU3" s="2"/>
      <c r="AV3" s="2"/>
      <c r="AW3" s="2"/>
      <c r="AX3" s="2"/>
      <c r="AY3" s="2"/>
      <c r="AZ3" s="2"/>
      <c r="BA3" s="2"/>
      <c r="BB3" s="2"/>
      <c r="BC3" s="2"/>
      <c r="BD3" s="2"/>
      <c r="BE3" s="2"/>
      <c r="BF3" s="2"/>
      <c r="BG3" s="2"/>
      <c r="BH3" s="2"/>
      <c r="BI3" s="2"/>
      <c r="BJ3" s="2"/>
      <c r="BK3" s="2"/>
      <c r="BL3" s="2"/>
      <c r="BM3" s="2"/>
      <c r="BN3" s="2"/>
    </row>
    <row r="4" spans="1:66" ht="19.5" customHeight="1" x14ac:dyDescent="0.25">
      <c r="A4" s="2216"/>
      <c r="B4" s="2216"/>
      <c r="C4" s="2216"/>
      <c r="D4" s="2216"/>
      <c r="E4" s="2216"/>
      <c r="F4" s="2216"/>
      <c r="G4" s="2216"/>
      <c r="H4" s="2216"/>
      <c r="I4" s="2216"/>
      <c r="J4" s="2216"/>
      <c r="K4" s="2216"/>
      <c r="L4" s="2216"/>
      <c r="M4" s="2216"/>
      <c r="N4" s="2216"/>
      <c r="O4" s="2216"/>
      <c r="P4" s="2216"/>
      <c r="Q4" s="2216"/>
      <c r="R4" s="2216"/>
      <c r="S4" s="2216"/>
      <c r="T4" s="2216"/>
      <c r="U4" s="2216"/>
      <c r="V4" s="2216"/>
      <c r="W4" s="2216"/>
      <c r="X4" s="2216"/>
      <c r="Y4" s="2216"/>
      <c r="Z4" s="2216"/>
      <c r="AA4" s="2216"/>
      <c r="AB4" s="2216"/>
      <c r="AC4" s="2216"/>
      <c r="AD4" s="2216"/>
      <c r="AE4" s="2216"/>
      <c r="AF4" s="2216"/>
      <c r="AG4" s="2216"/>
      <c r="AH4" s="2216"/>
      <c r="AI4" s="2216"/>
      <c r="AJ4" s="2216"/>
      <c r="AK4" s="2216"/>
      <c r="AL4" s="2216"/>
      <c r="AM4" s="2216"/>
      <c r="AN4" s="2216"/>
      <c r="AO4" s="2216"/>
      <c r="AP4" s="2216"/>
      <c r="AQ4" s="2216"/>
      <c r="AR4" s="2216"/>
      <c r="AS4" s="420" t="s">
        <v>6</v>
      </c>
      <c r="AT4" s="424" t="s">
        <v>372</v>
      </c>
      <c r="AU4" s="2"/>
      <c r="AV4" s="2"/>
      <c r="AW4" s="2"/>
      <c r="AX4" s="2"/>
      <c r="AY4" s="2"/>
      <c r="AZ4" s="2"/>
      <c r="BA4" s="2"/>
      <c r="BB4" s="2"/>
      <c r="BC4" s="2"/>
      <c r="BD4" s="2"/>
      <c r="BE4" s="2"/>
      <c r="BF4" s="2"/>
      <c r="BG4" s="2"/>
      <c r="BH4" s="2"/>
      <c r="BI4" s="2"/>
      <c r="BJ4" s="2"/>
      <c r="BK4" s="2"/>
      <c r="BL4" s="2"/>
      <c r="BM4" s="2"/>
      <c r="BN4" s="2"/>
    </row>
    <row r="5" spans="1:66" ht="18.75" customHeight="1" x14ac:dyDescent="0.25">
      <c r="A5" s="2231" t="s">
        <v>373</v>
      </c>
      <c r="B5" s="2215"/>
      <c r="C5" s="2215"/>
      <c r="D5" s="2215"/>
      <c r="E5" s="2215"/>
      <c r="F5" s="2215"/>
      <c r="G5" s="2215"/>
      <c r="H5" s="2215"/>
      <c r="I5" s="2215"/>
      <c r="J5" s="2215"/>
      <c r="K5" s="2215"/>
      <c r="L5" s="2215"/>
      <c r="M5" s="2215"/>
      <c r="N5" s="2215"/>
      <c r="O5" s="2594"/>
      <c r="P5" s="2234"/>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218"/>
      <c r="AT5" s="2218"/>
      <c r="AU5" s="2"/>
      <c r="AV5" s="2"/>
      <c r="AW5" s="2"/>
      <c r="AX5" s="2"/>
      <c r="AY5" s="2"/>
      <c r="AZ5" s="2"/>
      <c r="BA5" s="2"/>
      <c r="BB5" s="2"/>
      <c r="BC5" s="2"/>
      <c r="BD5" s="2"/>
      <c r="BE5" s="2"/>
      <c r="BF5" s="2"/>
      <c r="BG5" s="2"/>
      <c r="BH5" s="2"/>
      <c r="BI5" s="2"/>
      <c r="BJ5" s="2"/>
      <c r="BK5" s="2"/>
      <c r="BL5" s="2"/>
      <c r="BM5" s="2"/>
      <c r="BN5" s="2"/>
    </row>
    <row r="6" spans="1:66" ht="18.75" customHeight="1" x14ac:dyDescent="0.25">
      <c r="A6" s="2595"/>
      <c r="B6" s="2596"/>
      <c r="C6" s="2596"/>
      <c r="D6" s="2596"/>
      <c r="E6" s="2596"/>
      <c r="F6" s="2596"/>
      <c r="G6" s="2596"/>
      <c r="H6" s="2596"/>
      <c r="I6" s="2596"/>
      <c r="J6" s="2596"/>
      <c r="K6" s="2596"/>
      <c r="L6" s="2596"/>
      <c r="M6" s="2596"/>
      <c r="N6" s="2596"/>
      <c r="O6" s="2234"/>
      <c r="P6" s="302"/>
      <c r="Q6" s="9"/>
      <c r="R6" s="302"/>
      <c r="S6" s="302"/>
      <c r="T6" s="9"/>
      <c r="U6" s="9"/>
      <c r="V6" s="9"/>
      <c r="W6" s="302"/>
      <c r="X6" s="302"/>
      <c r="Y6" s="302"/>
      <c r="Z6" s="9"/>
      <c r="AA6" s="2232" t="s">
        <v>9</v>
      </c>
      <c r="AB6" s="2232"/>
      <c r="AC6" s="2232"/>
      <c r="AD6" s="2232"/>
      <c r="AE6" s="2232"/>
      <c r="AF6" s="2232"/>
      <c r="AG6" s="2232"/>
      <c r="AH6" s="2232"/>
      <c r="AI6" s="2232"/>
      <c r="AJ6" s="2232"/>
      <c r="AK6" s="2232"/>
      <c r="AL6" s="2232"/>
      <c r="AM6" s="2232"/>
      <c r="AN6" s="2232"/>
      <c r="AO6" s="2232"/>
      <c r="AP6" s="2232"/>
      <c r="AQ6" s="303"/>
      <c r="AR6" s="303"/>
      <c r="AS6" s="303"/>
      <c r="AT6" s="425"/>
      <c r="AU6" s="2"/>
      <c r="AV6" s="2"/>
      <c r="AW6" s="2"/>
      <c r="AX6" s="2"/>
      <c r="AY6" s="2"/>
      <c r="AZ6" s="2"/>
      <c r="BA6" s="2"/>
      <c r="BB6" s="2"/>
      <c r="BC6" s="2"/>
      <c r="BD6" s="2"/>
      <c r="BE6" s="2"/>
      <c r="BF6" s="2"/>
      <c r="BG6" s="2"/>
      <c r="BH6" s="2"/>
      <c r="BI6" s="2"/>
      <c r="BJ6" s="2"/>
      <c r="BK6" s="2"/>
      <c r="BL6" s="2"/>
      <c r="BM6" s="2"/>
      <c r="BN6" s="2"/>
    </row>
    <row r="7" spans="1:66" ht="36.75" customHeight="1" x14ac:dyDescent="0.25">
      <c r="A7" s="2208" t="s">
        <v>10</v>
      </c>
      <c r="B7" s="2208"/>
      <c r="C7" s="2208" t="s">
        <v>11</v>
      </c>
      <c r="D7" s="2208"/>
      <c r="E7" s="2208" t="s">
        <v>12</v>
      </c>
      <c r="F7" s="2208"/>
      <c r="G7" s="2208" t="s">
        <v>13</v>
      </c>
      <c r="H7" s="2208"/>
      <c r="I7" s="2208"/>
      <c r="J7" s="2208"/>
      <c r="K7" s="2208" t="s">
        <v>14</v>
      </c>
      <c r="L7" s="2208"/>
      <c r="M7" s="2208"/>
      <c r="N7" s="2208"/>
      <c r="O7" s="2341" t="s">
        <v>15</v>
      </c>
      <c r="P7" s="2341"/>
      <c r="Q7" s="2341"/>
      <c r="R7" s="2341"/>
      <c r="S7" s="2341"/>
      <c r="T7" s="2341"/>
      <c r="U7" s="2341"/>
      <c r="V7" s="2341"/>
      <c r="W7" s="2341"/>
      <c r="X7" s="2237" t="s">
        <v>16</v>
      </c>
      <c r="Y7" s="2208"/>
      <c r="Z7" s="2208"/>
      <c r="AA7" s="2209" t="s">
        <v>17</v>
      </c>
      <c r="AB7" s="2210"/>
      <c r="AC7" s="2225" t="s">
        <v>18</v>
      </c>
      <c r="AD7" s="2226"/>
      <c r="AE7" s="2226"/>
      <c r="AF7" s="2226"/>
      <c r="AG7" s="2244" t="s">
        <v>19</v>
      </c>
      <c r="AH7" s="2245"/>
      <c r="AI7" s="2245"/>
      <c r="AJ7" s="2245"/>
      <c r="AK7" s="2245"/>
      <c r="AL7" s="2245"/>
      <c r="AM7" s="2225" t="s">
        <v>20</v>
      </c>
      <c r="AN7" s="2226"/>
      <c r="AO7" s="2226"/>
      <c r="AP7" s="2226"/>
      <c r="AQ7" s="2578" t="s">
        <v>21</v>
      </c>
      <c r="AR7" s="2578" t="s">
        <v>22</v>
      </c>
      <c r="AS7" s="2578" t="s">
        <v>23</v>
      </c>
      <c r="AT7" s="2223" t="s">
        <v>24</v>
      </c>
      <c r="AU7" s="2"/>
      <c r="AV7" s="2"/>
      <c r="AW7" s="2"/>
      <c r="AX7" s="2"/>
      <c r="AY7" s="2"/>
      <c r="AZ7" s="2"/>
      <c r="BA7" s="2"/>
      <c r="BB7" s="2"/>
      <c r="BC7" s="2"/>
      <c r="BD7" s="2"/>
      <c r="BE7" s="2"/>
      <c r="BF7" s="2"/>
      <c r="BG7" s="2"/>
      <c r="BH7" s="2"/>
      <c r="BI7" s="2"/>
      <c r="BJ7" s="2"/>
      <c r="BK7" s="2"/>
      <c r="BL7" s="2"/>
      <c r="BM7" s="2"/>
      <c r="BN7" s="2"/>
    </row>
    <row r="8" spans="1:66" ht="138" customHeight="1" x14ac:dyDescent="0.25">
      <c r="A8" s="11" t="s">
        <v>25</v>
      </c>
      <c r="B8" s="11" t="s">
        <v>26</v>
      </c>
      <c r="C8" s="11" t="s">
        <v>25</v>
      </c>
      <c r="D8" s="11" t="s">
        <v>26</v>
      </c>
      <c r="E8" s="11" t="s">
        <v>25</v>
      </c>
      <c r="F8" s="11" t="s">
        <v>26</v>
      </c>
      <c r="G8" s="11" t="s">
        <v>27</v>
      </c>
      <c r="H8" s="11" t="s">
        <v>28</v>
      </c>
      <c r="I8" s="11" t="s">
        <v>29</v>
      </c>
      <c r="J8" s="11" t="s">
        <v>187</v>
      </c>
      <c r="K8" s="11" t="s">
        <v>27</v>
      </c>
      <c r="L8" s="11" t="s">
        <v>31</v>
      </c>
      <c r="M8" s="11" t="s">
        <v>32</v>
      </c>
      <c r="N8" s="11" t="s">
        <v>33</v>
      </c>
      <c r="O8" s="12" t="s">
        <v>34</v>
      </c>
      <c r="P8" s="11" t="s">
        <v>35</v>
      </c>
      <c r="Q8" s="207" t="s">
        <v>36</v>
      </c>
      <c r="R8" s="11" t="s">
        <v>37</v>
      </c>
      <c r="S8" s="11" t="s">
        <v>38</v>
      </c>
      <c r="T8" s="207" t="s">
        <v>39</v>
      </c>
      <c r="U8" s="207" t="s">
        <v>40</v>
      </c>
      <c r="V8" s="207" t="s">
        <v>41</v>
      </c>
      <c r="W8" s="13" t="s">
        <v>42</v>
      </c>
      <c r="X8" s="426" t="s">
        <v>43</v>
      </c>
      <c r="Y8" s="11" t="s">
        <v>44</v>
      </c>
      <c r="Z8" s="207" t="s">
        <v>26</v>
      </c>
      <c r="AA8" s="16" t="s">
        <v>45</v>
      </c>
      <c r="AB8" s="17" t="s">
        <v>46</v>
      </c>
      <c r="AC8" s="17" t="s">
        <v>47</v>
      </c>
      <c r="AD8" s="17" t="s">
        <v>48</v>
      </c>
      <c r="AE8" s="17" t="s">
        <v>49</v>
      </c>
      <c r="AF8" s="17" t="s">
        <v>50</v>
      </c>
      <c r="AG8" s="18" t="s">
        <v>51</v>
      </c>
      <c r="AH8" s="18" t="s">
        <v>52</v>
      </c>
      <c r="AI8" s="18" t="s">
        <v>53</v>
      </c>
      <c r="AJ8" s="18" t="s">
        <v>54</v>
      </c>
      <c r="AK8" s="18" t="s">
        <v>55</v>
      </c>
      <c r="AL8" s="18" t="s">
        <v>56</v>
      </c>
      <c r="AM8" s="18" t="s">
        <v>57</v>
      </c>
      <c r="AN8" s="2580" t="s">
        <v>58</v>
      </c>
      <c r="AO8" s="2580"/>
      <c r="AP8" s="18" t="s">
        <v>59</v>
      </c>
      <c r="AQ8" s="2579"/>
      <c r="AR8" s="2579"/>
      <c r="AS8" s="2579"/>
      <c r="AT8" s="2224"/>
      <c r="AU8" s="2"/>
      <c r="AV8" s="2"/>
      <c r="AW8" s="2"/>
      <c r="AX8" s="2"/>
      <c r="AY8" s="2"/>
      <c r="AZ8" s="2"/>
      <c r="BA8" s="2"/>
      <c r="BB8" s="2"/>
      <c r="BC8" s="2"/>
      <c r="BD8" s="2"/>
      <c r="BE8" s="2"/>
      <c r="BF8" s="2"/>
      <c r="BG8" s="2"/>
      <c r="BH8" s="2"/>
      <c r="BI8" s="2"/>
      <c r="BJ8" s="2"/>
      <c r="BK8" s="2"/>
      <c r="BL8" s="2"/>
      <c r="BM8" s="2"/>
      <c r="BN8" s="2"/>
    </row>
    <row r="9" spans="1:66" s="29" customFormat="1" ht="27" customHeight="1" x14ac:dyDescent="0.25">
      <c r="A9" s="427">
        <v>1</v>
      </c>
      <c r="B9" s="2432" t="s">
        <v>374</v>
      </c>
      <c r="C9" s="2432"/>
      <c r="D9" s="2432"/>
      <c r="E9" s="2432"/>
      <c r="F9" s="2432"/>
      <c r="G9" s="2432"/>
      <c r="H9" s="2432"/>
      <c r="I9" s="2432"/>
      <c r="J9" s="200"/>
      <c r="K9" s="197"/>
      <c r="L9" s="200"/>
      <c r="M9" s="197"/>
      <c r="N9" s="200"/>
      <c r="O9" s="197"/>
      <c r="P9" s="197"/>
      <c r="Q9" s="200"/>
      <c r="R9" s="202"/>
      <c r="S9" s="199"/>
      <c r="T9" s="200"/>
      <c r="U9" s="200"/>
      <c r="V9" s="200"/>
      <c r="W9" s="199"/>
      <c r="X9" s="428"/>
      <c r="Y9" s="429"/>
      <c r="Z9" s="200"/>
      <c r="AA9" s="197"/>
      <c r="AB9" s="197"/>
      <c r="AC9" s="197"/>
      <c r="AD9" s="197"/>
      <c r="AE9" s="197"/>
      <c r="AF9" s="197"/>
      <c r="AG9" s="197"/>
      <c r="AH9" s="197"/>
      <c r="AI9" s="197"/>
      <c r="AJ9" s="197"/>
      <c r="AK9" s="197"/>
      <c r="AL9" s="197"/>
      <c r="AM9" s="197"/>
      <c r="AN9" s="197"/>
      <c r="AO9" s="197"/>
      <c r="AP9" s="197"/>
      <c r="AQ9" s="197"/>
      <c r="AR9" s="196"/>
      <c r="AS9" s="196"/>
      <c r="AT9" s="200"/>
      <c r="AU9" s="2"/>
      <c r="AV9" s="2"/>
      <c r="AW9" s="2"/>
      <c r="AX9" s="2"/>
      <c r="AY9" s="2"/>
      <c r="AZ9" s="2"/>
      <c r="BA9" s="2"/>
      <c r="BB9" s="2"/>
      <c r="BC9" s="2"/>
      <c r="BD9" s="2"/>
      <c r="BE9" s="2"/>
      <c r="BF9" s="2"/>
      <c r="BG9" s="2"/>
      <c r="BH9" s="2"/>
      <c r="BI9" s="2"/>
      <c r="BJ9" s="2"/>
      <c r="BK9" s="2"/>
      <c r="BL9" s="2"/>
      <c r="BM9" s="2"/>
      <c r="BN9" s="2"/>
    </row>
    <row r="10" spans="1:66" s="69" customFormat="1" ht="27" customHeight="1" x14ac:dyDescent="0.25">
      <c r="A10" s="2581"/>
      <c r="B10" s="2582"/>
      <c r="C10" s="193">
        <v>12</v>
      </c>
      <c r="D10" s="2583" t="s">
        <v>375</v>
      </c>
      <c r="E10" s="2584"/>
      <c r="F10" s="2584"/>
      <c r="G10" s="2584"/>
      <c r="H10" s="2584"/>
      <c r="I10" s="2584"/>
      <c r="J10" s="2584"/>
      <c r="K10" s="2584"/>
      <c r="L10" s="2584"/>
      <c r="M10" s="192"/>
      <c r="N10" s="191"/>
      <c r="O10" s="192"/>
      <c r="P10" s="192"/>
      <c r="Q10" s="191"/>
      <c r="R10" s="430"/>
      <c r="S10" s="431"/>
      <c r="T10" s="191"/>
      <c r="U10" s="191"/>
      <c r="V10" s="191"/>
      <c r="W10" s="431"/>
      <c r="X10" s="192"/>
      <c r="Y10" s="432"/>
      <c r="Z10" s="191"/>
      <c r="AA10" s="192"/>
      <c r="AB10" s="192"/>
      <c r="AC10" s="192"/>
      <c r="AD10" s="192"/>
      <c r="AE10" s="192"/>
      <c r="AF10" s="192"/>
      <c r="AG10" s="192"/>
      <c r="AH10" s="192"/>
      <c r="AI10" s="192"/>
      <c r="AJ10" s="192"/>
      <c r="AK10" s="192"/>
      <c r="AL10" s="192"/>
      <c r="AM10" s="192"/>
      <c r="AN10" s="192"/>
      <c r="AO10" s="192"/>
      <c r="AP10" s="192"/>
      <c r="AQ10" s="192"/>
      <c r="AR10" s="433"/>
      <c r="AS10" s="433"/>
      <c r="AT10" s="434"/>
      <c r="AU10" s="70"/>
      <c r="AV10" s="70"/>
      <c r="AW10" s="70"/>
      <c r="AX10" s="70"/>
      <c r="AY10" s="70"/>
      <c r="AZ10" s="70"/>
      <c r="BA10" s="70"/>
      <c r="BB10" s="70"/>
      <c r="BC10" s="70"/>
      <c r="BD10" s="70"/>
      <c r="BE10" s="70"/>
      <c r="BF10" s="70"/>
      <c r="BG10" s="70"/>
      <c r="BH10" s="70"/>
      <c r="BI10" s="70"/>
      <c r="BJ10" s="70"/>
      <c r="BK10" s="70"/>
      <c r="BL10" s="70"/>
      <c r="BM10" s="70"/>
      <c r="BN10" s="70"/>
    </row>
    <row r="11" spans="1:66" s="2" customFormat="1" ht="27" customHeight="1" x14ac:dyDescent="0.25">
      <c r="A11" s="2433"/>
      <c r="B11" s="2434"/>
      <c r="C11" s="2438"/>
      <c r="D11" s="2439"/>
      <c r="E11" s="61">
        <v>1202</v>
      </c>
      <c r="F11" s="2585" t="s">
        <v>376</v>
      </c>
      <c r="G11" s="2586"/>
      <c r="H11" s="2586"/>
      <c r="I11" s="2586"/>
      <c r="J11" s="2586"/>
      <c r="K11" s="2586"/>
      <c r="L11" s="2586"/>
      <c r="M11" s="2586"/>
      <c r="N11" s="53"/>
      <c r="O11" s="58"/>
      <c r="P11" s="58"/>
      <c r="Q11" s="53"/>
      <c r="R11" s="56"/>
      <c r="S11" s="57"/>
      <c r="T11" s="53"/>
      <c r="U11" s="53"/>
      <c r="V11" s="53"/>
      <c r="W11" s="57"/>
      <c r="X11" s="58"/>
      <c r="Y11" s="59"/>
      <c r="Z11" s="53"/>
      <c r="AA11" s="58"/>
      <c r="AB11" s="58"/>
      <c r="AC11" s="58"/>
      <c r="AD11" s="58"/>
      <c r="AE11" s="58"/>
      <c r="AF11" s="58"/>
      <c r="AG11" s="58"/>
      <c r="AH11" s="58"/>
      <c r="AI11" s="58"/>
      <c r="AJ11" s="58"/>
      <c r="AK11" s="58"/>
      <c r="AL11" s="58"/>
      <c r="AM11" s="58"/>
      <c r="AN11" s="58"/>
      <c r="AO11" s="58"/>
      <c r="AP11" s="58"/>
      <c r="AQ11" s="58"/>
      <c r="AR11" s="60"/>
      <c r="AS11" s="60"/>
      <c r="AT11" s="435"/>
    </row>
    <row r="12" spans="1:66" s="2" customFormat="1" ht="100.5" customHeight="1" x14ac:dyDescent="0.25">
      <c r="A12" s="2433"/>
      <c r="B12" s="2434"/>
      <c r="C12" s="2440"/>
      <c r="D12" s="2441"/>
      <c r="E12" s="2587"/>
      <c r="F12" s="2588"/>
      <c r="G12" s="2572" t="s">
        <v>63</v>
      </c>
      <c r="H12" s="2454" t="s">
        <v>377</v>
      </c>
      <c r="I12" s="2572">
        <v>1202019</v>
      </c>
      <c r="J12" s="2454" t="s">
        <v>378</v>
      </c>
      <c r="K12" s="2453" t="s">
        <v>63</v>
      </c>
      <c r="L12" s="2454" t="s">
        <v>379</v>
      </c>
      <c r="M12" s="2453">
        <v>120201900</v>
      </c>
      <c r="N12" s="2454" t="s">
        <v>380</v>
      </c>
      <c r="O12" s="2335">
        <v>3</v>
      </c>
      <c r="P12" s="2335" t="s">
        <v>381</v>
      </c>
      <c r="Q12" s="2431" t="s">
        <v>382</v>
      </c>
      <c r="R12" s="2139">
        <f>SUM(W12:W14)/S12</f>
        <v>1</v>
      </c>
      <c r="S12" s="2593">
        <f>SUM(W12:W14)</f>
        <v>24750000</v>
      </c>
      <c r="T12" s="2431" t="s">
        <v>383</v>
      </c>
      <c r="U12" s="2566" t="s">
        <v>384</v>
      </c>
      <c r="V12" s="436" t="s">
        <v>385</v>
      </c>
      <c r="W12" s="437">
        <v>20750000</v>
      </c>
      <c r="X12" s="438" t="s">
        <v>386</v>
      </c>
      <c r="Y12" s="2500">
        <v>20</v>
      </c>
      <c r="Z12" s="2467" t="s">
        <v>387</v>
      </c>
      <c r="AA12" s="2577">
        <f>'[1]formato población'!C9</f>
        <v>295972</v>
      </c>
      <c r="AB12" s="2574">
        <f>'[1]formato población'!D9</f>
        <v>285580</v>
      </c>
      <c r="AC12" s="2574">
        <f>'[1]formato población'!E9</f>
        <v>135545</v>
      </c>
      <c r="AD12" s="2574">
        <f>'[1]formato población'!F9</f>
        <v>44254</v>
      </c>
      <c r="AE12" s="2574">
        <f>'[1]formato población'!G9</f>
        <v>309146</v>
      </c>
      <c r="AF12" s="2574">
        <f>'[1]formato población'!H9</f>
        <v>92607</v>
      </c>
      <c r="AG12" s="2574">
        <f>'[1]formato población'!I9</f>
        <v>2145</v>
      </c>
      <c r="AH12" s="2574">
        <f>'[1]formato población'!J9</f>
        <v>12718</v>
      </c>
      <c r="AI12" s="2574">
        <f>'[1]formato población'!K9</f>
        <v>26</v>
      </c>
      <c r="AJ12" s="2574">
        <f>'[1]formato población'!L9</f>
        <v>37</v>
      </c>
      <c r="AK12" s="2574">
        <f>'[1]formato población'!M9</f>
        <v>0</v>
      </c>
      <c r="AL12" s="2574">
        <f>'[1]formato población'!N9</f>
        <v>0</v>
      </c>
      <c r="AM12" s="2574">
        <f>'[1]formato población'!O9</f>
        <v>44350</v>
      </c>
      <c r="AN12" s="2574">
        <f>'[1]formato población'!P9</f>
        <v>21944</v>
      </c>
      <c r="AO12" s="2574"/>
      <c r="AP12" s="2574">
        <f>'[1]formato población'!Q9</f>
        <v>75687</v>
      </c>
      <c r="AQ12" s="2574">
        <f>'[1]formato población'!R9</f>
        <v>581552</v>
      </c>
      <c r="AR12" s="2424">
        <v>44197</v>
      </c>
      <c r="AS12" s="2424">
        <v>44561</v>
      </c>
      <c r="AT12" s="2566" t="s">
        <v>388</v>
      </c>
    </row>
    <row r="13" spans="1:66" s="2" customFormat="1" ht="95.25" customHeight="1" x14ac:dyDescent="0.25">
      <c r="A13" s="2433"/>
      <c r="B13" s="2434"/>
      <c r="C13" s="2440"/>
      <c r="D13" s="2441"/>
      <c r="E13" s="2589"/>
      <c r="F13" s="2590"/>
      <c r="G13" s="2572"/>
      <c r="H13" s="2454"/>
      <c r="I13" s="2572"/>
      <c r="J13" s="2454"/>
      <c r="K13" s="2453"/>
      <c r="L13" s="2454"/>
      <c r="M13" s="2453"/>
      <c r="N13" s="2454"/>
      <c r="O13" s="2335"/>
      <c r="P13" s="2335"/>
      <c r="Q13" s="2431"/>
      <c r="R13" s="2139"/>
      <c r="S13" s="2593"/>
      <c r="T13" s="2431"/>
      <c r="U13" s="2566"/>
      <c r="V13" s="439" t="s">
        <v>389</v>
      </c>
      <c r="W13" s="440">
        <v>3000000</v>
      </c>
      <c r="X13" s="438" t="s">
        <v>386</v>
      </c>
      <c r="Y13" s="2500"/>
      <c r="Z13" s="2469"/>
      <c r="AA13" s="2577"/>
      <c r="AB13" s="2575"/>
      <c r="AC13" s="2575"/>
      <c r="AD13" s="2575"/>
      <c r="AE13" s="2575"/>
      <c r="AF13" s="2575"/>
      <c r="AG13" s="2575"/>
      <c r="AH13" s="2575"/>
      <c r="AI13" s="2575"/>
      <c r="AJ13" s="2575"/>
      <c r="AK13" s="2575"/>
      <c r="AL13" s="2575"/>
      <c r="AM13" s="2575"/>
      <c r="AN13" s="2575"/>
      <c r="AO13" s="2575"/>
      <c r="AP13" s="2575"/>
      <c r="AQ13" s="2575"/>
      <c r="AR13" s="2424"/>
      <c r="AS13" s="2424"/>
      <c r="AT13" s="2566"/>
    </row>
    <row r="14" spans="1:66" s="2" customFormat="1" ht="59.25" customHeight="1" x14ac:dyDescent="0.25">
      <c r="A14" s="2433"/>
      <c r="B14" s="2434"/>
      <c r="C14" s="2442"/>
      <c r="D14" s="2443"/>
      <c r="E14" s="2591"/>
      <c r="F14" s="2592"/>
      <c r="G14" s="2572"/>
      <c r="H14" s="2454"/>
      <c r="I14" s="2572"/>
      <c r="J14" s="2454"/>
      <c r="K14" s="2453"/>
      <c r="L14" s="2454"/>
      <c r="M14" s="2453"/>
      <c r="N14" s="2454"/>
      <c r="O14" s="2335"/>
      <c r="P14" s="2335"/>
      <c r="Q14" s="2431"/>
      <c r="R14" s="2139"/>
      <c r="S14" s="2593"/>
      <c r="T14" s="2431"/>
      <c r="U14" s="2566"/>
      <c r="V14" s="439" t="s">
        <v>390</v>
      </c>
      <c r="W14" s="440">
        <v>1000000</v>
      </c>
      <c r="X14" s="438" t="s">
        <v>391</v>
      </c>
      <c r="Y14" s="348">
        <v>88</v>
      </c>
      <c r="Z14" s="436" t="s">
        <v>79</v>
      </c>
      <c r="AA14" s="2577"/>
      <c r="AB14" s="2576"/>
      <c r="AC14" s="2576"/>
      <c r="AD14" s="2576"/>
      <c r="AE14" s="2576"/>
      <c r="AF14" s="2576"/>
      <c r="AG14" s="2576"/>
      <c r="AH14" s="2576"/>
      <c r="AI14" s="2576"/>
      <c r="AJ14" s="2576"/>
      <c r="AK14" s="2576"/>
      <c r="AL14" s="2576"/>
      <c r="AM14" s="2576"/>
      <c r="AN14" s="2576"/>
      <c r="AO14" s="2576"/>
      <c r="AP14" s="2576"/>
      <c r="AQ14" s="2576"/>
      <c r="AR14" s="2424"/>
      <c r="AS14" s="2424"/>
      <c r="AT14" s="2566"/>
    </row>
    <row r="15" spans="1:66" s="2" customFormat="1" ht="27.75" customHeight="1" x14ac:dyDescent="0.25">
      <c r="A15" s="2433"/>
      <c r="B15" s="2434"/>
      <c r="C15" s="441">
        <v>19</v>
      </c>
      <c r="D15" s="2437" t="s">
        <v>392</v>
      </c>
      <c r="E15" s="2437"/>
      <c r="F15" s="2437"/>
      <c r="G15" s="2437"/>
      <c r="H15" s="2437"/>
      <c r="I15" s="2437"/>
      <c r="J15" s="2437"/>
      <c r="K15" s="2437"/>
      <c r="L15" s="2437"/>
      <c r="M15" s="442"/>
      <c r="N15" s="443"/>
      <c r="O15" s="444"/>
      <c r="P15" s="444"/>
      <c r="Q15" s="445"/>
      <c r="R15" s="446"/>
      <c r="S15" s="447"/>
      <c r="T15" s="445"/>
      <c r="U15" s="448"/>
      <c r="V15" s="449"/>
      <c r="W15" s="450"/>
      <c r="X15" s="451"/>
      <c r="Y15" s="452"/>
      <c r="Z15" s="445"/>
      <c r="AA15" s="453"/>
      <c r="AB15" s="453"/>
      <c r="AC15" s="453"/>
      <c r="AD15" s="453"/>
      <c r="AE15" s="453"/>
      <c r="AF15" s="453"/>
      <c r="AG15" s="453"/>
      <c r="AH15" s="453"/>
      <c r="AI15" s="453"/>
      <c r="AJ15" s="453"/>
      <c r="AK15" s="453"/>
      <c r="AL15" s="453"/>
      <c r="AM15" s="453"/>
      <c r="AN15" s="453"/>
      <c r="AO15" s="453"/>
      <c r="AP15" s="453"/>
      <c r="AQ15" s="453"/>
      <c r="AR15" s="454"/>
      <c r="AS15" s="454"/>
      <c r="AT15" s="448"/>
    </row>
    <row r="16" spans="1:66" s="2" customFormat="1" ht="15.75" x14ac:dyDescent="0.25">
      <c r="A16" s="2433"/>
      <c r="B16" s="2434"/>
      <c r="C16" s="2438"/>
      <c r="D16" s="2439"/>
      <c r="E16" s="173">
        <v>1906</v>
      </c>
      <c r="F16" s="2444" t="s">
        <v>393</v>
      </c>
      <c r="G16" s="2444"/>
      <c r="H16" s="2444"/>
      <c r="I16" s="2444"/>
      <c r="J16" s="2444"/>
      <c r="K16" s="2444"/>
      <c r="L16" s="2444"/>
      <c r="M16" s="2444"/>
      <c r="N16" s="175"/>
      <c r="O16" s="173"/>
      <c r="P16" s="173"/>
      <c r="Q16" s="175"/>
      <c r="R16" s="178"/>
      <c r="S16" s="455"/>
      <c r="T16" s="175"/>
      <c r="U16" s="175"/>
      <c r="V16" s="175"/>
      <c r="W16" s="456"/>
      <c r="X16" s="58"/>
      <c r="Y16" s="176"/>
      <c r="Z16" s="175"/>
      <c r="AA16" s="173"/>
      <c r="AB16" s="173"/>
      <c r="AC16" s="173"/>
      <c r="AD16" s="173"/>
      <c r="AE16" s="173"/>
      <c r="AF16" s="173"/>
      <c r="AG16" s="173"/>
      <c r="AH16" s="173"/>
      <c r="AI16" s="173"/>
      <c r="AJ16" s="173"/>
      <c r="AK16" s="173"/>
      <c r="AL16" s="173"/>
      <c r="AM16" s="173"/>
      <c r="AN16" s="173"/>
      <c r="AO16" s="173"/>
      <c r="AP16" s="173"/>
      <c r="AQ16" s="173"/>
      <c r="AR16" s="173"/>
      <c r="AS16" s="173"/>
      <c r="AT16" s="175"/>
    </row>
    <row r="17" spans="1:46" ht="90" x14ac:dyDescent="0.25">
      <c r="A17" s="2433"/>
      <c r="B17" s="2434"/>
      <c r="C17" s="2440"/>
      <c r="D17" s="2441"/>
      <c r="E17" s="2516"/>
      <c r="F17" s="2517"/>
      <c r="G17" s="2572" t="s">
        <v>63</v>
      </c>
      <c r="H17" s="2454" t="s">
        <v>394</v>
      </c>
      <c r="I17" s="2572">
        <v>1906015</v>
      </c>
      <c r="J17" s="2573" t="s">
        <v>395</v>
      </c>
      <c r="K17" s="2572" t="s">
        <v>63</v>
      </c>
      <c r="L17" s="2570" t="s">
        <v>396</v>
      </c>
      <c r="M17" s="2571">
        <v>190601500</v>
      </c>
      <c r="N17" s="2570" t="s">
        <v>395</v>
      </c>
      <c r="O17" s="2335">
        <v>1</v>
      </c>
      <c r="P17" s="2335" t="s">
        <v>397</v>
      </c>
      <c r="Q17" s="2431" t="s">
        <v>398</v>
      </c>
      <c r="R17" s="2562">
        <f>SUM(W17:W20)/S17</f>
        <v>1</v>
      </c>
      <c r="S17" s="2452">
        <f>SUM(W17:W20)</f>
        <v>459746979</v>
      </c>
      <c r="T17" s="2431" t="s">
        <v>399</v>
      </c>
      <c r="U17" s="2431" t="s">
        <v>400</v>
      </c>
      <c r="V17" s="439" t="s">
        <v>401</v>
      </c>
      <c r="W17" s="83">
        <v>2000000</v>
      </c>
      <c r="X17" s="438" t="s">
        <v>402</v>
      </c>
      <c r="Y17" s="2430" t="s">
        <v>403</v>
      </c>
      <c r="Z17" s="2431" t="s">
        <v>404</v>
      </c>
      <c r="AA17" s="2174">
        <v>295972</v>
      </c>
      <c r="AB17" s="2174">
        <v>285580</v>
      </c>
      <c r="AC17" s="2174">
        <v>135545</v>
      </c>
      <c r="AD17" s="2174">
        <v>44254</v>
      </c>
      <c r="AE17" s="2174">
        <v>309146</v>
      </c>
      <c r="AF17" s="2174">
        <v>92607</v>
      </c>
      <c r="AG17" s="2174">
        <v>2145</v>
      </c>
      <c r="AH17" s="2174">
        <v>12718</v>
      </c>
      <c r="AI17" s="2174">
        <v>26</v>
      </c>
      <c r="AJ17" s="2174">
        <v>37</v>
      </c>
      <c r="AK17" s="2174">
        <v>0</v>
      </c>
      <c r="AL17" s="2174">
        <v>0</v>
      </c>
      <c r="AM17" s="2174">
        <v>44350</v>
      </c>
      <c r="AN17" s="2174">
        <v>21944</v>
      </c>
      <c r="AO17" s="2174"/>
      <c r="AP17" s="2174">
        <v>75687</v>
      </c>
      <c r="AQ17" s="2174">
        <v>581552</v>
      </c>
      <c r="AR17" s="2424">
        <v>44197</v>
      </c>
      <c r="AS17" s="2424">
        <v>44561</v>
      </c>
      <c r="AT17" s="2566" t="s">
        <v>388</v>
      </c>
    </row>
    <row r="18" spans="1:46" ht="47.25" customHeight="1" x14ac:dyDescent="0.25">
      <c r="A18" s="2433"/>
      <c r="B18" s="2434"/>
      <c r="C18" s="2440"/>
      <c r="D18" s="2441"/>
      <c r="E18" s="2518"/>
      <c r="F18" s="2519"/>
      <c r="G18" s="2572"/>
      <c r="H18" s="2454"/>
      <c r="I18" s="2572"/>
      <c r="J18" s="2573"/>
      <c r="K18" s="2572"/>
      <c r="L18" s="2570"/>
      <c r="M18" s="2571"/>
      <c r="N18" s="2570"/>
      <c r="O18" s="2335"/>
      <c r="P18" s="2335"/>
      <c r="Q18" s="2431"/>
      <c r="R18" s="2562"/>
      <c r="S18" s="2452"/>
      <c r="T18" s="2431"/>
      <c r="U18" s="2431"/>
      <c r="V18" s="2567" t="s">
        <v>405</v>
      </c>
      <c r="W18" s="83">
        <v>158179133</v>
      </c>
      <c r="X18" s="438" t="s">
        <v>402</v>
      </c>
      <c r="Y18" s="2430"/>
      <c r="Z18" s="2431"/>
      <c r="AA18" s="2174"/>
      <c r="AB18" s="2174"/>
      <c r="AC18" s="2174"/>
      <c r="AD18" s="2174"/>
      <c r="AE18" s="2174"/>
      <c r="AF18" s="2174"/>
      <c r="AG18" s="2174"/>
      <c r="AH18" s="2174"/>
      <c r="AI18" s="2174"/>
      <c r="AJ18" s="2174"/>
      <c r="AK18" s="2174"/>
      <c r="AL18" s="2174"/>
      <c r="AM18" s="2174"/>
      <c r="AN18" s="2174"/>
      <c r="AO18" s="2174"/>
      <c r="AP18" s="2174"/>
      <c r="AQ18" s="2174"/>
      <c r="AR18" s="2424"/>
      <c r="AS18" s="2424"/>
      <c r="AT18" s="2566"/>
    </row>
    <row r="19" spans="1:46" ht="51.75" customHeight="1" x14ac:dyDescent="0.25">
      <c r="A19" s="2433"/>
      <c r="B19" s="2434"/>
      <c r="C19" s="2440"/>
      <c r="D19" s="2441"/>
      <c r="E19" s="2518"/>
      <c r="F19" s="2519"/>
      <c r="G19" s="2572"/>
      <c r="H19" s="2454"/>
      <c r="I19" s="2572"/>
      <c r="J19" s="2573"/>
      <c r="K19" s="2572"/>
      <c r="L19" s="2570"/>
      <c r="M19" s="2571"/>
      <c r="N19" s="2570"/>
      <c r="O19" s="2335"/>
      <c r="P19" s="2335"/>
      <c r="Q19" s="2431"/>
      <c r="R19" s="2562"/>
      <c r="S19" s="2452"/>
      <c r="T19" s="2431"/>
      <c r="U19" s="2431"/>
      <c r="V19" s="2568"/>
      <c r="W19" s="83">
        <v>292567846</v>
      </c>
      <c r="X19" s="438" t="s">
        <v>406</v>
      </c>
      <c r="Y19" s="2430"/>
      <c r="Z19" s="2431"/>
      <c r="AA19" s="2174"/>
      <c r="AB19" s="2174"/>
      <c r="AC19" s="2174"/>
      <c r="AD19" s="2174"/>
      <c r="AE19" s="2174"/>
      <c r="AF19" s="2174"/>
      <c r="AG19" s="2174"/>
      <c r="AH19" s="2174"/>
      <c r="AI19" s="2174"/>
      <c r="AJ19" s="2174"/>
      <c r="AK19" s="2174"/>
      <c r="AL19" s="2174"/>
      <c r="AM19" s="2174"/>
      <c r="AN19" s="2174"/>
      <c r="AO19" s="2174"/>
      <c r="AP19" s="2174"/>
      <c r="AQ19" s="2174"/>
      <c r="AR19" s="2424"/>
      <c r="AS19" s="2424"/>
      <c r="AT19" s="2566"/>
    </row>
    <row r="20" spans="1:46" ht="90" customHeight="1" x14ac:dyDescent="0.25">
      <c r="A20" s="2433"/>
      <c r="B20" s="2434"/>
      <c r="C20" s="2442"/>
      <c r="D20" s="2443"/>
      <c r="E20" s="2520"/>
      <c r="F20" s="2521"/>
      <c r="G20" s="2572"/>
      <c r="H20" s="2454"/>
      <c r="I20" s="2572"/>
      <c r="J20" s="2573"/>
      <c r="K20" s="2572"/>
      <c r="L20" s="2570"/>
      <c r="M20" s="2571"/>
      <c r="N20" s="2570"/>
      <c r="O20" s="2335"/>
      <c r="P20" s="2335"/>
      <c r="Q20" s="2431"/>
      <c r="R20" s="2562"/>
      <c r="S20" s="2452"/>
      <c r="T20" s="2431"/>
      <c r="U20" s="2431"/>
      <c r="V20" s="457" t="s">
        <v>389</v>
      </c>
      <c r="W20" s="83">
        <v>7000000</v>
      </c>
      <c r="X20" s="438" t="s">
        <v>402</v>
      </c>
      <c r="Y20" s="2430"/>
      <c r="Z20" s="2431"/>
      <c r="AA20" s="2174"/>
      <c r="AB20" s="2174"/>
      <c r="AC20" s="2174"/>
      <c r="AD20" s="2174"/>
      <c r="AE20" s="2174"/>
      <c r="AF20" s="2174"/>
      <c r="AG20" s="2174"/>
      <c r="AH20" s="2174"/>
      <c r="AI20" s="2174"/>
      <c r="AJ20" s="2174"/>
      <c r="AK20" s="2174"/>
      <c r="AL20" s="2174"/>
      <c r="AM20" s="2174"/>
      <c r="AN20" s="2174"/>
      <c r="AO20" s="2174"/>
      <c r="AP20" s="2174"/>
      <c r="AQ20" s="2174"/>
      <c r="AR20" s="2424"/>
      <c r="AS20" s="2424"/>
      <c r="AT20" s="2566"/>
    </row>
    <row r="21" spans="1:46" ht="15.75" x14ac:dyDescent="0.25">
      <c r="A21" s="2433"/>
      <c r="B21" s="2434"/>
      <c r="C21" s="441">
        <v>22</v>
      </c>
      <c r="D21" s="2437" t="s">
        <v>407</v>
      </c>
      <c r="E21" s="2437"/>
      <c r="F21" s="2437"/>
      <c r="G21" s="2437"/>
      <c r="H21" s="2437"/>
      <c r="I21" s="2437"/>
      <c r="J21" s="2437"/>
      <c r="K21" s="458"/>
      <c r="L21" s="459"/>
      <c r="M21" s="460"/>
      <c r="N21" s="459"/>
      <c r="O21" s="444"/>
      <c r="P21" s="444"/>
      <c r="Q21" s="445"/>
      <c r="R21" s="461"/>
      <c r="S21" s="462"/>
      <c r="T21" s="445"/>
      <c r="U21" s="445"/>
      <c r="V21" s="449"/>
      <c r="W21" s="450"/>
      <c r="X21" s="451"/>
      <c r="Y21" s="452"/>
      <c r="Z21" s="445"/>
      <c r="AA21" s="444"/>
      <c r="AB21" s="444"/>
      <c r="AC21" s="444"/>
      <c r="AD21" s="444"/>
      <c r="AE21" s="444"/>
      <c r="AF21" s="444"/>
      <c r="AG21" s="444"/>
      <c r="AH21" s="444"/>
      <c r="AI21" s="444"/>
      <c r="AJ21" s="444"/>
      <c r="AK21" s="444"/>
      <c r="AL21" s="444"/>
      <c r="AM21" s="444"/>
      <c r="AN21" s="444"/>
      <c r="AO21" s="444"/>
      <c r="AP21" s="444"/>
      <c r="AQ21" s="444"/>
      <c r="AR21" s="454"/>
      <c r="AS21" s="454"/>
      <c r="AT21" s="463"/>
    </row>
    <row r="22" spans="1:46" s="2" customFormat="1" ht="15.75" x14ac:dyDescent="0.25">
      <c r="A22" s="2433"/>
      <c r="B22" s="2434"/>
      <c r="C22" s="2486"/>
      <c r="D22" s="2487"/>
      <c r="E22" s="173">
        <v>2201</v>
      </c>
      <c r="F22" s="464" t="s">
        <v>408</v>
      </c>
      <c r="G22" s="464"/>
      <c r="H22" s="175"/>
      <c r="I22" s="464"/>
      <c r="J22" s="175"/>
      <c r="K22" s="464"/>
      <c r="L22" s="175"/>
      <c r="M22" s="464"/>
      <c r="N22" s="175"/>
      <c r="O22" s="464"/>
      <c r="P22" s="173"/>
      <c r="Q22" s="175"/>
      <c r="R22" s="178"/>
      <c r="S22" s="455"/>
      <c r="T22" s="175"/>
      <c r="U22" s="175"/>
      <c r="V22" s="175"/>
      <c r="W22" s="456"/>
      <c r="X22" s="58"/>
      <c r="Y22" s="176"/>
      <c r="Z22" s="175"/>
      <c r="AA22" s="173"/>
      <c r="AB22" s="173"/>
      <c r="AC22" s="173"/>
      <c r="AD22" s="173"/>
      <c r="AE22" s="173"/>
      <c r="AF22" s="173"/>
      <c r="AG22" s="173"/>
      <c r="AH22" s="173"/>
      <c r="AI22" s="173"/>
      <c r="AJ22" s="173"/>
      <c r="AK22" s="173"/>
      <c r="AL22" s="173"/>
      <c r="AM22" s="173"/>
      <c r="AN22" s="173"/>
      <c r="AO22" s="173"/>
      <c r="AP22" s="173"/>
      <c r="AQ22" s="173"/>
      <c r="AR22" s="173"/>
      <c r="AS22" s="173"/>
      <c r="AT22" s="175"/>
    </row>
    <row r="23" spans="1:46" ht="49.5" customHeight="1" x14ac:dyDescent="0.25">
      <c r="A23" s="2433"/>
      <c r="B23" s="2434"/>
      <c r="C23" s="2337"/>
      <c r="D23" s="2135"/>
      <c r="E23" s="2486"/>
      <c r="F23" s="2487"/>
      <c r="G23" s="2565" t="s">
        <v>63</v>
      </c>
      <c r="H23" s="2569" t="s">
        <v>409</v>
      </c>
      <c r="I23" s="2565">
        <v>2201062</v>
      </c>
      <c r="J23" s="2569" t="s">
        <v>410</v>
      </c>
      <c r="K23" s="2565" t="s">
        <v>63</v>
      </c>
      <c r="L23" s="2257" t="s">
        <v>411</v>
      </c>
      <c r="M23" s="2565">
        <v>220106200</v>
      </c>
      <c r="N23" s="2257" t="s">
        <v>412</v>
      </c>
      <c r="O23" s="2335">
        <v>15</v>
      </c>
      <c r="P23" s="2335" t="s">
        <v>413</v>
      </c>
      <c r="Q23" s="2431" t="s">
        <v>414</v>
      </c>
      <c r="R23" s="2562">
        <f>SUM(W23:W39)/S23</f>
        <v>1</v>
      </c>
      <c r="S23" s="2452">
        <f>SUM(W23:W39)</f>
        <v>1765974462.4000001</v>
      </c>
      <c r="T23" s="2431" t="s">
        <v>415</v>
      </c>
      <c r="U23" s="2431" t="s">
        <v>416</v>
      </c>
      <c r="V23" s="2563" t="s">
        <v>417</v>
      </c>
      <c r="W23" s="83">
        <v>23532000</v>
      </c>
      <c r="X23" s="438" t="s">
        <v>418</v>
      </c>
      <c r="Y23" s="2561" t="s">
        <v>419</v>
      </c>
      <c r="Z23" s="2172" t="s">
        <v>420</v>
      </c>
      <c r="AA23" s="2174">
        <v>295972</v>
      </c>
      <c r="AB23" s="2174">
        <v>285580</v>
      </c>
      <c r="AC23" s="2174">
        <v>135545</v>
      </c>
      <c r="AD23" s="2174">
        <v>44254</v>
      </c>
      <c r="AE23" s="2174">
        <v>309146</v>
      </c>
      <c r="AF23" s="2174">
        <v>92607</v>
      </c>
      <c r="AG23" s="2174">
        <v>2145</v>
      </c>
      <c r="AH23" s="2174">
        <v>12718</v>
      </c>
      <c r="AI23" s="2174">
        <v>26</v>
      </c>
      <c r="AJ23" s="2174">
        <v>37</v>
      </c>
      <c r="AK23" s="2174">
        <v>0</v>
      </c>
      <c r="AL23" s="2174">
        <v>0</v>
      </c>
      <c r="AM23" s="2174">
        <v>44350</v>
      </c>
      <c r="AN23" s="2174">
        <v>21944</v>
      </c>
      <c r="AO23" s="2174"/>
      <c r="AP23" s="2174">
        <v>75687</v>
      </c>
      <c r="AQ23" s="2174">
        <v>581552</v>
      </c>
      <c r="AR23" s="2424">
        <v>44197</v>
      </c>
      <c r="AS23" s="2424">
        <v>44561</v>
      </c>
      <c r="AT23" s="2556" t="s">
        <v>388</v>
      </c>
    </row>
    <row r="24" spans="1:46" ht="74.25" customHeight="1" x14ac:dyDescent="0.25">
      <c r="A24" s="2433"/>
      <c r="B24" s="2434"/>
      <c r="C24" s="2337"/>
      <c r="D24" s="2135"/>
      <c r="E24" s="2337"/>
      <c r="F24" s="2135"/>
      <c r="G24" s="2565"/>
      <c r="H24" s="2569"/>
      <c r="I24" s="2565"/>
      <c r="J24" s="2569"/>
      <c r="K24" s="2565"/>
      <c r="L24" s="2257"/>
      <c r="M24" s="2565"/>
      <c r="N24" s="2257"/>
      <c r="O24" s="2335"/>
      <c r="P24" s="2335"/>
      <c r="Q24" s="2431"/>
      <c r="R24" s="2562"/>
      <c r="S24" s="2452"/>
      <c r="T24" s="2431"/>
      <c r="U24" s="2431"/>
      <c r="V24" s="2564"/>
      <c r="W24" s="83">
        <v>21160000</v>
      </c>
      <c r="X24" s="438" t="s">
        <v>421</v>
      </c>
      <c r="Y24" s="2561"/>
      <c r="Z24" s="2172"/>
      <c r="AA24" s="2174"/>
      <c r="AB24" s="2174"/>
      <c r="AC24" s="2174"/>
      <c r="AD24" s="2174"/>
      <c r="AE24" s="2174"/>
      <c r="AF24" s="2174"/>
      <c r="AG24" s="2174"/>
      <c r="AH24" s="2174"/>
      <c r="AI24" s="2174"/>
      <c r="AJ24" s="2174"/>
      <c r="AK24" s="2174"/>
      <c r="AL24" s="2174"/>
      <c r="AM24" s="2174"/>
      <c r="AN24" s="2174"/>
      <c r="AO24" s="2174"/>
      <c r="AP24" s="2174"/>
      <c r="AQ24" s="2174"/>
      <c r="AR24" s="2424"/>
      <c r="AS24" s="2424"/>
      <c r="AT24" s="2557"/>
    </row>
    <row r="25" spans="1:46" ht="67.5" customHeight="1" x14ac:dyDescent="0.25">
      <c r="A25" s="2433"/>
      <c r="B25" s="2434"/>
      <c r="C25" s="2337"/>
      <c r="D25" s="2135"/>
      <c r="E25" s="2337"/>
      <c r="F25" s="2135"/>
      <c r="G25" s="2565"/>
      <c r="H25" s="2569"/>
      <c r="I25" s="2565"/>
      <c r="J25" s="2569"/>
      <c r="K25" s="2565"/>
      <c r="L25" s="2257"/>
      <c r="M25" s="2565"/>
      <c r="N25" s="2257"/>
      <c r="O25" s="2335"/>
      <c r="P25" s="2335"/>
      <c r="Q25" s="2431"/>
      <c r="R25" s="2562"/>
      <c r="S25" s="2452"/>
      <c r="T25" s="2431"/>
      <c r="U25" s="2431"/>
      <c r="V25" s="2177" t="s">
        <v>422</v>
      </c>
      <c r="W25" s="83">
        <v>11600000</v>
      </c>
      <c r="X25" s="438" t="s">
        <v>418</v>
      </c>
      <c r="Y25" s="2561"/>
      <c r="Z25" s="2172"/>
      <c r="AA25" s="2174"/>
      <c r="AB25" s="2174"/>
      <c r="AC25" s="2174"/>
      <c r="AD25" s="2174"/>
      <c r="AE25" s="2174"/>
      <c r="AF25" s="2174"/>
      <c r="AG25" s="2174"/>
      <c r="AH25" s="2174"/>
      <c r="AI25" s="2174"/>
      <c r="AJ25" s="2174"/>
      <c r="AK25" s="2174"/>
      <c r="AL25" s="2174"/>
      <c r="AM25" s="2174"/>
      <c r="AN25" s="2174"/>
      <c r="AO25" s="2174"/>
      <c r="AP25" s="2174"/>
      <c r="AQ25" s="2174"/>
      <c r="AR25" s="2424"/>
      <c r="AS25" s="2424"/>
      <c r="AT25" s="2557"/>
    </row>
    <row r="26" spans="1:46" ht="60" customHeight="1" x14ac:dyDescent="0.25">
      <c r="A26" s="2433"/>
      <c r="B26" s="2434"/>
      <c r="C26" s="2337"/>
      <c r="D26" s="2135"/>
      <c r="E26" s="2337"/>
      <c r="F26" s="2135"/>
      <c r="G26" s="2565"/>
      <c r="H26" s="2569"/>
      <c r="I26" s="2565"/>
      <c r="J26" s="2569"/>
      <c r="K26" s="2565"/>
      <c r="L26" s="2257"/>
      <c r="M26" s="2565"/>
      <c r="N26" s="2257"/>
      <c r="O26" s="2335"/>
      <c r="P26" s="2335"/>
      <c r="Q26" s="2431"/>
      <c r="R26" s="2562"/>
      <c r="S26" s="2452"/>
      <c r="T26" s="2431"/>
      <c r="U26" s="2431"/>
      <c r="V26" s="2249"/>
      <c r="W26" s="83">
        <v>15400000</v>
      </c>
      <c r="X26" s="438" t="s">
        <v>421</v>
      </c>
      <c r="Y26" s="2561"/>
      <c r="Z26" s="2172"/>
      <c r="AA26" s="2174"/>
      <c r="AB26" s="2174"/>
      <c r="AC26" s="2174"/>
      <c r="AD26" s="2174"/>
      <c r="AE26" s="2174"/>
      <c r="AF26" s="2174"/>
      <c r="AG26" s="2174"/>
      <c r="AH26" s="2174"/>
      <c r="AI26" s="2174"/>
      <c r="AJ26" s="2174"/>
      <c r="AK26" s="2174"/>
      <c r="AL26" s="2174"/>
      <c r="AM26" s="2174"/>
      <c r="AN26" s="2174"/>
      <c r="AO26" s="2174"/>
      <c r="AP26" s="2174"/>
      <c r="AQ26" s="2174"/>
      <c r="AR26" s="2424"/>
      <c r="AS26" s="2424"/>
      <c r="AT26" s="2557"/>
    </row>
    <row r="27" spans="1:46" ht="79.5" customHeight="1" x14ac:dyDescent="0.25">
      <c r="A27" s="2433"/>
      <c r="B27" s="2434"/>
      <c r="C27" s="2337"/>
      <c r="D27" s="2135"/>
      <c r="E27" s="2337"/>
      <c r="F27" s="2135"/>
      <c r="G27" s="2565"/>
      <c r="H27" s="2569"/>
      <c r="I27" s="2565"/>
      <c r="J27" s="2569"/>
      <c r="K27" s="2565"/>
      <c r="L27" s="2257"/>
      <c r="M27" s="2565"/>
      <c r="N27" s="2257"/>
      <c r="O27" s="2335"/>
      <c r="P27" s="2335"/>
      <c r="Q27" s="2431"/>
      <c r="R27" s="2562"/>
      <c r="S27" s="2452"/>
      <c r="T27" s="2431"/>
      <c r="U27" s="2431"/>
      <c r="V27" s="2177" t="s">
        <v>423</v>
      </c>
      <c r="W27" s="83">
        <v>26350000</v>
      </c>
      <c r="X27" s="438" t="s">
        <v>418</v>
      </c>
      <c r="Y27" s="2561"/>
      <c r="Z27" s="2172"/>
      <c r="AA27" s="2174"/>
      <c r="AB27" s="2174"/>
      <c r="AC27" s="2174"/>
      <c r="AD27" s="2174"/>
      <c r="AE27" s="2174"/>
      <c r="AF27" s="2174"/>
      <c r="AG27" s="2174"/>
      <c r="AH27" s="2174"/>
      <c r="AI27" s="2174"/>
      <c r="AJ27" s="2174"/>
      <c r="AK27" s="2174"/>
      <c r="AL27" s="2174"/>
      <c r="AM27" s="2174"/>
      <c r="AN27" s="2174"/>
      <c r="AO27" s="2174"/>
      <c r="AP27" s="2174"/>
      <c r="AQ27" s="2174"/>
      <c r="AR27" s="2424"/>
      <c r="AS27" s="2424"/>
      <c r="AT27" s="2557"/>
    </row>
    <row r="28" spans="1:46" ht="62.25" customHeight="1" x14ac:dyDescent="0.25">
      <c r="A28" s="2433"/>
      <c r="B28" s="2434"/>
      <c r="C28" s="2337"/>
      <c r="D28" s="2135"/>
      <c r="E28" s="2337"/>
      <c r="F28" s="2135"/>
      <c r="G28" s="2565"/>
      <c r="H28" s="2569"/>
      <c r="I28" s="2565"/>
      <c r="J28" s="2569"/>
      <c r="K28" s="2565"/>
      <c r="L28" s="2257"/>
      <c r="M28" s="2565"/>
      <c r="N28" s="2257"/>
      <c r="O28" s="2335"/>
      <c r="P28" s="2335"/>
      <c r="Q28" s="2431"/>
      <c r="R28" s="2562"/>
      <c r="S28" s="2452"/>
      <c r="T28" s="2431"/>
      <c r="U28" s="2431"/>
      <c r="V28" s="2249"/>
      <c r="W28" s="83">
        <v>20268391.170000002</v>
      </c>
      <c r="X28" s="438" t="s">
        <v>421</v>
      </c>
      <c r="Y28" s="2561"/>
      <c r="Z28" s="2172"/>
      <c r="AA28" s="2174"/>
      <c r="AB28" s="2174"/>
      <c r="AC28" s="2174"/>
      <c r="AD28" s="2174"/>
      <c r="AE28" s="2174"/>
      <c r="AF28" s="2174"/>
      <c r="AG28" s="2174"/>
      <c r="AH28" s="2174"/>
      <c r="AI28" s="2174"/>
      <c r="AJ28" s="2174"/>
      <c r="AK28" s="2174"/>
      <c r="AL28" s="2174"/>
      <c r="AM28" s="2174"/>
      <c r="AN28" s="2174"/>
      <c r="AO28" s="2174"/>
      <c r="AP28" s="2174"/>
      <c r="AQ28" s="2174"/>
      <c r="AR28" s="2424"/>
      <c r="AS28" s="2424"/>
      <c r="AT28" s="2557"/>
    </row>
    <row r="29" spans="1:46" ht="95.25" customHeight="1" x14ac:dyDescent="0.25">
      <c r="A29" s="2433"/>
      <c r="B29" s="2434"/>
      <c r="C29" s="2337"/>
      <c r="D29" s="2135"/>
      <c r="E29" s="2337"/>
      <c r="F29" s="2135"/>
      <c r="G29" s="2565"/>
      <c r="H29" s="2569"/>
      <c r="I29" s="2565"/>
      <c r="J29" s="2569"/>
      <c r="K29" s="2565"/>
      <c r="L29" s="2257"/>
      <c r="M29" s="2565"/>
      <c r="N29" s="2257"/>
      <c r="O29" s="2335"/>
      <c r="P29" s="2335"/>
      <c r="Q29" s="2431"/>
      <c r="R29" s="2562"/>
      <c r="S29" s="2452"/>
      <c r="T29" s="2431"/>
      <c r="U29" s="2431"/>
      <c r="V29" s="298" t="s">
        <v>424</v>
      </c>
      <c r="W29" s="83">
        <v>100867000</v>
      </c>
      <c r="X29" s="438" t="s">
        <v>418</v>
      </c>
      <c r="Y29" s="2561"/>
      <c r="Z29" s="2172"/>
      <c r="AA29" s="2174"/>
      <c r="AB29" s="2174"/>
      <c r="AC29" s="2174"/>
      <c r="AD29" s="2174"/>
      <c r="AE29" s="2174"/>
      <c r="AF29" s="2174"/>
      <c r="AG29" s="2174"/>
      <c r="AH29" s="2174"/>
      <c r="AI29" s="2174"/>
      <c r="AJ29" s="2174"/>
      <c r="AK29" s="2174"/>
      <c r="AL29" s="2174"/>
      <c r="AM29" s="2174"/>
      <c r="AN29" s="2174"/>
      <c r="AO29" s="2174"/>
      <c r="AP29" s="2174"/>
      <c r="AQ29" s="2174"/>
      <c r="AR29" s="2424"/>
      <c r="AS29" s="2424"/>
      <c r="AT29" s="2557"/>
    </row>
    <row r="30" spans="1:46" ht="60" x14ac:dyDescent="0.25">
      <c r="A30" s="2433"/>
      <c r="B30" s="2434"/>
      <c r="C30" s="2337"/>
      <c r="D30" s="2135"/>
      <c r="E30" s="2337"/>
      <c r="F30" s="2135"/>
      <c r="G30" s="2565"/>
      <c r="H30" s="2569"/>
      <c r="I30" s="2565"/>
      <c r="J30" s="2569"/>
      <c r="K30" s="2565"/>
      <c r="L30" s="2257"/>
      <c r="M30" s="2565"/>
      <c r="N30" s="2257"/>
      <c r="O30" s="2335"/>
      <c r="P30" s="2335"/>
      <c r="Q30" s="2431"/>
      <c r="R30" s="2562"/>
      <c r="S30" s="2452"/>
      <c r="T30" s="2431"/>
      <c r="U30" s="2431"/>
      <c r="V30" s="298" t="s">
        <v>425</v>
      </c>
      <c r="W30" s="83">
        <v>44129167</v>
      </c>
      <c r="X30" s="438" t="s">
        <v>418</v>
      </c>
      <c r="Y30" s="2561"/>
      <c r="Z30" s="2172"/>
      <c r="AA30" s="2174"/>
      <c r="AB30" s="2174"/>
      <c r="AC30" s="2174"/>
      <c r="AD30" s="2174"/>
      <c r="AE30" s="2174"/>
      <c r="AF30" s="2174"/>
      <c r="AG30" s="2174"/>
      <c r="AH30" s="2174"/>
      <c r="AI30" s="2174"/>
      <c r="AJ30" s="2174"/>
      <c r="AK30" s="2174"/>
      <c r="AL30" s="2174"/>
      <c r="AM30" s="2174"/>
      <c r="AN30" s="2174"/>
      <c r="AO30" s="2174"/>
      <c r="AP30" s="2174"/>
      <c r="AQ30" s="2174"/>
      <c r="AR30" s="2424"/>
      <c r="AS30" s="2424"/>
      <c r="AT30" s="2557"/>
    </row>
    <row r="31" spans="1:46" ht="75" x14ac:dyDescent="0.25">
      <c r="A31" s="2433"/>
      <c r="B31" s="2434"/>
      <c r="C31" s="2337"/>
      <c r="D31" s="2135"/>
      <c r="E31" s="2337"/>
      <c r="F31" s="2135"/>
      <c r="G31" s="2565"/>
      <c r="H31" s="2569"/>
      <c r="I31" s="2565"/>
      <c r="J31" s="2569"/>
      <c r="K31" s="2565"/>
      <c r="L31" s="2257"/>
      <c r="M31" s="2565"/>
      <c r="N31" s="2257"/>
      <c r="O31" s="2335"/>
      <c r="P31" s="2335"/>
      <c r="Q31" s="2431"/>
      <c r="R31" s="2562"/>
      <c r="S31" s="2452"/>
      <c r="T31" s="2431"/>
      <c r="U31" s="2431"/>
      <c r="V31" s="298" t="s">
        <v>426</v>
      </c>
      <c r="W31" s="83">
        <v>4200000</v>
      </c>
      <c r="X31" s="438" t="s">
        <v>418</v>
      </c>
      <c r="Y31" s="2561"/>
      <c r="Z31" s="2172"/>
      <c r="AA31" s="2174"/>
      <c r="AB31" s="2174"/>
      <c r="AC31" s="2174"/>
      <c r="AD31" s="2174"/>
      <c r="AE31" s="2174"/>
      <c r="AF31" s="2174"/>
      <c r="AG31" s="2174"/>
      <c r="AH31" s="2174"/>
      <c r="AI31" s="2174"/>
      <c r="AJ31" s="2174"/>
      <c r="AK31" s="2174"/>
      <c r="AL31" s="2174"/>
      <c r="AM31" s="2174"/>
      <c r="AN31" s="2174"/>
      <c r="AO31" s="2174"/>
      <c r="AP31" s="2174"/>
      <c r="AQ31" s="2174"/>
      <c r="AR31" s="2424"/>
      <c r="AS31" s="2424"/>
      <c r="AT31" s="2557"/>
    </row>
    <row r="32" spans="1:46" ht="48" customHeight="1" x14ac:dyDescent="0.25">
      <c r="A32" s="2433"/>
      <c r="B32" s="2434"/>
      <c r="C32" s="2337"/>
      <c r="D32" s="2135"/>
      <c r="E32" s="2337"/>
      <c r="F32" s="2135"/>
      <c r="G32" s="2565"/>
      <c r="H32" s="2569"/>
      <c r="I32" s="2565"/>
      <c r="J32" s="2569"/>
      <c r="K32" s="2565"/>
      <c r="L32" s="2257"/>
      <c r="M32" s="2565"/>
      <c r="N32" s="2257"/>
      <c r="O32" s="2335"/>
      <c r="P32" s="2335"/>
      <c r="Q32" s="2431"/>
      <c r="R32" s="2562"/>
      <c r="S32" s="2452"/>
      <c r="T32" s="2431"/>
      <c r="U32" s="2431"/>
      <c r="V32" s="2177" t="s">
        <v>427</v>
      </c>
      <c r="W32" s="83">
        <v>10000000</v>
      </c>
      <c r="X32" s="438" t="s">
        <v>428</v>
      </c>
      <c r="Y32" s="2561"/>
      <c r="Z32" s="2172"/>
      <c r="AA32" s="2174"/>
      <c r="AB32" s="2174"/>
      <c r="AC32" s="2174"/>
      <c r="AD32" s="2174"/>
      <c r="AE32" s="2174"/>
      <c r="AF32" s="2174"/>
      <c r="AG32" s="2174"/>
      <c r="AH32" s="2174"/>
      <c r="AI32" s="2174"/>
      <c r="AJ32" s="2174"/>
      <c r="AK32" s="2174"/>
      <c r="AL32" s="2174"/>
      <c r="AM32" s="2174"/>
      <c r="AN32" s="2174"/>
      <c r="AO32" s="2174"/>
      <c r="AP32" s="2174"/>
      <c r="AQ32" s="2174"/>
      <c r="AR32" s="2424"/>
      <c r="AS32" s="2424"/>
      <c r="AT32" s="2557"/>
    </row>
    <row r="33" spans="1:46" ht="45.75" customHeight="1" x14ac:dyDescent="0.25">
      <c r="A33" s="2433"/>
      <c r="B33" s="2434"/>
      <c r="C33" s="2337"/>
      <c r="D33" s="2135"/>
      <c r="E33" s="2337"/>
      <c r="F33" s="2135"/>
      <c r="G33" s="2565"/>
      <c r="H33" s="2569"/>
      <c r="I33" s="2565"/>
      <c r="J33" s="2569"/>
      <c r="K33" s="2565"/>
      <c r="L33" s="2257"/>
      <c r="M33" s="2565"/>
      <c r="N33" s="2257"/>
      <c r="O33" s="2335"/>
      <c r="P33" s="2335"/>
      <c r="Q33" s="2431"/>
      <c r="R33" s="2562"/>
      <c r="S33" s="2452"/>
      <c r="T33" s="2431"/>
      <c r="U33" s="2431"/>
      <c r="V33" s="2559"/>
      <c r="W33" s="83">
        <v>50000000</v>
      </c>
      <c r="X33" s="438" t="s">
        <v>429</v>
      </c>
      <c r="Y33" s="2561"/>
      <c r="Z33" s="2172"/>
      <c r="AA33" s="2174"/>
      <c r="AB33" s="2174"/>
      <c r="AC33" s="2174"/>
      <c r="AD33" s="2174"/>
      <c r="AE33" s="2174"/>
      <c r="AF33" s="2174"/>
      <c r="AG33" s="2174"/>
      <c r="AH33" s="2174"/>
      <c r="AI33" s="2174"/>
      <c r="AJ33" s="2174"/>
      <c r="AK33" s="2174"/>
      <c r="AL33" s="2174"/>
      <c r="AM33" s="2174"/>
      <c r="AN33" s="2174"/>
      <c r="AO33" s="2174"/>
      <c r="AP33" s="2174"/>
      <c r="AQ33" s="2174"/>
      <c r="AR33" s="2424"/>
      <c r="AS33" s="2424"/>
      <c r="AT33" s="2557"/>
    </row>
    <row r="34" spans="1:46" ht="27.75" customHeight="1" x14ac:dyDescent="0.25">
      <c r="A34" s="2433"/>
      <c r="B34" s="2434"/>
      <c r="C34" s="2337"/>
      <c r="D34" s="2135"/>
      <c r="E34" s="2337"/>
      <c r="F34" s="2135"/>
      <c r="G34" s="2565"/>
      <c r="H34" s="2569"/>
      <c r="I34" s="2565"/>
      <c r="J34" s="2569"/>
      <c r="K34" s="2565"/>
      <c r="L34" s="2257"/>
      <c r="M34" s="2565"/>
      <c r="N34" s="2257"/>
      <c r="O34" s="2335"/>
      <c r="P34" s="2335"/>
      <c r="Q34" s="2431"/>
      <c r="R34" s="2562"/>
      <c r="S34" s="2452"/>
      <c r="T34" s="2431"/>
      <c r="U34" s="2431"/>
      <c r="V34" s="2559"/>
      <c r="W34" s="83">
        <v>40000000</v>
      </c>
      <c r="X34" s="438" t="s">
        <v>430</v>
      </c>
      <c r="Y34" s="2561"/>
      <c r="Z34" s="2172"/>
      <c r="AA34" s="2174"/>
      <c r="AB34" s="2174"/>
      <c r="AC34" s="2174"/>
      <c r="AD34" s="2174"/>
      <c r="AE34" s="2174"/>
      <c r="AF34" s="2174"/>
      <c r="AG34" s="2174"/>
      <c r="AH34" s="2174"/>
      <c r="AI34" s="2174"/>
      <c r="AJ34" s="2174"/>
      <c r="AK34" s="2174"/>
      <c r="AL34" s="2174"/>
      <c r="AM34" s="2174"/>
      <c r="AN34" s="2174"/>
      <c r="AO34" s="2174"/>
      <c r="AP34" s="2174"/>
      <c r="AQ34" s="2174"/>
      <c r="AR34" s="2424"/>
      <c r="AS34" s="2424"/>
      <c r="AT34" s="2557"/>
    </row>
    <row r="35" spans="1:46" ht="32.25" customHeight="1" x14ac:dyDescent="0.25">
      <c r="A35" s="2433"/>
      <c r="B35" s="2434"/>
      <c r="C35" s="2337"/>
      <c r="D35" s="2135"/>
      <c r="E35" s="2337"/>
      <c r="F35" s="2135"/>
      <c r="G35" s="2565"/>
      <c r="H35" s="2569"/>
      <c r="I35" s="2565"/>
      <c r="J35" s="2569"/>
      <c r="K35" s="2565"/>
      <c r="L35" s="2257"/>
      <c r="M35" s="2565"/>
      <c r="N35" s="2257"/>
      <c r="O35" s="2335"/>
      <c r="P35" s="2335"/>
      <c r="Q35" s="2431"/>
      <c r="R35" s="2562"/>
      <c r="S35" s="2452"/>
      <c r="T35" s="2431"/>
      <c r="U35" s="2431"/>
      <c r="V35" s="2560"/>
      <c r="W35" s="83">
        <v>50000000</v>
      </c>
      <c r="X35" s="438" t="s">
        <v>431</v>
      </c>
      <c r="Y35" s="2561"/>
      <c r="Z35" s="2172"/>
      <c r="AA35" s="2174"/>
      <c r="AB35" s="2174"/>
      <c r="AC35" s="2174"/>
      <c r="AD35" s="2174"/>
      <c r="AE35" s="2174"/>
      <c r="AF35" s="2174"/>
      <c r="AG35" s="2174"/>
      <c r="AH35" s="2174"/>
      <c r="AI35" s="2174"/>
      <c r="AJ35" s="2174"/>
      <c r="AK35" s="2174"/>
      <c r="AL35" s="2174"/>
      <c r="AM35" s="2174"/>
      <c r="AN35" s="2174"/>
      <c r="AO35" s="2174"/>
      <c r="AP35" s="2174"/>
      <c r="AQ35" s="2174"/>
      <c r="AR35" s="2424"/>
      <c r="AS35" s="2424"/>
      <c r="AT35" s="2557"/>
    </row>
    <row r="36" spans="1:46" ht="69.75" customHeight="1" x14ac:dyDescent="0.25">
      <c r="A36" s="2433"/>
      <c r="B36" s="2434"/>
      <c r="C36" s="2337"/>
      <c r="D36" s="2135"/>
      <c r="E36" s="2337"/>
      <c r="F36" s="2135"/>
      <c r="G36" s="2565"/>
      <c r="H36" s="2569"/>
      <c r="I36" s="2565"/>
      <c r="J36" s="2569"/>
      <c r="K36" s="2565"/>
      <c r="L36" s="2257"/>
      <c r="M36" s="2565"/>
      <c r="N36" s="2257"/>
      <c r="O36" s="2335"/>
      <c r="P36" s="2335"/>
      <c r="Q36" s="2431"/>
      <c r="R36" s="2562"/>
      <c r="S36" s="2452"/>
      <c r="T36" s="2431"/>
      <c r="U36" s="2431"/>
      <c r="V36" s="465" t="s">
        <v>432</v>
      </c>
      <c r="W36" s="83">
        <v>14619114</v>
      </c>
      <c r="X36" s="438" t="s">
        <v>433</v>
      </c>
      <c r="Y36" s="2561"/>
      <c r="Z36" s="2172"/>
      <c r="AA36" s="2174"/>
      <c r="AB36" s="2174"/>
      <c r="AC36" s="2174"/>
      <c r="AD36" s="2174"/>
      <c r="AE36" s="2174"/>
      <c r="AF36" s="2174"/>
      <c r="AG36" s="2174"/>
      <c r="AH36" s="2174"/>
      <c r="AI36" s="2174"/>
      <c r="AJ36" s="2174"/>
      <c r="AK36" s="2174"/>
      <c r="AL36" s="2174"/>
      <c r="AM36" s="2174"/>
      <c r="AN36" s="2174"/>
      <c r="AO36" s="2174"/>
      <c r="AP36" s="2174"/>
      <c r="AQ36" s="2174"/>
      <c r="AR36" s="2424"/>
      <c r="AS36" s="2424"/>
      <c r="AT36" s="2557"/>
    </row>
    <row r="37" spans="1:46" ht="75" customHeight="1" x14ac:dyDescent="0.25">
      <c r="A37" s="2433"/>
      <c r="B37" s="2434"/>
      <c r="C37" s="2337"/>
      <c r="D37" s="2135"/>
      <c r="E37" s="2337"/>
      <c r="F37" s="2135"/>
      <c r="G37" s="2565"/>
      <c r="H37" s="2569"/>
      <c r="I37" s="2565"/>
      <c r="J37" s="2569"/>
      <c r="K37" s="2565"/>
      <c r="L37" s="2257"/>
      <c r="M37" s="2565"/>
      <c r="N37" s="2257"/>
      <c r="O37" s="2335"/>
      <c r="P37" s="2335"/>
      <c r="Q37" s="2431"/>
      <c r="R37" s="2562"/>
      <c r="S37" s="2452"/>
      <c r="T37" s="2431"/>
      <c r="U37" s="2431"/>
      <c r="V37" s="465" t="s">
        <v>434</v>
      </c>
      <c r="W37" s="83">
        <v>1164348790.23</v>
      </c>
      <c r="X37" s="438" t="s">
        <v>418</v>
      </c>
      <c r="Y37" s="2561"/>
      <c r="Z37" s="2172"/>
      <c r="AA37" s="2174"/>
      <c r="AB37" s="2174"/>
      <c r="AC37" s="2174"/>
      <c r="AD37" s="2174"/>
      <c r="AE37" s="2174"/>
      <c r="AF37" s="2174"/>
      <c r="AG37" s="2174"/>
      <c r="AH37" s="2174"/>
      <c r="AI37" s="2174"/>
      <c r="AJ37" s="2174"/>
      <c r="AK37" s="2174"/>
      <c r="AL37" s="2174"/>
      <c r="AM37" s="2174"/>
      <c r="AN37" s="2174"/>
      <c r="AO37" s="2174"/>
      <c r="AP37" s="2174"/>
      <c r="AQ37" s="2174"/>
      <c r="AR37" s="2424"/>
      <c r="AS37" s="2424"/>
      <c r="AT37" s="2557"/>
    </row>
    <row r="38" spans="1:46" ht="45" x14ac:dyDescent="0.25">
      <c r="A38" s="2433"/>
      <c r="B38" s="2434"/>
      <c r="C38" s="2337"/>
      <c r="D38" s="2135"/>
      <c r="E38" s="2337"/>
      <c r="F38" s="2135"/>
      <c r="G38" s="2565"/>
      <c r="H38" s="2569"/>
      <c r="I38" s="2565"/>
      <c r="J38" s="2569"/>
      <c r="K38" s="2565"/>
      <c r="L38" s="2257"/>
      <c r="M38" s="2565"/>
      <c r="N38" s="2257"/>
      <c r="O38" s="2335"/>
      <c r="P38" s="2335"/>
      <c r="Q38" s="2431"/>
      <c r="R38" s="2562"/>
      <c r="S38" s="2452"/>
      <c r="T38" s="2431"/>
      <c r="U38" s="2431"/>
      <c r="V38" s="293" t="s">
        <v>435</v>
      </c>
      <c r="W38" s="83">
        <v>140000000</v>
      </c>
      <c r="X38" s="438" t="s">
        <v>418</v>
      </c>
      <c r="Y38" s="2561"/>
      <c r="Z38" s="2172"/>
      <c r="AA38" s="2174"/>
      <c r="AB38" s="2174"/>
      <c r="AC38" s="2174"/>
      <c r="AD38" s="2174"/>
      <c r="AE38" s="2174"/>
      <c r="AF38" s="2174"/>
      <c r="AG38" s="2174"/>
      <c r="AH38" s="2174"/>
      <c r="AI38" s="2174"/>
      <c r="AJ38" s="2174"/>
      <c r="AK38" s="2174"/>
      <c r="AL38" s="2174"/>
      <c r="AM38" s="2174"/>
      <c r="AN38" s="2174"/>
      <c r="AO38" s="2174"/>
      <c r="AP38" s="2174"/>
      <c r="AQ38" s="2174"/>
      <c r="AR38" s="2424"/>
      <c r="AS38" s="2424"/>
      <c r="AT38" s="2557"/>
    </row>
    <row r="39" spans="1:46" ht="60" x14ac:dyDescent="0.25">
      <c r="A39" s="2433"/>
      <c r="B39" s="2434"/>
      <c r="C39" s="2338"/>
      <c r="D39" s="2488"/>
      <c r="E39" s="2338"/>
      <c r="F39" s="2488"/>
      <c r="G39" s="2565"/>
      <c r="H39" s="2569"/>
      <c r="I39" s="2565"/>
      <c r="J39" s="2569"/>
      <c r="K39" s="2565"/>
      <c r="L39" s="2257"/>
      <c r="M39" s="2565"/>
      <c r="N39" s="2257"/>
      <c r="O39" s="2335"/>
      <c r="P39" s="2335"/>
      <c r="Q39" s="2431"/>
      <c r="R39" s="2562"/>
      <c r="S39" s="2452"/>
      <c r="T39" s="2431"/>
      <c r="U39" s="2431"/>
      <c r="V39" s="298" t="s">
        <v>436</v>
      </c>
      <c r="W39" s="83">
        <v>29500000</v>
      </c>
      <c r="X39" s="438" t="s">
        <v>418</v>
      </c>
      <c r="Y39" s="2561"/>
      <c r="Z39" s="2172"/>
      <c r="AA39" s="2174"/>
      <c r="AB39" s="2174"/>
      <c r="AC39" s="2174"/>
      <c r="AD39" s="2174"/>
      <c r="AE39" s="2174"/>
      <c r="AF39" s="2174"/>
      <c r="AG39" s="2174"/>
      <c r="AH39" s="2174"/>
      <c r="AI39" s="2174"/>
      <c r="AJ39" s="2174"/>
      <c r="AK39" s="2174"/>
      <c r="AL39" s="2174"/>
      <c r="AM39" s="2174"/>
      <c r="AN39" s="2174"/>
      <c r="AO39" s="2174"/>
      <c r="AP39" s="2174"/>
      <c r="AQ39" s="2174"/>
      <c r="AR39" s="2424"/>
      <c r="AS39" s="2424"/>
      <c r="AT39" s="2558"/>
    </row>
    <row r="40" spans="1:46" ht="15.75" x14ac:dyDescent="0.25">
      <c r="A40" s="2433"/>
      <c r="B40" s="2434"/>
      <c r="C40" s="441">
        <v>33</v>
      </c>
      <c r="D40" s="2437" t="s">
        <v>242</v>
      </c>
      <c r="E40" s="2437"/>
      <c r="F40" s="2437"/>
      <c r="G40" s="2437"/>
      <c r="H40" s="2437"/>
      <c r="I40" s="2437"/>
      <c r="J40" s="2437"/>
      <c r="K40" s="2437"/>
      <c r="L40" s="2437"/>
      <c r="M40" s="2437"/>
      <c r="N40" s="2437"/>
      <c r="O40" s="444"/>
      <c r="P40" s="444"/>
      <c r="Q40" s="445"/>
      <c r="R40" s="461"/>
      <c r="S40" s="462"/>
      <c r="T40" s="445"/>
      <c r="U40" s="445"/>
      <c r="V40" s="466"/>
      <c r="W40" s="450"/>
      <c r="X40" s="451"/>
      <c r="Y40" s="452"/>
      <c r="Z40" s="445"/>
      <c r="AA40" s="444"/>
      <c r="AB40" s="444"/>
      <c r="AC40" s="444"/>
      <c r="AD40" s="444"/>
      <c r="AE40" s="444"/>
      <c r="AF40" s="444"/>
      <c r="AG40" s="444"/>
      <c r="AH40" s="444"/>
      <c r="AI40" s="444"/>
      <c r="AJ40" s="444"/>
      <c r="AK40" s="444"/>
      <c r="AL40" s="444"/>
      <c r="AM40" s="444"/>
      <c r="AN40" s="444"/>
      <c r="AO40" s="444"/>
      <c r="AP40" s="444"/>
      <c r="AQ40" s="444"/>
      <c r="AR40" s="454"/>
      <c r="AS40" s="454"/>
      <c r="AT40" s="467"/>
    </row>
    <row r="41" spans="1:46" s="2" customFormat="1" ht="15.75" x14ac:dyDescent="0.25">
      <c r="A41" s="2433"/>
      <c r="B41" s="2434"/>
      <c r="C41" s="2486"/>
      <c r="D41" s="2487"/>
      <c r="E41" s="468">
        <v>3301</v>
      </c>
      <c r="F41" s="2444" t="s">
        <v>243</v>
      </c>
      <c r="G41" s="2444"/>
      <c r="H41" s="2444"/>
      <c r="I41" s="2444"/>
      <c r="J41" s="2444"/>
      <c r="K41" s="2444"/>
      <c r="L41" s="2444"/>
      <c r="M41" s="2444"/>
      <c r="N41" s="175"/>
      <c r="O41" s="173"/>
      <c r="P41" s="173"/>
      <c r="Q41" s="175"/>
      <c r="R41" s="178"/>
      <c r="S41" s="455"/>
      <c r="T41" s="175"/>
      <c r="U41" s="175"/>
      <c r="V41" s="175"/>
      <c r="W41" s="456"/>
      <c r="X41" s="58"/>
      <c r="Y41" s="176"/>
      <c r="Z41" s="175"/>
      <c r="AA41" s="173"/>
      <c r="AB41" s="173"/>
      <c r="AC41" s="173"/>
      <c r="AD41" s="173"/>
      <c r="AE41" s="173"/>
      <c r="AF41" s="173"/>
      <c r="AG41" s="173"/>
      <c r="AH41" s="173"/>
      <c r="AI41" s="173"/>
      <c r="AJ41" s="173"/>
      <c r="AK41" s="173"/>
      <c r="AL41" s="173"/>
      <c r="AM41" s="173"/>
      <c r="AN41" s="173"/>
      <c r="AO41" s="173"/>
      <c r="AP41" s="173"/>
      <c r="AQ41" s="173"/>
      <c r="AR41" s="173"/>
      <c r="AS41" s="173"/>
      <c r="AT41" s="175"/>
    </row>
    <row r="42" spans="1:46" ht="135" customHeight="1" x14ac:dyDescent="0.25">
      <c r="A42" s="2433"/>
      <c r="B42" s="2434"/>
      <c r="C42" s="2337"/>
      <c r="D42" s="2135"/>
      <c r="E42" s="2479"/>
      <c r="F42" s="2480"/>
      <c r="G42" s="2551" t="s">
        <v>437</v>
      </c>
      <c r="H42" s="2552" t="s">
        <v>438</v>
      </c>
      <c r="I42" s="2551" t="s">
        <v>437</v>
      </c>
      <c r="J42" s="2553" t="s">
        <v>438</v>
      </c>
      <c r="K42" s="2409" t="s">
        <v>439</v>
      </c>
      <c r="L42" s="2412" t="s">
        <v>440</v>
      </c>
      <c r="M42" s="2409" t="s">
        <v>439</v>
      </c>
      <c r="N42" s="2412" t="s">
        <v>440</v>
      </c>
      <c r="O42" s="2298">
        <v>2</v>
      </c>
      <c r="P42" s="2298" t="s">
        <v>441</v>
      </c>
      <c r="Q42" s="2464" t="s">
        <v>442</v>
      </c>
      <c r="R42" s="2548">
        <f>SUM(W42:W48)/S42</f>
        <v>1</v>
      </c>
      <c r="S42" s="2461">
        <f>SUM(W42:W48)</f>
        <v>110104790</v>
      </c>
      <c r="T42" s="2464" t="s">
        <v>443</v>
      </c>
      <c r="U42" s="2526" t="s">
        <v>444</v>
      </c>
      <c r="V42" s="296" t="s">
        <v>445</v>
      </c>
      <c r="W42" s="83">
        <v>10000000</v>
      </c>
      <c r="X42" s="438" t="s">
        <v>446</v>
      </c>
      <c r="Y42" s="2470" t="s">
        <v>403</v>
      </c>
      <c r="Z42" s="2298" t="s">
        <v>404</v>
      </c>
      <c r="AA42" s="2175">
        <v>295972</v>
      </c>
      <c r="AB42" s="2175">
        <v>285580</v>
      </c>
      <c r="AC42" s="2175">
        <v>135545</v>
      </c>
      <c r="AD42" s="2175">
        <v>44254</v>
      </c>
      <c r="AE42" s="2175">
        <v>309146</v>
      </c>
      <c r="AF42" s="2175">
        <v>92607</v>
      </c>
      <c r="AG42" s="2175">
        <v>2145</v>
      </c>
      <c r="AH42" s="2175">
        <v>12718</v>
      </c>
      <c r="AI42" s="2175">
        <v>26</v>
      </c>
      <c r="AJ42" s="2175">
        <v>37</v>
      </c>
      <c r="AK42" s="2175">
        <v>0</v>
      </c>
      <c r="AL42" s="2175">
        <v>0</v>
      </c>
      <c r="AM42" s="2175">
        <v>44350</v>
      </c>
      <c r="AN42" s="2175">
        <v>21944</v>
      </c>
      <c r="AO42" s="2175"/>
      <c r="AP42" s="2175">
        <v>75687</v>
      </c>
      <c r="AQ42" s="2175">
        <v>581552</v>
      </c>
      <c r="AR42" s="2456">
        <v>44197</v>
      </c>
      <c r="AS42" s="2456">
        <v>44561</v>
      </c>
      <c r="AT42" s="2538" t="s">
        <v>388</v>
      </c>
    </row>
    <row r="43" spans="1:46" ht="45" x14ac:dyDescent="0.25">
      <c r="A43" s="2433"/>
      <c r="B43" s="2434"/>
      <c r="C43" s="2337"/>
      <c r="D43" s="2135"/>
      <c r="E43" s="2489"/>
      <c r="F43" s="2490"/>
      <c r="G43" s="2551"/>
      <c r="H43" s="2552"/>
      <c r="I43" s="2551"/>
      <c r="J43" s="2554"/>
      <c r="K43" s="2410"/>
      <c r="L43" s="2413"/>
      <c r="M43" s="2410"/>
      <c r="N43" s="2413"/>
      <c r="O43" s="2299"/>
      <c r="P43" s="2299"/>
      <c r="Q43" s="2465"/>
      <c r="R43" s="2549"/>
      <c r="S43" s="2462"/>
      <c r="T43" s="2465"/>
      <c r="U43" s="2527"/>
      <c r="V43" s="306" t="s">
        <v>447</v>
      </c>
      <c r="W43" s="83">
        <v>10000000</v>
      </c>
      <c r="X43" s="438" t="s">
        <v>446</v>
      </c>
      <c r="Y43" s="2471"/>
      <c r="Z43" s="2299"/>
      <c r="AA43" s="2285"/>
      <c r="AB43" s="2285"/>
      <c r="AC43" s="2285"/>
      <c r="AD43" s="2285"/>
      <c r="AE43" s="2285"/>
      <c r="AF43" s="2285"/>
      <c r="AG43" s="2285"/>
      <c r="AH43" s="2285"/>
      <c r="AI43" s="2285"/>
      <c r="AJ43" s="2285"/>
      <c r="AK43" s="2285"/>
      <c r="AL43" s="2285"/>
      <c r="AM43" s="2285"/>
      <c r="AN43" s="2285"/>
      <c r="AO43" s="2285"/>
      <c r="AP43" s="2285"/>
      <c r="AQ43" s="2285"/>
      <c r="AR43" s="2457"/>
      <c r="AS43" s="2457"/>
      <c r="AT43" s="2539"/>
    </row>
    <row r="44" spans="1:46" ht="60" customHeight="1" x14ac:dyDescent="0.25">
      <c r="A44" s="2433"/>
      <c r="B44" s="2434"/>
      <c r="C44" s="2337"/>
      <c r="D44" s="2135"/>
      <c r="E44" s="2489"/>
      <c r="F44" s="2490"/>
      <c r="G44" s="2551"/>
      <c r="H44" s="2552"/>
      <c r="I44" s="2551"/>
      <c r="J44" s="2554"/>
      <c r="K44" s="2410"/>
      <c r="L44" s="2413"/>
      <c r="M44" s="2410"/>
      <c r="N44" s="2413"/>
      <c r="O44" s="2299"/>
      <c r="P44" s="2299"/>
      <c r="Q44" s="2465"/>
      <c r="R44" s="2549"/>
      <c r="S44" s="2462"/>
      <c r="T44" s="2465"/>
      <c r="U44" s="2527"/>
      <c r="V44" s="2524" t="s">
        <v>448</v>
      </c>
      <c r="W44" s="83">
        <v>3000000</v>
      </c>
      <c r="X44" s="438" t="s">
        <v>449</v>
      </c>
      <c r="Y44" s="2471"/>
      <c r="Z44" s="2299"/>
      <c r="AA44" s="2285"/>
      <c r="AB44" s="2285"/>
      <c r="AC44" s="2285"/>
      <c r="AD44" s="2285"/>
      <c r="AE44" s="2285"/>
      <c r="AF44" s="2285"/>
      <c r="AG44" s="2285"/>
      <c r="AH44" s="2285"/>
      <c r="AI44" s="2285"/>
      <c r="AJ44" s="2285"/>
      <c r="AK44" s="2285"/>
      <c r="AL44" s="2285"/>
      <c r="AM44" s="2285"/>
      <c r="AN44" s="2285"/>
      <c r="AO44" s="2285"/>
      <c r="AP44" s="2285"/>
      <c r="AQ44" s="2285"/>
      <c r="AR44" s="2457"/>
      <c r="AS44" s="2457"/>
      <c r="AT44" s="2539"/>
    </row>
    <row r="45" spans="1:46" ht="30.75" customHeight="1" x14ac:dyDescent="0.25">
      <c r="A45" s="2433"/>
      <c r="B45" s="2434"/>
      <c r="C45" s="2337"/>
      <c r="D45" s="2135"/>
      <c r="E45" s="2489"/>
      <c r="F45" s="2490"/>
      <c r="G45" s="2551"/>
      <c r="H45" s="2552"/>
      <c r="I45" s="2551"/>
      <c r="J45" s="2554"/>
      <c r="K45" s="2410"/>
      <c r="L45" s="2413"/>
      <c r="M45" s="2410"/>
      <c r="N45" s="2413"/>
      <c r="O45" s="2299"/>
      <c r="P45" s="2299"/>
      <c r="Q45" s="2465"/>
      <c r="R45" s="2549"/>
      <c r="S45" s="2462"/>
      <c r="T45" s="2465"/>
      <c r="U45" s="2527"/>
      <c r="V45" s="2541"/>
      <c r="W45" s="83">
        <v>5000000</v>
      </c>
      <c r="X45" s="438" t="s">
        <v>450</v>
      </c>
      <c r="Y45" s="2471"/>
      <c r="Z45" s="2299"/>
      <c r="AA45" s="2285"/>
      <c r="AB45" s="2285"/>
      <c r="AC45" s="2285"/>
      <c r="AD45" s="2285"/>
      <c r="AE45" s="2285"/>
      <c r="AF45" s="2285"/>
      <c r="AG45" s="2285"/>
      <c r="AH45" s="2285"/>
      <c r="AI45" s="2285"/>
      <c r="AJ45" s="2285"/>
      <c r="AK45" s="2285"/>
      <c r="AL45" s="2285"/>
      <c r="AM45" s="2285"/>
      <c r="AN45" s="2285"/>
      <c r="AO45" s="2285"/>
      <c r="AP45" s="2285"/>
      <c r="AQ45" s="2285"/>
      <c r="AR45" s="2457"/>
      <c r="AS45" s="2457"/>
      <c r="AT45" s="2539"/>
    </row>
    <row r="46" spans="1:46" ht="29.25" customHeight="1" x14ac:dyDescent="0.25">
      <c r="A46" s="2433"/>
      <c r="B46" s="2434"/>
      <c r="C46" s="2337"/>
      <c r="D46" s="2135"/>
      <c r="E46" s="2489"/>
      <c r="F46" s="2490"/>
      <c r="G46" s="2551"/>
      <c r="H46" s="2552"/>
      <c r="I46" s="2551"/>
      <c r="J46" s="2554"/>
      <c r="K46" s="2410"/>
      <c r="L46" s="2413"/>
      <c r="M46" s="2410"/>
      <c r="N46" s="2413"/>
      <c r="O46" s="2299"/>
      <c r="P46" s="2299"/>
      <c r="Q46" s="2465"/>
      <c r="R46" s="2549"/>
      <c r="S46" s="2462"/>
      <c r="T46" s="2465"/>
      <c r="U46" s="2527"/>
      <c r="V46" s="2541"/>
      <c r="W46" s="83">
        <v>1500000</v>
      </c>
      <c r="X46" s="438" t="s">
        <v>451</v>
      </c>
      <c r="Y46" s="2471"/>
      <c r="Z46" s="2299"/>
      <c r="AA46" s="2285"/>
      <c r="AB46" s="2285"/>
      <c r="AC46" s="2285"/>
      <c r="AD46" s="2285"/>
      <c r="AE46" s="2285"/>
      <c r="AF46" s="2285"/>
      <c r="AG46" s="2285"/>
      <c r="AH46" s="2285"/>
      <c r="AI46" s="2285"/>
      <c r="AJ46" s="2285"/>
      <c r="AK46" s="2285"/>
      <c r="AL46" s="2285"/>
      <c r="AM46" s="2285"/>
      <c r="AN46" s="2285"/>
      <c r="AO46" s="2285"/>
      <c r="AP46" s="2285"/>
      <c r="AQ46" s="2285"/>
      <c r="AR46" s="2457"/>
      <c r="AS46" s="2457"/>
      <c r="AT46" s="2539"/>
    </row>
    <row r="47" spans="1:46" ht="30" customHeight="1" x14ac:dyDescent="0.25">
      <c r="A47" s="2433"/>
      <c r="B47" s="2434"/>
      <c r="C47" s="2337"/>
      <c r="D47" s="2135"/>
      <c r="E47" s="2489"/>
      <c r="F47" s="2490"/>
      <c r="G47" s="2551"/>
      <c r="H47" s="2552"/>
      <c r="I47" s="2551"/>
      <c r="J47" s="2554"/>
      <c r="K47" s="2410"/>
      <c r="L47" s="2413"/>
      <c r="M47" s="2410"/>
      <c r="N47" s="2413"/>
      <c r="O47" s="2299"/>
      <c r="P47" s="2299"/>
      <c r="Q47" s="2465"/>
      <c r="R47" s="2549"/>
      <c r="S47" s="2462"/>
      <c r="T47" s="2465"/>
      <c r="U47" s="2527"/>
      <c r="V47" s="2534"/>
      <c r="W47" s="83">
        <v>500000</v>
      </c>
      <c r="X47" s="438" t="s">
        <v>452</v>
      </c>
      <c r="Y47" s="2471"/>
      <c r="Z47" s="2299"/>
      <c r="AA47" s="2285"/>
      <c r="AB47" s="2285"/>
      <c r="AC47" s="2285"/>
      <c r="AD47" s="2285"/>
      <c r="AE47" s="2285"/>
      <c r="AF47" s="2285"/>
      <c r="AG47" s="2285"/>
      <c r="AH47" s="2285"/>
      <c r="AI47" s="2285"/>
      <c r="AJ47" s="2285"/>
      <c r="AK47" s="2285"/>
      <c r="AL47" s="2285"/>
      <c r="AM47" s="2285"/>
      <c r="AN47" s="2285"/>
      <c r="AO47" s="2285"/>
      <c r="AP47" s="2285"/>
      <c r="AQ47" s="2285"/>
      <c r="AR47" s="2457"/>
      <c r="AS47" s="2457"/>
      <c r="AT47" s="2539"/>
    </row>
    <row r="48" spans="1:46" ht="60" x14ac:dyDescent="0.25">
      <c r="A48" s="2433"/>
      <c r="B48" s="2434"/>
      <c r="C48" s="2338"/>
      <c r="D48" s="2488"/>
      <c r="E48" s="2481"/>
      <c r="F48" s="2482"/>
      <c r="G48" s="2551"/>
      <c r="H48" s="2552"/>
      <c r="I48" s="2551"/>
      <c r="J48" s="2555"/>
      <c r="K48" s="2411"/>
      <c r="L48" s="2414"/>
      <c r="M48" s="2411"/>
      <c r="N48" s="2414"/>
      <c r="O48" s="2300"/>
      <c r="P48" s="2300"/>
      <c r="Q48" s="2466"/>
      <c r="R48" s="2550"/>
      <c r="S48" s="2463"/>
      <c r="T48" s="2466"/>
      <c r="U48" s="2528"/>
      <c r="V48" s="304" t="s">
        <v>453</v>
      </c>
      <c r="W48" s="83">
        <v>80104790</v>
      </c>
      <c r="X48" s="438" t="s">
        <v>454</v>
      </c>
      <c r="Y48" s="2472"/>
      <c r="Z48" s="2300"/>
      <c r="AA48" s="2286"/>
      <c r="AB48" s="2286"/>
      <c r="AC48" s="2286"/>
      <c r="AD48" s="2286"/>
      <c r="AE48" s="2286"/>
      <c r="AF48" s="2286"/>
      <c r="AG48" s="2286"/>
      <c r="AH48" s="2286"/>
      <c r="AI48" s="2286"/>
      <c r="AJ48" s="2286"/>
      <c r="AK48" s="2286"/>
      <c r="AL48" s="2286"/>
      <c r="AM48" s="2286"/>
      <c r="AN48" s="2286"/>
      <c r="AO48" s="2286"/>
      <c r="AP48" s="2286"/>
      <c r="AQ48" s="2286"/>
      <c r="AR48" s="2458"/>
      <c r="AS48" s="2458"/>
      <c r="AT48" s="2540"/>
    </row>
    <row r="49" spans="1:46" ht="15.75" x14ac:dyDescent="0.25">
      <c r="A49" s="2433"/>
      <c r="B49" s="2434"/>
      <c r="C49" s="441">
        <v>43</v>
      </c>
      <c r="D49" s="2542" t="s">
        <v>455</v>
      </c>
      <c r="E49" s="2543"/>
      <c r="F49" s="2543"/>
      <c r="G49" s="2543"/>
      <c r="H49" s="2543"/>
      <c r="I49" s="2543"/>
      <c r="J49" s="2543"/>
      <c r="K49" s="2544"/>
      <c r="L49" s="443"/>
      <c r="M49" s="442"/>
      <c r="N49" s="443"/>
      <c r="O49" s="444"/>
      <c r="P49" s="444"/>
      <c r="Q49" s="445"/>
      <c r="R49" s="461"/>
      <c r="S49" s="462"/>
      <c r="T49" s="445"/>
      <c r="U49" s="445"/>
      <c r="V49" s="466"/>
      <c r="W49" s="450"/>
      <c r="X49" s="451"/>
      <c r="Y49" s="452"/>
      <c r="Z49" s="445"/>
      <c r="AA49" s="444"/>
      <c r="AB49" s="444"/>
      <c r="AC49" s="444"/>
      <c r="AD49" s="444"/>
      <c r="AE49" s="444"/>
      <c r="AF49" s="444"/>
      <c r="AG49" s="444"/>
      <c r="AH49" s="444"/>
      <c r="AI49" s="444"/>
      <c r="AJ49" s="444"/>
      <c r="AK49" s="444"/>
      <c r="AL49" s="444"/>
      <c r="AM49" s="444"/>
      <c r="AN49" s="444"/>
      <c r="AO49" s="444"/>
      <c r="AP49" s="444"/>
      <c r="AQ49" s="444"/>
      <c r="AR49" s="454"/>
      <c r="AS49" s="454"/>
      <c r="AT49" s="448"/>
    </row>
    <row r="50" spans="1:46" s="2" customFormat="1" ht="15.75" x14ac:dyDescent="0.25">
      <c r="A50" s="2433"/>
      <c r="B50" s="2434"/>
      <c r="C50" s="2486"/>
      <c r="D50" s="2487"/>
      <c r="E50" s="173">
        <v>4301</v>
      </c>
      <c r="F50" s="469" t="s">
        <v>456</v>
      </c>
      <c r="G50" s="469"/>
      <c r="H50" s="175"/>
      <c r="I50" s="469"/>
      <c r="J50" s="175"/>
      <c r="K50" s="469"/>
      <c r="L50" s="175"/>
      <c r="M50" s="173"/>
      <c r="N50" s="175"/>
      <c r="O50" s="173"/>
      <c r="P50" s="173"/>
      <c r="Q50" s="175"/>
      <c r="R50" s="178"/>
      <c r="S50" s="455"/>
      <c r="T50" s="175"/>
      <c r="U50" s="175"/>
      <c r="V50" s="175"/>
      <c r="W50" s="456"/>
      <c r="X50" s="58"/>
      <c r="Y50" s="176"/>
      <c r="Z50" s="175"/>
      <c r="AA50" s="173"/>
      <c r="AB50" s="173"/>
      <c r="AC50" s="173"/>
      <c r="AD50" s="173"/>
      <c r="AE50" s="173"/>
      <c r="AF50" s="173"/>
      <c r="AG50" s="173"/>
      <c r="AH50" s="173"/>
      <c r="AI50" s="173"/>
      <c r="AJ50" s="173"/>
      <c r="AK50" s="173"/>
      <c r="AL50" s="173"/>
      <c r="AM50" s="173"/>
      <c r="AN50" s="173"/>
      <c r="AO50" s="173"/>
      <c r="AP50" s="173"/>
      <c r="AQ50" s="173"/>
      <c r="AR50" s="173"/>
      <c r="AS50" s="173"/>
      <c r="AT50" s="175"/>
    </row>
    <row r="51" spans="1:46" ht="36.75" customHeight="1" x14ac:dyDescent="0.25">
      <c r="A51" s="2433"/>
      <c r="B51" s="2434"/>
      <c r="C51" s="2337"/>
      <c r="D51" s="2135"/>
      <c r="E51" s="2486"/>
      <c r="F51" s="2487"/>
      <c r="G51" s="2535" t="s">
        <v>63</v>
      </c>
      <c r="H51" s="2418" t="s">
        <v>457</v>
      </c>
      <c r="I51" s="2535">
        <v>4301004</v>
      </c>
      <c r="J51" s="2418" t="s">
        <v>458</v>
      </c>
      <c r="K51" s="2545"/>
      <c r="L51" s="2418" t="s">
        <v>459</v>
      </c>
      <c r="M51" s="2535">
        <v>430100401</v>
      </c>
      <c r="N51" s="2418" t="s">
        <v>460</v>
      </c>
      <c r="O51" s="2298">
        <v>3</v>
      </c>
      <c r="P51" s="2298" t="s">
        <v>461</v>
      </c>
      <c r="Q51" s="2464" t="s">
        <v>462</v>
      </c>
      <c r="R51" s="2282">
        <f>SUM(W51:W72)/S51</f>
        <v>1</v>
      </c>
      <c r="S51" s="2461">
        <f>SUM(W51:W72)</f>
        <v>2760904177.1000004</v>
      </c>
      <c r="T51" s="2464" t="s">
        <v>463</v>
      </c>
      <c r="U51" s="2526" t="s">
        <v>464</v>
      </c>
      <c r="V51" s="2529" t="s">
        <v>432</v>
      </c>
      <c r="W51" s="470">
        <v>0</v>
      </c>
      <c r="X51" s="438" t="s">
        <v>465</v>
      </c>
      <c r="Y51" s="2531" t="s">
        <v>466</v>
      </c>
      <c r="Z51" s="2175" t="s">
        <v>467</v>
      </c>
      <c r="AA51" s="2175">
        <v>295972</v>
      </c>
      <c r="AB51" s="2175">
        <v>285580</v>
      </c>
      <c r="AC51" s="2175">
        <v>135545</v>
      </c>
      <c r="AD51" s="2175">
        <v>44254</v>
      </c>
      <c r="AE51" s="2175">
        <v>309146</v>
      </c>
      <c r="AF51" s="2175">
        <v>92607</v>
      </c>
      <c r="AG51" s="2175">
        <v>2145</v>
      </c>
      <c r="AH51" s="2175">
        <v>12718</v>
      </c>
      <c r="AI51" s="2175">
        <v>26</v>
      </c>
      <c r="AJ51" s="2175">
        <v>37</v>
      </c>
      <c r="AK51" s="2175">
        <v>0</v>
      </c>
      <c r="AL51" s="2175">
        <v>0</v>
      </c>
      <c r="AM51" s="2175">
        <v>44350</v>
      </c>
      <c r="AN51" s="2175">
        <v>21944</v>
      </c>
      <c r="AO51" s="2175"/>
      <c r="AP51" s="2175">
        <v>75687</v>
      </c>
      <c r="AQ51" s="2175">
        <v>581552</v>
      </c>
      <c r="AR51" s="2456">
        <v>44197</v>
      </c>
      <c r="AS51" s="2456">
        <v>44561</v>
      </c>
      <c r="AT51" s="2425" t="s">
        <v>388</v>
      </c>
    </row>
    <row r="52" spans="1:46" ht="34.5" customHeight="1" x14ac:dyDescent="0.25">
      <c r="A52" s="2433"/>
      <c r="B52" s="2434"/>
      <c r="C52" s="2337"/>
      <c r="D52" s="2135"/>
      <c r="E52" s="2337"/>
      <c r="F52" s="2135"/>
      <c r="G52" s="2536"/>
      <c r="H52" s="2419"/>
      <c r="I52" s="2536"/>
      <c r="J52" s="2419"/>
      <c r="K52" s="2546"/>
      <c r="L52" s="2419"/>
      <c r="M52" s="2536"/>
      <c r="N52" s="2419"/>
      <c r="O52" s="2299"/>
      <c r="P52" s="2299"/>
      <c r="Q52" s="2465"/>
      <c r="R52" s="2459"/>
      <c r="S52" s="2462"/>
      <c r="T52" s="2465"/>
      <c r="U52" s="2527"/>
      <c r="V52" s="2530"/>
      <c r="W52" s="470">
        <v>60000000</v>
      </c>
      <c r="X52" s="438" t="s">
        <v>468</v>
      </c>
      <c r="Y52" s="2532"/>
      <c r="Z52" s="2285"/>
      <c r="AA52" s="2285"/>
      <c r="AB52" s="2285"/>
      <c r="AC52" s="2285"/>
      <c r="AD52" s="2285"/>
      <c r="AE52" s="2285"/>
      <c r="AF52" s="2285"/>
      <c r="AG52" s="2285"/>
      <c r="AH52" s="2285"/>
      <c r="AI52" s="2285"/>
      <c r="AJ52" s="2285"/>
      <c r="AK52" s="2285"/>
      <c r="AL52" s="2285"/>
      <c r="AM52" s="2285"/>
      <c r="AN52" s="2285"/>
      <c r="AO52" s="2285"/>
      <c r="AP52" s="2285"/>
      <c r="AQ52" s="2285"/>
      <c r="AR52" s="2457"/>
      <c r="AS52" s="2457"/>
      <c r="AT52" s="2426"/>
    </row>
    <row r="53" spans="1:46" ht="34.5" customHeight="1" x14ac:dyDescent="0.25">
      <c r="A53" s="2433"/>
      <c r="B53" s="2434"/>
      <c r="C53" s="2337"/>
      <c r="D53" s="2135"/>
      <c r="E53" s="2337"/>
      <c r="F53" s="2135"/>
      <c r="G53" s="2536"/>
      <c r="H53" s="2419"/>
      <c r="I53" s="2536"/>
      <c r="J53" s="2419"/>
      <c r="K53" s="2546"/>
      <c r="L53" s="2419"/>
      <c r="M53" s="2536"/>
      <c r="N53" s="2419"/>
      <c r="O53" s="2299"/>
      <c r="P53" s="2299"/>
      <c r="Q53" s="2465"/>
      <c r="R53" s="2459"/>
      <c r="S53" s="2462"/>
      <c r="T53" s="2465"/>
      <c r="U53" s="2527"/>
      <c r="V53" s="2281" t="s">
        <v>469</v>
      </c>
      <c r="W53" s="83">
        <v>0</v>
      </c>
      <c r="X53" s="438" t="s">
        <v>465</v>
      </c>
      <c r="Y53" s="2532"/>
      <c r="Z53" s="2285"/>
      <c r="AA53" s="2285"/>
      <c r="AB53" s="2285"/>
      <c r="AC53" s="2285"/>
      <c r="AD53" s="2285"/>
      <c r="AE53" s="2285"/>
      <c r="AF53" s="2285"/>
      <c r="AG53" s="2285"/>
      <c r="AH53" s="2285"/>
      <c r="AI53" s="2285"/>
      <c r="AJ53" s="2285"/>
      <c r="AK53" s="2285"/>
      <c r="AL53" s="2285"/>
      <c r="AM53" s="2285"/>
      <c r="AN53" s="2285"/>
      <c r="AO53" s="2285"/>
      <c r="AP53" s="2285"/>
      <c r="AQ53" s="2285"/>
      <c r="AR53" s="2457"/>
      <c r="AS53" s="2457"/>
      <c r="AT53" s="2426"/>
    </row>
    <row r="54" spans="1:46" ht="38.25" customHeight="1" x14ac:dyDescent="0.25">
      <c r="A54" s="2433"/>
      <c r="B54" s="2434"/>
      <c r="C54" s="2337"/>
      <c r="D54" s="2135"/>
      <c r="E54" s="2337"/>
      <c r="F54" s="2135"/>
      <c r="G54" s="2536"/>
      <c r="H54" s="2419"/>
      <c r="I54" s="2536"/>
      <c r="J54" s="2419"/>
      <c r="K54" s="2546"/>
      <c r="L54" s="2419"/>
      <c r="M54" s="2536"/>
      <c r="N54" s="2419"/>
      <c r="O54" s="2299"/>
      <c r="P54" s="2299"/>
      <c r="Q54" s="2465"/>
      <c r="R54" s="2459"/>
      <c r="S54" s="2462"/>
      <c r="T54" s="2465"/>
      <c r="U54" s="2527"/>
      <c r="V54" s="2316"/>
      <c r="W54" s="83">
        <v>50000000</v>
      </c>
      <c r="X54" s="438" t="s">
        <v>470</v>
      </c>
      <c r="Y54" s="2532"/>
      <c r="Z54" s="2285"/>
      <c r="AA54" s="2285"/>
      <c r="AB54" s="2285"/>
      <c r="AC54" s="2285"/>
      <c r="AD54" s="2285"/>
      <c r="AE54" s="2285"/>
      <c r="AF54" s="2285"/>
      <c r="AG54" s="2285"/>
      <c r="AH54" s="2285"/>
      <c r="AI54" s="2285"/>
      <c r="AJ54" s="2285"/>
      <c r="AK54" s="2285"/>
      <c r="AL54" s="2285"/>
      <c r="AM54" s="2285"/>
      <c r="AN54" s="2285"/>
      <c r="AO54" s="2285"/>
      <c r="AP54" s="2285"/>
      <c r="AQ54" s="2285"/>
      <c r="AR54" s="2457"/>
      <c r="AS54" s="2457"/>
      <c r="AT54" s="2426"/>
    </row>
    <row r="55" spans="1:46" ht="38.25" customHeight="1" x14ac:dyDescent="0.25">
      <c r="A55" s="2433"/>
      <c r="B55" s="2434"/>
      <c r="C55" s="2337"/>
      <c r="D55" s="2135"/>
      <c r="E55" s="2337"/>
      <c r="F55" s="2135"/>
      <c r="G55" s="2536"/>
      <c r="H55" s="2419"/>
      <c r="I55" s="2536"/>
      <c r="J55" s="2419"/>
      <c r="K55" s="2546"/>
      <c r="L55" s="2419"/>
      <c r="M55" s="2536"/>
      <c r="N55" s="2419"/>
      <c r="O55" s="2299"/>
      <c r="P55" s="2299"/>
      <c r="Q55" s="2465"/>
      <c r="R55" s="2459"/>
      <c r="S55" s="2462"/>
      <c r="T55" s="2465"/>
      <c r="U55" s="2527"/>
      <c r="V55" s="2316"/>
      <c r="W55" s="83">
        <v>20000000</v>
      </c>
      <c r="X55" s="438" t="s">
        <v>471</v>
      </c>
      <c r="Y55" s="2532"/>
      <c r="Z55" s="2285"/>
      <c r="AA55" s="2285"/>
      <c r="AB55" s="2285"/>
      <c r="AC55" s="2285"/>
      <c r="AD55" s="2285"/>
      <c r="AE55" s="2285"/>
      <c r="AF55" s="2285"/>
      <c r="AG55" s="2285"/>
      <c r="AH55" s="2285"/>
      <c r="AI55" s="2285"/>
      <c r="AJ55" s="2285"/>
      <c r="AK55" s="2285"/>
      <c r="AL55" s="2285"/>
      <c r="AM55" s="2285"/>
      <c r="AN55" s="2285"/>
      <c r="AO55" s="2285"/>
      <c r="AP55" s="2285"/>
      <c r="AQ55" s="2285"/>
      <c r="AR55" s="2457"/>
      <c r="AS55" s="2457"/>
      <c r="AT55" s="2426"/>
    </row>
    <row r="56" spans="1:46" ht="38.25" customHeight="1" x14ac:dyDescent="0.25">
      <c r="A56" s="2433"/>
      <c r="B56" s="2434"/>
      <c r="C56" s="2337"/>
      <c r="D56" s="2135"/>
      <c r="E56" s="2337"/>
      <c r="F56" s="2135"/>
      <c r="G56" s="2536"/>
      <c r="H56" s="2419"/>
      <c r="I56" s="2536"/>
      <c r="J56" s="2419"/>
      <c r="K56" s="2546"/>
      <c r="L56" s="2419"/>
      <c r="M56" s="2536"/>
      <c r="N56" s="2419"/>
      <c r="O56" s="2299"/>
      <c r="P56" s="2299"/>
      <c r="Q56" s="2465"/>
      <c r="R56" s="2459"/>
      <c r="S56" s="2462"/>
      <c r="T56" s="2465"/>
      <c r="U56" s="2527"/>
      <c r="V56" s="2316"/>
      <c r="W56" s="83">
        <v>30000000</v>
      </c>
      <c r="X56" s="438" t="s">
        <v>472</v>
      </c>
      <c r="Y56" s="2532"/>
      <c r="Z56" s="2285"/>
      <c r="AA56" s="2285"/>
      <c r="AB56" s="2285"/>
      <c r="AC56" s="2285"/>
      <c r="AD56" s="2285"/>
      <c r="AE56" s="2285"/>
      <c r="AF56" s="2285"/>
      <c r="AG56" s="2285"/>
      <c r="AH56" s="2285"/>
      <c r="AI56" s="2285"/>
      <c r="AJ56" s="2285"/>
      <c r="AK56" s="2285"/>
      <c r="AL56" s="2285"/>
      <c r="AM56" s="2285"/>
      <c r="AN56" s="2285"/>
      <c r="AO56" s="2285"/>
      <c r="AP56" s="2285"/>
      <c r="AQ56" s="2285"/>
      <c r="AR56" s="2457"/>
      <c r="AS56" s="2457"/>
      <c r="AT56" s="2426"/>
    </row>
    <row r="57" spans="1:46" ht="38.25" customHeight="1" x14ac:dyDescent="0.25">
      <c r="A57" s="2433"/>
      <c r="B57" s="2434"/>
      <c r="C57" s="2337"/>
      <c r="D57" s="2135"/>
      <c r="E57" s="2337"/>
      <c r="F57" s="2135"/>
      <c r="G57" s="2536"/>
      <c r="H57" s="2419"/>
      <c r="I57" s="2536"/>
      <c r="J57" s="2419"/>
      <c r="K57" s="2546"/>
      <c r="L57" s="2419"/>
      <c r="M57" s="2536"/>
      <c r="N57" s="2419"/>
      <c r="O57" s="2299"/>
      <c r="P57" s="2299"/>
      <c r="Q57" s="2465"/>
      <c r="R57" s="2459"/>
      <c r="S57" s="2462"/>
      <c r="T57" s="2465"/>
      <c r="U57" s="2527"/>
      <c r="V57" s="2317"/>
      <c r="W57" s="83">
        <v>30000000</v>
      </c>
      <c r="X57" s="438" t="s">
        <v>473</v>
      </c>
      <c r="Y57" s="2532"/>
      <c r="Z57" s="2285"/>
      <c r="AA57" s="2285"/>
      <c r="AB57" s="2285"/>
      <c r="AC57" s="2285"/>
      <c r="AD57" s="2285"/>
      <c r="AE57" s="2285"/>
      <c r="AF57" s="2285"/>
      <c r="AG57" s="2285"/>
      <c r="AH57" s="2285"/>
      <c r="AI57" s="2285"/>
      <c r="AJ57" s="2285"/>
      <c r="AK57" s="2285"/>
      <c r="AL57" s="2285"/>
      <c r="AM57" s="2285"/>
      <c r="AN57" s="2285"/>
      <c r="AO57" s="2285"/>
      <c r="AP57" s="2285"/>
      <c r="AQ57" s="2285"/>
      <c r="AR57" s="2457"/>
      <c r="AS57" s="2457"/>
      <c r="AT57" s="2426"/>
    </row>
    <row r="58" spans="1:46" ht="52.5" customHeight="1" x14ac:dyDescent="0.25">
      <c r="A58" s="2433"/>
      <c r="B58" s="2434"/>
      <c r="C58" s="2337"/>
      <c r="D58" s="2135"/>
      <c r="E58" s="2337"/>
      <c r="F58" s="2135"/>
      <c r="G58" s="2536"/>
      <c r="H58" s="2419"/>
      <c r="I58" s="2536"/>
      <c r="J58" s="2419"/>
      <c r="K58" s="2546"/>
      <c r="L58" s="2419"/>
      <c r="M58" s="2536"/>
      <c r="N58" s="2419"/>
      <c r="O58" s="2299"/>
      <c r="P58" s="2299"/>
      <c r="Q58" s="2465"/>
      <c r="R58" s="2459"/>
      <c r="S58" s="2462"/>
      <c r="T58" s="2465"/>
      <c r="U58" s="2527"/>
      <c r="V58" s="2281" t="s">
        <v>474</v>
      </c>
      <c r="W58" s="470">
        <v>25600000</v>
      </c>
      <c r="X58" s="438" t="s">
        <v>465</v>
      </c>
      <c r="Y58" s="2532"/>
      <c r="Z58" s="2285"/>
      <c r="AA58" s="2285"/>
      <c r="AB58" s="2285"/>
      <c r="AC58" s="2285"/>
      <c r="AD58" s="2285"/>
      <c r="AE58" s="2285"/>
      <c r="AF58" s="2285"/>
      <c r="AG58" s="2285"/>
      <c r="AH58" s="2285"/>
      <c r="AI58" s="2285"/>
      <c r="AJ58" s="2285"/>
      <c r="AK58" s="2285"/>
      <c r="AL58" s="2285"/>
      <c r="AM58" s="2285"/>
      <c r="AN58" s="2285"/>
      <c r="AO58" s="2285"/>
      <c r="AP58" s="2285"/>
      <c r="AQ58" s="2285"/>
      <c r="AR58" s="2457"/>
      <c r="AS58" s="2457"/>
      <c r="AT58" s="2426"/>
    </row>
    <row r="59" spans="1:46" ht="36" customHeight="1" x14ac:dyDescent="0.25">
      <c r="A59" s="2433"/>
      <c r="B59" s="2434"/>
      <c r="C59" s="2337"/>
      <c r="D59" s="2135"/>
      <c r="E59" s="2337"/>
      <c r="F59" s="2135"/>
      <c r="G59" s="2536"/>
      <c r="H59" s="2419"/>
      <c r="I59" s="2536"/>
      <c r="J59" s="2419"/>
      <c r="K59" s="2546"/>
      <c r="L59" s="2419"/>
      <c r="M59" s="2536"/>
      <c r="N59" s="2419"/>
      <c r="O59" s="2299"/>
      <c r="P59" s="2299"/>
      <c r="Q59" s="2465"/>
      <c r="R59" s="2459"/>
      <c r="S59" s="2462"/>
      <c r="T59" s="2465"/>
      <c r="U59" s="2527"/>
      <c r="V59" s="2317"/>
      <c r="W59" s="470">
        <v>51773332</v>
      </c>
      <c r="X59" s="438" t="s">
        <v>475</v>
      </c>
      <c r="Y59" s="2532"/>
      <c r="Z59" s="2285"/>
      <c r="AA59" s="2285"/>
      <c r="AB59" s="2285"/>
      <c r="AC59" s="2285"/>
      <c r="AD59" s="2285"/>
      <c r="AE59" s="2285"/>
      <c r="AF59" s="2285"/>
      <c r="AG59" s="2285"/>
      <c r="AH59" s="2285"/>
      <c r="AI59" s="2285"/>
      <c r="AJ59" s="2285"/>
      <c r="AK59" s="2285"/>
      <c r="AL59" s="2285"/>
      <c r="AM59" s="2285"/>
      <c r="AN59" s="2285"/>
      <c r="AO59" s="2285"/>
      <c r="AP59" s="2285"/>
      <c r="AQ59" s="2285"/>
      <c r="AR59" s="2457"/>
      <c r="AS59" s="2457"/>
      <c r="AT59" s="2426"/>
    </row>
    <row r="60" spans="1:46" ht="38.25" customHeight="1" x14ac:dyDescent="0.25">
      <c r="A60" s="2433"/>
      <c r="B60" s="2434"/>
      <c r="C60" s="2337"/>
      <c r="D60" s="2135"/>
      <c r="E60" s="2337"/>
      <c r="F60" s="2135"/>
      <c r="G60" s="2536"/>
      <c r="H60" s="2419"/>
      <c r="I60" s="2536"/>
      <c r="J60" s="2419"/>
      <c r="K60" s="2546"/>
      <c r="L60" s="2419"/>
      <c r="M60" s="2536"/>
      <c r="N60" s="2419"/>
      <c r="O60" s="2299"/>
      <c r="P60" s="2299"/>
      <c r="Q60" s="2465"/>
      <c r="R60" s="2459"/>
      <c r="S60" s="2462"/>
      <c r="T60" s="2465"/>
      <c r="U60" s="2527"/>
      <c r="V60" s="2281" t="s">
        <v>476</v>
      </c>
      <c r="W60" s="470">
        <v>38250000</v>
      </c>
      <c r="X60" s="438" t="s">
        <v>465</v>
      </c>
      <c r="Y60" s="2532"/>
      <c r="Z60" s="2285"/>
      <c r="AA60" s="2285"/>
      <c r="AB60" s="2285"/>
      <c r="AC60" s="2285"/>
      <c r="AD60" s="2285"/>
      <c r="AE60" s="2285"/>
      <c r="AF60" s="2285"/>
      <c r="AG60" s="2285"/>
      <c r="AH60" s="2285"/>
      <c r="AI60" s="2285"/>
      <c r="AJ60" s="2285"/>
      <c r="AK60" s="2285"/>
      <c r="AL60" s="2285"/>
      <c r="AM60" s="2285"/>
      <c r="AN60" s="2285"/>
      <c r="AO60" s="2285"/>
      <c r="AP60" s="2285"/>
      <c r="AQ60" s="2285"/>
      <c r="AR60" s="2457"/>
      <c r="AS60" s="2457"/>
      <c r="AT60" s="2426"/>
    </row>
    <row r="61" spans="1:46" ht="47.25" customHeight="1" x14ac:dyDescent="0.25">
      <c r="A61" s="2433"/>
      <c r="B61" s="2434"/>
      <c r="C61" s="2337"/>
      <c r="D61" s="2135"/>
      <c r="E61" s="2337"/>
      <c r="F61" s="2135"/>
      <c r="G61" s="2536"/>
      <c r="H61" s="2419"/>
      <c r="I61" s="2536"/>
      <c r="J61" s="2419"/>
      <c r="K61" s="2546"/>
      <c r="L61" s="2419"/>
      <c r="M61" s="2536"/>
      <c r="N61" s="2419"/>
      <c r="O61" s="2299"/>
      <c r="P61" s="2299"/>
      <c r="Q61" s="2465"/>
      <c r="R61" s="2459"/>
      <c r="S61" s="2462"/>
      <c r="T61" s="2465"/>
      <c r="U61" s="2527"/>
      <c r="V61" s="2317"/>
      <c r="W61" s="470">
        <v>46228334</v>
      </c>
      <c r="X61" s="438" t="s">
        <v>475</v>
      </c>
      <c r="Y61" s="2532"/>
      <c r="Z61" s="2285"/>
      <c r="AA61" s="2285"/>
      <c r="AB61" s="2285"/>
      <c r="AC61" s="2285"/>
      <c r="AD61" s="2285"/>
      <c r="AE61" s="2285"/>
      <c r="AF61" s="2285"/>
      <c r="AG61" s="2285"/>
      <c r="AH61" s="2285"/>
      <c r="AI61" s="2285"/>
      <c r="AJ61" s="2285"/>
      <c r="AK61" s="2285"/>
      <c r="AL61" s="2285"/>
      <c r="AM61" s="2285"/>
      <c r="AN61" s="2285"/>
      <c r="AO61" s="2285"/>
      <c r="AP61" s="2285"/>
      <c r="AQ61" s="2285"/>
      <c r="AR61" s="2457"/>
      <c r="AS61" s="2457"/>
      <c r="AT61" s="2426"/>
    </row>
    <row r="62" spans="1:46" ht="40.5" customHeight="1" x14ac:dyDescent="0.25">
      <c r="A62" s="2433"/>
      <c r="B62" s="2434"/>
      <c r="C62" s="2337"/>
      <c r="D62" s="2135"/>
      <c r="E62" s="2337"/>
      <c r="F62" s="2135"/>
      <c r="G62" s="2536"/>
      <c r="H62" s="2419"/>
      <c r="I62" s="2536"/>
      <c r="J62" s="2419"/>
      <c r="K62" s="2546"/>
      <c r="L62" s="2419"/>
      <c r="M62" s="2536"/>
      <c r="N62" s="2419"/>
      <c r="O62" s="2299"/>
      <c r="P62" s="2299"/>
      <c r="Q62" s="2465"/>
      <c r="R62" s="2459"/>
      <c r="S62" s="2462"/>
      <c r="T62" s="2465"/>
      <c r="U62" s="2527"/>
      <c r="V62" s="2524" t="s">
        <v>425</v>
      </c>
      <c r="W62" s="470">
        <v>31300000</v>
      </c>
      <c r="X62" s="438" t="s">
        <v>465</v>
      </c>
      <c r="Y62" s="2532"/>
      <c r="Z62" s="2285"/>
      <c r="AA62" s="2285"/>
      <c r="AB62" s="2285"/>
      <c r="AC62" s="2285"/>
      <c r="AD62" s="2285"/>
      <c r="AE62" s="2285"/>
      <c r="AF62" s="2285"/>
      <c r="AG62" s="2285"/>
      <c r="AH62" s="2285"/>
      <c r="AI62" s="2285"/>
      <c r="AJ62" s="2285"/>
      <c r="AK62" s="2285"/>
      <c r="AL62" s="2285"/>
      <c r="AM62" s="2285"/>
      <c r="AN62" s="2285"/>
      <c r="AO62" s="2285"/>
      <c r="AP62" s="2285"/>
      <c r="AQ62" s="2285"/>
      <c r="AR62" s="2457"/>
      <c r="AS62" s="2457"/>
      <c r="AT62" s="2426"/>
    </row>
    <row r="63" spans="1:46" ht="45" customHeight="1" x14ac:dyDescent="0.25">
      <c r="A63" s="2433"/>
      <c r="B63" s="2434"/>
      <c r="C63" s="2337"/>
      <c r="D63" s="2135"/>
      <c r="E63" s="2337"/>
      <c r="F63" s="2135"/>
      <c r="G63" s="2536"/>
      <c r="H63" s="2419"/>
      <c r="I63" s="2536"/>
      <c r="J63" s="2419"/>
      <c r="K63" s="2546"/>
      <c r="L63" s="2419"/>
      <c r="M63" s="2536"/>
      <c r="N63" s="2419"/>
      <c r="O63" s="2299"/>
      <c r="P63" s="2299"/>
      <c r="Q63" s="2465"/>
      <c r="R63" s="2459"/>
      <c r="S63" s="2462"/>
      <c r="T63" s="2465"/>
      <c r="U63" s="2527"/>
      <c r="V63" s="2525"/>
      <c r="W63" s="470">
        <v>100000000</v>
      </c>
      <c r="X63" s="438" t="s">
        <v>477</v>
      </c>
      <c r="Y63" s="2532"/>
      <c r="Z63" s="2285"/>
      <c r="AA63" s="2285"/>
      <c r="AB63" s="2285"/>
      <c r="AC63" s="2285"/>
      <c r="AD63" s="2285"/>
      <c r="AE63" s="2285"/>
      <c r="AF63" s="2285"/>
      <c r="AG63" s="2285"/>
      <c r="AH63" s="2285"/>
      <c r="AI63" s="2285"/>
      <c r="AJ63" s="2285"/>
      <c r="AK63" s="2285"/>
      <c r="AL63" s="2285"/>
      <c r="AM63" s="2285"/>
      <c r="AN63" s="2285"/>
      <c r="AO63" s="2285"/>
      <c r="AP63" s="2285"/>
      <c r="AQ63" s="2285"/>
      <c r="AR63" s="2457"/>
      <c r="AS63" s="2457"/>
      <c r="AT63" s="2426"/>
    </row>
    <row r="64" spans="1:46" ht="55.5" customHeight="1" x14ac:dyDescent="0.25">
      <c r="A64" s="2433"/>
      <c r="B64" s="2434"/>
      <c r="C64" s="2337"/>
      <c r="D64" s="2135"/>
      <c r="E64" s="2337"/>
      <c r="F64" s="2135"/>
      <c r="G64" s="2536"/>
      <c r="H64" s="2419"/>
      <c r="I64" s="2536"/>
      <c r="J64" s="2419"/>
      <c r="K64" s="2546"/>
      <c r="L64" s="2419"/>
      <c r="M64" s="2536"/>
      <c r="N64" s="2419"/>
      <c r="O64" s="2299"/>
      <c r="P64" s="2299"/>
      <c r="Q64" s="2465"/>
      <c r="R64" s="2459"/>
      <c r="S64" s="2462"/>
      <c r="T64" s="2465"/>
      <c r="U64" s="2527"/>
      <c r="V64" s="2177" t="s">
        <v>478</v>
      </c>
      <c r="W64" s="470">
        <v>30600000</v>
      </c>
      <c r="X64" s="438" t="s">
        <v>465</v>
      </c>
      <c r="Y64" s="2532"/>
      <c r="Z64" s="2285"/>
      <c r="AA64" s="2285"/>
      <c r="AB64" s="2285"/>
      <c r="AC64" s="2285"/>
      <c r="AD64" s="2285"/>
      <c r="AE64" s="2285"/>
      <c r="AF64" s="2285"/>
      <c r="AG64" s="2285"/>
      <c r="AH64" s="2285"/>
      <c r="AI64" s="2285"/>
      <c r="AJ64" s="2285"/>
      <c r="AK64" s="2285"/>
      <c r="AL64" s="2285"/>
      <c r="AM64" s="2285"/>
      <c r="AN64" s="2285"/>
      <c r="AO64" s="2285"/>
      <c r="AP64" s="2285"/>
      <c r="AQ64" s="2285"/>
      <c r="AR64" s="2457"/>
      <c r="AS64" s="2457"/>
      <c r="AT64" s="2426"/>
    </row>
    <row r="65" spans="1:66" ht="74.25" customHeight="1" x14ac:dyDescent="0.25">
      <c r="A65" s="2433"/>
      <c r="B65" s="2434"/>
      <c r="C65" s="2337"/>
      <c r="D65" s="2135"/>
      <c r="E65" s="2337"/>
      <c r="F65" s="2135"/>
      <c r="G65" s="2536"/>
      <c r="H65" s="2419"/>
      <c r="I65" s="2536"/>
      <c r="J65" s="2419"/>
      <c r="K65" s="2546"/>
      <c r="L65" s="2419"/>
      <c r="M65" s="2536"/>
      <c r="N65" s="2419"/>
      <c r="O65" s="2299"/>
      <c r="P65" s="2299"/>
      <c r="Q65" s="2465"/>
      <c r="R65" s="2459"/>
      <c r="S65" s="2462"/>
      <c r="T65" s="2465"/>
      <c r="U65" s="2527"/>
      <c r="V65" s="2249"/>
      <c r="W65" s="470">
        <v>69709699.359999999</v>
      </c>
      <c r="X65" s="438" t="s">
        <v>477</v>
      </c>
      <c r="Y65" s="2532"/>
      <c r="Z65" s="2285"/>
      <c r="AA65" s="2285"/>
      <c r="AB65" s="2285"/>
      <c r="AC65" s="2285"/>
      <c r="AD65" s="2285"/>
      <c r="AE65" s="2285"/>
      <c r="AF65" s="2285"/>
      <c r="AG65" s="2285"/>
      <c r="AH65" s="2285"/>
      <c r="AI65" s="2285"/>
      <c r="AJ65" s="2285"/>
      <c r="AK65" s="2285"/>
      <c r="AL65" s="2285"/>
      <c r="AM65" s="2285"/>
      <c r="AN65" s="2285"/>
      <c r="AO65" s="2285"/>
      <c r="AP65" s="2285"/>
      <c r="AQ65" s="2285"/>
      <c r="AR65" s="2457"/>
      <c r="AS65" s="2457"/>
      <c r="AT65" s="2426"/>
    </row>
    <row r="66" spans="1:66" ht="75" customHeight="1" x14ac:dyDescent="0.25">
      <c r="A66" s="2433"/>
      <c r="B66" s="2434"/>
      <c r="C66" s="2337"/>
      <c r="D66" s="2135"/>
      <c r="E66" s="2337"/>
      <c r="F66" s="2135"/>
      <c r="G66" s="2536"/>
      <c r="H66" s="2419"/>
      <c r="I66" s="2536"/>
      <c r="J66" s="2419"/>
      <c r="K66" s="2546"/>
      <c r="L66" s="2419"/>
      <c r="M66" s="2536"/>
      <c r="N66" s="2419"/>
      <c r="O66" s="2299"/>
      <c r="P66" s="2299"/>
      <c r="Q66" s="2465"/>
      <c r="R66" s="2459"/>
      <c r="S66" s="2462"/>
      <c r="T66" s="2465"/>
      <c r="U66" s="2527"/>
      <c r="V66" s="2177" t="s">
        <v>389</v>
      </c>
      <c r="W66" s="470">
        <v>125530000</v>
      </c>
      <c r="X66" s="438" t="s">
        <v>465</v>
      </c>
      <c r="Y66" s="2532"/>
      <c r="Z66" s="2285"/>
      <c r="AA66" s="2285"/>
      <c r="AB66" s="2285"/>
      <c r="AC66" s="2285"/>
      <c r="AD66" s="2285"/>
      <c r="AE66" s="2285"/>
      <c r="AF66" s="2285"/>
      <c r="AG66" s="2285"/>
      <c r="AH66" s="2285"/>
      <c r="AI66" s="2285"/>
      <c r="AJ66" s="2285"/>
      <c r="AK66" s="2285"/>
      <c r="AL66" s="2285"/>
      <c r="AM66" s="2285"/>
      <c r="AN66" s="2285"/>
      <c r="AO66" s="2285"/>
      <c r="AP66" s="2285"/>
      <c r="AQ66" s="2285"/>
      <c r="AR66" s="2457"/>
      <c r="AS66" s="2457"/>
      <c r="AT66" s="2426"/>
    </row>
    <row r="67" spans="1:66" ht="65.25" customHeight="1" x14ac:dyDescent="0.25">
      <c r="A67" s="2433"/>
      <c r="B67" s="2434"/>
      <c r="C67" s="2337"/>
      <c r="D67" s="2135"/>
      <c r="E67" s="2337"/>
      <c r="F67" s="2135"/>
      <c r="G67" s="2536"/>
      <c r="H67" s="2419"/>
      <c r="I67" s="2536"/>
      <c r="J67" s="2419"/>
      <c r="K67" s="2546"/>
      <c r="L67" s="2419"/>
      <c r="M67" s="2536"/>
      <c r="N67" s="2419"/>
      <c r="O67" s="2299"/>
      <c r="P67" s="2299"/>
      <c r="Q67" s="2465"/>
      <c r="R67" s="2459"/>
      <c r="S67" s="2462"/>
      <c r="T67" s="2465"/>
      <c r="U67" s="2527"/>
      <c r="V67" s="2249"/>
      <c r="W67" s="470">
        <v>130000000</v>
      </c>
      <c r="X67" s="438" t="s">
        <v>477</v>
      </c>
      <c r="Y67" s="2532"/>
      <c r="Z67" s="2285"/>
      <c r="AA67" s="2285"/>
      <c r="AB67" s="2285"/>
      <c r="AC67" s="2285"/>
      <c r="AD67" s="2285"/>
      <c r="AE67" s="2285"/>
      <c r="AF67" s="2285"/>
      <c r="AG67" s="2285"/>
      <c r="AH67" s="2285"/>
      <c r="AI67" s="2285"/>
      <c r="AJ67" s="2285"/>
      <c r="AK67" s="2285"/>
      <c r="AL67" s="2285"/>
      <c r="AM67" s="2285"/>
      <c r="AN67" s="2285"/>
      <c r="AO67" s="2285"/>
      <c r="AP67" s="2285"/>
      <c r="AQ67" s="2285"/>
      <c r="AR67" s="2457"/>
      <c r="AS67" s="2457"/>
      <c r="AT67" s="2426"/>
    </row>
    <row r="68" spans="1:66" s="472" customFormat="1" ht="104.25" customHeight="1" x14ac:dyDescent="0.25">
      <c r="A68" s="2433"/>
      <c r="B68" s="2434"/>
      <c r="C68" s="2337"/>
      <c r="D68" s="2135"/>
      <c r="E68" s="2337"/>
      <c r="F68" s="2135"/>
      <c r="G68" s="2536"/>
      <c r="H68" s="2419"/>
      <c r="I68" s="2536"/>
      <c r="J68" s="2419"/>
      <c r="K68" s="2546"/>
      <c r="L68" s="2419"/>
      <c r="M68" s="2536"/>
      <c r="N68" s="2419"/>
      <c r="O68" s="2299"/>
      <c r="P68" s="2299"/>
      <c r="Q68" s="2465"/>
      <c r="R68" s="2459"/>
      <c r="S68" s="2462"/>
      <c r="T68" s="2465"/>
      <c r="U68" s="2527"/>
      <c r="V68" s="2524" t="s">
        <v>479</v>
      </c>
      <c r="W68" s="470">
        <v>1076358231.9200001</v>
      </c>
      <c r="X68" s="471" t="s">
        <v>480</v>
      </c>
      <c r="Y68" s="2532"/>
      <c r="Z68" s="2285"/>
      <c r="AA68" s="2285"/>
      <c r="AB68" s="2285"/>
      <c r="AC68" s="2285"/>
      <c r="AD68" s="2285"/>
      <c r="AE68" s="2285"/>
      <c r="AF68" s="2285"/>
      <c r="AG68" s="2285"/>
      <c r="AH68" s="2285"/>
      <c r="AI68" s="2285"/>
      <c r="AJ68" s="2285"/>
      <c r="AK68" s="2285"/>
      <c r="AL68" s="2285"/>
      <c r="AM68" s="2285"/>
      <c r="AN68" s="2285"/>
      <c r="AO68" s="2285"/>
      <c r="AP68" s="2285"/>
      <c r="AQ68" s="2285"/>
      <c r="AR68" s="2457"/>
      <c r="AS68" s="2457"/>
      <c r="AT68" s="2426"/>
    </row>
    <row r="69" spans="1:66" s="472" customFormat="1" ht="104.25" customHeight="1" x14ac:dyDescent="0.25">
      <c r="A69" s="2433"/>
      <c r="B69" s="2434"/>
      <c r="C69" s="2337"/>
      <c r="D69" s="2135"/>
      <c r="E69" s="2337"/>
      <c r="F69" s="2135"/>
      <c r="G69" s="2536"/>
      <c r="H69" s="2419"/>
      <c r="I69" s="2536"/>
      <c r="J69" s="2419"/>
      <c r="K69" s="2546"/>
      <c r="L69" s="2419"/>
      <c r="M69" s="2536"/>
      <c r="N69" s="2419"/>
      <c r="O69" s="2299"/>
      <c r="P69" s="2299"/>
      <c r="Q69" s="2465"/>
      <c r="R69" s="2459"/>
      <c r="S69" s="2462"/>
      <c r="T69" s="2465"/>
      <c r="U69" s="2527"/>
      <c r="V69" s="2525"/>
      <c r="W69" s="470">
        <v>480000000</v>
      </c>
      <c r="X69" s="473" t="s">
        <v>481</v>
      </c>
      <c r="Y69" s="2532"/>
      <c r="Z69" s="2285"/>
      <c r="AA69" s="2285"/>
      <c r="AB69" s="2285"/>
      <c r="AC69" s="2285"/>
      <c r="AD69" s="2285"/>
      <c r="AE69" s="2285"/>
      <c r="AF69" s="2285"/>
      <c r="AG69" s="2285"/>
      <c r="AH69" s="2285"/>
      <c r="AI69" s="2285"/>
      <c r="AJ69" s="2285"/>
      <c r="AK69" s="2285"/>
      <c r="AL69" s="2285"/>
      <c r="AM69" s="2285"/>
      <c r="AN69" s="2285"/>
      <c r="AO69" s="2285"/>
      <c r="AP69" s="2285"/>
      <c r="AQ69" s="2285"/>
      <c r="AR69" s="2457"/>
      <c r="AS69" s="2457"/>
      <c r="AT69" s="2426"/>
    </row>
    <row r="70" spans="1:66" s="472" customFormat="1" ht="59.25" customHeight="1" x14ac:dyDescent="0.25">
      <c r="A70" s="2433"/>
      <c r="B70" s="2434"/>
      <c r="C70" s="2337"/>
      <c r="D70" s="2135"/>
      <c r="E70" s="2337"/>
      <c r="F70" s="2135"/>
      <c r="G70" s="2536"/>
      <c r="H70" s="2419"/>
      <c r="I70" s="2536"/>
      <c r="J70" s="2419"/>
      <c r="K70" s="2546"/>
      <c r="L70" s="2419"/>
      <c r="M70" s="2536"/>
      <c r="N70" s="2419"/>
      <c r="O70" s="2299"/>
      <c r="P70" s="2299"/>
      <c r="Q70" s="2465"/>
      <c r="R70" s="2459"/>
      <c r="S70" s="2462"/>
      <c r="T70" s="2465"/>
      <c r="U70" s="2527"/>
      <c r="V70" s="2524" t="s">
        <v>482</v>
      </c>
      <c r="W70" s="470">
        <v>95554579.819999993</v>
      </c>
      <c r="X70" s="438" t="s">
        <v>483</v>
      </c>
      <c r="Y70" s="2532"/>
      <c r="Z70" s="2285"/>
      <c r="AA70" s="2285"/>
      <c r="AB70" s="2285"/>
      <c r="AC70" s="2285"/>
      <c r="AD70" s="2285"/>
      <c r="AE70" s="2285"/>
      <c r="AF70" s="2285"/>
      <c r="AG70" s="2285"/>
      <c r="AH70" s="2285"/>
      <c r="AI70" s="2285"/>
      <c r="AJ70" s="2285"/>
      <c r="AK70" s="2285"/>
      <c r="AL70" s="2285"/>
      <c r="AM70" s="2285"/>
      <c r="AN70" s="2285"/>
      <c r="AO70" s="2285"/>
      <c r="AP70" s="2285"/>
      <c r="AQ70" s="2285"/>
      <c r="AR70" s="2457"/>
      <c r="AS70" s="2457"/>
      <c r="AT70" s="2426"/>
    </row>
    <row r="71" spans="1:66" s="472" customFormat="1" ht="42" customHeight="1" x14ac:dyDescent="0.25">
      <c r="A71" s="2433"/>
      <c r="B71" s="2434"/>
      <c r="C71" s="2337"/>
      <c r="D71" s="2135"/>
      <c r="E71" s="2337"/>
      <c r="F71" s="2135"/>
      <c r="G71" s="2536"/>
      <c r="H71" s="2419"/>
      <c r="I71" s="2536"/>
      <c r="J71" s="2419"/>
      <c r="K71" s="2546"/>
      <c r="L71" s="2419"/>
      <c r="M71" s="2536"/>
      <c r="N71" s="2419"/>
      <c r="O71" s="2299"/>
      <c r="P71" s="2299"/>
      <c r="Q71" s="2465"/>
      <c r="R71" s="2459"/>
      <c r="S71" s="2462"/>
      <c r="T71" s="2465"/>
      <c r="U71" s="2527"/>
      <c r="V71" s="2534"/>
      <c r="W71" s="470">
        <v>150000000</v>
      </c>
      <c r="X71" s="438" t="s">
        <v>477</v>
      </c>
      <c r="Y71" s="2532"/>
      <c r="Z71" s="2285"/>
      <c r="AA71" s="2285"/>
      <c r="AB71" s="2285"/>
      <c r="AC71" s="2285"/>
      <c r="AD71" s="2285"/>
      <c r="AE71" s="2285"/>
      <c r="AF71" s="2285"/>
      <c r="AG71" s="2285"/>
      <c r="AH71" s="2285"/>
      <c r="AI71" s="2285"/>
      <c r="AJ71" s="2285"/>
      <c r="AK71" s="2285"/>
      <c r="AL71" s="2285"/>
      <c r="AM71" s="2285"/>
      <c r="AN71" s="2285"/>
      <c r="AO71" s="2285"/>
      <c r="AP71" s="2285"/>
      <c r="AQ71" s="2285"/>
      <c r="AR71" s="2457"/>
      <c r="AS71" s="2457"/>
      <c r="AT71" s="2426"/>
    </row>
    <row r="72" spans="1:66" s="472" customFormat="1" ht="42" customHeight="1" x14ac:dyDescent="0.25">
      <c r="A72" s="2433"/>
      <c r="B72" s="2434"/>
      <c r="C72" s="2338"/>
      <c r="D72" s="2488"/>
      <c r="E72" s="2338"/>
      <c r="F72" s="2488"/>
      <c r="G72" s="2537"/>
      <c r="H72" s="2420"/>
      <c r="I72" s="2537"/>
      <c r="J72" s="2420"/>
      <c r="K72" s="2547"/>
      <c r="L72" s="2420"/>
      <c r="M72" s="2537"/>
      <c r="N72" s="2420"/>
      <c r="O72" s="2300"/>
      <c r="P72" s="2300"/>
      <c r="Q72" s="2466"/>
      <c r="R72" s="2460"/>
      <c r="S72" s="2463"/>
      <c r="T72" s="2466"/>
      <c r="U72" s="2528"/>
      <c r="V72" s="474" t="s">
        <v>484</v>
      </c>
      <c r="W72" s="470">
        <v>120000000</v>
      </c>
      <c r="X72" s="473" t="s">
        <v>481</v>
      </c>
      <c r="Y72" s="2533"/>
      <c r="Z72" s="2286"/>
      <c r="AA72" s="2286"/>
      <c r="AB72" s="2286"/>
      <c r="AC72" s="2286"/>
      <c r="AD72" s="2286"/>
      <c r="AE72" s="2286"/>
      <c r="AF72" s="2286"/>
      <c r="AG72" s="2286"/>
      <c r="AH72" s="2286"/>
      <c r="AI72" s="2286"/>
      <c r="AJ72" s="2286"/>
      <c r="AK72" s="2286"/>
      <c r="AL72" s="2286"/>
      <c r="AM72" s="2286"/>
      <c r="AN72" s="2286"/>
      <c r="AO72" s="2286"/>
      <c r="AP72" s="2286"/>
      <c r="AQ72" s="2286"/>
      <c r="AR72" s="2458"/>
      <c r="AS72" s="2458"/>
      <c r="AT72" s="2427"/>
    </row>
    <row r="73" spans="1:66" s="29" customFormat="1" ht="22.5" customHeight="1" x14ac:dyDescent="0.25">
      <c r="A73" s="475">
        <v>3</v>
      </c>
      <c r="B73" s="2432" t="s">
        <v>485</v>
      </c>
      <c r="C73" s="2432"/>
      <c r="D73" s="2432"/>
      <c r="E73" s="2432"/>
      <c r="F73" s="2432"/>
      <c r="G73" s="2432"/>
      <c r="H73" s="2432"/>
      <c r="I73" s="197"/>
      <c r="J73" s="200"/>
      <c r="K73" s="197"/>
      <c r="L73" s="200"/>
      <c r="M73" s="197"/>
      <c r="N73" s="200"/>
      <c r="O73" s="197"/>
      <c r="P73" s="197"/>
      <c r="Q73" s="200"/>
      <c r="R73" s="202"/>
      <c r="S73" s="476"/>
      <c r="T73" s="200"/>
      <c r="U73" s="200"/>
      <c r="V73" s="200"/>
      <c r="W73" s="477"/>
      <c r="X73" s="20"/>
      <c r="Y73" s="429"/>
      <c r="Z73" s="200"/>
      <c r="AA73" s="197"/>
      <c r="AB73" s="197"/>
      <c r="AC73" s="197"/>
      <c r="AD73" s="197"/>
      <c r="AE73" s="197"/>
      <c r="AF73" s="197"/>
      <c r="AG73" s="197"/>
      <c r="AH73" s="197"/>
      <c r="AI73" s="197"/>
      <c r="AJ73" s="197"/>
      <c r="AK73" s="197"/>
      <c r="AL73" s="197"/>
      <c r="AM73" s="197"/>
      <c r="AN73" s="197"/>
      <c r="AO73" s="197"/>
      <c r="AP73" s="197"/>
      <c r="AQ73" s="197"/>
      <c r="AR73" s="197"/>
      <c r="AS73" s="197"/>
      <c r="AT73" s="200"/>
      <c r="AU73" s="2"/>
      <c r="AV73" s="2"/>
      <c r="AW73" s="2"/>
      <c r="AX73" s="2"/>
      <c r="AY73" s="2"/>
      <c r="AZ73" s="2"/>
      <c r="BA73" s="2"/>
      <c r="BB73" s="2"/>
      <c r="BC73" s="2"/>
      <c r="BD73" s="2"/>
      <c r="BE73" s="2"/>
      <c r="BF73" s="2"/>
      <c r="BG73" s="2"/>
      <c r="BH73" s="2"/>
      <c r="BI73" s="2"/>
      <c r="BJ73" s="2"/>
      <c r="BK73" s="2"/>
      <c r="BL73" s="2"/>
      <c r="BM73" s="2"/>
      <c r="BN73" s="2"/>
    </row>
    <row r="74" spans="1:66" s="69" customFormat="1" ht="22.5" customHeight="1" x14ac:dyDescent="0.25">
      <c r="A74" s="2433"/>
      <c r="B74" s="2434"/>
      <c r="C74" s="441">
        <v>24</v>
      </c>
      <c r="D74" s="2437" t="s">
        <v>486</v>
      </c>
      <c r="E74" s="2437"/>
      <c r="F74" s="2437"/>
      <c r="G74" s="2437"/>
      <c r="H74" s="2437"/>
      <c r="I74" s="2437"/>
      <c r="J74" s="2437"/>
      <c r="K74" s="2437"/>
      <c r="L74" s="2437"/>
      <c r="M74" s="2437"/>
      <c r="N74" s="187"/>
      <c r="O74" s="184"/>
      <c r="P74" s="184"/>
      <c r="Q74" s="187"/>
      <c r="R74" s="189"/>
      <c r="S74" s="478"/>
      <c r="T74" s="187"/>
      <c r="U74" s="187"/>
      <c r="V74" s="187"/>
      <c r="W74" s="450"/>
      <c r="X74" s="34"/>
      <c r="Y74" s="479"/>
      <c r="Z74" s="187"/>
      <c r="AA74" s="184"/>
      <c r="AB74" s="184"/>
      <c r="AC74" s="184"/>
      <c r="AD74" s="184"/>
      <c r="AE74" s="184"/>
      <c r="AF74" s="184"/>
      <c r="AG74" s="184"/>
      <c r="AH74" s="184"/>
      <c r="AI74" s="184"/>
      <c r="AJ74" s="184"/>
      <c r="AK74" s="184"/>
      <c r="AL74" s="184"/>
      <c r="AM74" s="184"/>
      <c r="AN74" s="184"/>
      <c r="AO74" s="184"/>
      <c r="AP74" s="184"/>
      <c r="AQ74" s="184"/>
      <c r="AR74" s="184"/>
      <c r="AS74" s="184"/>
      <c r="AT74" s="187"/>
      <c r="AU74" s="70"/>
      <c r="AV74" s="70"/>
      <c r="AW74" s="70"/>
      <c r="AX74" s="70"/>
      <c r="AY74" s="70"/>
      <c r="AZ74" s="70"/>
      <c r="BA74" s="70"/>
      <c r="BB74" s="70"/>
      <c r="BC74" s="70"/>
      <c r="BD74" s="70"/>
      <c r="BE74" s="70"/>
      <c r="BF74" s="70"/>
      <c r="BG74" s="70"/>
      <c r="BH74" s="70"/>
      <c r="BI74" s="70"/>
      <c r="BJ74" s="70"/>
      <c r="BK74" s="70"/>
      <c r="BL74" s="70"/>
      <c r="BM74" s="70"/>
      <c r="BN74" s="70"/>
    </row>
    <row r="75" spans="1:66" s="2" customFormat="1" ht="22.5" customHeight="1" x14ac:dyDescent="0.25">
      <c r="A75" s="2433"/>
      <c r="B75" s="2434"/>
      <c r="C75" s="2486"/>
      <c r="D75" s="2487"/>
      <c r="E75" s="398">
        <v>2402</v>
      </c>
      <c r="F75" s="2444" t="s">
        <v>487</v>
      </c>
      <c r="G75" s="2444"/>
      <c r="H75" s="2444"/>
      <c r="I75" s="2444"/>
      <c r="J75" s="2444"/>
      <c r="K75" s="2444"/>
      <c r="L75" s="2444"/>
      <c r="M75" s="173"/>
      <c r="N75" s="175"/>
      <c r="O75" s="173"/>
      <c r="P75" s="173"/>
      <c r="Q75" s="175"/>
      <c r="R75" s="178"/>
      <c r="S75" s="455"/>
      <c r="T75" s="175"/>
      <c r="U75" s="175"/>
      <c r="V75" s="175"/>
      <c r="W75" s="456"/>
      <c r="X75" s="58"/>
      <c r="Y75" s="176"/>
      <c r="Z75" s="175"/>
      <c r="AA75" s="173"/>
      <c r="AB75" s="173"/>
      <c r="AC75" s="173"/>
      <c r="AD75" s="173"/>
      <c r="AE75" s="173"/>
      <c r="AF75" s="173"/>
      <c r="AG75" s="173"/>
      <c r="AH75" s="173"/>
      <c r="AI75" s="173"/>
      <c r="AJ75" s="173"/>
      <c r="AK75" s="173"/>
      <c r="AL75" s="173"/>
      <c r="AM75" s="173"/>
      <c r="AN75" s="173"/>
      <c r="AO75" s="173"/>
      <c r="AP75" s="173"/>
      <c r="AQ75" s="173"/>
      <c r="AR75" s="173"/>
      <c r="AS75" s="173"/>
      <c r="AT75" s="175"/>
    </row>
    <row r="76" spans="1:66" ht="84.75" customHeight="1" x14ac:dyDescent="0.25">
      <c r="A76" s="2433"/>
      <c r="B76" s="2434"/>
      <c r="C76" s="2337"/>
      <c r="D76" s="2135"/>
      <c r="E76" s="2516"/>
      <c r="F76" s="2517"/>
      <c r="G76" s="2522" t="s">
        <v>63</v>
      </c>
      <c r="H76" s="2418" t="s">
        <v>488</v>
      </c>
      <c r="I76" s="2522">
        <v>2402022</v>
      </c>
      <c r="J76" s="2418" t="s">
        <v>489</v>
      </c>
      <c r="K76" s="2473" t="s">
        <v>63</v>
      </c>
      <c r="L76" s="2418" t="s">
        <v>490</v>
      </c>
      <c r="M76" s="2473">
        <v>240202200</v>
      </c>
      <c r="N76" s="2418" t="s">
        <v>491</v>
      </c>
      <c r="O76" s="2298">
        <v>1</v>
      </c>
      <c r="P76" s="2298" t="s">
        <v>492</v>
      </c>
      <c r="Q76" s="2464" t="s">
        <v>493</v>
      </c>
      <c r="R76" s="2282">
        <f>SUM(W76:W78)/S76</f>
        <v>9.0613104627483704E-3</v>
      </c>
      <c r="S76" s="2461">
        <f>SUM(W76:W108)</f>
        <v>8550607588</v>
      </c>
      <c r="T76" s="2464" t="s">
        <v>494</v>
      </c>
      <c r="U76" s="2464" t="s">
        <v>495</v>
      </c>
      <c r="V76" s="480" t="s">
        <v>496</v>
      </c>
      <c r="W76" s="299">
        <v>33500000</v>
      </c>
      <c r="X76" s="481" t="s">
        <v>497</v>
      </c>
      <c r="Y76" s="2510" t="s">
        <v>498</v>
      </c>
      <c r="Z76" s="2507" t="s">
        <v>499</v>
      </c>
      <c r="AA76" s="2507">
        <v>295972</v>
      </c>
      <c r="AB76" s="2507">
        <v>285580</v>
      </c>
      <c r="AC76" s="2507">
        <v>135545</v>
      </c>
      <c r="AD76" s="2507">
        <v>44254</v>
      </c>
      <c r="AE76" s="2507">
        <v>309146</v>
      </c>
      <c r="AF76" s="2507">
        <v>92607</v>
      </c>
      <c r="AG76" s="2507">
        <v>2145</v>
      </c>
      <c r="AH76" s="2507">
        <v>12718</v>
      </c>
      <c r="AI76" s="2507">
        <v>26</v>
      </c>
      <c r="AJ76" s="2507">
        <v>37</v>
      </c>
      <c r="AK76" s="2507">
        <v>0</v>
      </c>
      <c r="AL76" s="2507">
        <v>0</v>
      </c>
      <c r="AM76" s="2507">
        <v>44350</v>
      </c>
      <c r="AN76" s="2507">
        <v>21944</v>
      </c>
      <c r="AO76" s="2507"/>
      <c r="AP76" s="2507">
        <v>75687</v>
      </c>
      <c r="AQ76" s="2507">
        <v>581552</v>
      </c>
      <c r="AR76" s="2456">
        <v>44197</v>
      </c>
      <c r="AS76" s="2456">
        <v>44561</v>
      </c>
      <c r="AT76" s="2425" t="s">
        <v>388</v>
      </c>
    </row>
    <row r="77" spans="1:66" ht="65.45" customHeight="1" x14ac:dyDescent="0.25">
      <c r="A77" s="2433"/>
      <c r="B77" s="2434"/>
      <c r="C77" s="2337"/>
      <c r="D77" s="2135"/>
      <c r="E77" s="2518"/>
      <c r="F77" s="2519"/>
      <c r="G77" s="2523"/>
      <c r="H77" s="2419"/>
      <c r="I77" s="2523"/>
      <c r="J77" s="2419"/>
      <c r="K77" s="2474"/>
      <c r="L77" s="2419"/>
      <c r="M77" s="2474"/>
      <c r="N77" s="2419"/>
      <c r="O77" s="2299"/>
      <c r="P77" s="2299"/>
      <c r="Q77" s="2465"/>
      <c r="R77" s="2459"/>
      <c r="S77" s="2462"/>
      <c r="T77" s="2465"/>
      <c r="U77" s="2465"/>
      <c r="V77" s="480" t="s">
        <v>500</v>
      </c>
      <c r="W77" s="299">
        <v>32779710</v>
      </c>
      <c r="X77" s="481" t="s">
        <v>497</v>
      </c>
      <c r="Y77" s="2511"/>
      <c r="Z77" s="2508"/>
      <c r="AA77" s="2508"/>
      <c r="AB77" s="2508"/>
      <c r="AC77" s="2508"/>
      <c r="AD77" s="2508"/>
      <c r="AE77" s="2508"/>
      <c r="AF77" s="2508"/>
      <c r="AG77" s="2508"/>
      <c r="AH77" s="2508"/>
      <c r="AI77" s="2508"/>
      <c r="AJ77" s="2508"/>
      <c r="AK77" s="2508"/>
      <c r="AL77" s="2508"/>
      <c r="AM77" s="2508"/>
      <c r="AN77" s="2508"/>
      <c r="AO77" s="2508"/>
      <c r="AP77" s="2508"/>
      <c r="AQ77" s="2508"/>
      <c r="AR77" s="2457"/>
      <c r="AS77" s="2457"/>
      <c r="AT77" s="2426"/>
    </row>
    <row r="78" spans="1:66" ht="65.45" customHeight="1" x14ac:dyDescent="0.25">
      <c r="A78" s="2433"/>
      <c r="B78" s="2434"/>
      <c r="C78" s="2337"/>
      <c r="D78" s="2135"/>
      <c r="E78" s="2518"/>
      <c r="F78" s="2519"/>
      <c r="G78" s="2248"/>
      <c r="H78" s="2420"/>
      <c r="I78" s="2248"/>
      <c r="J78" s="2420"/>
      <c r="K78" s="2475"/>
      <c r="L78" s="2420"/>
      <c r="M78" s="2475"/>
      <c r="N78" s="2420"/>
      <c r="O78" s="2300"/>
      <c r="P78" s="2299"/>
      <c r="Q78" s="2465"/>
      <c r="R78" s="2460"/>
      <c r="S78" s="2462"/>
      <c r="T78" s="2465"/>
      <c r="U78" s="2465"/>
      <c r="V78" s="480" t="s">
        <v>501</v>
      </c>
      <c r="W78" s="299">
        <v>11200000</v>
      </c>
      <c r="X78" s="481" t="s">
        <v>497</v>
      </c>
      <c r="Y78" s="2511"/>
      <c r="Z78" s="2508"/>
      <c r="AA78" s="2508"/>
      <c r="AB78" s="2508"/>
      <c r="AC78" s="2508"/>
      <c r="AD78" s="2508"/>
      <c r="AE78" s="2508"/>
      <c r="AF78" s="2508"/>
      <c r="AG78" s="2508"/>
      <c r="AH78" s="2508"/>
      <c r="AI78" s="2508"/>
      <c r="AJ78" s="2508"/>
      <c r="AK78" s="2508"/>
      <c r="AL78" s="2508"/>
      <c r="AM78" s="2508"/>
      <c r="AN78" s="2508"/>
      <c r="AO78" s="2508"/>
      <c r="AP78" s="2508"/>
      <c r="AQ78" s="2508"/>
      <c r="AR78" s="2457"/>
      <c r="AS78" s="2457"/>
      <c r="AT78" s="2426"/>
    </row>
    <row r="79" spans="1:66" ht="42" customHeight="1" x14ac:dyDescent="0.25">
      <c r="A79" s="2433"/>
      <c r="B79" s="2434"/>
      <c r="C79" s="2337"/>
      <c r="D79" s="2135"/>
      <c r="E79" s="2518"/>
      <c r="F79" s="2519"/>
      <c r="G79" s="2473" t="s">
        <v>63</v>
      </c>
      <c r="H79" s="2418" t="s">
        <v>502</v>
      </c>
      <c r="I79" s="2504">
        <v>2402041</v>
      </c>
      <c r="J79" s="2418" t="s">
        <v>503</v>
      </c>
      <c r="K79" s="2473" t="s">
        <v>63</v>
      </c>
      <c r="L79" s="2412" t="s">
        <v>504</v>
      </c>
      <c r="M79" s="2473">
        <v>240204100</v>
      </c>
      <c r="N79" s="2412" t="s">
        <v>505</v>
      </c>
      <c r="O79" s="2298">
        <v>130</v>
      </c>
      <c r="P79" s="2299"/>
      <c r="Q79" s="2465"/>
      <c r="R79" s="2282">
        <f>SUM(W79:W108)/S76</f>
        <v>0.99093868953725162</v>
      </c>
      <c r="S79" s="2462"/>
      <c r="T79" s="2465"/>
      <c r="U79" s="2465"/>
      <c r="V79" s="2496" t="s">
        <v>506</v>
      </c>
      <c r="W79" s="299">
        <v>0</v>
      </c>
      <c r="X79" s="481" t="s">
        <v>507</v>
      </c>
      <c r="Y79" s="2511"/>
      <c r="Z79" s="2508"/>
      <c r="AA79" s="2508"/>
      <c r="AB79" s="2508"/>
      <c r="AC79" s="2508"/>
      <c r="AD79" s="2508"/>
      <c r="AE79" s="2508"/>
      <c r="AF79" s="2508"/>
      <c r="AG79" s="2508"/>
      <c r="AH79" s="2508"/>
      <c r="AI79" s="2508"/>
      <c r="AJ79" s="2508"/>
      <c r="AK79" s="2508"/>
      <c r="AL79" s="2508"/>
      <c r="AM79" s="2508"/>
      <c r="AN79" s="2508"/>
      <c r="AO79" s="2508"/>
      <c r="AP79" s="2508"/>
      <c r="AQ79" s="2508"/>
      <c r="AR79" s="2457"/>
      <c r="AS79" s="2457"/>
      <c r="AT79" s="2426"/>
    </row>
    <row r="80" spans="1:66" ht="42" customHeight="1" x14ac:dyDescent="0.25">
      <c r="A80" s="2433"/>
      <c r="B80" s="2434"/>
      <c r="C80" s="2337"/>
      <c r="D80" s="2135"/>
      <c r="E80" s="2518"/>
      <c r="F80" s="2519"/>
      <c r="G80" s="2474"/>
      <c r="H80" s="2419"/>
      <c r="I80" s="2505"/>
      <c r="J80" s="2419"/>
      <c r="K80" s="2474"/>
      <c r="L80" s="2413"/>
      <c r="M80" s="2474"/>
      <c r="N80" s="2413"/>
      <c r="O80" s="2299"/>
      <c r="P80" s="2299"/>
      <c r="Q80" s="2465"/>
      <c r="R80" s="2459"/>
      <c r="S80" s="2462"/>
      <c r="T80" s="2465"/>
      <c r="U80" s="2465"/>
      <c r="V80" s="2513"/>
      <c r="W80" s="482">
        <v>181762245</v>
      </c>
      <c r="X80" s="483" t="s">
        <v>508</v>
      </c>
      <c r="Y80" s="2511"/>
      <c r="Z80" s="2508"/>
      <c r="AA80" s="2508"/>
      <c r="AB80" s="2508"/>
      <c r="AC80" s="2508"/>
      <c r="AD80" s="2508"/>
      <c r="AE80" s="2508"/>
      <c r="AF80" s="2508"/>
      <c r="AG80" s="2508"/>
      <c r="AH80" s="2508"/>
      <c r="AI80" s="2508"/>
      <c r="AJ80" s="2508"/>
      <c r="AK80" s="2508"/>
      <c r="AL80" s="2508"/>
      <c r="AM80" s="2508"/>
      <c r="AN80" s="2508"/>
      <c r="AO80" s="2508"/>
      <c r="AP80" s="2508"/>
      <c r="AQ80" s="2508"/>
      <c r="AR80" s="2457"/>
      <c r="AS80" s="2457"/>
      <c r="AT80" s="2426"/>
    </row>
    <row r="81" spans="1:46" ht="42" customHeight="1" x14ac:dyDescent="0.25">
      <c r="A81" s="2433"/>
      <c r="B81" s="2434"/>
      <c r="C81" s="2337"/>
      <c r="D81" s="2135"/>
      <c r="E81" s="2518"/>
      <c r="F81" s="2519"/>
      <c r="G81" s="2474"/>
      <c r="H81" s="2419"/>
      <c r="I81" s="2505"/>
      <c r="J81" s="2419"/>
      <c r="K81" s="2474"/>
      <c r="L81" s="2413"/>
      <c r="M81" s="2474"/>
      <c r="N81" s="2413"/>
      <c r="O81" s="2299"/>
      <c r="P81" s="2299"/>
      <c r="Q81" s="2465"/>
      <c r="R81" s="2459"/>
      <c r="S81" s="2462"/>
      <c r="T81" s="2465"/>
      <c r="U81" s="2465"/>
      <c r="V81" s="2513"/>
      <c r="W81" s="482">
        <v>1609419084</v>
      </c>
      <c r="X81" s="483" t="s">
        <v>509</v>
      </c>
      <c r="Y81" s="2511"/>
      <c r="Z81" s="2508"/>
      <c r="AA81" s="2508"/>
      <c r="AB81" s="2508"/>
      <c r="AC81" s="2508"/>
      <c r="AD81" s="2508"/>
      <c r="AE81" s="2508"/>
      <c r="AF81" s="2508"/>
      <c r="AG81" s="2508"/>
      <c r="AH81" s="2508"/>
      <c r="AI81" s="2508"/>
      <c r="AJ81" s="2508"/>
      <c r="AK81" s="2508"/>
      <c r="AL81" s="2508"/>
      <c r="AM81" s="2508"/>
      <c r="AN81" s="2508"/>
      <c r="AO81" s="2508"/>
      <c r="AP81" s="2508"/>
      <c r="AQ81" s="2508"/>
      <c r="AR81" s="2457"/>
      <c r="AS81" s="2457"/>
      <c r="AT81" s="2426"/>
    </row>
    <row r="82" spans="1:46" ht="42" customHeight="1" x14ac:dyDescent="0.25">
      <c r="A82" s="2433"/>
      <c r="B82" s="2434"/>
      <c r="C82" s="2337"/>
      <c r="D82" s="2135"/>
      <c r="E82" s="2518"/>
      <c r="F82" s="2519"/>
      <c r="G82" s="2474"/>
      <c r="H82" s="2419"/>
      <c r="I82" s="2505"/>
      <c r="J82" s="2419"/>
      <c r="K82" s="2474"/>
      <c r="L82" s="2413"/>
      <c r="M82" s="2474"/>
      <c r="N82" s="2413"/>
      <c r="O82" s="2299"/>
      <c r="P82" s="2299"/>
      <c r="Q82" s="2465"/>
      <c r="R82" s="2459"/>
      <c r="S82" s="2462"/>
      <c r="T82" s="2465"/>
      <c r="U82" s="2465"/>
      <c r="V82" s="2513"/>
      <c r="W82" s="482">
        <v>15000000</v>
      </c>
      <c r="X82" s="481" t="s">
        <v>510</v>
      </c>
      <c r="Y82" s="2511"/>
      <c r="Z82" s="2508"/>
      <c r="AA82" s="2508"/>
      <c r="AB82" s="2508"/>
      <c r="AC82" s="2508"/>
      <c r="AD82" s="2508"/>
      <c r="AE82" s="2508"/>
      <c r="AF82" s="2508"/>
      <c r="AG82" s="2508"/>
      <c r="AH82" s="2508"/>
      <c r="AI82" s="2508"/>
      <c r="AJ82" s="2508"/>
      <c r="AK82" s="2508"/>
      <c r="AL82" s="2508"/>
      <c r="AM82" s="2508"/>
      <c r="AN82" s="2508"/>
      <c r="AO82" s="2508"/>
      <c r="AP82" s="2508"/>
      <c r="AQ82" s="2508"/>
      <c r="AR82" s="2457"/>
      <c r="AS82" s="2457"/>
      <c r="AT82" s="2426"/>
    </row>
    <row r="83" spans="1:46" ht="75" customHeight="1" x14ac:dyDescent="0.25">
      <c r="A83" s="2433"/>
      <c r="B83" s="2434"/>
      <c r="C83" s="2337"/>
      <c r="D83" s="2135"/>
      <c r="E83" s="2518"/>
      <c r="F83" s="2519"/>
      <c r="G83" s="2474"/>
      <c r="H83" s="2419"/>
      <c r="I83" s="2505"/>
      <c r="J83" s="2419"/>
      <c r="K83" s="2474"/>
      <c r="L83" s="2413"/>
      <c r="M83" s="2474"/>
      <c r="N83" s="2413"/>
      <c r="O83" s="2299"/>
      <c r="P83" s="2299"/>
      <c r="Q83" s="2465"/>
      <c r="R83" s="2459"/>
      <c r="S83" s="2462"/>
      <c r="T83" s="2465"/>
      <c r="U83" s="2465"/>
      <c r="V83" s="2513"/>
      <c r="W83" s="482">
        <v>2000000</v>
      </c>
      <c r="X83" s="481" t="s">
        <v>511</v>
      </c>
      <c r="Y83" s="2511"/>
      <c r="Z83" s="2508"/>
      <c r="AA83" s="2508"/>
      <c r="AB83" s="2508"/>
      <c r="AC83" s="2508"/>
      <c r="AD83" s="2508"/>
      <c r="AE83" s="2508"/>
      <c r="AF83" s="2508"/>
      <c r="AG83" s="2508"/>
      <c r="AH83" s="2508"/>
      <c r="AI83" s="2508"/>
      <c r="AJ83" s="2508"/>
      <c r="AK83" s="2508"/>
      <c r="AL83" s="2508"/>
      <c r="AM83" s="2508"/>
      <c r="AN83" s="2508"/>
      <c r="AO83" s="2508"/>
      <c r="AP83" s="2508"/>
      <c r="AQ83" s="2508"/>
      <c r="AR83" s="2457"/>
      <c r="AS83" s="2457"/>
      <c r="AT83" s="2426"/>
    </row>
    <row r="84" spans="1:46" ht="42" customHeight="1" x14ac:dyDescent="0.25">
      <c r="A84" s="2433"/>
      <c r="B84" s="2434"/>
      <c r="C84" s="2337"/>
      <c r="D84" s="2135"/>
      <c r="E84" s="2518"/>
      <c r="F84" s="2519"/>
      <c r="G84" s="2474"/>
      <c r="H84" s="2419"/>
      <c r="I84" s="2505"/>
      <c r="J84" s="2419"/>
      <c r="K84" s="2474"/>
      <c r="L84" s="2413"/>
      <c r="M84" s="2474"/>
      <c r="N84" s="2413"/>
      <c r="O84" s="2299"/>
      <c r="P84" s="2299"/>
      <c r="Q84" s="2465"/>
      <c r="R84" s="2459"/>
      <c r="S84" s="2462"/>
      <c r="T84" s="2465"/>
      <c r="U84" s="2465"/>
      <c r="V84" s="2513"/>
      <c r="W84" s="482">
        <v>2000000</v>
      </c>
      <c r="X84" s="481" t="s">
        <v>512</v>
      </c>
      <c r="Y84" s="2511"/>
      <c r="Z84" s="2508"/>
      <c r="AA84" s="2508"/>
      <c r="AB84" s="2508"/>
      <c r="AC84" s="2508"/>
      <c r="AD84" s="2508"/>
      <c r="AE84" s="2508"/>
      <c r="AF84" s="2508"/>
      <c r="AG84" s="2508"/>
      <c r="AH84" s="2508"/>
      <c r="AI84" s="2508"/>
      <c r="AJ84" s="2508"/>
      <c r="AK84" s="2508"/>
      <c r="AL84" s="2508"/>
      <c r="AM84" s="2508"/>
      <c r="AN84" s="2508"/>
      <c r="AO84" s="2508"/>
      <c r="AP84" s="2508"/>
      <c r="AQ84" s="2508"/>
      <c r="AR84" s="2457"/>
      <c r="AS84" s="2457"/>
      <c r="AT84" s="2426"/>
    </row>
    <row r="85" spans="1:46" ht="42" customHeight="1" x14ac:dyDescent="0.25">
      <c r="A85" s="2433"/>
      <c r="B85" s="2434"/>
      <c r="C85" s="2337"/>
      <c r="D85" s="2135"/>
      <c r="E85" s="2518"/>
      <c r="F85" s="2519"/>
      <c r="G85" s="2474"/>
      <c r="H85" s="2419"/>
      <c r="I85" s="2505"/>
      <c r="J85" s="2419"/>
      <c r="K85" s="2474"/>
      <c r="L85" s="2413"/>
      <c r="M85" s="2474"/>
      <c r="N85" s="2413"/>
      <c r="O85" s="2299"/>
      <c r="P85" s="2299"/>
      <c r="Q85" s="2465"/>
      <c r="R85" s="2459"/>
      <c r="S85" s="2462"/>
      <c r="T85" s="2465"/>
      <c r="U85" s="2465"/>
      <c r="V85" s="2497"/>
      <c r="W85" s="482">
        <v>1000000</v>
      </c>
      <c r="X85" s="481" t="s">
        <v>513</v>
      </c>
      <c r="Y85" s="2511"/>
      <c r="Z85" s="2508"/>
      <c r="AA85" s="2508"/>
      <c r="AB85" s="2508"/>
      <c r="AC85" s="2508"/>
      <c r="AD85" s="2508"/>
      <c r="AE85" s="2508"/>
      <c r="AF85" s="2508"/>
      <c r="AG85" s="2508"/>
      <c r="AH85" s="2508"/>
      <c r="AI85" s="2508"/>
      <c r="AJ85" s="2508"/>
      <c r="AK85" s="2508"/>
      <c r="AL85" s="2508"/>
      <c r="AM85" s="2508"/>
      <c r="AN85" s="2508"/>
      <c r="AO85" s="2508"/>
      <c r="AP85" s="2508"/>
      <c r="AQ85" s="2508"/>
      <c r="AR85" s="2457"/>
      <c r="AS85" s="2457"/>
      <c r="AT85" s="2426"/>
    </row>
    <row r="86" spans="1:46" ht="45" x14ac:dyDescent="0.25">
      <c r="A86" s="2433"/>
      <c r="B86" s="2434"/>
      <c r="C86" s="2337"/>
      <c r="D86" s="2135"/>
      <c r="E86" s="2518"/>
      <c r="F86" s="2519"/>
      <c r="G86" s="2474"/>
      <c r="H86" s="2419"/>
      <c r="I86" s="2505"/>
      <c r="J86" s="2419"/>
      <c r="K86" s="2474"/>
      <c r="L86" s="2413"/>
      <c r="M86" s="2474"/>
      <c r="N86" s="2413"/>
      <c r="O86" s="2299"/>
      <c r="P86" s="2299"/>
      <c r="Q86" s="2465"/>
      <c r="R86" s="2459"/>
      <c r="S86" s="2462"/>
      <c r="T86" s="2465"/>
      <c r="U86" s="2465"/>
      <c r="V86" s="480" t="s">
        <v>514</v>
      </c>
      <c r="W86" s="299">
        <v>15000000</v>
      </c>
      <c r="X86" s="481" t="s">
        <v>507</v>
      </c>
      <c r="Y86" s="2511"/>
      <c r="Z86" s="2508"/>
      <c r="AA86" s="2508"/>
      <c r="AB86" s="2508"/>
      <c r="AC86" s="2508"/>
      <c r="AD86" s="2508"/>
      <c r="AE86" s="2508"/>
      <c r="AF86" s="2508"/>
      <c r="AG86" s="2508"/>
      <c r="AH86" s="2508"/>
      <c r="AI86" s="2508"/>
      <c r="AJ86" s="2508"/>
      <c r="AK86" s="2508"/>
      <c r="AL86" s="2508"/>
      <c r="AM86" s="2508"/>
      <c r="AN86" s="2508"/>
      <c r="AO86" s="2508"/>
      <c r="AP86" s="2508"/>
      <c r="AQ86" s="2508"/>
      <c r="AR86" s="2457"/>
      <c r="AS86" s="2457"/>
      <c r="AT86" s="2426"/>
    </row>
    <row r="87" spans="1:46" ht="105" customHeight="1" x14ac:dyDescent="0.25">
      <c r="A87" s="2433"/>
      <c r="B87" s="2434"/>
      <c r="C87" s="2337"/>
      <c r="D87" s="2135"/>
      <c r="E87" s="2518"/>
      <c r="F87" s="2519"/>
      <c r="G87" s="2474"/>
      <c r="H87" s="2419"/>
      <c r="I87" s="2505"/>
      <c r="J87" s="2419"/>
      <c r="K87" s="2474"/>
      <c r="L87" s="2413"/>
      <c r="M87" s="2474"/>
      <c r="N87" s="2413"/>
      <c r="O87" s="2299"/>
      <c r="P87" s="2299"/>
      <c r="Q87" s="2465"/>
      <c r="R87" s="2459"/>
      <c r="S87" s="2462"/>
      <c r="T87" s="2465"/>
      <c r="U87" s="2465"/>
      <c r="V87" s="2496" t="s">
        <v>515</v>
      </c>
      <c r="W87" s="299">
        <v>7200000</v>
      </c>
      <c r="X87" s="481" t="s">
        <v>507</v>
      </c>
      <c r="Y87" s="2511"/>
      <c r="Z87" s="2508"/>
      <c r="AA87" s="2508"/>
      <c r="AB87" s="2508"/>
      <c r="AC87" s="2508"/>
      <c r="AD87" s="2508"/>
      <c r="AE87" s="2508"/>
      <c r="AF87" s="2508"/>
      <c r="AG87" s="2508"/>
      <c r="AH87" s="2508"/>
      <c r="AI87" s="2508"/>
      <c r="AJ87" s="2508"/>
      <c r="AK87" s="2508"/>
      <c r="AL87" s="2508"/>
      <c r="AM87" s="2508"/>
      <c r="AN87" s="2508"/>
      <c r="AO87" s="2508"/>
      <c r="AP87" s="2508"/>
      <c r="AQ87" s="2508"/>
      <c r="AR87" s="2457"/>
      <c r="AS87" s="2457"/>
      <c r="AT87" s="2426"/>
    </row>
    <row r="88" spans="1:46" ht="39" customHeight="1" x14ac:dyDescent="0.25">
      <c r="A88" s="2433"/>
      <c r="B88" s="2434"/>
      <c r="C88" s="2337"/>
      <c r="D88" s="2135"/>
      <c r="E88" s="2518"/>
      <c r="F88" s="2519"/>
      <c r="G88" s="2474"/>
      <c r="H88" s="2419"/>
      <c r="I88" s="2505"/>
      <c r="J88" s="2419"/>
      <c r="K88" s="2474"/>
      <c r="L88" s="2413"/>
      <c r="M88" s="2474"/>
      <c r="N88" s="2413"/>
      <c r="O88" s="2299"/>
      <c r="P88" s="2299"/>
      <c r="Q88" s="2465"/>
      <c r="R88" s="2459"/>
      <c r="S88" s="2462"/>
      <c r="T88" s="2465"/>
      <c r="U88" s="2465"/>
      <c r="V88" s="2497"/>
      <c r="W88" s="299">
        <v>5100000</v>
      </c>
      <c r="X88" s="481" t="s">
        <v>516</v>
      </c>
      <c r="Y88" s="2511"/>
      <c r="Z88" s="2508"/>
      <c r="AA88" s="2508"/>
      <c r="AB88" s="2508"/>
      <c r="AC88" s="2508"/>
      <c r="AD88" s="2508"/>
      <c r="AE88" s="2508"/>
      <c r="AF88" s="2508"/>
      <c r="AG88" s="2508"/>
      <c r="AH88" s="2508"/>
      <c r="AI88" s="2508"/>
      <c r="AJ88" s="2508"/>
      <c r="AK88" s="2508"/>
      <c r="AL88" s="2508"/>
      <c r="AM88" s="2508"/>
      <c r="AN88" s="2508"/>
      <c r="AO88" s="2508"/>
      <c r="AP88" s="2508"/>
      <c r="AQ88" s="2508"/>
      <c r="AR88" s="2457"/>
      <c r="AS88" s="2457"/>
      <c r="AT88" s="2426"/>
    </row>
    <row r="89" spans="1:46" ht="50.25" customHeight="1" x14ac:dyDescent="0.25">
      <c r="A89" s="2433"/>
      <c r="B89" s="2434"/>
      <c r="C89" s="2337"/>
      <c r="D89" s="2135"/>
      <c r="E89" s="2518"/>
      <c r="F89" s="2519"/>
      <c r="G89" s="2474"/>
      <c r="H89" s="2419"/>
      <c r="I89" s="2505"/>
      <c r="J89" s="2419"/>
      <c r="K89" s="2474"/>
      <c r="L89" s="2413"/>
      <c r="M89" s="2474"/>
      <c r="N89" s="2413"/>
      <c r="O89" s="2299"/>
      <c r="P89" s="2299"/>
      <c r="Q89" s="2465"/>
      <c r="R89" s="2459"/>
      <c r="S89" s="2462"/>
      <c r="T89" s="2465"/>
      <c r="U89" s="2465"/>
      <c r="V89" s="2514" t="s">
        <v>517</v>
      </c>
      <c r="W89" s="299">
        <v>10800000</v>
      </c>
      <c r="X89" s="481" t="s">
        <v>507</v>
      </c>
      <c r="Y89" s="2511"/>
      <c r="Z89" s="2508"/>
      <c r="AA89" s="2508"/>
      <c r="AB89" s="2508"/>
      <c r="AC89" s="2508"/>
      <c r="AD89" s="2508"/>
      <c r="AE89" s="2508"/>
      <c r="AF89" s="2508"/>
      <c r="AG89" s="2508"/>
      <c r="AH89" s="2508"/>
      <c r="AI89" s="2508"/>
      <c r="AJ89" s="2508"/>
      <c r="AK89" s="2508"/>
      <c r="AL89" s="2508"/>
      <c r="AM89" s="2508"/>
      <c r="AN89" s="2508"/>
      <c r="AO89" s="2508"/>
      <c r="AP89" s="2508"/>
      <c r="AQ89" s="2508"/>
      <c r="AR89" s="2457"/>
      <c r="AS89" s="2457"/>
      <c r="AT89" s="2426"/>
    </row>
    <row r="90" spans="1:46" ht="48" customHeight="1" x14ac:dyDescent="0.25">
      <c r="A90" s="2433"/>
      <c r="B90" s="2434"/>
      <c r="C90" s="2337"/>
      <c r="D90" s="2135"/>
      <c r="E90" s="2518"/>
      <c r="F90" s="2519"/>
      <c r="G90" s="2474"/>
      <c r="H90" s="2419"/>
      <c r="I90" s="2505"/>
      <c r="J90" s="2419"/>
      <c r="K90" s="2474"/>
      <c r="L90" s="2413"/>
      <c r="M90" s="2474"/>
      <c r="N90" s="2413"/>
      <c r="O90" s="2299"/>
      <c r="P90" s="2299"/>
      <c r="Q90" s="2465"/>
      <c r="R90" s="2459"/>
      <c r="S90" s="2462"/>
      <c r="T90" s="2465"/>
      <c r="U90" s="2465"/>
      <c r="V90" s="2515"/>
      <c r="W90" s="299">
        <v>3100000</v>
      </c>
      <c r="X90" s="481" t="s">
        <v>516</v>
      </c>
      <c r="Y90" s="2511"/>
      <c r="Z90" s="2508"/>
      <c r="AA90" s="2508"/>
      <c r="AB90" s="2508"/>
      <c r="AC90" s="2508"/>
      <c r="AD90" s="2508"/>
      <c r="AE90" s="2508"/>
      <c r="AF90" s="2508"/>
      <c r="AG90" s="2508"/>
      <c r="AH90" s="2508"/>
      <c r="AI90" s="2508"/>
      <c r="AJ90" s="2508"/>
      <c r="AK90" s="2508"/>
      <c r="AL90" s="2508"/>
      <c r="AM90" s="2508"/>
      <c r="AN90" s="2508"/>
      <c r="AO90" s="2508"/>
      <c r="AP90" s="2508"/>
      <c r="AQ90" s="2508"/>
      <c r="AR90" s="2457"/>
      <c r="AS90" s="2457"/>
      <c r="AT90" s="2426"/>
    </row>
    <row r="91" spans="1:46" ht="67.5" customHeight="1" x14ac:dyDescent="0.25">
      <c r="A91" s="2433"/>
      <c r="B91" s="2434"/>
      <c r="C91" s="2337"/>
      <c r="D91" s="2135"/>
      <c r="E91" s="2518"/>
      <c r="F91" s="2519"/>
      <c r="G91" s="2474"/>
      <c r="H91" s="2419"/>
      <c r="I91" s="2505"/>
      <c r="J91" s="2419"/>
      <c r="K91" s="2474"/>
      <c r="L91" s="2413"/>
      <c r="M91" s="2474"/>
      <c r="N91" s="2413"/>
      <c r="O91" s="2299"/>
      <c r="P91" s="2299"/>
      <c r="Q91" s="2465"/>
      <c r="R91" s="2459"/>
      <c r="S91" s="2462"/>
      <c r="T91" s="2465"/>
      <c r="U91" s="2465"/>
      <c r="V91" s="2514" t="s">
        <v>518</v>
      </c>
      <c r="W91" s="299">
        <v>40173333</v>
      </c>
      <c r="X91" s="481" t="s">
        <v>507</v>
      </c>
      <c r="Y91" s="2511"/>
      <c r="Z91" s="2508"/>
      <c r="AA91" s="2508"/>
      <c r="AB91" s="2508"/>
      <c r="AC91" s="2508"/>
      <c r="AD91" s="2508"/>
      <c r="AE91" s="2508"/>
      <c r="AF91" s="2508"/>
      <c r="AG91" s="2508"/>
      <c r="AH91" s="2508"/>
      <c r="AI91" s="2508"/>
      <c r="AJ91" s="2508"/>
      <c r="AK91" s="2508"/>
      <c r="AL91" s="2508"/>
      <c r="AM91" s="2508"/>
      <c r="AN91" s="2508"/>
      <c r="AO91" s="2508"/>
      <c r="AP91" s="2508"/>
      <c r="AQ91" s="2508"/>
      <c r="AR91" s="2457"/>
      <c r="AS91" s="2457"/>
      <c r="AT91" s="2426"/>
    </row>
    <row r="92" spans="1:46" ht="66" customHeight="1" x14ac:dyDescent="0.25">
      <c r="A92" s="2433"/>
      <c r="B92" s="2434"/>
      <c r="C92" s="2337"/>
      <c r="D92" s="2135"/>
      <c r="E92" s="2518"/>
      <c r="F92" s="2519"/>
      <c r="G92" s="2474"/>
      <c r="H92" s="2419"/>
      <c r="I92" s="2505"/>
      <c r="J92" s="2419"/>
      <c r="K92" s="2474"/>
      <c r="L92" s="2413"/>
      <c r="M92" s="2474"/>
      <c r="N92" s="2413"/>
      <c r="O92" s="2299"/>
      <c r="P92" s="2299"/>
      <c r="Q92" s="2465"/>
      <c r="R92" s="2459"/>
      <c r="S92" s="2462"/>
      <c r="T92" s="2465"/>
      <c r="U92" s="2465"/>
      <c r="V92" s="2515"/>
      <c r="W92" s="299">
        <v>0</v>
      </c>
      <c r="X92" s="483" t="s">
        <v>519</v>
      </c>
      <c r="Y92" s="2511"/>
      <c r="Z92" s="2508"/>
      <c r="AA92" s="2508"/>
      <c r="AB92" s="2508"/>
      <c r="AC92" s="2508"/>
      <c r="AD92" s="2508"/>
      <c r="AE92" s="2508"/>
      <c r="AF92" s="2508"/>
      <c r="AG92" s="2508"/>
      <c r="AH92" s="2508"/>
      <c r="AI92" s="2508"/>
      <c r="AJ92" s="2508"/>
      <c r="AK92" s="2508"/>
      <c r="AL92" s="2508"/>
      <c r="AM92" s="2508"/>
      <c r="AN92" s="2508"/>
      <c r="AO92" s="2508"/>
      <c r="AP92" s="2508"/>
      <c r="AQ92" s="2508"/>
      <c r="AR92" s="2457"/>
      <c r="AS92" s="2457"/>
      <c r="AT92" s="2426"/>
    </row>
    <row r="93" spans="1:46" ht="80.25" customHeight="1" x14ac:dyDescent="0.25">
      <c r="A93" s="2433"/>
      <c r="B93" s="2434"/>
      <c r="C93" s="2337"/>
      <c r="D93" s="2135"/>
      <c r="E93" s="2518"/>
      <c r="F93" s="2519"/>
      <c r="G93" s="2474"/>
      <c r="H93" s="2419"/>
      <c r="I93" s="2505"/>
      <c r="J93" s="2419"/>
      <c r="K93" s="2474"/>
      <c r="L93" s="2413"/>
      <c r="M93" s="2474"/>
      <c r="N93" s="2413"/>
      <c r="O93" s="2299"/>
      <c r="P93" s="2299"/>
      <c r="Q93" s="2465"/>
      <c r="R93" s="2459"/>
      <c r="S93" s="2462"/>
      <c r="T93" s="2465"/>
      <c r="U93" s="2465"/>
      <c r="V93" s="2496" t="s">
        <v>520</v>
      </c>
      <c r="W93" s="299">
        <v>17200000</v>
      </c>
      <c r="X93" s="481" t="s">
        <v>507</v>
      </c>
      <c r="Y93" s="2511"/>
      <c r="Z93" s="2508"/>
      <c r="AA93" s="2508"/>
      <c r="AB93" s="2508"/>
      <c r="AC93" s="2508"/>
      <c r="AD93" s="2508"/>
      <c r="AE93" s="2508"/>
      <c r="AF93" s="2508"/>
      <c r="AG93" s="2508"/>
      <c r="AH93" s="2508"/>
      <c r="AI93" s="2508"/>
      <c r="AJ93" s="2508"/>
      <c r="AK93" s="2508"/>
      <c r="AL93" s="2508"/>
      <c r="AM93" s="2508"/>
      <c r="AN93" s="2508"/>
      <c r="AO93" s="2508"/>
      <c r="AP93" s="2508"/>
      <c r="AQ93" s="2508"/>
      <c r="AR93" s="2457"/>
      <c r="AS93" s="2457"/>
      <c r="AT93" s="2426"/>
    </row>
    <row r="94" spans="1:46" ht="50.25" customHeight="1" x14ac:dyDescent="0.25">
      <c r="A94" s="2433"/>
      <c r="B94" s="2434"/>
      <c r="C94" s="2337"/>
      <c r="D94" s="2135"/>
      <c r="E94" s="2518"/>
      <c r="F94" s="2519"/>
      <c r="G94" s="2474"/>
      <c r="H94" s="2419"/>
      <c r="I94" s="2505"/>
      <c r="J94" s="2419"/>
      <c r="K94" s="2474"/>
      <c r="L94" s="2413"/>
      <c r="M94" s="2474"/>
      <c r="N94" s="2413"/>
      <c r="O94" s="2299"/>
      <c r="P94" s="2299"/>
      <c r="Q94" s="2465"/>
      <c r="R94" s="2459"/>
      <c r="S94" s="2462"/>
      <c r="T94" s="2465"/>
      <c r="U94" s="2465"/>
      <c r="V94" s="2497"/>
      <c r="W94" s="299">
        <v>800000</v>
      </c>
      <c r="X94" s="481" t="s">
        <v>516</v>
      </c>
      <c r="Y94" s="2511"/>
      <c r="Z94" s="2508"/>
      <c r="AA94" s="2508"/>
      <c r="AB94" s="2508"/>
      <c r="AC94" s="2508"/>
      <c r="AD94" s="2508"/>
      <c r="AE94" s="2508"/>
      <c r="AF94" s="2508"/>
      <c r="AG94" s="2508"/>
      <c r="AH94" s="2508"/>
      <c r="AI94" s="2508"/>
      <c r="AJ94" s="2508"/>
      <c r="AK94" s="2508"/>
      <c r="AL94" s="2508"/>
      <c r="AM94" s="2508"/>
      <c r="AN94" s="2508"/>
      <c r="AO94" s="2508"/>
      <c r="AP94" s="2508"/>
      <c r="AQ94" s="2508"/>
      <c r="AR94" s="2457"/>
      <c r="AS94" s="2457"/>
      <c r="AT94" s="2426"/>
    </row>
    <row r="95" spans="1:46" ht="90" customHeight="1" x14ac:dyDescent="0.25">
      <c r="A95" s="2433"/>
      <c r="B95" s="2434"/>
      <c r="C95" s="2337"/>
      <c r="D95" s="2135"/>
      <c r="E95" s="2518"/>
      <c r="F95" s="2519"/>
      <c r="G95" s="2474"/>
      <c r="H95" s="2419"/>
      <c r="I95" s="2505"/>
      <c r="J95" s="2419"/>
      <c r="K95" s="2474"/>
      <c r="L95" s="2413"/>
      <c r="M95" s="2474"/>
      <c r="N95" s="2413"/>
      <c r="O95" s="2299"/>
      <c r="P95" s="2299"/>
      <c r="Q95" s="2465"/>
      <c r="R95" s="2459"/>
      <c r="S95" s="2462"/>
      <c r="T95" s="2465"/>
      <c r="U95" s="2465"/>
      <c r="V95" s="2496" t="s">
        <v>521</v>
      </c>
      <c r="W95" s="299">
        <v>45402290</v>
      </c>
      <c r="X95" s="481" t="s">
        <v>507</v>
      </c>
      <c r="Y95" s="2511"/>
      <c r="Z95" s="2508"/>
      <c r="AA95" s="2508"/>
      <c r="AB95" s="2508"/>
      <c r="AC95" s="2508"/>
      <c r="AD95" s="2508"/>
      <c r="AE95" s="2508"/>
      <c r="AF95" s="2508"/>
      <c r="AG95" s="2508"/>
      <c r="AH95" s="2508"/>
      <c r="AI95" s="2508"/>
      <c r="AJ95" s="2508"/>
      <c r="AK95" s="2508"/>
      <c r="AL95" s="2508"/>
      <c r="AM95" s="2508"/>
      <c r="AN95" s="2508"/>
      <c r="AO95" s="2508"/>
      <c r="AP95" s="2508"/>
      <c r="AQ95" s="2508"/>
      <c r="AR95" s="2457"/>
      <c r="AS95" s="2457"/>
      <c r="AT95" s="2426"/>
    </row>
    <row r="96" spans="1:46" ht="58.5" customHeight="1" x14ac:dyDescent="0.25">
      <c r="A96" s="2433"/>
      <c r="B96" s="2434"/>
      <c r="C96" s="2337"/>
      <c r="D96" s="2135"/>
      <c r="E96" s="2518"/>
      <c r="F96" s="2519"/>
      <c r="G96" s="2474"/>
      <c r="H96" s="2419"/>
      <c r="I96" s="2505"/>
      <c r="J96" s="2419"/>
      <c r="K96" s="2474"/>
      <c r="L96" s="2413"/>
      <c r="M96" s="2474"/>
      <c r="N96" s="2413"/>
      <c r="O96" s="2299"/>
      <c r="P96" s="2299"/>
      <c r="Q96" s="2465"/>
      <c r="R96" s="2459"/>
      <c r="S96" s="2462"/>
      <c r="T96" s="2465"/>
      <c r="U96" s="2465"/>
      <c r="V96" s="2497"/>
      <c r="W96" s="299">
        <v>4380517429</v>
      </c>
      <c r="X96" s="483" t="s">
        <v>519</v>
      </c>
      <c r="Y96" s="2511"/>
      <c r="Z96" s="2508"/>
      <c r="AA96" s="2508"/>
      <c r="AB96" s="2508"/>
      <c r="AC96" s="2508"/>
      <c r="AD96" s="2508"/>
      <c r="AE96" s="2508"/>
      <c r="AF96" s="2508"/>
      <c r="AG96" s="2508"/>
      <c r="AH96" s="2508"/>
      <c r="AI96" s="2508"/>
      <c r="AJ96" s="2508"/>
      <c r="AK96" s="2508"/>
      <c r="AL96" s="2508"/>
      <c r="AM96" s="2508"/>
      <c r="AN96" s="2508"/>
      <c r="AO96" s="2508"/>
      <c r="AP96" s="2508"/>
      <c r="AQ96" s="2508"/>
      <c r="AR96" s="2457"/>
      <c r="AS96" s="2457"/>
      <c r="AT96" s="2426"/>
    </row>
    <row r="97" spans="1:46" ht="39.75" customHeight="1" x14ac:dyDescent="0.25">
      <c r="A97" s="2433"/>
      <c r="B97" s="2434"/>
      <c r="C97" s="2337"/>
      <c r="D97" s="2135"/>
      <c r="E97" s="2518"/>
      <c r="F97" s="2519"/>
      <c r="G97" s="2474"/>
      <c r="H97" s="2419"/>
      <c r="I97" s="2505"/>
      <c r="J97" s="2419"/>
      <c r="K97" s="2474"/>
      <c r="L97" s="2413"/>
      <c r="M97" s="2474"/>
      <c r="N97" s="2413"/>
      <c r="O97" s="2299"/>
      <c r="P97" s="2299"/>
      <c r="Q97" s="2465"/>
      <c r="R97" s="2459"/>
      <c r="S97" s="2462"/>
      <c r="T97" s="2465"/>
      <c r="U97" s="2465"/>
      <c r="V97" s="2496" t="s">
        <v>501</v>
      </c>
      <c r="W97" s="299">
        <v>33000000</v>
      </c>
      <c r="X97" s="481" t="s">
        <v>507</v>
      </c>
      <c r="Y97" s="2511"/>
      <c r="Z97" s="2508"/>
      <c r="AA97" s="2508"/>
      <c r="AB97" s="2508"/>
      <c r="AC97" s="2508"/>
      <c r="AD97" s="2508"/>
      <c r="AE97" s="2508"/>
      <c r="AF97" s="2508"/>
      <c r="AG97" s="2508"/>
      <c r="AH97" s="2508"/>
      <c r="AI97" s="2508"/>
      <c r="AJ97" s="2508"/>
      <c r="AK97" s="2508"/>
      <c r="AL97" s="2508"/>
      <c r="AM97" s="2508"/>
      <c r="AN97" s="2508"/>
      <c r="AO97" s="2508"/>
      <c r="AP97" s="2508"/>
      <c r="AQ97" s="2508"/>
      <c r="AR97" s="2457"/>
      <c r="AS97" s="2457"/>
      <c r="AT97" s="2426"/>
    </row>
    <row r="98" spans="1:46" ht="36" customHeight="1" x14ac:dyDescent="0.25">
      <c r="A98" s="2433"/>
      <c r="B98" s="2434"/>
      <c r="C98" s="2337"/>
      <c r="D98" s="2135"/>
      <c r="E98" s="2518"/>
      <c r="F98" s="2519"/>
      <c r="G98" s="2474"/>
      <c r="H98" s="2419"/>
      <c r="I98" s="2505"/>
      <c r="J98" s="2419"/>
      <c r="K98" s="2474"/>
      <c r="L98" s="2413"/>
      <c r="M98" s="2474"/>
      <c r="N98" s="2413"/>
      <c r="O98" s="2299"/>
      <c r="P98" s="2299"/>
      <c r="Q98" s="2465"/>
      <c r="R98" s="2459"/>
      <c r="S98" s="2462"/>
      <c r="T98" s="2465"/>
      <c r="U98" s="2465"/>
      <c r="V98" s="2497"/>
      <c r="W98" s="299">
        <v>50500000</v>
      </c>
      <c r="X98" s="483" t="s">
        <v>519</v>
      </c>
      <c r="Y98" s="2511"/>
      <c r="Z98" s="2508"/>
      <c r="AA98" s="2508"/>
      <c r="AB98" s="2508"/>
      <c r="AC98" s="2508"/>
      <c r="AD98" s="2508"/>
      <c r="AE98" s="2508"/>
      <c r="AF98" s="2508"/>
      <c r="AG98" s="2508"/>
      <c r="AH98" s="2508"/>
      <c r="AI98" s="2508"/>
      <c r="AJ98" s="2508"/>
      <c r="AK98" s="2508"/>
      <c r="AL98" s="2508"/>
      <c r="AM98" s="2508"/>
      <c r="AN98" s="2508"/>
      <c r="AO98" s="2508"/>
      <c r="AP98" s="2508"/>
      <c r="AQ98" s="2508"/>
      <c r="AR98" s="2457"/>
      <c r="AS98" s="2457"/>
      <c r="AT98" s="2426"/>
    </row>
    <row r="99" spans="1:46" ht="75" customHeight="1" x14ac:dyDescent="0.25">
      <c r="A99" s="2433"/>
      <c r="B99" s="2434"/>
      <c r="C99" s="2337"/>
      <c r="D99" s="2135"/>
      <c r="E99" s="2518"/>
      <c r="F99" s="2519"/>
      <c r="G99" s="2474"/>
      <c r="H99" s="2419"/>
      <c r="I99" s="2505"/>
      <c r="J99" s="2419"/>
      <c r="K99" s="2474"/>
      <c r="L99" s="2413"/>
      <c r="M99" s="2474"/>
      <c r="N99" s="2413"/>
      <c r="O99" s="2299"/>
      <c r="P99" s="2299"/>
      <c r="Q99" s="2465"/>
      <c r="R99" s="2459"/>
      <c r="S99" s="2462"/>
      <c r="T99" s="2465"/>
      <c r="U99" s="2465"/>
      <c r="V99" s="2496" t="s">
        <v>522</v>
      </c>
      <c r="W99" s="299">
        <v>27800000</v>
      </c>
      <c r="X99" s="481" t="s">
        <v>507</v>
      </c>
      <c r="Y99" s="2511"/>
      <c r="Z99" s="2508"/>
      <c r="AA99" s="2508"/>
      <c r="AB99" s="2508"/>
      <c r="AC99" s="2508"/>
      <c r="AD99" s="2508"/>
      <c r="AE99" s="2508"/>
      <c r="AF99" s="2508"/>
      <c r="AG99" s="2508"/>
      <c r="AH99" s="2508"/>
      <c r="AI99" s="2508"/>
      <c r="AJ99" s="2508"/>
      <c r="AK99" s="2508"/>
      <c r="AL99" s="2508"/>
      <c r="AM99" s="2508"/>
      <c r="AN99" s="2508"/>
      <c r="AO99" s="2508"/>
      <c r="AP99" s="2508"/>
      <c r="AQ99" s="2508"/>
      <c r="AR99" s="2457"/>
      <c r="AS99" s="2457"/>
      <c r="AT99" s="2426"/>
    </row>
    <row r="100" spans="1:46" ht="44.25" customHeight="1" x14ac:dyDescent="0.25">
      <c r="A100" s="2433"/>
      <c r="B100" s="2434"/>
      <c r="C100" s="2337"/>
      <c r="D100" s="2135"/>
      <c r="E100" s="2518"/>
      <c r="F100" s="2519"/>
      <c r="G100" s="2474"/>
      <c r="H100" s="2419"/>
      <c r="I100" s="2505"/>
      <c r="J100" s="2419"/>
      <c r="K100" s="2474"/>
      <c r="L100" s="2413"/>
      <c r="M100" s="2474"/>
      <c r="N100" s="2413"/>
      <c r="O100" s="2299"/>
      <c r="P100" s="2299"/>
      <c r="Q100" s="2465"/>
      <c r="R100" s="2459"/>
      <c r="S100" s="2462"/>
      <c r="T100" s="2465"/>
      <c r="U100" s="2465"/>
      <c r="V100" s="2497"/>
      <c r="W100" s="299">
        <v>40500000</v>
      </c>
      <c r="X100" s="481" t="s">
        <v>519</v>
      </c>
      <c r="Y100" s="2511"/>
      <c r="Z100" s="2508"/>
      <c r="AA100" s="2508"/>
      <c r="AB100" s="2508"/>
      <c r="AC100" s="2508"/>
      <c r="AD100" s="2508"/>
      <c r="AE100" s="2508"/>
      <c r="AF100" s="2508"/>
      <c r="AG100" s="2508"/>
      <c r="AH100" s="2508"/>
      <c r="AI100" s="2508"/>
      <c r="AJ100" s="2508"/>
      <c r="AK100" s="2508"/>
      <c r="AL100" s="2508"/>
      <c r="AM100" s="2508"/>
      <c r="AN100" s="2508"/>
      <c r="AO100" s="2508"/>
      <c r="AP100" s="2508"/>
      <c r="AQ100" s="2508"/>
      <c r="AR100" s="2457"/>
      <c r="AS100" s="2457"/>
      <c r="AT100" s="2426"/>
    </row>
    <row r="101" spans="1:46" ht="44.25" customHeight="1" x14ac:dyDescent="0.25">
      <c r="A101" s="2433"/>
      <c r="B101" s="2434"/>
      <c r="C101" s="2337"/>
      <c r="D101" s="2135"/>
      <c r="E101" s="2518"/>
      <c r="F101" s="2519"/>
      <c r="G101" s="2474"/>
      <c r="H101" s="2419"/>
      <c r="I101" s="2505"/>
      <c r="J101" s="2419"/>
      <c r="K101" s="2474"/>
      <c r="L101" s="2413"/>
      <c r="M101" s="2474"/>
      <c r="N101" s="2413"/>
      <c r="O101" s="2299"/>
      <c r="P101" s="2299"/>
      <c r="Q101" s="2465"/>
      <c r="R101" s="2459"/>
      <c r="S101" s="2462"/>
      <c r="T101" s="2465"/>
      <c r="U101" s="2465"/>
      <c r="V101" s="484" t="s">
        <v>523</v>
      </c>
      <c r="W101" s="299">
        <v>60433000</v>
      </c>
      <c r="X101" s="481" t="s">
        <v>524</v>
      </c>
      <c r="Y101" s="2511"/>
      <c r="Z101" s="2508"/>
      <c r="AA101" s="2508"/>
      <c r="AB101" s="2508"/>
      <c r="AC101" s="2508"/>
      <c r="AD101" s="2508"/>
      <c r="AE101" s="2508"/>
      <c r="AF101" s="2508"/>
      <c r="AG101" s="2508"/>
      <c r="AH101" s="2508"/>
      <c r="AI101" s="2508"/>
      <c r="AJ101" s="2508"/>
      <c r="AK101" s="2508"/>
      <c r="AL101" s="2508"/>
      <c r="AM101" s="2508"/>
      <c r="AN101" s="2508"/>
      <c r="AO101" s="2508"/>
      <c r="AP101" s="2508"/>
      <c r="AQ101" s="2508"/>
      <c r="AR101" s="2457"/>
      <c r="AS101" s="2457"/>
      <c r="AT101" s="2426"/>
    </row>
    <row r="102" spans="1:46" ht="45" customHeight="1" x14ac:dyDescent="0.25">
      <c r="A102" s="2433"/>
      <c r="B102" s="2434"/>
      <c r="C102" s="2337"/>
      <c r="D102" s="2135"/>
      <c r="E102" s="2518"/>
      <c r="F102" s="2519"/>
      <c r="G102" s="2474"/>
      <c r="H102" s="2419"/>
      <c r="I102" s="2505"/>
      <c r="J102" s="2419"/>
      <c r="K102" s="2474"/>
      <c r="L102" s="2413"/>
      <c r="M102" s="2474"/>
      <c r="N102" s="2413"/>
      <c r="O102" s="2299"/>
      <c r="P102" s="2299"/>
      <c r="Q102" s="2465"/>
      <c r="R102" s="2459"/>
      <c r="S102" s="2462"/>
      <c r="T102" s="2465"/>
      <c r="U102" s="2465"/>
      <c r="V102" s="2496" t="s">
        <v>525</v>
      </c>
      <c r="W102" s="482">
        <v>34539734</v>
      </c>
      <c r="X102" s="481" t="s">
        <v>526</v>
      </c>
      <c r="Y102" s="2511"/>
      <c r="Z102" s="2508"/>
      <c r="AA102" s="2508"/>
      <c r="AB102" s="2508"/>
      <c r="AC102" s="2508"/>
      <c r="AD102" s="2508"/>
      <c r="AE102" s="2508"/>
      <c r="AF102" s="2508"/>
      <c r="AG102" s="2508"/>
      <c r="AH102" s="2508"/>
      <c r="AI102" s="2508"/>
      <c r="AJ102" s="2508"/>
      <c r="AK102" s="2508"/>
      <c r="AL102" s="2508"/>
      <c r="AM102" s="2508"/>
      <c r="AN102" s="2508"/>
      <c r="AO102" s="2508"/>
      <c r="AP102" s="2508"/>
      <c r="AQ102" s="2508"/>
      <c r="AR102" s="2457"/>
      <c r="AS102" s="2457"/>
      <c r="AT102" s="2426"/>
    </row>
    <row r="103" spans="1:46" ht="38.25" customHeight="1" x14ac:dyDescent="0.25">
      <c r="A103" s="2433"/>
      <c r="B103" s="2434"/>
      <c r="C103" s="2337"/>
      <c r="D103" s="2135"/>
      <c r="E103" s="2518"/>
      <c r="F103" s="2519"/>
      <c r="G103" s="2474"/>
      <c r="H103" s="2419"/>
      <c r="I103" s="2505"/>
      <c r="J103" s="2419"/>
      <c r="K103" s="2474"/>
      <c r="L103" s="2413"/>
      <c r="M103" s="2474"/>
      <c r="N103" s="2413"/>
      <c r="O103" s="2299"/>
      <c r="P103" s="2299"/>
      <c r="Q103" s="2465"/>
      <c r="R103" s="2459"/>
      <c r="S103" s="2462"/>
      <c r="T103" s="2465"/>
      <c r="U103" s="2465"/>
      <c r="V103" s="2497"/>
      <c r="W103" s="482">
        <v>1191902494</v>
      </c>
      <c r="X103" s="483" t="s">
        <v>527</v>
      </c>
      <c r="Y103" s="2511"/>
      <c r="Z103" s="2508"/>
      <c r="AA103" s="2508"/>
      <c r="AB103" s="2508"/>
      <c r="AC103" s="2508"/>
      <c r="AD103" s="2508"/>
      <c r="AE103" s="2508"/>
      <c r="AF103" s="2508"/>
      <c r="AG103" s="2508"/>
      <c r="AH103" s="2508"/>
      <c r="AI103" s="2508"/>
      <c r="AJ103" s="2508"/>
      <c r="AK103" s="2508"/>
      <c r="AL103" s="2508"/>
      <c r="AM103" s="2508"/>
      <c r="AN103" s="2508"/>
      <c r="AO103" s="2508"/>
      <c r="AP103" s="2508"/>
      <c r="AQ103" s="2508"/>
      <c r="AR103" s="2457"/>
      <c r="AS103" s="2457"/>
      <c r="AT103" s="2426"/>
    </row>
    <row r="104" spans="1:46" ht="53.25" customHeight="1" x14ac:dyDescent="0.25">
      <c r="A104" s="2433"/>
      <c r="B104" s="2434"/>
      <c r="C104" s="2337"/>
      <c r="D104" s="2135"/>
      <c r="E104" s="2518"/>
      <c r="F104" s="2519"/>
      <c r="G104" s="2474"/>
      <c r="H104" s="2419"/>
      <c r="I104" s="2505"/>
      <c r="J104" s="2419"/>
      <c r="K104" s="2474"/>
      <c r="L104" s="2413"/>
      <c r="M104" s="2474"/>
      <c r="N104" s="2413"/>
      <c r="O104" s="2299"/>
      <c r="P104" s="2299"/>
      <c r="Q104" s="2465"/>
      <c r="R104" s="2459"/>
      <c r="S104" s="2462"/>
      <c r="T104" s="2465"/>
      <c r="U104" s="2465"/>
      <c r="V104" s="2496" t="s">
        <v>528</v>
      </c>
      <c r="W104" s="482">
        <v>20000000</v>
      </c>
      <c r="X104" s="481" t="s">
        <v>529</v>
      </c>
      <c r="Y104" s="2511"/>
      <c r="Z104" s="2508"/>
      <c r="AA104" s="2508"/>
      <c r="AB104" s="2508"/>
      <c r="AC104" s="2508"/>
      <c r="AD104" s="2508"/>
      <c r="AE104" s="2508"/>
      <c r="AF104" s="2508"/>
      <c r="AG104" s="2508"/>
      <c r="AH104" s="2508"/>
      <c r="AI104" s="2508"/>
      <c r="AJ104" s="2508"/>
      <c r="AK104" s="2508"/>
      <c r="AL104" s="2508"/>
      <c r="AM104" s="2508"/>
      <c r="AN104" s="2508"/>
      <c r="AO104" s="2508"/>
      <c r="AP104" s="2508"/>
      <c r="AQ104" s="2508"/>
      <c r="AR104" s="2457"/>
      <c r="AS104" s="2457"/>
      <c r="AT104" s="2426"/>
    </row>
    <row r="105" spans="1:46" ht="57.75" customHeight="1" x14ac:dyDescent="0.25">
      <c r="A105" s="2433"/>
      <c r="B105" s="2434"/>
      <c r="C105" s="2337"/>
      <c r="D105" s="2135"/>
      <c r="E105" s="2518"/>
      <c r="F105" s="2519"/>
      <c r="G105" s="2474"/>
      <c r="H105" s="2419"/>
      <c r="I105" s="2505"/>
      <c r="J105" s="2419"/>
      <c r="K105" s="2474"/>
      <c r="L105" s="2413"/>
      <c r="M105" s="2474"/>
      <c r="N105" s="2413"/>
      <c r="O105" s="2299"/>
      <c r="P105" s="2299"/>
      <c r="Q105" s="2465"/>
      <c r="R105" s="2459"/>
      <c r="S105" s="2462"/>
      <c r="T105" s="2465"/>
      <c r="U105" s="2465"/>
      <c r="V105" s="2497"/>
      <c r="W105" s="482">
        <v>184215818</v>
      </c>
      <c r="X105" s="483" t="s">
        <v>530</v>
      </c>
      <c r="Y105" s="2511"/>
      <c r="Z105" s="2508"/>
      <c r="AA105" s="2508"/>
      <c r="AB105" s="2508"/>
      <c r="AC105" s="2508"/>
      <c r="AD105" s="2508"/>
      <c r="AE105" s="2508"/>
      <c r="AF105" s="2508"/>
      <c r="AG105" s="2508"/>
      <c r="AH105" s="2508"/>
      <c r="AI105" s="2508"/>
      <c r="AJ105" s="2508"/>
      <c r="AK105" s="2508"/>
      <c r="AL105" s="2508"/>
      <c r="AM105" s="2508"/>
      <c r="AN105" s="2508"/>
      <c r="AO105" s="2508"/>
      <c r="AP105" s="2508"/>
      <c r="AQ105" s="2508"/>
      <c r="AR105" s="2457"/>
      <c r="AS105" s="2457"/>
      <c r="AT105" s="2426"/>
    </row>
    <row r="106" spans="1:46" ht="78.75" customHeight="1" x14ac:dyDescent="0.25">
      <c r="A106" s="2433"/>
      <c r="B106" s="2434"/>
      <c r="C106" s="2337"/>
      <c r="D106" s="2135"/>
      <c r="E106" s="2518"/>
      <c r="F106" s="2519"/>
      <c r="G106" s="2474"/>
      <c r="H106" s="2419"/>
      <c r="I106" s="2505"/>
      <c r="J106" s="2419"/>
      <c r="K106" s="2474"/>
      <c r="L106" s="2413"/>
      <c r="M106" s="2474"/>
      <c r="N106" s="2413"/>
      <c r="O106" s="2299"/>
      <c r="P106" s="2299"/>
      <c r="Q106" s="2465"/>
      <c r="R106" s="2459"/>
      <c r="S106" s="2462"/>
      <c r="T106" s="2465"/>
      <c r="U106" s="2465"/>
      <c r="V106" s="480" t="s">
        <v>531</v>
      </c>
      <c r="W106" s="482">
        <v>1000000</v>
      </c>
      <c r="X106" s="438" t="s">
        <v>532</v>
      </c>
      <c r="Y106" s="2511"/>
      <c r="Z106" s="2508"/>
      <c r="AA106" s="2508"/>
      <c r="AB106" s="2508"/>
      <c r="AC106" s="2508"/>
      <c r="AD106" s="2508"/>
      <c r="AE106" s="2508"/>
      <c r="AF106" s="2508"/>
      <c r="AG106" s="2508"/>
      <c r="AH106" s="2508"/>
      <c r="AI106" s="2508"/>
      <c r="AJ106" s="2508"/>
      <c r="AK106" s="2508"/>
      <c r="AL106" s="2508"/>
      <c r="AM106" s="2508"/>
      <c r="AN106" s="2508"/>
      <c r="AO106" s="2508"/>
      <c r="AP106" s="2508"/>
      <c r="AQ106" s="2508"/>
      <c r="AR106" s="2457"/>
      <c r="AS106" s="2457"/>
      <c r="AT106" s="2426"/>
    </row>
    <row r="107" spans="1:46" ht="53.25" customHeight="1" x14ac:dyDescent="0.25">
      <c r="A107" s="2433"/>
      <c r="B107" s="2434"/>
      <c r="C107" s="2337"/>
      <c r="D107" s="2135"/>
      <c r="E107" s="2518"/>
      <c r="F107" s="2519"/>
      <c r="G107" s="2474"/>
      <c r="H107" s="2419"/>
      <c r="I107" s="2505"/>
      <c r="J107" s="2419"/>
      <c r="K107" s="2474"/>
      <c r="L107" s="2413"/>
      <c r="M107" s="2474"/>
      <c r="N107" s="2413"/>
      <c r="O107" s="2299"/>
      <c r="P107" s="2299"/>
      <c r="Q107" s="2465"/>
      <c r="R107" s="2459"/>
      <c r="S107" s="2462"/>
      <c r="T107" s="2465"/>
      <c r="U107" s="2465"/>
      <c r="V107" s="485" t="s">
        <v>533</v>
      </c>
      <c r="W107" s="482">
        <v>99073447</v>
      </c>
      <c r="X107" s="486" t="s">
        <v>534</v>
      </c>
      <c r="Y107" s="2511"/>
      <c r="Z107" s="2508"/>
      <c r="AA107" s="2508"/>
      <c r="AB107" s="2508"/>
      <c r="AC107" s="2508"/>
      <c r="AD107" s="2508"/>
      <c r="AE107" s="2508"/>
      <c r="AF107" s="2508"/>
      <c r="AG107" s="2508"/>
      <c r="AH107" s="2508"/>
      <c r="AI107" s="2508"/>
      <c r="AJ107" s="2508"/>
      <c r="AK107" s="2508"/>
      <c r="AL107" s="2508"/>
      <c r="AM107" s="2508"/>
      <c r="AN107" s="2508"/>
      <c r="AO107" s="2508"/>
      <c r="AP107" s="2508"/>
      <c r="AQ107" s="2508"/>
      <c r="AR107" s="2457"/>
      <c r="AS107" s="2457"/>
      <c r="AT107" s="2426"/>
    </row>
    <row r="108" spans="1:46" ht="50.25" customHeight="1" x14ac:dyDescent="0.25">
      <c r="A108" s="2433"/>
      <c r="B108" s="2434"/>
      <c r="C108" s="2337"/>
      <c r="D108" s="2135"/>
      <c r="E108" s="2518"/>
      <c r="F108" s="2519"/>
      <c r="G108" s="2475"/>
      <c r="H108" s="2420"/>
      <c r="I108" s="2506"/>
      <c r="J108" s="2420"/>
      <c r="K108" s="2475"/>
      <c r="L108" s="2414"/>
      <c r="M108" s="2475"/>
      <c r="N108" s="2414"/>
      <c r="O108" s="2300"/>
      <c r="P108" s="2300"/>
      <c r="Q108" s="2466"/>
      <c r="R108" s="2460"/>
      <c r="S108" s="2463"/>
      <c r="T108" s="2466"/>
      <c r="U108" s="2466"/>
      <c r="V108" s="487" t="s">
        <v>535</v>
      </c>
      <c r="W108" s="482">
        <v>393689004</v>
      </c>
      <c r="X108" s="438" t="s">
        <v>536</v>
      </c>
      <c r="Y108" s="2512"/>
      <c r="Z108" s="2509"/>
      <c r="AA108" s="2509"/>
      <c r="AB108" s="2509"/>
      <c r="AC108" s="2509"/>
      <c r="AD108" s="2509"/>
      <c r="AE108" s="2509"/>
      <c r="AF108" s="2509"/>
      <c r="AG108" s="2509"/>
      <c r="AH108" s="2509"/>
      <c r="AI108" s="2509"/>
      <c r="AJ108" s="2509"/>
      <c r="AK108" s="2509"/>
      <c r="AL108" s="2509"/>
      <c r="AM108" s="2509"/>
      <c r="AN108" s="2509"/>
      <c r="AO108" s="2509"/>
      <c r="AP108" s="2509"/>
      <c r="AQ108" s="2509"/>
      <c r="AR108" s="2458"/>
      <c r="AS108" s="2458"/>
      <c r="AT108" s="2427"/>
    </row>
    <row r="109" spans="1:46" ht="210" x14ac:dyDescent="0.25">
      <c r="A109" s="2433"/>
      <c r="B109" s="2434"/>
      <c r="C109" s="2338"/>
      <c r="D109" s="2488"/>
      <c r="E109" s="2520"/>
      <c r="F109" s="2521"/>
      <c r="G109" s="301" t="s">
        <v>63</v>
      </c>
      <c r="H109" s="298" t="s">
        <v>537</v>
      </c>
      <c r="I109" s="301">
        <v>2402118</v>
      </c>
      <c r="J109" s="298" t="s">
        <v>538</v>
      </c>
      <c r="K109" s="488" t="s">
        <v>63</v>
      </c>
      <c r="L109" s="306" t="s">
        <v>539</v>
      </c>
      <c r="M109" s="301">
        <v>240211800</v>
      </c>
      <c r="N109" s="306" t="s">
        <v>540</v>
      </c>
      <c r="O109" s="390">
        <v>6</v>
      </c>
      <c r="P109" s="68" t="s">
        <v>541</v>
      </c>
      <c r="Q109" s="350" t="s">
        <v>542</v>
      </c>
      <c r="R109" s="294">
        <f>SUM(W109)/S109</f>
        <v>1</v>
      </c>
      <c r="S109" s="489">
        <f>SUM(W109)</f>
        <v>40000000</v>
      </c>
      <c r="T109" s="295" t="s">
        <v>543</v>
      </c>
      <c r="U109" s="295" t="s">
        <v>544</v>
      </c>
      <c r="V109" s="436" t="s">
        <v>545</v>
      </c>
      <c r="W109" s="490">
        <v>40000000</v>
      </c>
      <c r="X109" s="491" t="s">
        <v>546</v>
      </c>
      <c r="Y109" s="67">
        <v>20</v>
      </c>
      <c r="Z109" s="350" t="s">
        <v>387</v>
      </c>
      <c r="AA109" s="297">
        <v>295972</v>
      </c>
      <c r="AB109" s="297">
        <v>285580</v>
      </c>
      <c r="AC109" s="297">
        <v>135545</v>
      </c>
      <c r="AD109" s="297">
        <v>44254</v>
      </c>
      <c r="AE109" s="297">
        <v>309146</v>
      </c>
      <c r="AF109" s="297">
        <v>92607</v>
      </c>
      <c r="AG109" s="297">
        <v>2145</v>
      </c>
      <c r="AH109" s="297">
        <v>12718</v>
      </c>
      <c r="AI109" s="297">
        <v>26</v>
      </c>
      <c r="AJ109" s="297">
        <v>37</v>
      </c>
      <c r="AK109" s="297">
        <v>0</v>
      </c>
      <c r="AL109" s="297">
        <v>0</v>
      </c>
      <c r="AM109" s="297">
        <v>44350</v>
      </c>
      <c r="AN109" s="297">
        <v>21944</v>
      </c>
      <c r="AO109" s="297"/>
      <c r="AP109" s="297">
        <v>75687</v>
      </c>
      <c r="AQ109" s="297">
        <v>581552</v>
      </c>
      <c r="AR109" s="492">
        <v>44197</v>
      </c>
      <c r="AS109" s="492">
        <v>44561</v>
      </c>
      <c r="AT109" s="493" t="s">
        <v>388</v>
      </c>
    </row>
    <row r="110" spans="1:46" ht="15.75" x14ac:dyDescent="0.25">
      <c r="A110" s="2433"/>
      <c r="B110" s="2434"/>
      <c r="C110" s="441">
        <v>32</v>
      </c>
      <c r="D110" s="2437" t="s">
        <v>547</v>
      </c>
      <c r="E110" s="2437"/>
      <c r="F110" s="2437"/>
      <c r="G110" s="2437"/>
      <c r="H110" s="2437"/>
      <c r="I110" s="2437"/>
      <c r="J110" s="2437"/>
      <c r="K110" s="2437"/>
      <c r="L110" s="466"/>
      <c r="M110" s="494"/>
      <c r="N110" s="466"/>
      <c r="O110" s="495"/>
      <c r="P110" s="444"/>
      <c r="Q110" s="445"/>
      <c r="R110" s="446"/>
      <c r="S110" s="462"/>
      <c r="T110" s="445"/>
      <c r="U110" s="445"/>
      <c r="V110" s="445"/>
      <c r="W110" s="496"/>
      <c r="X110" s="497"/>
      <c r="Y110" s="452"/>
      <c r="Z110" s="445"/>
      <c r="AA110" s="444"/>
      <c r="AB110" s="444"/>
      <c r="AC110" s="444"/>
      <c r="AD110" s="444"/>
      <c r="AE110" s="444"/>
      <c r="AF110" s="444"/>
      <c r="AG110" s="444"/>
      <c r="AH110" s="444"/>
      <c r="AI110" s="444"/>
      <c r="AJ110" s="444"/>
      <c r="AK110" s="444"/>
      <c r="AL110" s="444"/>
      <c r="AM110" s="444"/>
      <c r="AN110" s="444"/>
      <c r="AO110" s="444"/>
      <c r="AP110" s="444"/>
      <c r="AQ110" s="444"/>
      <c r="AR110" s="454"/>
      <c r="AS110" s="454"/>
      <c r="AT110" s="448"/>
    </row>
    <row r="111" spans="1:46" s="2" customFormat="1" ht="15.75" customHeight="1" x14ac:dyDescent="0.25">
      <c r="A111" s="2433"/>
      <c r="B111" s="2434"/>
      <c r="C111" s="2486"/>
      <c r="D111" s="2487"/>
      <c r="E111" s="398">
        <v>3205</v>
      </c>
      <c r="F111" s="2444" t="s">
        <v>548</v>
      </c>
      <c r="G111" s="2444"/>
      <c r="H111" s="2444"/>
      <c r="I111" s="2444"/>
      <c r="J111" s="2444"/>
      <c r="K111" s="2444"/>
      <c r="L111" s="2444"/>
      <c r="M111" s="173"/>
      <c r="N111" s="175"/>
      <c r="O111" s="173"/>
      <c r="P111" s="173"/>
      <c r="Q111" s="175"/>
      <c r="R111" s="178"/>
      <c r="S111" s="455"/>
      <c r="T111" s="175"/>
      <c r="U111" s="175"/>
      <c r="V111" s="175"/>
      <c r="W111" s="456"/>
      <c r="X111" s="58"/>
      <c r="Y111" s="176"/>
      <c r="Z111" s="175"/>
      <c r="AA111" s="173"/>
      <c r="AB111" s="173"/>
      <c r="AC111" s="173"/>
      <c r="AD111" s="173"/>
      <c r="AE111" s="173"/>
      <c r="AF111" s="173"/>
      <c r="AG111" s="173"/>
      <c r="AH111" s="173"/>
      <c r="AI111" s="173"/>
      <c r="AJ111" s="173"/>
      <c r="AK111" s="173"/>
      <c r="AL111" s="173"/>
      <c r="AM111" s="173"/>
      <c r="AN111" s="173"/>
      <c r="AO111" s="173"/>
      <c r="AP111" s="173"/>
      <c r="AQ111" s="173"/>
      <c r="AR111" s="173"/>
      <c r="AS111" s="173"/>
      <c r="AT111" s="175"/>
    </row>
    <row r="112" spans="1:46" s="499" customFormat="1" ht="66.75" customHeight="1" x14ac:dyDescent="0.25">
      <c r="A112" s="2433"/>
      <c r="B112" s="2434"/>
      <c r="C112" s="2337"/>
      <c r="D112" s="2135"/>
      <c r="E112" s="2479"/>
      <c r="F112" s="2480"/>
      <c r="G112" s="2409">
        <v>3205010</v>
      </c>
      <c r="H112" s="2281" t="s">
        <v>549</v>
      </c>
      <c r="I112" s="2409">
        <v>3205010</v>
      </c>
      <c r="J112" s="2281" t="s">
        <v>549</v>
      </c>
      <c r="K112" s="2409" t="s">
        <v>550</v>
      </c>
      <c r="L112" s="2281" t="s">
        <v>551</v>
      </c>
      <c r="M112" s="2409" t="s">
        <v>550</v>
      </c>
      <c r="N112" s="2281" t="s">
        <v>551</v>
      </c>
      <c r="O112" s="2298">
        <v>2</v>
      </c>
      <c r="P112" s="2298" t="s">
        <v>552</v>
      </c>
      <c r="Q112" s="2464" t="s">
        <v>553</v>
      </c>
      <c r="R112" s="2282">
        <f>SUM(W112:W126)/S112</f>
        <v>1</v>
      </c>
      <c r="S112" s="2461">
        <f>SUM(W112:W126)</f>
        <v>1418800000</v>
      </c>
      <c r="T112" s="2464" t="s">
        <v>554</v>
      </c>
      <c r="U112" s="2464" t="s">
        <v>555</v>
      </c>
      <c r="V112" s="2496" t="s">
        <v>556</v>
      </c>
      <c r="W112" s="470">
        <v>11200000</v>
      </c>
      <c r="X112" s="498" t="s">
        <v>557</v>
      </c>
      <c r="Y112" s="2501" t="s">
        <v>403</v>
      </c>
      <c r="Z112" s="2175" t="s">
        <v>404</v>
      </c>
      <c r="AA112" s="2175">
        <v>295972</v>
      </c>
      <c r="AB112" s="2175">
        <v>285580</v>
      </c>
      <c r="AC112" s="2175">
        <v>135545</v>
      </c>
      <c r="AD112" s="2175">
        <v>44254</v>
      </c>
      <c r="AE112" s="2175">
        <v>309146</v>
      </c>
      <c r="AF112" s="2175">
        <v>92607</v>
      </c>
      <c r="AG112" s="2175">
        <v>2145</v>
      </c>
      <c r="AH112" s="2175">
        <v>12718</v>
      </c>
      <c r="AI112" s="2175">
        <v>26</v>
      </c>
      <c r="AJ112" s="2175">
        <v>37</v>
      </c>
      <c r="AK112" s="2175">
        <v>0</v>
      </c>
      <c r="AL112" s="2175">
        <v>0</v>
      </c>
      <c r="AM112" s="2175">
        <v>44350</v>
      </c>
      <c r="AN112" s="2175">
        <v>21944</v>
      </c>
      <c r="AO112" s="2175"/>
      <c r="AP112" s="2175">
        <v>75687</v>
      </c>
      <c r="AQ112" s="2175">
        <v>581552</v>
      </c>
      <c r="AR112" s="2456">
        <v>44197</v>
      </c>
      <c r="AS112" s="2456">
        <v>44561</v>
      </c>
      <c r="AT112" s="2425" t="s">
        <v>388</v>
      </c>
    </row>
    <row r="113" spans="1:46" s="499" customFormat="1" ht="63" customHeight="1" x14ac:dyDescent="0.25">
      <c r="A113" s="2433"/>
      <c r="B113" s="2434"/>
      <c r="C113" s="2337"/>
      <c r="D113" s="2135"/>
      <c r="E113" s="2489"/>
      <c r="F113" s="2490"/>
      <c r="G113" s="2410"/>
      <c r="H113" s="2316"/>
      <c r="I113" s="2410"/>
      <c r="J113" s="2316"/>
      <c r="K113" s="2410"/>
      <c r="L113" s="2316"/>
      <c r="M113" s="2410"/>
      <c r="N113" s="2316"/>
      <c r="O113" s="2299"/>
      <c r="P113" s="2299"/>
      <c r="Q113" s="2465"/>
      <c r="R113" s="2459"/>
      <c r="S113" s="2462"/>
      <c r="T113" s="2465"/>
      <c r="U113" s="2465"/>
      <c r="V113" s="2497"/>
      <c r="W113" s="470">
        <v>2800000</v>
      </c>
      <c r="X113" s="438" t="s">
        <v>558</v>
      </c>
      <c r="Y113" s="2502"/>
      <c r="Z113" s="2285"/>
      <c r="AA113" s="2285"/>
      <c r="AB113" s="2285"/>
      <c r="AC113" s="2285"/>
      <c r="AD113" s="2285"/>
      <c r="AE113" s="2285"/>
      <c r="AF113" s="2285"/>
      <c r="AG113" s="2285"/>
      <c r="AH113" s="2285"/>
      <c r="AI113" s="2285"/>
      <c r="AJ113" s="2285"/>
      <c r="AK113" s="2285"/>
      <c r="AL113" s="2285"/>
      <c r="AM113" s="2285"/>
      <c r="AN113" s="2285"/>
      <c r="AO113" s="2285"/>
      <c r="AP113" s="2285"/>
      <c r="AQ113" s="2285"/>
      <c r="AR113" s="2457"/>
      <c r="AS113" s="2457"/>
      <c r="AT113" s="2426"/>
    </row>
    <row r="114" spans="1:46" s="499" customFormat="1" ht="90" x14ac:dyDescent="0.25">
      <c r="A114" s="2433"/>
      <c r="B114" s="2434"/>
      <c r="C114" s="2337"/>
      <c r="D114" s="2135"/>
      <c r="E114" s="2489"/>
      <c r="F114" s="2490"/>
      <c r="G114" s="2410"/>
      <c r="H114" s="2316"/>
      <c r="I114" s="2410"/>
      <c r="J114" s="2316"/>
      <c r="K114" s="2410"/>
      <c r="L114" s="2316"/>
      <c r="M114" s="2410"/>
      <c r="N114" s="2316"/>
      <c r="O114" s="2299"/>
      <c r="P114" s="2299"/>
      <c r="Q114" s="2465"/>
      <c r="R114" s="2459"/>
      <c r="S114" s="2462"/>
      <c r="T114" s="2465"/>
      <c r="U114" s="2465"/>
      <c r="V114" s="480" t="s">
        <v>559</v>
      </c>
      <c r="W114" s="470">
        <v>2000000</v>
      </c>
      <c r="X114" s="438" t="s">
        <v>558</v>
      </c>
      <c r="Y114" s="2502"/>
      <c r="Z114" s="2285"/>
      <c r="AA114" s="2285"/>
      <c r="AB114" s="2285"/>
      <c r="AC114" s="2285"/>
      <c r="AD114" s="2285"/>
      <c r="AE114" s="2285"/>
      <c r="AF114" s="2285"/>
      <c r="AG114" s="2285"/>
      <c r="AH114" s="2285"/>
      <c r="AI114" s="2285"/>
      <c r="AJ114" s="2285"/>
      <c r="AK114" s="2285"/>
      <c r="AL114" s="2285"/>
      <c r="AM114" s="2285"/>
      <c r="AN114" s="2285"/>
      <c r="AO114" s="2285"/>
      <c r="AP114" s="2285"/>
      <c r="AQ114" s="2285"/>
      <c r="AR114" s="2457"/>
      <c r="AS114" s="2457"/>
      <c r="AT114" s="2426"/>
    </row>
    <row r="115" spans="1:46" s="499" customFormat="1" ht="72" customHeight="1" x14ac:dyDescent="0.25">
      <c r="A115" s="2433"/>
      <c r="B115" s="2434"/>
      <c r="C115" s="2337"/>
      <c r="D115" s="2135"/>
      <c r="E115" s="2489"/>
      <c r="F115" s="2490"/>
      <c r="G115" s="2410"/>
      <c r="H115" s="2316"/>
      <c r="I115" s="2410"/>
      <c r="J115" s="2316"/>
      <c r="K115" s="2410"/>
      <c r="L115" s="2316"/>
      <c r="M115" s="2410"/>
      <c r="N115" s="2316"/>
      <c r="O115" s="2299"/>
      <c r="P115" s="2299"/>
      <c r="Q115" s="2465"/>
      <c r="R115" s="2459"/>
      <c r="S115" s="2462"/>
      <c r="T115" s="2465"/>
      <c r="U115" s="2465"/>
      <c r="V115" s="2496" t="s">
        <v>560</v>
      </c>
      <c r="W115" s="470">
        <v>3300000</v>
      </c>
      <c r="X115" s="438" t="s">
        <v>557</v>
      </c>
      <c r="Y115" s="2502"/>
      <c r="Z115" s="2285"/>
      <c r="AA115" s="2285"/>
      <c r="AB115" s="2285"/>
      <c r="AC115" s="2285"/>
      <c r="AD115" s="2285"/>
      <c r="AE115" s="2285"/>
      <c r="AF115" s="2285"/>
      <c r="AG115" s="2285"/>
      <c r="AH115" s="2285"/>
      <c r="AI115" s="2285"/>
      <c r="AJ115" s="2285"/>
      <c r="AK115" s="2285"/>
      <c r="AL115" s="2285"/>
      <c r="AM115" s="2285"/>
      <c r="AN115" s="2285"/>
      <c r="AO115" s="2285"/>
      <c r="AP115" s="2285"/>
      <c r="AQ115" s="2285"/>
      <c r="AR115" s="2457"/>
      <c r="AS115" s="2457"/>
      <c r="AT115" s="2426"/>
    </row>
    <row r="116" spans="1:46" s="499" customFormat="1" ht="50.25" customHeight="1" x14ac:dyDescent="0.25">
      <c r="A116" s="2433"/>
      <c r="B116" s="2434"/>
      <c r="C116" s="2337"/>
      <c r="D116" s="2135"/>
      <c r="E116" s="2489"/>
      <c r="F116" s="2490"/>
      <c r="G116" s="2410"/>
      <c r="H116" s="2316"/>
      <c r="I116" s="2410"/>
      <c r="J116" s="2316"/>
      <c r="K116" s="2410"/>
      <c r="L116" s="2316"/>
      <c r="M116" s="2410"/>
      <c r="N116" s="2316"/>
      <c r="O116" s="2299"/>
      <c r="P116" s="2299"/>
      <c r="Q116" s="2465"/>
      <c r="R116" s="2459"/>
      <c r="S116" s="2462"/>
      <c r="T116" s="2465"/>
      <c r="U116" s="2465"/>
      <c r="V116" s="2497"/>
      <c r="W116" s="470">
        <v>1700000</v>
      </c>
      <c r="X116" s="438" t="s">
        <v>558</v>
      </c>
      <c r="Y116" s="2502"/>
      <c r="Z116" s="2285"/>
      <c r="AA116" s="2285"/>
      <c r="AB116" s="2285"/>
      <c r="AC116" s="2285"/>
      <c r="AD116" s="2285"/>
      <c r="AE116" s="2285"/>
      <c r="AF116" s="2285"/>
      <c r="AG116" s="2285"/>
      <c r="AH116" s="2285"/>
      <c r="AI116" s="2285"/>
      <c r="AJ116" s="2285"/>
      <c r="AK116" s="2285"/>
      <c r="AL116" s="2285"/>
      <c r="AM116" s="2285"/>
      <c r="AN116" s="2285"/>
      <c r="AO116" s="2285"/>
      <c r="AP116" s="2285"/>
      <c r="AQ116" s="2285"/>
      <c r="AR116" s="2457"/>
      <c r="AS116" s="2457"/>
      <c r="AT116" s="2426"/>
    </row>
    <row r="117" spans="1:46" s="499" customFormat="1" ht="75" x14ac:dyDescent="0.25">
      <c r="A117" s="2433"/>
      <c r="B117" s="2434"/>
      <c r="C117" s="2337"/>
      <c r="D117" s="2135"/>
      <c r="E117" s="2489"/>
      <c r="F117" s="2490"/>
      <c r="G117" s="2410"/>
      <c r="H117" s="2316"/>
      <c r="I117" s="2410"/>
      <c r="J117" s="2316"/>
      <c r="K117" s="2410"/>
      <c r="L117" s="2316"/>
      <c r="M117" s="2410"/>
      <c r="N117" s="2316"/>
      <c r="O117" s="2299"/>
      <c r="P117" s="2299"/>
      <c r="Q117" s="2465"/>
      <c r="R117" s="2459"/>
      <c r="S117" s="2462"/>
      <c r="T117" s="2465"/>
      <c r="U117" s="2465"/>
      <c r="V117" s="480" t="s">
        <v>561</v>
      </c>
      <c r="W117" s="470">
        <v>27000000</v>
      </c>
      <c r="X117" s="438" t="s">
        <v>557</v>
      </c>
      <c r="Y117" s="2502"/>
      <c r="Z117" s="2285"/>
      <c r="AA117" s="2285"/>
      <c r="AB117" s="2285"/>
      <c r="AC117" s="2285"/>
      <c r="AD117" s="2285"/>
      <c r="AE117" s="2285"/>
      <c r="AF117" s="2285"/>
      <c r="AG117" s="2285"/>
      <c r="AH117" s="2285"/>
      <c r="AI117" s="2285"/>
      <c r="AJ117" s="2285"/>
      <c r="AK117" s="2285"/>
      <c r="AL117" s="2285"/>
      <c r="AM117" s="2285"/>
      <c r="AN117" s="2285"/>
      <c r="AO117" s="2285"/>
      <c r="AP117" s="2285"/>
      <c r="AQ117" s="2285"/>
      <c r="AR117" s="2457"/>
      <c r="AS117" s="2457"/>
      <c r="AT117" s="2426"/>
    </row>
    <row r="118" spans="1:46" s="499" customFormat="1" ht="30.75" customHeight="1" x14ac:dyDescent="0.25">
      <c r="A118" s="2433"/>
      <c r="B118" s="2434"/>
      <c r="C118" s="2337"/>
      <c r="D118" s="2135"/>
      <c r="E118" s="2489"/>
      <c r="F118" s="2490"/>
      <c r="G118" s="2410"/>
      <c r="H118" s="2316"/>
      <c r="I118" s="2410"/>
      <c r="J118" s="2316"/>
      <c r="K118" s="2410"/>
      <c r="L118" s="2316"/>
      <c r="M118" s="2410"/>
      <c r="N118" s="2316"/>
      <c r="O118" s="2299"/>
      <c r="P118" s="2299"/>
      <c r="Q118" s="2465"/>
      <c r="R118" s="2459"/>
      <c r="S118" s="2462"/>
      <c r="T118" s="2465"/>
      <c r="U118" s="2465"/>
      <c r="V118" s="2496" t="s">
        <v>562</v>
      </c>
      <c r="W118" s="470">
        <v>0</v>
      </c>
      <c r="X118" s="471" t="s">
        <v>557</v>
      </c>
      <c r="Y118" s="2502"/>
      <c r="Z118" s="2285"/>
      <c r="AA118" s="2285"/>
      <c r="AB118" s="2285"/>
      <c r="AC118" s="2285"/>
      <c r="AD118" s="2285"/>
      <c r="AE118" s="2285"/>
      <c r="AF118" s="2285"/>
      <c r="AG118" s="2285"/>
      <c r="AH118" s="2285"/>
      <c r="AI118" s="2285"/>
      <c r="AJ118" s="2285"/>
      <c r="AK118" s="2285"/>
      <c r="AL118" s="2285"/>
      <c r="AM118" s="2285"/>
      <c r="AN118" s="2285"/>
      <c r="AO118" s="2285"/>
      <c r="AP118" s="2285"/>
      <c r="AQ118" s="2285"/>
      <c r="AR118" s="2457"/>
      <c r="AS118" s="2457"/>
      <c r="AT118" s="2426"/>
    </row>
    <row r="119" spans="1:46" s="499" customFormat="1" ht="45.75" customHeight="1" x14ac:dyDescent="0.25">
      <c r="A119" s="2433"/>
      <c r="B119" s="2434"/>
      <c r="C119" s="2337"/>
      <c r="D119" s="2135"/>
      <c r="E119" s="2489"/>
      <c r="F119" s="2490"/>
      <c r="G119" s="2410"/>
      <c r="H119" s="2316"/>
      <c r="I119" s="2410"/>
      <c r="J119" s="2316"/>
      <c r="K119" s="2410"/>
      <c r="L119" s="2316"/>
      <c r="M119" s="2410"/>
      <c r="N119" s="2316"/>
      <c r="O119" s="2299"/>
      <c r="P119" s="2299"/>
      <c r="Q119" s="2465"/>
      <c r="R119" s="2459"/>
      <c r="S119" s="2462"/>
      <c r="T119" s="2465"/>
      <c r="U119" s="2465"/>
      <c r="V119" s="2497"/>
      <c r="W119" s="470">
        <v>1318800000</v>
      </c>
      <c r="X119" s="438" t="s">
        <v>563</v>
      </c>
      <c r="Y119" s="2502"/>
      <c r="Z119" s="2285"/>
      <c r="AA119" s="2285"/>
      <c r="AB119" s="2285"/>
      <c r="AC119" s="2285"/>
      <c r="AD119" s="2285"/>
      <c r="AE119" s="2285"/>
      <c r="AF119" s="2285"/>
      <c r="AG119" s="2285"/>
      <c r="AH119" s="2285"/>
      <c r="AI119" s="2285"/>
      <c r="AJ119" s="2285"/>
      <c r="AK119" s="2285"/>
      <c r="AL119" s="2285"/>
      <c r="AM119" s="2285"/>
      <c r="AN119" s="2285"/>
      <c r="AO119" s="2285"/>
      <c r="AP119" s="2285"/>
      <c r="AQ119" s="2285"/>
      <c r="AR119" s="2457"/>
      <c r="AS119" s="2457"/>
      <c r="AT119" s="2426"/>
    </row>
    <row r="120" spans="1:46" s="499" customFormat="1" ht="15" customHeight="1" x14ac:dyDescent="0.25">
      <c r="A120" s="2433"/>
      <c r="B120" s="2434"/>
      <c r="C120" s="2337"/>
      <c r="D120" s="2135"/>
      <c r="E120" s="2489"/>
      <c r="F120" s="2490"/>
      <c r="G120" s="2410"/>
      <c r="H120" s="2316"/>
      <c r="I120" s="2410"/>
      <c r="J120" s="2316"/>
      <c r="K120" s="2410"/>
      <c r="L120" s="2316"/>
      <c r="M120" s="2410"/>
      <c r="N120" s="2316"/>
      <c r="O120" s="2299"/>
      <c r="P120" s="2299"/>
      <c r="Q120" s="2465"/>
      <c r="R120" s="2459"/>
      <c r="S120" s="2462"/>
      <c r="T120" s="2465"/>
      <c r="U120" s="2465"/>
      <c r="V120" s="480" t="s">
        <v>522</v>
      </c>
      <c r="W120" s="470">
        <v>20000000</v>
      </c>
      <c r="X120" s="500" t="s">
        <v>557</v>
      </c>
      <c r="Y120" s="2502"/>
      <c r="Z120" s="2285"/>
      <c r="AA120" s="2285"/>
      <c r="AB120" s="2285"/>
      <c r="AC120" s="2285"/>
      <c r="AD120" s="2285"/>
      <c r="AE120" s="2285"/>
      <c r="AF120" s="2285"/>
      <c r="AG120" s="2285"/>
      <c r="AH120" s="2285"/>
      <c r="AI120" s="2285"/>
      <c r="AJ120" s="2285"/>
      <c r="AK120" s="2285"/>
      <c r="AL120" s="2285"/>
      <c r="AM120" s="2285"/>
      <c r="AN120" s="2285"/>
      <c r="AO120" s="2285"/>
      <c r="AP120" s="2285"/>
      <c r="AQ120" s="2285"/>
      <c r="AR120" s="2457"/>
      <c r="AS120" s="2457"/>
      <c r="AT120" s="2426"/>
    </row>
    <row r="121" spans="1:46" s="499" customFormat="1" ht="68.25" customHeight="1" x14ac:dyDescent="0.25">
      <c r="A121" s="2433"/>
      <c r="B121" s="2434"/>
      <c r="C121" s="2337"/>
      <c r="D121" s="2135"/>
      <c r="E121" s="2489"/>
      <c r="F121" s="2490"/>
      <c r="G121" s="2410"/>
      <c r="H121" s="2316"/>
      <c r="I121" s="2410"/>
      <c r="J121" s="2316"/>
      <c r="K121" s="2410"/>
      <c r="L121" s="2316"/>
      <c r="M121" s="2410"/>
      <c r="N121" s="2316"/>
      <c r="O121" s="2299"/>
      <c r="P121" s="2299"/>
      <c r="Q121" s="2465"/>
      <c r="R121" s="2459"/>
      <c r="S121" s="2462"/>
      <c r="T121" s="2465"/>
      <c r="U121" s="2465"/>
      <c r="V121" s="480" t="s">
        <v>525</v>
      </c>
      <c r="W121" s="470">
        <v>5000000</v>
      </c>
      <c r="X121" s="438" t="s">
        <v>564</v>
      </c>
      <c r="Y121" s="2502"/>
      <c r="Z121" s="2285"/>
      <c r="AA121" s="2285"/>
      <c r="AB121" s="2285"/>
      <c r="AC121" s="2285"/>
      <c r="AD121" s="2285"/>
      <c r="AE121" s="2285"/>
      <c r="AF121" s="2285"/>
      <c r="AG121" s="2285"/>
      <c r="AH121" s="2285"/>
      <c r="AI121" s="2285"/>
      <c r="AJ121" s="2285"/>
      <c r="AK121" s="2285"/>
      <c r="AL121" s="2285"/>
      <c r="AM121" s="2285"/>
      <c r="AN121" s="2285"/>
      <c r="AO121" s="2285"/>
      <c r="AP121" s="2285"/>
      <c r="AQ121" s="2285"/>
      <c r="AR121" s="2457"/>
      <c r="AS121" s="2457"/>
      <c r="AT121" s="2426"/>
    </row>
    <row r="122" spans="1:46" s="499" customFormat="1" ht="113.25" customHeight="1" x14ac:dyDescent="0.25">
      <c r="A122" s="2433"/>
      <c r="B122" s="2434"/>
      <c r="C122" s="2337"/>
      <c r="D122" s="2135"/>
      <c r="E122" s="2489"/>
      <c r="F122" s="2490"/>
      <c r="G122" s="2410"/>
      <c r="H122" s="2316"/>
      <c r="I122" s="2410"/>
      <c r="J122" s="2316"/>
      <c r="K122" s="2410"/>
      <c r="L122" s="2316"/>
      <c r="M122" s="2410"/>
      <c r="N122" s="2316"/>
      <c r="O122" s="2299"/>
      <c r="P122" s="2299"/>
      <c r="Q122" s="2465"/>
      <c r="R122" s="2459"/>
      <c r="S122" s="2462"/>
      <c r="T122" s="2465"/>
      <c r="U122" s="2465"/>
      <c r="V122" s="480" t="s">
        <v>565</v>
      </c>
      <c r="W122" s="501">
        <v>6000000</v>
      </c>
      <c r="X122" s="438" t="s">
        <v>557</v>
      </c>
      <c r="Y122" s="2502"/>
      <c r="Z122" s="2285"/>
      <c r="AA122" s="2285"/>
      <c r="AB122" s="2285"/>
      <c r="AC122" s="2285"/>
      <c r="AD122" s="2285"/>
      <c r="AE122" s="2285"/>
      <c r="AF122" s="2285"/>
      <c r="AG122" s="2285"/>
      <c r="AH122" s="2285"/>
      <c r="AI122" s="2285"/>
      <c r="AJ122" s="2285"/>
      <c r="AK122" s="2285"/>
      <c r="AL122" s="2285"/>
      <c r="AM122" s="2285"/>
      <c r="AN122" s="2285"/>
      <c r="AO122" s="2285"/>
      <c r="AP122" s="2285"/>
      <c r="AQ122" s="2285"/>
      <c r="AR122" s="2457"/>
      <c r="AS122" s="2457"/>
      <c r="AT122" s="2426"/>
    </row>
    <row r="123" spans="1:46" s="499" customFormat="1" ht="30" customHeight="1" x14ac:dyDescent="0.25">
      <c r="A123" s="2433"/>
      <c r="B123" s="2434"/>
      <c r="C123" s="2337"/>
      <c r="D123" s="2135"/>
      <c r="E123" s="2489"/>
      <c r="F123" s="2490"/>
      <c r="G123" s="2410"/>
      <c r="H123" s="2316"/>
      <c r="I123" s="2410"/>
      <c r="J123" s="2316"/>
      <c r="K123" s="2410"/>
      <c r="L123" s="2316"/>
      <c r="M123" s="2410"/>
      <c r="N123" s="2316"/>
      <c r="O123" s="2299"/>
      <c r="P123" s="2299"/>
      <c r="Q123" s="2465"/>
      <c r="R123" s="2459"/>
      <c r="S123" s="2462"/>
      <c r="T123" s="2465"/>
      <c r="U123" s="2465"/>
      <c r="V123" s="2167" t="s">
        <v>566</v>
      </c>
      <c r="W123" s="470">
        <v>1000000</v>
      </c>
      <c r="X123" s="438" t="s">
        <v>567</v>
      </c>
      <c r="Y123" s="2502"/>
      <c r="Z123" s="2285"/>
      <c r="AA123" s="2285"/>
      <c r="AB123" s="2285"/>
      <c r="AC123" s="2285"/>
      <c r="AD123" s="2285"/>
      <c r="AE123" s="2285"/>
      <c r="AF123" s="2285"/>
      <c r="AG123" s="2285"/>
      <c r="AH123" s="2285"/>
      <c r="AI123" s="2285"/>
      <c r="AJ123" s="2285"/>
      <c r="AK123" s="2285"/>
      <c r="AL123" s="2285"/>
      <c r="AM123" s="2285"/>
      <c r="AN123" s="2285"/>
      <c r="AO123" s="2285"/>
      <c r="AP123" s="2285"/>
      <c r="AQ123" s="2285"/>
      <c r="AR123" s="2457"/>
      <c r="AS123" s="2457"/>
      <c r="AT123" s="2426"/>
    </row>
    <row r="124" spans="1:46" s="499" customFormat="1" ht="30.75" customHeight="1" x14ac:dyDescent="0.25">
      <c r="A124" s="2433"/>
      <c r="B124" s="2434"/>
      <c r="C124" s="2337"/>
      <c r="D124" s="2135"/>
      <c r="E124" s="2489"/>
      <c r="F124" s="2490"/>
      <c r="G124" s="2410"/>
      <c r="H124" s="2316"/>
      <c r="I124" s="2410"/>
      <c r="J124" s="2316"/>
      <c r="K124" s="2410"/>
      <c r="L124" s="2316"/>
      <c r="M124" s="2410"/>
      <c r="N124" s="2316"/>
      <c r="O124" s="2299"/>
      <c r="P124" s="2299"/>
      <c r="Q124" s="2465"/>
      <c r="R124" s="2459"/>
      <c r="S124" s="2462"/>
      <c r="T124" s="2465"/>
      <c r="U124" s="2465"/>
      <c r="V124" s="2168"/>
      <c r="W124" s="470">
        <v>2000000</v>
      </c>
      <c r="X124" s="438" t="s">
        <v>568</v>
      </c>
      <c r="Y124" s="2502"/>
      <c r="Z124" s="2285"/>
      <c r="AA124" s="2285"/>
      <c r="AB124" s="2285"/>
      <c r="AC124" s="2285"/>
      <c r="AD124" s="2285"/>
      <c r="AE124" s="2285"/>
      <c r="AF124" s="2285"/>
      <c r="AG124" s="2285"/>
      <c r="AH124" s="2285"/>
      <c r="AI124" s="2285"/>
      <c r="AJ124" s="2285"/>
      <c r="AK124" s="2285"/>
      <c r="AL124" s="2285"/>
      <c r="AM124" s="2285"/>
      <c r="AN124" s="2285"/>
      <c r="AO124" s="2285"/>
      <c r="AP124" s="2285"/>
      <c r="AQ124" s="2285"/>
      <c r="AR124" s="2457"/>
      <c r="AS124" s="2457"/>
      <c r="AT124" s="2426"/>
    </row>
    <row r="125" spans="1:46" s="499" customFormat="1" ht="39.75" customHeight="1" x14ac:dyDescent="0.25">
      <c r="A125" s="2433"/>
      <c r="B125" s="2434"/>
      <c r="C125" s="2337"/>
      <c r="D125" s="2135"/>
      <c r="E125" s="2489"/>
      <c r="F125" s="2490"/>
      <c r="G125" s="2410"/>
      <c r="H125" s="2316"/>
      <c r="I125" s="2410"/>
      <c r="J125" s="2316"/>
      <c r="K125" s="2410"/>
      <c r="L125" s="2316"/>
      <c r="M125" s="2410"/>
      <c r="N125" s="2316"/>
      <c r="O125" s="2299"/>
      <c r="P125" s="2299"/>
      <c r="Q125" s="2465"/>
      <c r="R125" s="2459"/>
      <c r="S125" s="2462"/>
      <c r="T125" s="2465"/>
      <c r="U125" s="2465"/>
      <c r="V125" s="2168"/>
      <c r="W125" s="470">
        <v>15000000</v>
      </c>
      <c r="X125" s="438" t="s">
        <v>569</v>
      </c>
      <c r="Y125" s="2502"/>
      <c r="Z125" s="2285"/>
      <c r="AA125" s="2285"/>
      <c r="AB125" s="2285"/>
      <c r="AC125" s="2285"/>
      <c r="AD125" s="2285"/>
      <c r="AE125" s="2285"/>
      <c r="AF125" s="2285"/>
      <c r="AG125" s="2285"/>
      <c r="AH125" s="2285"/>
      <c r="AI125" s="2285"/>
      <c r="AJ125" s="2285"/>
      <c r="AK125" s="2285"/>
      <c r="AL125" s="2285"/>
      <c r="AM125" s="2285"/>
      <c r="AN125" s="2285"/>
      <c r="AO125" s="2285"/>
      <c r="AP125" s="2285"/>
      <c r="AQ125" s="2285"/>
      <c r="AR125" s="2457"/>
      <c r="AS125" s="2457"/>
      <c r="AT125" s="2426"/>
    </row>
    <row r="126" spans="1:46" s="499" customFormat="1" ht="32.25" customHeight="1" x14ac:dyDescent="0.25">
      <c r="A126" s="2433"/>
      <c r="B126" s="2434"/>
      <c r="C126" s="2337"/>
      <c r="D126" s="2135"/>
      <c r="E126" s="2489"/>
      <c r="F126" s="2490"/>
      <c r="G126" s="2411"/>
      <c r="H126" s="2317"/>
      <c r="I126" s="2411"/>
      <c r="J126" s="2317"/>
      <c r="K126" s="2411"/>
      <c r="L126" s="2317"/>
      <c r="M126" s="2411"/>
      <c r="N126" s="2317"/>
      <c r="O126" s="2300"/>
      <c r="P126" s="2300"/>
      <c r="Q126" s="2466"/>
      <c r="R126" s="2460"/>
      <c r="S126" s="2463"/>
      <c r="T126" s="2466"/>
      <c r="U126" s="2466"/>
      <c r="V126" s="2169"/>
      <c r="W126" s="470">
        <v>3000000</v>
      </c>
      <c r="X126" s="438" t="s">
        <v>570</v>
      </c>
      <c r="Y126" s="2503"/>
      <c r="Z126" s="2286"/>
      <c r="AA126" s="2286"/>
      <c r="AB126" s="2286"/>
      <c r="AC126" s="2286"/>
      <c r="AD126" s="2286"/>
      <c r="AE126" s="2286"/>
      <c r="AF126" s="2286"/>
      <c r="AG126" s="2286"/>
      <c r="AH126" s="2286"/>
      <c r="AI126" s="2286"/>
      <c r="AJ126" s="2286"/>
      <c r="AK126" s="2286"/>
      <c r="AL126" s="2286"/>
      <c r="AM126" s="2286"/>
      <c r="AN126" s="2286"/>
      <c r="AO126" s="2286"/>
      <c r="AP126" s="2286"/>
      <c r="AQ126" s="2286"/>
      <c r="AR126" s="2458"/>
      <c r="AS126" s="2458"/>
      <c r="AT126" s="2427"/>
    </row>
    <row r="127" spans="1:46" s="499" customFormat="1" ht="42.75" customHeight="1" x14ac:dyDescent="0.25">
      <c r="A127" s="2433"/>
      <c r="B127" s="2434"/>
      <c r="C127" s="2337"/>
      <c r="D127" s="2135"/>
      <c r="E127" s="2489"/>
      <c r="F127" s="2490"/>
      <c r="G127" s="2453">
        <v>3205021</v>
      </c>
      <c r="H127" s="2257" t="s">
        <v>571</v>
      </c>
      <c r="I127" s="2453">
        <v>3205021</v>
      </c>
      <c r="J127" s="2257" t="s">
        <v>571</v>
      </c>
      <c r="K127" s="2453">
        <v>320502100</v>
      </c>
      <c r="L127" s="2257" t="s">
        <v>572</v>
      </c>
      <c r="M127" s="2453">
        <v>320502100</v>
      </c>
      <c r="N127" s="2257" t="s">
        <v>572</v>
      </c>
      <c r="O127" s="2335">
        <v>2</v>
      </c>
      <c r="P127" s="2335" t="s">
        <v>573</v>
      </c>
      <c r="Q127" s="2431" t="s">
        <v>574</v>
      </c>
      <c r="R127" s="2139">
        <f>SUM(W127:W144)/S127</f>
        <v>1</v>
      </c>
      <c r="S127" s="2452">
        <f>SUM(W127:W144)</f>
        <v>844308067</v>
      </c>
      <c r="T127" s="2431" t="s">
        <v>575</v>
      </c>
      <c r="U127" s="2431" t="s">
        <v>555</v>
      </c>
      <c r="V127" s="2167" t="s">
        <v>566</v>
      </c>
      <c r="W127" s="102">
        <v>2500000</v>
      </c>
      <c r="X127" s="438" t="s">
        <v>576</v>
      </c>
      <c r="Y127" s="2500">
        <v>20</v>
      </c>
      <c r="Z127" s="2455" t="s">
        <v>387</v>
      </c>
      <c r="AA127" s="2174">
        <v>295972</v>
      </c>
      <c r="AB127" s="2174">
        <v>285580</v>
      </c>
      <c r="AC127" s="2174" t="s">
        <v>577</v>
      </c>
      <c r="AD127" s="2174">
        <v>44254</v>
      </c>
      <c r="AE127" s="2174">
        <v>309146</v>
      </c>
      <c r="AF127" s="2174">
        <v>92607</v>
      </c>
      <c r="AG127" s="2174">
        <v>2145</v>
      </c>
      <c r="AH127" s="2174">
        <v>12718</v>
      </c>
      <c r="AI127" s="2174">
        <v>26</v>
      </c>
      <c r="AJ127" s="2174">
        <v>37</v>
      </c>
      <c r="AK127" s="2174">
        <v>0</v>
      </c>
      <c r="AL127" s="2174">
        <v>0</v>
      </c>
      <c r="AM127" s="2174">
        <v>44350</v>
      </c>
      <c r="AN127" s="2174">
        <v>21944</v>
      </c>
      <c r="AO127" s="2174"/>
      <c r="AP127" s="2174">
        <v>75687</v>
      </c>
      <c r="AQ127" s="2174">
        <v>581552</v>
      </c>
      <c r="AR127" s="2424">
        <v>44197</v>
      </c>
      <c r="AS127" s="2424">
        <v>44561</v>
      </c>
      <c r="AT127" s="2425" t="s">
        <v>388</v>
      </c>
    </row>
    <row r="128" spans="1:46" s="499" customFormat="1" ht="42.75" customHeight="1" x14ac:dyDescent="0.25">
      <c r="A128" s="2433"/>
      <c r="B128" s="2434"/>
      <c r="C128" s="2337"/>
      <c r="D128" s="2135"/>
      <c r="E128" s="2489"/>
      <c r="F128" s="2490"/>
      <c r="G128" s="2453"/>
      <c r="H128" s="2257"/>
      <c r="I128" s="2453"/>
      <c r="J128" s="2257"/>
      <c r="K128" s="2453"/>
      <c r="L128" s="2257"/>
      <c r="M128" s="2453"/>
      <c r="N128" s="2257"/>
      <c r="O128" s="2335"/>
      <c r="P128" s="2335"/>
      <c r="Q128" s="2431"/>
      <c r="R128" s="2139"/>
      <c r="S128" s="2452"/>
      <c r="T128" s="2431"/>
      <c r="U128" s="2431"/>
      <c r="V128" s="2168"/>
      <c r="W128" s="102">
        <v>2000000</v>
      </c>
      <c r="X128" s="438" t="s">
        <v>578</v>
      </c>
      <c r="Y128" s="2500"/>
      <c r="Z128" s="2455"/>
      <c r="AA128" s="2174"/>
      <c r="AB128" s="2174"/>
      <c r="AC128" s="2174"/>
      <c r="AD128" s="2174"/>
      <c r="AE128" s="2174"/>
      <c r="AF128" s="2174"/>
      <c r="AG128" s="2174"/>
      <c r="AH128" s="2174"/>
      <c r="AI128" s="2174"/>
      <c r="AJ128" s="2174"/>
      <c r="AK128" s="2174"/>
      <c r="AL128" s="2174"/>
      <c r="AM128" s="2174"/>
      <c r="AN128" s="2174"/>
      <c r="AO128" s="2174"/>
      <c r="AP128" s="2174"/>
      <c r="AQ128" s="2174"/>
      <c r="AR128" s="2424"/>
      <c r="AS128" s="2424"/>
      <c r="AT128" s="2426"/>
    </row>
    <row r="129" spans="1:46" s="499" customFormat="1" ht="42.75" customHeight="1" x14ac:dyDescent="0.25">
      <c r="A129" s="2433"/>
      <c r="B129" s="2434"/>
      <c r="C129" s="2337"/>
      <c r="D129" s="2135"/>
      <c r="E129" s="2489"/>
      <c r="F129" s="2490"/>
      <c r="G129" s="2453"/>
      <c r="H129" s="2257"/>
      <c r="I129" s="2453"/>
      <c r="J129" s="2257"/>
      <c r="K129" s="2453"/>
      <c r="L129" s="2257"/>
      <c r="M129" s="2453"/>
      <c r="N129" s="2257"/>
      <c r="O129" s="2335"/>
      <c r="P129" s="2335"/>
      <c r="Q129" s="2431"/>
      <c r="R129" s="2139"/>
      <c r="S129" s="2452"/>
      <c r="T129" s="2431"/>
      <c r="U129" s="2431"/>
      <c r="V129" s="2168"/>
      <c r="W129" s="102">
        <v>200000</v>
      </c>
      <c r="X129" s="438" t="s">
        <v>579</v>
      </c>
      <c r="Y129" s="2500"/>
      <c r="Z129" s="2455"/>
      <c r="AA129" s="2174"/>
      <c r="AB129" s="2174"/>
      <c r="AC129" s="2174"/>
      <c r="AD129" s="2174"/>
      <c r="AE129" s="2174"/>
      <c r="AF129" s="2174"/>
      <c r="AG129" s="2174"/>
      <c r="AH129" s="2174"/>
      <c r="AI129" s="2174"/>
      <c r="AJ129" s="2174"/>
      <c r="AK129" s="2174"/>
      <c r="AL129" s="2174"/>
      <c r="AM129" s="2174"/>
      <c r="AN129" s="2174"/>
      <c r="AO129" s="2174"/>
      <c r="AP129" s="2174"/>
      <c r="AQ129" s="2174"/>
      <c r="AR129" s="2424"/>
      <c r="AS129" s="2424"/>
      <c r="AT129" s="2426"/>
    </row>
    <row r="130" spans="1:46" s="499" customFormat="1" ht="42.75" customHeight="1" x14ac:dyDescent="0.25">
      <c r="A130" s="2433"/>
      <c r="B130" s="2434"/>
      <c r="C130" s="2337"/>
      <c r="D130" s="2135"/>
      <c r="E130" s="2489"/>
      <c r="F130" s="2490"/>
      <c r="G130" s="2453"/>
      <c r="H130" s="2257"/>
      <c r="I130" s="2453"/>
      <c r="J130" s="2257"/>
      <c r="K130" s="2453"/>
      <c r="L130" s="2257"/>
      <c r="M130" s="2453"/>
      <c r="N130" s="2257"/>
      <c r="O130" s="2335"/>
      <c r="P130" s="2335"/>
      <c r="Q130" s="2431"/>
      <c r="R130" s="2139"/>
      <c r="S130" s="2452"/>
      <c r="T130" s="2431"/>
      <c r="U130" s="2431"/>
      <c r="V130" s="2169"/>
      <c r="W130" s="102">
        <v>300000</v>
      </c>
      <c r="X130" s="438" t="s">
        <v>580</v>
      </c>
      <c r="Y130" s="2500"/>
      <c r="Z130" s="2455"/>
      <c r="AA130" s="2174"/>
      <c r="AB130" s="2174"/>
      <c r="AC130" s="2174"/>
      <c r="AD130" s="2174"/>
      <c r="AE130" s="2174"/>
      <c r="AF130" s="2174"/>
      <c r="AG130" s="2174"/>
      <c r="AH130" s="2174"/>
      <c r="AI130" s="2174"/>
      <c r="AJ130" s="2174"/>
      <c r="AK130" s="2174"/>
      <c r="AL130" s="2174"/>
      <c r="AM130" s="2174"/>
      <c r="AN130" s="2174"/>
      <c r="AO130" s="2174"/>
      <c r="AP130" s="2174"/>
      <c r="AQ130" s="2174"/>
      <c r="AR130" s="2424"/>
      <c r="AS130" s="2424"/>
      <c r="AT130" s="2426"/>
    </row>
    <row r="131" spans="1:46" s="499" customFormat="1" ht="70.5" customHeight="1" x14ac:dyDescent="0.25">
      <c r="A131" s="2433"/>
      <c r="B131" s="2434"/>
      <c r="C131" s="2337"/>
      <c r="D131" s="2135"/>
      <c r="E131" s="2489"/>
      <c r="F131" s="2490"/>
      <c r="G131" s="2453"/>
      <c r="H131" s="2257"/>
      <c r="I131" s="2453"/>
      <c r="J131" s="2257"/>
      <c r="K131" s="2453"/>
      <c r="L131" s="2257"/>
      <c r="M131" s="2453"/>
      <c r="N131" s="2257"/>
      <c r="O131" s="2335"/>
      <c r="P131" s="2335"/>
      <c r="Q131" s="2431"/>
      <c r="R131" s="2139"/>
      <c r="S131" s="2452"/>
      <c r="T131" s="2431"/>
      <c r="U131" s="2431"/>
      <c r="V131" s="2496" t="s">
        <v>581</v>
      </c>
      <c r="W131" s="102">
        <v>25000000</v>
      </c>
      <c r="X131" s="438" t="s">
        <v>582</v>
      </c>
      <c r="Y131" s="2500"/>
      <c r="Z131" s="2455"/>
      <c r="AA131" s="2174"/>
      <c r="AB131" s="2174"/>
      <c r="AC131" s="2174"/>
      <c r="AD131" s="2174"/>
      <c r="AE131" s="2174"/>
      <c r="AF131" s="2174"/>
      <c r="AG131" s="2174"/>
      <c r="AH131" s="2174"/>
      <c r="AI131" s="2174"/>
      <c r="AJ131" s="2174"/>
      <c r="AK131" s="2174"/>
      <c r="AL131" s="2174"/>
      <c r="AM131" s="2174"/>
      <c r="AN131" s="2174"/>
      <c r="AO131" s="2174"/>
      <c r="AP131" s="2174"/>
      <c r="AQ131" s="2174"/>
      <c r="AR131" s="2424"/>
      <c r="AS131" s="2424"/>
      <c r="AT131" s="2426"/>
    </row>
    <row r="132" spans="1:46" s="499" customFormat="1" ht="89.25" customHeight="1" x14ac:dyDescent="0.25">
      <c r="A132" s="2433"/>
      <c r="B132" s="2434"/>
      <c r="C132" s="2337"/>
      <c r="D132" s="2135"/>
      <c r="E132" s="2489"/>
      <c r="F132" s="2490"/>
      <c r="G132" s="2453"/>
      <c r="H132" s="2257"/>
      <c r="I132" s="2453"/>
      <c r="J132" s="2257"/>
      <c r="K132" s="2453"/>
      <c r="L132" s="2257"/>
      <c r="M132" s="2453"/>
      <c r="N132" s="2257"/>
      <c r="O132" s="2335"/>
      <c r="P132" s="2335"/>
      <c r="Q132" s="2431"/>
      <c r="R132" s="2139"/>
      <c r="S132" s="2452"/>
      <c r="T132" s="2431"/>
      <c r="U132" s="2431"/>
      <c r="V132" s="2497"/>
      <c r="W132" s="102">
        <v>69790000</v>
      </c>
      <c r="X132" s="438" t="s">
        <v>583</v>
      </c>
      <c r="Y132" s="348">
        <v>88</v>
      </c>
      <c r="Z132" s="436" t="s">
        <v>79</v>
      </c>
      <c r="AA132" s="2174"/>
      <c r="AB132" s="2174"/>
      <c r="AC132" s="2174"/>
      <c r="AD132" s="2174"/>
      <c r="AE132" s="2174"/>
      <c r="AF132" s="2174"/>
      <c r="AG132" s="2174"/>
      <c r="AH132" s="2174"/>
      <c r="AI132" s="2174"/>
      <c r="AJ132" s="2174"/>
      <c r="AK132" s="2174"/>
      <c r="AL132" s="2174"/>
      <c r="AM132" s="2174"/>
      <c r="AN132" s="2174"/>
      <c r="AO132" s="2174"/>
      <c r="AP132" s="2174"/>
      <c r="AQ132" s="2174"/>
      <c r="AR132" s="2424"/>
      <c r="AS132" s="2424"/>
      <c r="AT132" s="2426"/>
    </row>
    <row r="133" spans="1:46" s="499" customFormat="1" ht="38.25" customHeight="1" x14ac:dyDescent="0.25">
      <c r="A133" s="2433"/>
      <c r="B133" s="2434"/>
      <c r="C133" s="2337"/>
      <c r="D133" s="2135"/>
      <c r="E133" s="2489"/>
      <c r="F133" s="2490"/>
      <c r="G133" s="2453"/>
      <c r="H133" s="2257"/>
      <c r="I133" s="2453"/>
      <c r="J133" s="2257"/>
      <c r="K133" s="2453"/>
      <c r="L133" s="2257"/>
      <c r="M133" s="2453"/>
      <c r="N133" s="2257"/>
      <c r="O133" s="2335"/>
      <c r="P133" s="2335"/>
      <c r="Q133" s="2431"/>
      <c r="R133" s="2139"/>
      <c r="S133" s="2452"/>
      <c r="T133" s="2431"/>
      <c r="U133" s="2431"/>
      <c r="V133" s="2496" t="s">
        <v>525</v>
      </c>
      <c r="W133" s="102">
        <v>5000000</v>
      </c>
      <c r="X133" s="438" t="s">
        <v>584</v>
      </c>
      <c r="Y133" s="348">
        <v>20</v>
      </c>
      <c r="Z133" s="436" t="s">
        <v>387</v>
      </c>
      <c r="AA133" s="2174"/>
      <c r="AB133" s="2174"/>
      <c r="AC133" s="2174"/>
      <c r="AD133" s="2174"/>
      <c r="AE133" s="2174"/>
      <c r="AF133" s="2174"/>
      <c r="AG133" s="2174"/>
      <c r="AH133" s="2174"/>
      <c r="AI133" s="2174"/>
      <c r="AJ133" s="2174"/>
      <c r="AK133" s="2174"/>
      <c r="AL133" s="2174"/>
      <c r="AM133" s="2174"/>
      <c r="AN133" s="2174"/>
      <c r="AO133" s="2174"/>
      <c r="AP133" s="2174"/>
      <c r="AQ133" s="2174"/>
      <c r="AR133" s="2424"/>
      <c r="AS133" s="2424"/>
      <c r="AT133" s="2426"/>
    </row>
    <row r="134" spans="1:46" s="499" customFormat="1" ht="33" customHeight="1" x14ac:dyDescent="0.25">
      <c r="A134" s="2433"/>
      <c r="B134" s="2434"/>
      <c r="C134" s="2337"/>
      <c r="D134" s="2135"/>
      <c r="E134" s="2489"/>
      <c r="F134" s="2490"/>
      <c r="G134" s="2453"/>
      <c r="H134" s="2257"/>
      <c r="I134" s="2453"/>
      <c r="J134" s="2257"/>
      <c r="K134" s="2453"/>
      <c r="L134" s="2257"/>
      <c r="M134" s="2453"/>
      <c r="N134" s="2257"/>
      <c r="O134" s="2335"/>
      <c r="P134" s="2335"/>
      <c r="Q134" s="2431"/>
      <c r="R134" s="2139"/>
      <c r="S134" s="2452"/>
      <c r="T134" s="2431"/>
      <c r="U134" s="2431"/>
      <c r="V134" s="2497"/>
      <c r="W134" s="102">
        <v>56108067</v>
      </c>
      <c r="X134" s="438" t="s">
        <v>585</v>
      </c>
      <c r="Y134" s="348">
        <v>89</v>
      </c>
      <c r="Z134" s="436" t="s">
        <v>586</v>
      </c>
      <c r="AA134" s="2174"/>
      <c r="AB134" s="2174"/>
      <c r="AC134" s="2174"/>
      <c r="AD134" s="2174"/>
      <c r="AE134" s="2174"/>
      <c r="AF134" s="2174"/>
      <c r="AG134" s="2174"/>
      <c r="AH134" s="2174"/>
      <c r="AI134" s="2174"/>
      <c r="AJ134" s="2174"/>
      <c r="AK134" s="2174"/>
      <c r="AL134" s="2174"/>
      <c r="AM134" s="2174"/>
      <c r="AN134" s="2174"/>
      <c r="AO134" s="2174"/>
      <c r="AP134" s="2174"/>
      <c r="AQ134" s="2174"/>
      <c r="AR134" s="2424"/>
      <c r="AS134" s="2424"/>
      <c r="AT134" s="2426"/>
    </row>
    <row r="135" spans="1:46" s="499" customFormat="1" ht="60" customHeight="1" x14ac:dyDescent="0.25">
      <c r="A135" s="2433"/>
      <c r="B135" s="2434"/>
      <c r="C135" s="2337"/>
      <c r="D135" s="2135"/>
      <c r="E135" s="2489"/>
      <c r="F135" s="2490"/>
      <c r="G135" s="2453"/>
      <c r="H135" s="2257"/>
      <c r="I135" s="2453"/>
      <c r="J135" s="2257"/>
      <c r="K135" s="2453"/>
      <c r="L135" s="2257"/>
      <c r="M135" s="2453"/>
      <c r="N135" s="2257"/>
      <c r="O135" s="2335"/>
      <c r="P135" s="2335"/>
      <c r="Q135" s="2431"/>
      <c r="R135" s="2139"/>
      <c r="S135" s="2452"/>
      <c r="T135" s="2431"/>
      <c r="U135" s="2431"/>
      <c r="V135" s="480" t="s">
        <v>587</v>
      </c>
      <c r="W135" s="102">
        <v>4000000</v>
      </c>
      <c r="X135" s="438" t="s">
        <v>582</v>
      </c>
      <c r="Y135" s="348">
        <v>20</v>
      </c>
      <c r="Z135" s="436" t="s">
        <v>387</v>
      </c>
      <c r="AA135" s="2174"/>
      <c r="AB135" s="2174"/>
      <c r="AC135" s="2174"/>
      <c r="AD135" s="2174"/>
      <c r="AE135" s="2174"/>
      <c r="AF135" s="2174"/>
      <c r="AG135" s="2174"/>
      <c r="AH135" s="2174"/>
      <c r="AI135" s="2174"/>
      <c r="AJ135" s="2174"/>
      <c r="AK135" s="2174"/>
      <c r="AL135" s="2174"/>
      <c r="AM135" s="2174"/>
      <c r="AN135" s="2174"/>
      <c r="AO135" s="2174"/>
      <c r="AP135" s="2174"/>
      <c r="AQ135" s="2174"/>
      <c r="AR135" s="2424"/>
      <c r="AS135" s="2424"/>
      <c r="AT135" s="2426"/>
    </row>
    <row r="136" spans="1:46" s="499" customFormat="1" ht="68.25" customHeight="1" x14ac:dyDescent="0.25">
      <c r="A136" s="2433"/>
      <c r="B136" s="2434"/>
      <c r="C136" s="2337"/>
      <c r="D136" s="2135"/>
      <c r="E136" s="2489"/>
      <c r="F136" s="2490"/>
      <c r="G136" s="2453"/>
      <c r="H136" s="2257"/>
      <c r="I136" s="2453"/>
      <c r="J136" s="2257"/>
      <c r="K136" s="2453"/>
      <c r="L136" s="2257"/>
      <c r="M136" s="2453"/>
      <c r="N136" s="2257"/>
      <c r="O136" s="2335"/>
      <c r="P136" s="2335"/>
      <c r="Q136" s="2431"/>
      <c r="R136" s="2139"/>
      <c r="S136" s="2452"/>
      <c r="T136" s="2431"/>
      <c r="U136" s="2431"/>
      <c r="V136" s="480" t="s">
        <v>588</v>
      </c>
      <c r="W136" s="102">
        <v>10000000</v>
      </c>
      <c r="X136" s="438" t="s">
        <v>589</v>
      </c>
      <c r="Y136" s="348">
        <v>20</v>
      </c>
      <c r="Z136" s="436" t="s">
        <v>387</v>
      </c>
      <c r="AA136" s="2174"/>
      <c r="AB136" s="2174"/>
      <c r="AC136" s="2174"/>
      <c r="AD136" s="2174"/>
      <c r="AE136" s="2174"/>
      <c r="AF136" s="2174"/>
      <c r="AG136" s="2174"/>
      <c r="AH136" s="2174"/>
      <c r="AI136" s="2174"/>
      <c r="AJ136" s="2174"/>
      <c r="AK136" s="2174"/>
      <c r="AL136" s="2174"/>
      <c r="AM136" s="2174"/>
      <c r="AN136" s="2174"/>
      <c r="AO136" s="2174"/>
      <c r="AP136" s="2174"/>
      <c r="AQ136" s="2174"/>
      <c r="AR136" s="2424"/>
      <c r="AS136" s="2424"/>
      <c r="AT136" s="2426"/>
    </row>
    <row r="137" spans="1:46" s="499" customFormat="1" ht="42" customHeight="1" x14ac:dyDescent="0.25">
      <c r="A137" s="2433"/>
      <c r="B137" s="2434"/>
      <c r="C137" s="2337"/>
      <c r="D137" s="2135"/>
      <c r="E137" s="2489"/>
      <c r="F137" s="2490"/>
      <c r="G137" s="2453"/>
      <c r="H137" s="2257"/>
      <c r="I137" s="2453"/>
      <c r="J137" s="2257"/>
      <c r="K137" s="2453"/>
      <c r="L137" s="2257"/>
      <c r="M137" s="2453"/>
      <c r="N137" s="2257"/>
      <c r="O137" s="2335"/>
      <c r="P137" s="2335"/>
      <c r="Q137" s="2431"/>
      <c r="R137" s="2139"/>
      <c r="S137" s="2452"/>
      <c r="T137" s="2431"/>
      <c r="U137" s="2431"/>
      <c r="V137" s="2496" t="s">
        <v>496</v>
      </c>
      <c r="W137" s="102">
        <v>46000000</v>
      </c>
      <c r="X137" s="438" t="s">
        <v>582</v>
      </c>
      <c r="Y137" s="348">
        <v>20</v>
      </c>
      <c r="Z137" s="436" t="s">
        <v>387</v>
      </c>
      <c r="AA137" s="2174"/>
      <c r="AB137" s="2174"/>
      <c r="AC137" s="2174"/>
      <c r="AD137" s="2174"/>
      <c r="AE137" s="2174"/>
      <c r="AF137" s="2174"/>
      <c r="AG137" s="2174"/>
      <c r="AH137" s="2174"/>
      <c r="AI137" s="2174"/>
      <c r="AJ137" s="2174"/>
      <c r="AK137" s="2174"/>
      <c r="AL137" s="2174"/>
      <c r="AM137" s="2174"/>
      <c r="AN137" s="2174"/>
      <c r="AO137" s="2174"/>
      <c r="AP137" s="2174"/>
      <c r="AQ137" s="2174"/>
      <c r="AR137" s="2424"/>
      <c r="AS137" s="2424"/>
      <c r="AT137" s="2426"/>
    </row>
    <row r="138" spans="1:46" s="499" customFormat="1" ht="30" customHeight="1" x14ac:dyDescent="0.25">
      <c r="A138" s="2433"/>
      <c r="B138" s="2434"/>
      <c r="C138" s="2337"/>
      <c r="D138" s="2135"/>
      <c r="E138" s="2489"/>
      <c r="F138" s="2490"/>
      <c r="G138" s="2453"/>
      <c r="H138" s="2257"/>
      <c r="I138" s="2453"/>
      <c r="J138" s="2257"/>
      <c r="K138" s="2453"/>
      <c r="L138" s="2257"/>
      <c r="M138" s="2453"/>
      <c r="N138" s="2257"/>
      <c r="O138" s="2335"/>
      <c r="P138" s="2335"/>
      <c r="Q138" s="2431"/>
      <c r="R138" s="2139"/>
      <c r="S138" s="2452"/>
      <c r="T138" s="2431"/>
      <c r="U138" s="2431"/>
      <c r="V138" s="2498"/>
      <c r="W138" s="102">
        <v>168210000</v>
      </c>
      <c r="X138" s="438" t="s">
        <v>583</v>
      </c>
      <c r="Y138" s="348">
        <v>88</v>
      </c>
      <c r="Z138" s="436" t="s">
        <v>79</v>
      </c>
      <c r="AA138" s="2174"/>
      <c r="AB138" s="2174"/>
      <c r="AC138" s="2174"/>
      <c r="AD138" s="2174"/>
      <c r="AE138" s="2174"/>
      <c r="AF138" s="2174"/>
      <c r="AG138" s="2174"/>
      <c r="AH138" s="2174"/>
      <c r="AI138" s="2174"/>
      <c r="AJ138" s="2174"/>
      <c r="AK138" s="2174"/>
      <c r="AL138" s="2174"/>
      <c r="AM138" s="2174"/>
      <c r="AN138" s="2174"/>
      <c r="AO138" s="2174"/>
      <c r="AP138" s="2174"/>
      <c r="AQ138" s="2174"/>
      <c r="AR138" s="2424"/>
      <c r="AS138" s="2424"/>
      <c r="AT138" s="2426"/>
    </row>
    <row r="139" spans="1:46" s="499" customFormat="1" ht="45" x14ac:dyDescent="0.25">
      <c r="A139" s="2433"/>
      <c r="B139" s="2434"/>
      <c r="C139" s="2337"/>
      <c r="D139" s="2135"/>
      <c r="E139" s="2489"/>
      <c r="F139" s="2490"/>
      <c r="G139" s="2453"/>
      <c r="H139" s="2257"/>
      <c r="I139" s="2453"/>
      <c r="J139" s="2257"/>
      <c r="K139" s="2453"/>
      <c r="L139" s="2257"/>
      <c r="M139" s="2453"/>
      <c r="N139" s="2257"/>
      <c r="O139" s="2335"/>
      <c r="P139" s="2335"/>
      <c r="Q139" s="2431"/>
      <c r="R139" s="2139"/>
      <c r="S139" s="2452"/>
      <c r="T139" s="2431"/>
      <c r="U139" s="2431"/>
      <c r="V139" s="502" t="s">
        <v>590</v>
      </c>
      <c r="W139" s="102">
        <v>25200000</v>
      </c>
      <c r="X139" s="438" t="s">
        <v>583</v>
      </c>
      <c r="Y139" s="348">
        <v>88</v>
      </c>
      <c r="Z139" s="436" t="s">
        <v>79</v>
      </c>
      <c r="AA139" s="2174"/>
      <c r="AB139" s="2174"/>
      <c r="AC139" s="2174"/>
      <c r="AD139" s="2174"/>
      <c r="AE139" s="2174"/>
      <c r="AF139" s="2174"/>
      <c r="AG139" s="2174"/>
      <c r="AH139" s="2174"/>
      <c r="AI139" s="2174"/>
      <c r="AJ139" s="2174"/>
      <c r="AK139" s="2174"/>
      <c r="AL139" s="2174"/>
      <c r="AM139" s="2174"/>
      <c r="AN139" s="2174"/>
      <c r="AO139" s="2174"/>
      <c r="AP139" s="2174"/>
      <c r="AQ139" s="2174"/>
      <c r="AR139" s="2424"/>
      <c r="AS139" s="2424"/>
      <c r="AT139" s="2426"/>
    </row>
    <row r="140" spans="1:46" s="499" customFormat="1" ht="60" x14ac:dyDescent="0.25">
      <c r="A140" s="2433"/>
      <c r="B140" s="2434"/>
      <c r="C140" s="2337"/>
      <c r="D140" s="2135"/>
      <c r="E140" s="2489"/>
      <c r="F140" s="2490"/>
      <c r="G140" s="2453"/>
      <c r="H140" s="2257"/>
      <c r="I140" s="2453"/>
      <c r="J140" s="2257"/>
      <c r="K140" s="2453"/>
      <c r="L140" s="2257"/>
      <c r="M140" s="2453"/>
      <c r="N140" s="2257"/>
      <c r="O140" s="2335"/>
      <c r="P140" s="2335"/>
      <c r="Q140" s="2431"/>
      <c r="R140" s="2139"/>
      <c r="S140" s="2452"/>
      <c r="T140" s="2431"/>
      <c r="U140" s="2431"/>
      <c r="V140" s="503" t="s">
        <v>591</v>
      </c>
      <c r="W140" s="102">
        <v>234000000</v>
      </c>
      <c r="X140" s="438" t="s">
        <v>583</v>
      </c>
      <c r="Y140" s="348">
        <v>88</v>
      </c>
      <c r="Z140" s="436" t="s">
        <v>79</v>
      </c>
      <c r="AA140" s="2174"/>
      <c r="AB140" s="2174"/>
      <c r="AC140" s="2174"/>
      <c r="AD140" s="2174"/>
      <c r="AE140" s="2174"/>
      <c r="AF140" s="2174"/>
      <c r="AG140" s="2174"/>
      <c r="AH140" s="2174"/>
      <c r="AI140" s="2174"/>
      <c r="AJ140" s="2174"/>
      <c r="AK140" s="2174"/>
      <c r="AL140" s="2174"/>
      <c r="AM140" s="2174"/>
      <c r="AN140" s="2174"/>
      <c r="AO140" s="2174"/>
      <c r="AP140" s="2174"/>
      <c r="AQ140" s="2174"/>
      <c r="AR140" s="2424"/>
      <c r="AS140" s="2424"/>
      <c r="AT140" s="2426"/>
    </row>
    <row r="141" spans="1:46" s="499" customFormat="1" ht="42" customHeight="1" x14ac:dyDescent="0.25">
      <c r="A141" s="2433"/>
      <c r="B141" s="2434"/>
      <c r="C141" s="2337"/>
      <c r="D141" s="2135"/>
      <c r="E141" s="2489"/>
      <c r="F141" s="2490"/>
      <c r="G141" s="2453"/>
      <c r="H141" s="2257"/>
      <c r="I141" s="2453"/>
      <c r="J141" s="2257"/>
      <c r="K141" s="2453"/>
      <c r="L141" s="2257"/>
      <c r="M141" s="2453"/>
      <c r="N141" s="2257"/>
      <c r="O141" s="2335"/>
      <c r="P141" s="2335"/>
      <c r="Q141" s="2431"/>
      <c r="R141" s="2139"/>
      <c r="S141" s="2452"/>
      <c r="T141" s="2431"/>
      <c r="U141" s="2431"/>
      <c r="V141" s="502" t="s">
        <v>592</v>
      </c>
      <c r="W141" s="102">
        <v>118000000</v>
      </c>
      <c r="X141" s="438" t="s">
        <v>583</v>
      </c>
      <c r="Y141" s="348">
        <v>88</v>
      </c>
      <c r="Z141" s="436" t="s">
        <v>79</v>
      </c>
      <c r="AA141" s="2174"/>
      <c r="AB141" s="2174"/>
      <c r="AC141" s="2174"/>
      <c r="AD141" s="2174"/>
      <c r="AE141" s="2174"/>
      <c r="AF141" s="2174"/>
      <c r="AG141" s="2174"/>
      <c r="AH141" s="2174"/>
      <c r="AI141" s="2174"/>
      <c r="AJ141" s="2174"/>
      <c r="AK141" s="2174"/>
      <c r="AL141" s="2174"/>
      <c r="AM141" s="2174"/>
      <c r="AN141" s="2174"/>
      <c r="AO141" s="2174"/>
      <c r="AP141" s="2174"/>
      <c r="AQ141" s="2174"/>
      <c r="AR141" s="2424"/>
      <c r="AS141" s="2424"/>
      <c r="AT141" s="2426"/>
    </row>
    <row r="142" spans="1:46" s="499" customFormat="1" ht="60" customHeight="1" x14ac:dyDescent="0.25">
      <c r="A142" s="2433"/>
      <c r="B142" s="2434"/>
      <c r="C142" s="2337"/>
      <c r="D142" s="2135"/>
      <c r="E142" s="2489"/>
      <c r="F142" s="2490"/>
      <c r="G142" s="2453"/>
      <c r="H142" s="2257"/>
      <c r="I142" s="2453"/>
      <c r="J142" s="2257"/>
      <c r="K142" s="2453"/>
      <c r="L142" s="2257"/>
      <c r="M142" s="2453"/>
      <c r="N142" s="2257"/>
      <c r="O142" s="2335"/>
      <c r="P142" s="2335"/>
      <c r="Q142" s="2431"/>
      <c r="R142" s="2139"/>
      <c r="S142" s="2452"/>
      <c r="T142" s="2431"/>
      <c r="U142" s="2431"/>
      <c r="V142" s="504" t="s">
        <v>593</v>
      </c>
      <c r="W142" s="490">
        <v>58000000</v>
      </c>
      <c r="X142" s="438" t="s">
        <v>594</v>
      </c>
      <c r="Y142" s="348">
        <v>88</v>
      </c>
      <c r="Z142" s="436" t="s">
        <v>79</v>
      </c>
      <c r="AA142" s="2174"/>
      <c r="AB142" s="2174"/>
      <c r="AC142" s="2174"/>
      <c r="AD142" s="2174"/>
      <c r="AE142" s="2174"/>
      <c r="AF142" s="2174"/>
      <c r="AG142" s="2174"/>
      <c r="AH142" s="2174"/>
      <c r="AI142" s="2174"/>
      <c r="AJ142" s="2174"/>
      <c r="AK142" s="2174"/>
      <c r="AL142" s="2174"/>
      <c r="AM142" s="2174"/>
      <c r="AN142" s="2174"/>
      <c r="AO142" s="2174"/>
      <c r="AP142" s="2174"/>
      <c r="AQ142" s="2174"/>
      <c r="AR142" s="2424"/>
      <c r="AS142" s="2424"/>
      <c r="AT142" s="2426"/>
    </row>
    <row r="143" spans="1:46" s="499" customFormat="1" ht="35.25" customHeight="1" x14ac:dyDescent="0.25">
      <c r="A143" s="2433"/>
      <c r="B143" s="2434"/>
      <c r="C143" s="2337"/>
      <c r="D143" s="2135"/>
      <c r="E143" s="2489"/>
      <c r="F143" s="2490"/>
      <c r="G143" s="2453"/>
      <c r="H143" s="2257"/>
      <c r="I143" s="2453"/>
      <c r="J143" s="2257"/>
      <c r="K143" s="2453"/>
      <c r="L143" s="2257"/>
      <c r="M143" s="2453"/>
      <c r="N143" s="2257"/>
      <c r="O143" s="2335"/>
      <c r="P143" s="2335"/>
      <c r="Q143" s="2431"/>
      <c r="R143" s="2139"/>
      <c r="S143" s="2452"/>
      <c r="T143" s="2431"/>
      <c r="U143" s="2431"/>
      <c r="V143" s="2499" t="s">
        <v>595</v>
      </c>
      <c r="W143" s="102">
        <v>15000000</v>
      </c>
      <c r="X143" s="438" t="s">
        <v>596</v>
      </c>
      <c r="Y143" s="348">
        <v>88</v>
      </c>
      <c r="Z143" s="436" t="s">
        <v>597</v>
      </c>
      <c r="AA143" s="2174"/>
      <c r="AB143" s="2174"/>
      <c r="AC143" s="2174"/>
      <c r="AD143" s="2174"/>
      <c r="AE143" s="2174"/>
      <c r="AF143" s="2174"/>
      <c r="AG143" s="2174"/>
      <c r="AH143" s="2174"/>
      <c r="AI143" s="2174"/>
      <c r="AJ143" s="2174"/>
      <c r="AK143" s="2174"/>
      <c r="AL143" s="2174"/>
      <c r="AM143" s="2174"/>
      <c r="AN143" s="2174"/>
      <c r="AO143" s="2174"/>
      <c r="AP143" s="2174"/>
      <c r="AQ143" s="2174"/>
      <c r="AR143" s="2424"/>
      <c r="AS143" s="2424"/>
      <c r="AT143" s="2426"/>
    </row>
    <row r="144" spans="1:46" s="499" customFormat="1" ht="36.75" customHeight="1" x14ac:dyDescent="0.25">
      <c r="A144" s="2433"/>
      <c r="B144" s="2434"/>
      <c r="C144" s="2338"/>
      <c r="D144" s="2488"/>
      <c r="E144" s="2481"/>
      <c r="F144" s="2482"/>
      <c r="G144" s="2453"/>
      <c r="H144" s="2257"/>
      <c r="I144" s="2453"/>
      <c r="J144" s="2257"/>
      <c r="K144" s="2453"/>
      <c r="L144" s="2257"/>
      <c r="M144" s="2453"/>
      <c r="N144" s="2257"/>
      <c r="O144" s="2335"/>
      <c r="P144" s="2335"/>
      <c r="Q144" s="2431"/>
      <c r="R144" s="2139"/>
      <c r="S144" s="2452"/>
      <c r="T144" s="2431"/>
      <c r="U144" s="2431"/>
      <c r="V144" s="2497"/>
      <c r="W144" s="102">
        <v>5000000</v>
      </c>
      <c r="X144" s="438" t="s">
        <v>598</v>
      </c>
      <c r="Y144" s="348">
        <v>20</v>
      </c>
      <c r="Z144" s="436" t="s">
        <v>387</v>
      </c>
      <c r="AA144" s="2174"/>
      <c r="AB144" s="2174"/>
      <c r="AC144" s="2174"/>
      <c r="AD144" s="2174"/>
      <c r="AE144" s="2174"/>
      <c r="AF144" s="2174"/>
      <c r="AG144" s="2174"/>
      <c r="AH144" s="2174"/>
      <c r="AI144" s="2174"/>
      <c r="AJ144" s="2174"/>
      <c r="AK144" s="2174"/>
      <c r="AL144" s="2174"/>
      <c r="AM144" s="2174"/>
      <c r="AN144" s="2174"/>
      <c r="AO144" s="2174"/>
      <c r="AP144" s="2174"/>
      <c r="AQ144" s="2174"/>
      <c r="AR144" s="2424"/>
      <c r="AS144" s="2424"/>
      <c r="AT144" s="2427"/>
    </row>
    <row r="145" spans="1:46" s="499" customFormat="1" ht="15.75" x14ac:dyDescent="0.25">
      <c r="A145" s="2433"/>
      <c r="B145" s="2434"/>
      <c r="C145" s="441">
        <v>40</v>
      </c>
      <c r="D145" s="2437" t="s">
        <v>599</v>
      </c>
      <c r="E145" s="2437"/>
      <c r="F145" s="2437"/>
      <c r="G145" s="2437"/>
      <c r="H145" s="2437"/>
      <c r="I145" s="2437"/>
      <c r="J145" s="2437"/>
      <c r="K145" s="442"/>
      <c r="L145" s="466"/>
      <c r="M145" s="494"/>
      <c r="N145" s="466"/>
      <c r="O145" s="444"/>
      <c r="P145" s="444"/>
      <c r="Q145" s="445"/>
      <c r="R145" s="446"/>
      <c r="S145" s="462"/>
      <c r="T145" s="445"/>
      <c r="U145" s="445"/>
      <c r="V145" s="505"/>
      <c r="W145" s="496"/>
      <c r="X145" s="506"/>
      <c r="Y145" s="452"/>
      <c r="Z145" s="445"/>
      <c r="AA145" s="444"/>
      <c r="AB145" s="444"/>
      <c r="AC145" s="444"/>
      <c r="AD145" s="444"/>
      <c r="AE145" s="444"/>
      <c r="AF145" s="444"/>
      <c r="AG145" s="444"/>
      <c r="AH145" s="444"/>
      <c r="AI145" s="444"/>
      <c r="AJ145" s="444"/>
      <c r="AK145" s="444"/>
      <c r="AL145" s="444"/>
      <c r="AM145" s="444"/>
      <c r="AN145" s="444"/>
      <c r="AO145" s="444"/>
      <c r="AP145" s="444"/>
      <c r="AQ145" s="444"/>
      <c r="AR145" s="454"/>
      <c r="AS145" s="454"/>
      <c r="AT145" s="448"/>
    </row>
    <row r="146" spans="1:46" s="2" customFormat="1" ht="15.75" x14ac:dyDescent="0.25">
      <c r="A146" s="2433"/>
      <c r="B146" s="2434"/>
      <c r="C146" s="2486"/>
      <c r="D146" s="2487"/>
      <c r="E146" s="398">
        <v>4001</v>
      </c>
      <c r="F146" s="2444" t="s">
        <v>600</v>
      </c>
      <c r="G146" s="2444"/>
      <c r="H146" s="2444"/>
      <c r="I146" s="2444"/>
      <c r="J146" s="2444"/>
      <c r="K146" s="2444"/>
      <c r="L146" s="2444"/>
      <c r="M146" s="173"/>
      <c r="N146" s="175"/>
      <c r="O146" s="173"/>
      <c r="P146" s="173"/>
      <c r="Q146" s="175"/>
      <c r="R146" s="178"/>
      <c r="S146" s="455"/>
      <c r="T146" s="175"/>
      <c r="U146" s="175"/>
      <c r="V146" s="175"/>
      <c r="W146" s="456"/>
      <c r="X146" s="58"/>
      <c r="Y146" s="176"/>
      <c r="Z146" s="175"/>
      <c r="AA146" s="173"/>
      <c r="AB146" s="173"/>
      <c r="AC146" s="173"/>
      <c r="AD146" s="173"/>
      <c r="AE146" s="173"/>
      <c r="AF146" s="173"/>
      <c r="AG146" s="173"/>
      <c r="AH146" s="173"/>
      <c r="AI146" s="173"/>
      <c r="AJ146" s="173"/>
      <c r="AK146" s="173"/>
      <c r="AL146" s="173"/>
      <c r="AM146" s="173"/>
      <c r="AN146" s="173"/>
      <c r="AO146" s="173"/>
      <c r="AP146" s="173"/>
      <c r="AQ146" s="173"/>
      <c r="AR146" s="173"/>
      <c r="AS146" s="173"/>
      <c r="AT146" s="175"/>
    </row>
    <row r="147" spans="1:46" s="499" customFormat="1" ht="57" customHeight="1" x14ac:dyDescent="0.25">
      <c r="A147" s="2433"/>
      <c r="B147" s="2434"/>
      <c r="C147" s="2337"/>
      <c r="D147" s="2135"/>
      <c r="E147" s="2479"/>
      <c r="F147" s="2480"/>
      <c r="G147" s="2494">
        <v>4001015</v>
      </c>
      <c r="H147" s="2257" t="s">
        <v>601</v>
      </c>
      <c r="I147" s="2494">
        <v>4001015</v>
      </c>
      <c r="J147" s="2257" t="s">
        <v>601</v>
      </c>
      <c r="K147" s="2495" t="s">
        <v>602</v>
      </c>
      <c r="L147" s="2251" t="s">
        <v>603</v>
      </c>
      <c r="M147" s="2495" t="s">
        <v>602</v>
      </c>
      <c r="N147" s="2251" t="s">
        <v>603</v>
      </c>
      <c r="O147" s="2335">
        <v>50</v>
      </c>
      <c r="P147" s="2171" t="s">
        <v>604</v>
      </c>
      <c r="Q147" s="2257" t="s">
        <v>605</v>
      </c>
      <c r="R147" s="2139">
        <f>SUM(W147:W148)/S147</f>
        <v>1</v>
      </c>
      <c r="S147" s="2452">
        <f>SUM(W147:W148)</f>
        <v>120000000.09999999</v>
      </c>
      <c r="T147" s="2431" t="s">
        <v>606</v>
      </c>
      <c r="U147" s="2431" t="s">
        <v>607</v>
      </c>
      <c r="V147" s="2173" t="s">
        <v>608</v>
      </c>
      <c r="W147" s="102">
        <v>20000000</v>
      </c>
      <c r="X147" s="481" t="s">
        <v>609</v>
      </c>
      <c r="Y147" s="67">
        <v>20</v>
      </c>
      <c r="Z147" s="350" t="s">
        <v>387</v>
      </c>
      <c r="AA147" s="2174">
        <v>680</v>
      </c>
      <c r="AB147" s="2174">
        <v>520</v>
      </c>
      <c r="AC147" s="2174">
        <v>350</v>
      </c>
      <c r="AD147" s="2174">
        <v>300</v>
      </c>
      <c r="AE147" s="2174">
        <v>250</v>
      </c>
      <c r="AF147" s="2174">
        <v>300</v>
      </c>
      <c r="AG147" s="2174"/>
      <c r="AH147" s="2174"/>
      <c r="AI147" s="2174"/>
      <c r="AJ147" s="2174"/>
      <c r="AK147" s="2174"/>
      <c r="AL147" s="2174"/>
      <c r="AM147" s="2174"/>
      <c r="AN147" s="2174"/>
      <c r="AO147" s="2174"/>
      <c r="AP147" s="2174"/>
      <c r="AQ147" s="2174">
        <f>AA147+AB147</f>
        <v>1200</v>
      </c>
      <c r="AR147" s="2491">
        <v>44197</v>
      </c>
      <c r="AS147" s="2491">
        <v>44561</v>
      </c>
      <c r="AT147" s="2492" t="s">
        <v>388</v>
      </c>
    </row>
    <row r="148" spans="1:46" s="499" customFormat="1" ht="40.5" customHeight="1" x14ac:dyDescent="0.25">
      <c r="A148" s="2433"/>
      <c r="B148" s="2434"/>
      <c r="C148" s="2338"/>
      <c r="D148" s="2488"/>
      <c r="E148" s="2481"/>
      <c r="F148" s="2482"/>
      <c r="G148" s="2494"/>
      <c r="H148" s="2257"/>
      <c r="I148" s="2494"/>
      <c r="J148" s="2257"/>
      <c r="K148" s="2495"/>
      <c r="L148" s="2251"/>
      <c r="M148" s="2495"/>
      <c r="N148" s="2251"/>
      <c r="O148" s="2335"/>
      <c r="P148" s="2171"/>
      <c r="Q148" s="2257"/>
      <c r="R148" s="2139"/>
      <c r="S148" s="2452"/>
      <c r="T148" s="2431"/>
      <c r="U148" s="2431"/>
      <c r="V148" s="2334"/>
      <c r="W148" s="102">
        <v>100000000.09999999</v>
      </c>
      <c r="X148" s="481" t="s">
        <v>610</v>
      </c>
      <c r="Y148" s="507" t="s">
        <v>419</v>
      </c>
      <c r="Z148" s="350" t="s">
        <v>611</v>
      </c>
      <c r="AA148" s="2174"/>
      <c r="AB148" s="2174"/>
      <c r="AC148" s="2174"/>
      <c r="AD148" s="2174"/>
      <c r="AE148" s="2174"/>
      <c r="AF148" s="2174"/>
      <c r="AG148" s="2174"/>
      <c r="AH148" s="2174"/>
      <c r="AI148" s="2174"/>
      <c r="AJ148" s="2174"/>
      <c r="AK148" s="2174"/>
      <c r="AL148" s="2174"/>
      <c r="AM148" s="2174"/>
      <c r="AN148" s="2174"/>
      <c r="AO148" s="2174"/>
      <c r="AP148" s="2174"/>
      <c r="AQ148" s="2174"/>
      <c r="AR148" s="2174"/>
      <c r="AS148" s="2174"/>
      <c r="AT148" s="2493"/>
    </row>
    <row r="149" spans="1:46" s="499" customFormat="1" ht="15.75" x14ac:dyDescent="0.25">
      <c r="A149" s="508">
        <v>4</v>
      </c>
      <c r="B149" s="2483" t="s">
        <v>194</v>
      </c>
      <c r="C149" s="2483"/>
      <c r="D149" s="2483"/>
      <c r="E149" s="2483"/>
      <c r="F149" s="2483"/>
      <c r="G149" s="2483"/>
      <c r="H149" s="2483"/>
      <c r="I149" s="2483"/>
      <c r="J149" s="2483"/>
      <c r="K149" s="509"/>
      <c r="L149" s="510"/>
      <c r="M149" s="509"/>
      <c r="N149" s="510"/>
      <c r="O149" s="511"/>
      <c r="P149" s="512"/>
      <c r="Q149" s="513"/>
      <c r="R149" s="514"/>
      <c r="S149" s="515"/>
      <c r="T149" s="516"/>
      <c r="U149" s="516"/>
      <c r="V149" s="516"/>
      <c r="W149" s="517"/>
      <c r="X149" s="518"/>
      <c r="Y149" s="519"/>
      <c r="Z149" s="516"/>
      <c r="AA149" s="511"/>
      <c r="AB149" s="511"/>
      <c r="AC149" s="511"/>
      <c r="AD149" s="511"/>
      <c r="AE149" s="511"/>
      <c r="AF149" s="511"/>
      <c r="AG149" s="511"/>
      <c r="AH149" s="511"/>
      <c r="AI149" s="511"/>
      <c r="AJ149" s="511"/>
      <c r="AK149" s="511"/>
      <c r="AL149" s="511"/>
      <c r="AM149" s="511"/>
      <c r="AN149" s="511"/>
      <c r="AO149" s="511"/>
      <c r="AP149" s="511"/>
      <c r="AQ149" s="511"/>
      <c r="AR149" s="520"/>
      <c r="AS149" s="520"/>
      <c r="AT149" s="521"/>
    </row>
    <row r="150" spans="1:46" s="499" customFormat="1" ht="15.75" customHeight="1" x14ac:dyDescent="0.25">
      <c r="A150" s="2484"/>
      <c r="B150" s="2485"/>
      <c r="C150" s="441">
        <v>45</v>
      </c>
      <c r="D150" s="2437" t="s">
        <v>61</v>
      </c>
      <c r="E150" s="2437"/>
      <c r="F150" s="2437"/>
      <c r="G150" s="2437"/>
      <c r="H150" s="2437"/>
      <c r="I150" s="2437"/>
      <c r="J150" s="2437"/>
      <c r="K150" s="522"/>
      <c r="L150" s="523"/>
      <c r="M150" s="522"/>
      <c r="N150" s="523"/>
      <c r="O150" s="444"/>
      <c r="P150" s="494"/>
      <c r="Q150" s="466"/>
      <c r="R150" s="446"/>
      <c r="S150" s="462"/>
      <c r="T150" s="445"/>
      <c r="U150" s="445"/>
      <c r="V150" s="445"/>
      <c r="W150" s="496"/>
      <c r="X150" s="524"/>
      <c r="Y150" s="452"/>
      <c r="Z150" s="445"/>
      <c r="AA150" s="444"/>
      <c r="AB150" s="444"/>
      <c r="AC150" s="444"/>
      <c r="AD150" s="444"/>
      <c r="AE150" s="444"/>
      <c r="AF150" s="444"/>
      <c r="AG150" s="444"/>
      <c r="AH150" s="444"/>
      <c r="AI150" s="444"/>
      <c r="AJ150" s="444"/>
      <c r="AK150" s="444"/>
      <c r="AL150" s="444"/>
      <c r="AM150" s="444"/>
      <c r="AN150" s="444"/>
      <c r="AO150" s="444"/>
      <c r="AP150" s="444"/>
      <c r="AQ150" s="444"/>
      <c r="AR150" s="454"/>
      <c r="AS150" s="454"/>
      <c r="AT150" s="448"/>
    </row>
    <row r="151" spans="1:46" s="2" customFormat="1" ht="15.75" x14ac:dyDescent="0.25">
      <c r="A151" s="2484"/>
      <c r="B151" s="2485"/>
      <c r="C151" s="2486"/>
      <c r="D151" s="2487"/>
      <c r="E151" s="398">
        <v>4599</v>
      </c>
      <c r="F151" s="464" t="s">
        <v>186</v>
      </c>
      <c r="G151" s="464"/>
      <c r="H151" s="175"/>
      <c r="I151" s="464"/>
      <c r="J151" s="175"/>
      <c r="K151" s="464"/>
      <c r="L151" s="175"/>
      <c r="M151" s="464"/>
      <c r="N151" s="175"/>
      <c r="O151" s="173"/>
      <c r="P151" s="173"/>
      <c r="Q151" s="175"/>
      <c r="R151" s="178"/>
      <c r="S151" s="455"/>
      <c r="T151" s="175"/>
      <c r="U151" s="175"/>
      <c r="V151" s="175"/>
      <c r="W151" s="456"/>
      <c r="X151" s="58"/>
      <c r="Y151" s="176"/>
      <c r="Z151" s="175"/>
      <c r="AA151" s="173"/>
      <c r="AB151" s="173"/>
      <c r="AC151" s="173"/>
      <c r="AD151" s="173"/>
      <c r="AE151" s="173"/>
      <c r="AF151" s="173"/>
      <c r="AG151" s="173"/>
      <c r="AH151" s="173"/>
      <c r="AI151" s="173"/>
      <c r="AJ151" s="173"/>
      <c r="AK151" s="173"/>
      <c r="AL151" s="173"/>
      <c r="AM151" s="173"/>
      <c r="AN151" s="173"/>
      <c r="AO151" s="173"/>
      <c r="AP151" s="173"/>
      <c r="AQ151" s="173"/>
      <c r="AR151" s="173"/>
      <c r="AS151" s="173"/>
      <c r="AT151" s="175"/>
    </row>
    <row r="152" spans="1:46" s="499" customFormat="1" ht="105" customHeight="1" x14ac:dyDescent="0.25">
      <c r="A152" s="2484"/>
      <c r="B152" s="2485"/>
      <c r="C152" s="2337"/>
      <c r="D152" s="2135"/>
      <c r="E152" s="2479"/>
      <c r="F152" s="2480"/>
      <c r="G152" s="2473" t="s">
        <v>63</v>
      </c>
      <c r="H152" s="2476" t="s">
        <v>612</v>
      </c>
      <c r="I152" s="2473" t="s">
        <v>613</v>
      </c>
      <c r="J152" s="2476" t="s">
        <v>412</v>
      </c>
      <c r="K152" s="2473" t="s">
        <v>63</v>
      </c>
      <c r="L152" s="2476" t="s">
        <v>614</v>
      </c>
      <c r="M152" s="2473">
        <v>459901600</v>
      </c>
      <c r="N152" s="2281" t="s">
        <v>412</v>
      </c>
      <c r="O152" s="2298">
        <v>4</v>
      </c>
      <c r="P152" s="2204" t="s">
        <v>615</v>
      </c>
      <c r="Q152" s="2281" t="s">
        <v>616</v>
      </c>
      <c r="R152" s="2282">
        <f>SUM(W152:W159)/S152</f>
        <v>1</v>
      </c>
      <c r="S152" s="2461">
        <f>SUM(W152:W159)</f>
        <v>218394939</v>
      </c>
      <c r="T152" s="2464" t="s">
        <v>617</v>
      </c>
      <c r="U152" s="2464" t="s">
        <v>618</v>
      </c>
      <c r="V152" s="2467" t="s">
        <v>619</v>
      </c>
      <c r="W152" s="437">
        <v>10000000</v>
      </c>
      <c r="X152" s="438" t="s">
        <v>620</v>
      </c>
      <c r="Y152" s="2470" t="s">
        <v>403</v>
      </c>
      <c r="Z152" s="2298" t="s">
        <v>404</v>
      </c>
      <c r="AA152" s="2175">
        <v>295972</v>
      </c>
      <c r="AB152" s="2175">
        <v>285580</v>
      </c>
      <c r="AC152" s="2175">
        <v>135545</v>
      </c>
      <c r="AD152" s="2175">
        <v>44254</v>
      </c>
      <c r="AE152" s="2175">
        <v>309146</v>
      </c>
      <c r="AF152" s="2175">
        <v>92607</v>
      </c>
      <c r="AG152" s="2175">
        <v>2145</v>
      </c>
      <c r="AH152" s="2175">
        <v>12718</v>
      </c>
      <c r="AI152" s="2175">
        <v>26</v>
      </c>
      <c r="AJ152" s="2175">
        <v>37</v>
      </c>
      <c r="AK152" s="2175">
        <v>0</v>
      </c>
      <c r="AL152" s="2175">
        <v>0</v>
      </c>
      <c r="AM152" s="2175">
        <v>44350</v>
      </c>
      <c r="AN152" s="2175">
        <v>21944</v>
      </c>
      <c r="AO152" s="2175"/>
      <c r="AP152" s="2175">
        <v>75687</v>
      </c>
      <c r="AQ152" s="2175">
        <v>581552</v>
      </c>
      <c r="AR152" s="2456">
        <v>44197</v>
      </c>
      <c r="AS152" s="2456">
        <v>44561</v>
      </c>
      <c r="AT152" s="2425" t="s">
        <v>388</v>
      </c>
    </row>
    <row r="153" spans="1:46" s="499" customFormat="1" ht="24.75" customHeight="1" x14ac:dyDescent="0.25">
      <c r="A153" s="2484"/>
      <c r="B153" s="2485"/>
      <c r="C153" s="2337"/>
      <c r="D153" s="2135"/>
      <c r="E153" s="2489"/>
      <c r="F153" s="2490"/>
      <c r="G153" s="2474"/>
      <c r="H153" s="2477"/>
      <c r="I153" s="2474"/>
      <c r="J153" s="2477"/>
      <c r="K153" s="2474"/>
      <c r="L153" s="2477"/>
      <c r="M153" s="2474"/>
      <c r="N153" s="2316"/>
      <c r="O153" s="2299"/>
      <c r="P153" s="2205"/>
      <c r="Q153" s="2316"/>
      <c r="R153" s="2459"/>
      <c r="S153" s="2462"/>
      <c r="T153" s="2465"/>
      <c r="U153" s="2465"/>
      <c r="V153" s="2468"/>
      <c r="W153" s="437">
        <v>5000000</v>
      </c>
      <c r="X153" s="438" t="s">
        <v>621</v>
      </c>
      <c r="Y153" s="2471"/>
      <c r="Z153" s="2299"/>
      <c r="AA153" s="2285"/>
      <c r="AB153" s="2285"/>
      <c r="AC153" s="2285"/>
      <c r="AD153" s="2285"/>
      <c r="AE153" s="2285"/>
      <c r="AF153" s="2285"/>
      <c r="AG153" s="2285"/>
      <c r="AH153" s="2285"/>
      <c r="AI153" s="2285"/>
      <c r="AJ153" s="2285"/>
      <c r="AK153" s="2285"/>
      <c r="AL153" s="2285"/>
      <c r="AM153" s="2285"/>
      <c r="AN153" s="2285"/>
      <c r="AO153" s="2285"/>
      <c r="AP153" s="2285"/>
      <c r="AQ153" s="2285"/>
      <c r="AR153" s="2457"/>
      <c r="AS153" s="2457"/>
      <c r="AT153" s="2426"/>
    </row>
    <row r="154" spans="1:46" s="499" customFormat="1" ht="24.75" customHeight="1" x14ac:dyDescent="0.25">
      <c r="A154" s="2484"/>
      <c r="B154" s="2485"/>
      <c r="C154" s="2337"/>
      <c r="D154" s="2135"/>
      <c r="E154" s="2489"/>
      <c r="F154" s="2490"/>
      <c r="G154" s="2474"/>
      <c r="H154" s="2477"/>
      <c r="I154" s="2474"/>
      <c r="J154" s="2477"/>
      <c r="K154" s="2474"/>
      <c r="L154" s="2477"/>
      <c r="M154" s="2474"/>
      <c r="N154" s="2316"/>
      <c r="O154" s="2299"/>
      <c r="P154" s="2205"/>
      <c r="Q154" s="2316"/>
      <c r="R154" s="2459"/>
      <c r="S154" s="2462"/>
      <c r="T154" s="2465"/>
      <c r="U154" s="2465"/>
      <c r="V154" s="2468"/>
      <c r="W154" s="437">
        <v>1000000</v>
      </c>
      <c r="X154" s="438" t="s">
        <v>622</v>
      </c>
      <c r="Y154" s="2471"/>
      <c r="Z154" s="2299"/>
      <c r="AA154" s="2285"/>
      <c r="AB154" s="2285"/>
      <c r="AC154" s="2285"/>
      <c r="AD154" s="2285"/>
      <c r="AE154" s="2285"/>
      <c r="AF154" s="2285"/>
      <c r="AG154" s="2285"/>
      <c r="AH154" s="2285"/>
      <c r="AI154" s="2285"/>
      <c r="AJ154" s="2285"/>
      <c r="AK154" s="2285"/>
      <c r="AL154" s="2285"/>
      <c r="AM154" s="2285"/>
      <c r="AN154" s="2285"/>
      <c r="AO154" s="2285"/>
      <c r="AP154" s="2285"/>
      <c r="AQ154" s="2285"/>
      <c r="AR154" s="2457"/>
      <c r="AS154" s="2457"/>
      <c r="AT154" s="2426"/>
    </row>
    <row r="155" spans="1:46" s="499" customFormat="1" ht="24.75" customHeight="1" x14ac:dyDescent="0.25">
      <c r="A155" s="2484"/>
      <c r="B155" s="2485"/>
      <c r="C155" s="2337"/>
      <c r="D155" s="2135"/>
      <c r="E155" s="2489"/>
      <c r="F155" s="2490"/>
      <c r="G155" s="2474"/>
      <c r="H155" s="2477"/>
      <c r="I155" s="2474"/>
      <c r="J155" s="2477"/>
      <c r="K155" s="2474"/>
      <c r="L155" s="2477"/>
      <c r="M155" s="2474"/>
      <c r="N155" s="2316"/>
      <c r="O155" s="2299"/>
      <c r="P155" s="2205"/>
      <c r="Q155" s="2316"/>
      <c r="R155" s="2459"/>
      <c r="S155" s="2462"/>
      <c r="T155" s="2465"/>
      <c r="U155" s="2465"/>
      <c r="V155" s="2469"/>
      <c r="W155" s="437"/>
      <c r="X155" s="438" t="s">
        <v>623</v>
      </c>
      <c r="Y155" s="2471"/>
      <c r="Z155" s="2299"/>
      <c r="AA155" s="2285"/>
      <c r="AB155" s="2285"/>
      <c r="AC155" s="2285"/>
      <c r="AD155" s="2285"/>
      <c r="AE155" s="2285"/>
      <c r="AF155" s="2285"/>
      <c r="AG155" s="2285"/>
      <c r="AH155" s="2285"/>
      <c r="AI155" s="2285"/>
      <c r="AJ155" s="2285"/>
      <c r="AK155" s="2285"/>
      <c r="AL155" s="2285"/>
      <c r="AM155" s="2285"/>
      <c r="AN155" s="2285"/>
      <c r="AO155" s="2285"/>
      <c r="AP155" s="2285"/>
      <c r="AQ155" s="2285"/>
      <c r="AR155" s="2457"/>
      <c r="AS155" s="2457"/>
      <c r="AT155" s="2426"/>
    </row>
    <row r="156" spans="1:46" s="499" customFormat="1" ht="86.25" customHeight="1" x14ac:dyDescent="0.25">
      <c r="A156" s="2484"/>
      <c r="B156" s="2485"/>
      <c r="C156" s="2337"/>
      <c r="D156" s="2135"/>
      <c r="E156" s="2489"/>
      <c r="F156" s="2490"/>
      <c r="G156" s="2474"/>
      <c r="H156" s="2477"/>
      <c r="I156" s="2474"/>
      <c r="J156" s="2477"/>
      <c r="K156" s="2474"/>
      <c r="L156" s="2477"/>
      <c r="M156" s="2474"/>
      <c r="N156" s="2316"/>
      <c r="O156" s="2299"/>
      <c r="P156" s="2205"/>
      <c r="Q156" s="2316"/>
      <c r="R156" s="2459"/>
      <c r="S156" s="2462"/>
      <c r="T156" s="2465"/>
      <c r="U156" s="2465"/>
      <c r="V156" s="436" t="s">
        <v>624</v>
      </c>
      <c r="W156" s="470">
        <v>10000000</v>
      </c>
      <c r="X156" s="438" t="s">
        <v>625</v>
      </c>
      <c r="Y156" s="2471"/>
      <c r="Z156" s="2299"/>
      <c r="AA156" s="2285"/>
      <c r="AB156" s="2285"/>
      <c r="AC156" s="2285"/>
      <c r="AD156" s="2285"/>
      <c r="AE156" s="2285"/>
      <c r="AF156" s="2285"/>
      <c r="AG156" s="2285"/>
      <c r="AH156" s="2285"/>
      <c r="AI156" s="2285"/>
      <c r="AJ156" s="2285"/>
      <c r="AK156" s="2285"/>
      <c r="AL156" s="2285"/>
      <c r="AM156" s="2285"/>
      <c r="AN156" s="2285"/>
      <c r="AO156" s="2285"/>
      <c r="AP156" s="2285"/>
      <c r="AQ156" s="2285"/>
      <c r="AR156" s="2457"/>
      <c r="AS156" s="2457"/>
      <c r="AT156" s="2426"/>
    </row>
    <row r="157" spans="1:46" s="499" customFormat="1" ht="90" x14ac:dyDescent="0.25">
      <c r="A157" s="2484"/>
      <c r="B157" s="2485"/>
      <c r="C157" s="2337"/>
      <c r="D157" s="2135"/>
      <c r="E157" s="2489"/>
      <c r="F157" s="2490"/>
      <c r="G157" s="2474"/>
      <c r="H157" s="2477"/>
      <c r="I157" s="2474"/>
      <c r="J157" s="2477"/>
      <c r="K157" s="2474"/>
      <c r="L157" s="2477"/>
      <c r="M157" s="2474"/>
      <c r="N157" s="2316"/>
      <c r="O157" s="2299"/>
      <c r="P157" s="2205"/>
      <c r="Q157" s="2316"/>
      <c r="R157" s="2459"/>
      <c r="S157" s="2462"/>
      <c r="T157" s="2465"/>
      <c r="U157" s="2465"/>
      <c r="V157" s="525" t="s">
        <v>626</v>
      </c>
      <c r="W157" s="470">
        <v>10000000</v>
      </c>
      <c r="X157" s="438" t="s">
        <v>625</v>
      </c>
      <c r="Y157" s="2471"/>
      <c r="Z157" s="2299"/>
      <c r="AA157" s="2285"/>
      <c r="AB157" s="2285"/>
      <c r="AC157" s="2285"/>
      <c r="AD157" s="2285"/>
      <c r="AE157" s="2285"/>
      <c r="AF157" s="2285"/>
      <c r="AG157" s="2285"/>
      <c r="AH157" s="2285"/>
      <c r="AI157" s="2285"/>
      <c r="AJ157" s="2285"/>
      <c r="AK157" s="2285"/>
      <c r="AL157" s="2285"/>
      <c r="AM157" s="2285"/>
      <c r="AN157" s="2285"/>
      <c r="AO157" s="2285"/>
      <c r="AP157" s="2285"/>
      <c r="AQ157" s="2285"/>
      <c r="AR157" s="2457"/>
      <c r="AS157" s="2457"/>
      <c r="AT157" s="2426"/>
    </row>
    <row r="158" spans="1:46" s="499" customFormat="1" ht="48" customHeight="1" x14ac:dyDescent="0.25">
      <c r="A158" s="2484"/>
      <c r="B158" s="2485"/>
      <c r="C158" s="2337"/>
      <c r="D158" s="2135"/>
      <c r="E158" s="2489"/>
      <c r="F158" s="2490"/>
      <c r="G158" s="2474"/>
      <c r="H158" s="2477"/>
      <c r="I158" s="2474"/>
      <c r="J158" s="2477"/>
      <c r="K158" s="2474"/>
      <c r="L158" s="2477"/>
      <c r="M158" s="2474"/>
      <c r="N158" s="2316"/>
      <c r="O158" s="2299"/>
      <c r="P158" s="2205"/>
      <c r="Q158" s="2316"/>
      <c r="R158" s="2459"/>
      <c r="S158" s="2462"/>
      <c r="T158" s="2465"/>
      <c r="U158" s="2465"/>
      <c r="V158" s="2177" t="s">
        <v>627</v>
      </c>
      <c r="W158" s="526">
        <v>80788268</v>
      </c>
      <c r="X158" s="438" t="s">
        <v>628</v>
      </c>
      <c r="Y158" s="2471"/>
      <c r="Z158" s="2299"/>
      <c r="AA158" s="2285"/>
      <c r="AB158" s="2285"/>
      <c r="AC158" s="2285"/>
      <c r="AD158" s="2285"/>
      <c r="AE158" s="2285"/>
      <c r="AF158" s="2285"/>
      <c r="AG158" s="2285"/>
      <c r="AH158" s="2285"/>
      <c r="AI158" s="2285"/>
      <c r="AJ158" s="2285"/>
      <c r="AK158" s="2285"/>
      <c r="AL158" s="2285"/>
      <c r="AM158" s="2285"/>
      <c r="AN158" s="2285"/>
      <c r="AO158" s="2285"/>
      <c r="AP158" s="2285"/>
      <c r="AQ158" s="2285"/>
      <c r="AR158" s="2457"/>
      <c r="AS158" s="2457"/>
      <c r="AT158" s="2426"/>
    </row>
    <row r="159" spans="1:46" s="499" customFormat="1" ht="63.75" customHeight="1" x14ac:dyDescent="0.25">
      <c r="A159" s="2484"/>
      <c r="B159" s="2485"/>
      <c r="C159" s="2337"/>
      <c r="D159" s="2135"/>
      <c r="E159" s="2481"/>
      <c r="F159" s="2482"/>
      <c r="G159" s="2475"/>
      <c r="H159" s="2478"/>
      <c r="I159" s="2475"/>
      <c r="J159" s="2478"/>
      <c r="K159" s="2475"/>
      <c r="L159" s="2478"/>
      <c r="M159" s="2475"/>
      <c r="N159" s="2317"/>
      <c r="O159" s="2300"/>
      <c r="P159" s="2206"/>
      <c r="Q159" s="2317"/>
      <c r="R159" s="2460"/>
      <c r="S159" s="2463"/>
      <c r="T159" s="2466"/>
      <c r="U159" s="2466"/>
      <c r="V159" s="2249"/>
      <c r="W159" s="526">
        <v>101606671</v>
      </c>
      <c r="X159" s="438" t="s">
        <v>629</v>
      </c>
      <c r="Y159" s="2472"/>
      <c r="Z159" s="2300"/>
      <c r="AA159" s="2286"/>
      <c r="AB159" s="2286"/>
      <c r="AC159" s="2286"/>
      <c r="AD159" s="2286"/>
      <c r="AE159" s="2286"/>
      <c r="AF159" s="2286"/>
      <c r="AG159" s="2286"/>
      <c r="AH159" s="2286"/>
      <c r="AI159" s="2286"/>
      <c r="AJ159" s="2286"/>
      <c r="AK159" s="2286"/>
      <c r="AL159" s="2286"/>
      <c r="AM159" s="2286"/>
      <c r="AN159" s="2286"/>
      <c r="AO159" s="2286"/>
      <c r="AP159" s="2286"/>
      <c r="AQ159" s="2286"/>
      <c r="AR159" s="2458"/>
      <c r="AS159" s="2458"/>
      <c r="AT159" s="2427"/>
    </row>
    <row r="160" spans="1:46" s="2" customFormat="1" ht="15.75" x14ac:dyDescent="0.25">
      <c r="A160" s="2484"/>
      <c r="B160" s="2485"/>
      <c r="C160" s="2337"/>
      <c r="D160" s="2135"/>
      <c r="E160" s="398">
        <v>4502</v>
      </c>
      <c r="F160" s="464" t="s">
        <v>222</v>
      </c>
      <c r="G160" s="464"/>
      <c r="H160" s="175"/>
      <c r="I160" s="464"/>
      <c r="J160" s="175"/>
      <c r="K160" s="464"/>
      <c r="L160" s="175"/>
      <c r="M160" s="464"/>
      <c r="N160" s="175"/>
      <c r="O160" s="464"/>
      <c r="P160" s="464"/>
      <c r="Q160" s="175"/>
      <c r="R160" s="178"/>
      <c r="S160" s="455"/>
      <c r="T160" s="175"/>
      <c r="U160" s="175"/>
      <c r="V160" s="175"/>
      <c r="W160" s="456"/>
      <c r="X160" s="527"/>
      <c r="Y160" s="176"/>
      <c r="Z160" s="175"/>
      <c r="AA160" s="173"/>
      <c r="AB160" s="173"/>
      <c r="AC160" s="173"/>
      <c r="AD160" s="173"/>
      <c r="AE160" s="173"/>
      <c r="AF160" s="173"/>
      <c r="AG160" s="173"/>
      <c r="AH160" s="173"/>
      <c r="AI160" s="173"/>
      <c r="AJ160" s="173"/>
      <c r="AK160" s="173"/>
      <c r="AL160" s="173"/>
      <c r="AM160" s="173"/>
      <c r="AN160" s="173"/>
      <c r="AO160" s="173"/>
      <c r="AP160" s="173"/>
      <c r="AQ160" s="173"/>
      <c r="AR160" s="173"/>
      <c r="AS160" s="173"/>
      <c r="AT160" s="175"/>
    </row>
    <row r="161" spans="1:46" s="499" customFormat="1" ht="95.25" customHeight="1" x14ac:dyDescent="0.25">
      <c r="A161" s="2484"/>
      <c r="B161" s="2485"/>
      <c r="C161" s="2337"/>
      <c r="D161" s="2135"/>
      <c r="E161" s="2479"/>
      <c r="F161" s="2480"/>
      <c r="G161" s="2453">
        <v>4502003</v>
      </c>
      <c r="H161" s="2454" t="s">
        <v>630</v>
      </c>
      <c r="I161" s="2453">
        <v>4502003</v>
      </c>
      <c r="J161" s="2454" t="s">
        <v>630</v>
      </c>
      <c r="K161" s="2453">
        <v>450200300</v>
      </c>
      <c r="L161" s="2454" t="s">
        <v>630</v>
      </c>
      <c r="M161" s="2453">
        <v>450200300</v>
      </c>
      <c r="N161" s="2454" t="s">
        <v>630</v>
      </c>
      <c r="O161" s="2335">
        <v>2</v>
      </c>
      <c r="P161" s="2451" t="s">
        <v>631</v>
      </c>
      <c r="Q161" s="2428" t="s">
        <v>632</v>
      </c>
      <c r="R161" s="2139">
        <f>SUM(W161:W162)/S161</f>
        <v>1</v>
      </c>
      <c r="S161" s="2452">
        <f>SUM(W161:W162)</f>
        <v>31601460</v>
      </c>
      <c r="T161" s="2431" t="s">
        <v>633</v>
      </c>
      <c r="U161" s="2431" t="s">
        <v>634</v>
      </c>
      <c r="V161" s="298" t="s">
        <v>635</v>
      </c>
      <c r="W161" s="470">
        <v>0</v>
      </c>
      <c r="X161" s="438" t="s">
        <v>636</v>
      </c>
      <c r="Y161" s="2430">
        <v>20</v>
      </c>
      <c r="Z161" s="2431" t="s">
        <v>387</v>
      </c>
      <c r="AA161" s="2174">
        <v>295972</v>
      </c>
      <c r="AB161" s="2174">
        <v>285580</v>
      </c>
      <c r="AC161" s="2174">
        <v>135545</v>
      </c>
      <c r="AD161" s="2174">
        <v>44254</v>
      </c>
      <c r="AE161" s="2174">
        <v>309146</v>
      </c>
      <c r="AF161" s="2174">
        <v>92607</v>
      </c>
      <c r="AG161" s="2174">
        <v>2145</v>
      </c>
      <c r="AH161" s="2174">
        <v>12718</v>
      </c>
      <c r="AI161" s="2174">
        <v>26</v>
      </c>
      <c r="AJ161" s="2174">
        <v>37</v>
      </c>
      <c r="AK161" s="2174">
        <v>0</v>
      </c>
      <c r="AL161" s="2174">
        <v>0</v>
      </c>
      <c r="AM161" s="2174">
        <v>44350</v>
      </c>
      <c r="AN161" s="2174">
        <v>21944</v>
      </c>
      <c r="AO161" s="2174"/>
      <c r="AP161" s="2174">
        <v>75687</v>
      </c>
      <c r="AQ161" s="2174">
        <v>581552</v>
      </c>
      <c r="AR161" s="2424">
        <v>44197</v>
      </c>
      <c r="AS161" s="2424">
        <v>44561</v>
      </c>
      <c r="AT161" s="2425" t="s">
        <v>388</v>
      </c>
    </row>
    <row r="162" spans="1:46" s="499" customFormat="1" ht="91.5" customHeight="1" x14ac:dyDescent="0.25">
      <c r="A162" s="2484"/>
      <c r="B162" s="2485"/>
      <c r="C162" s="2338"/>
      <c r="D162" s="2488"/>
      <c r="E162" s="2481"/>
      <c r="F162" s="2482"/>
      <c r="G162" s="2453"/>
      <c r="H162" s="2454"/>
      <c r="I162" s="2453"/>
      <c r="J162" s="2454"/>
      <c r="K162" s="2453"/>
      <c r="L162" s="2454"/>
      <c r="M162" s="2453"/>
      <c r="N162" s="2454"/>
      <c r="O162" s="2335"/>
      <c r="P162" s="2451"/>
      <c r="Q162" s="2428"/>
      <c r="R162" s="2139"/>
      <c r="S162" s="2452"/>
      <c r="T162" s="2431"/>
      <c r="U162" s="2431"/>
      <c r="V162" s="298" t="s">
        <v>637</v>
      </c>
      <c r="W162" s="470">
        <v>31601460</v>
      </c>
      <c r="X162" s="438" t="s">
        <v>636</v>
      </c>
      <c r="Y162" s="2430"/>
      <c r="Z162" s="2431"/>
      <c r="AA162" s="2174"/>
      <c r="AB162" s="2174"/>
      <c r="AC162" s="2174"/>
      <c r="AD162" s="2174"/>
      <c r="AE162" s="2174"/>
      <c r="AF162" s="2174"/>
      <c r="AG162" s="2174"/>
      <c r="AH162" s="2174"/>
      <c r="AI162" s="2174"/>
      <c r="AJ162" s="2174"/>
      <c r="AK162" s="2174"/>
      <c r="AL162" s="2174"/>
      <c r="AM162" s="2174"/>
      <c r="AN162" s="2174"/>
      <c r="AO162" s="2174"/>
      <c r="AP162" s="2174"/>
      <c r="AQ162" s="2174"/>
      <c r="AR162" s="2424"/>
      <c r="AS162" s="2424"/>
      <c r="AT162" s="2427"/>
    </row>
    <row r="163" spans="1:46" ht="15.75" x14ac:dyDescent="0.25">
      <c r="A163" s="528">
        <v>3</v>
      </c>
      <c r="B163" s="2432" t="s">
        <v>638</v>
      </c>
      <c r="C163" s="2432"/>
      <c r="D163" s="2432"/>
      <c r="E163" s="2432"/>
      <c r="F163" s="2432"/>
      <c r="G163" s="2432"/>
      <c r="H163" s="2432"/>
      <c r="I163" s="2432"/>
      <c r="J163" s="200"/>
      <c r="K163" s="197"/>
      <c r="L163" s="200"/>
      <c r="M163" s="197"/>
      <c r="N163" s="200"/>
      <c r="O163" s="197"/>
      <c r="P163" s="197"/>
      <c r="Q163" s="200"/>
      <c r="R163" s="202"/>
      <c r="S163" s="476"/>
      <c r="T163" s="200"/>
      <c r="U163" s="200"/>
      <c r="V163" s="200"/>
      <c r="W163" s="477"/>
      <c r="X163" s="20"/>
      <c r="Y163" s="429"/>
      <c r="Z163" s="200"/>
      <c r="AA163" s="197"/>
      <c r="AB163" s="197"/>
      <c r="AC163" s="197"/>
      <c r="AD163" s="197"/>
      <c r="AE163" s="197"/>
      <c r="AF163" s="197"/>
      <c r="AG163" s="197"/>
      <c r="AH163" s="197"/>
      <c r="AI163" s="197"/>
      <c r="AJ163" s="197"/>
      <c r="AK163" s="197"/>
      <c r="AL163" s="197"/>
      <c r="AM163" s="197"/>
      <c r="AN163" s="197"/>
      <c r="AO163" s="197"/>
      <c r="AP163" s="197"/>
      <c r="AQ163" s="197"/>
      <c r="AR163" s="196"/>
      <c r="AS163" s="196"/>
      <c r="AT163" s="200"/>
    </row>
    <row r="164" spans="1:46" s="70" customFormat="1" ht="15.75" x14ac:dyDescent="0.25">
      <c r="A164" s="2433"/>
      <c r="B164" s="2434"/>
      <c r="C164" s="441">
        <v>40</v>
      </c>
      <c r="D164" s="2437" t="s">
        <v>599</v>
      </c>
      <c r="E164" s="2437"/>
      <c r="F164" s="2437"/>
      <c r="G164" s="2437"/>
      <c r="H164" s="2437"/>
      <c r="I164" s="2437"/>
      <c r="J164" s="2437"/>
      <c r="K164" s="2437"/>
      <c r="L164" s="2437"/>
      <c r="M164" s="494"/>
      <c r="N164" s="466"/>
      <c r="O164" s="444"/>
      <c r="P164" s="444"/>
      <c r="Q164" s="445"/>
      <c r="R164" s="446"/>
      <c r="S164" s="462"/>
      <c r="T164" s="445"/>
      <c r="U164" s="445"/>
      <c r="V164" s="505"/>
      <c r="W164" s="496"/>
      <c r="X164" s="529"/>
      <c r="Y164" s="452"/>
      <c r="Z164" s="445"/>
      <c r="AA164" s="444"/>
      <c r="AB164" s="444"/>
      <c r="AC164" s="444"/>
      <c r="AD164" s="444"/>
      <c r="AE164" s="444"/>
      <c r="AF164" s="444"/>
      <c r="AG164" s="444"/>
      <c r="AH164" s="444"/>
      <c r="AI164" s="444"/>
      <c r="AJ164" s="444"/>
      <c r="AK164" s="444"/>
      <c r="AL164" s="444"/>
      <c r="AM164" s="444"/>
      <c r="AN164" s="444"/>
      <c r="AO164" s="444"/>
      <c r="AP164" s="444"/>
      <c r="AQ164" s="444"/>
      <c r="AR164" s="454"/>
      <c r="AS164" s="454"/>
      <c r="AT164" s="448"/>
    </row>
    <row r="165" spans="1:46" ht="15.75" x14ac:dyDescent="0.25">
      <c r="A165" s="2433"/>
      <c r="B165" s="2434"/>
      <c r="C165" s="2438"/>
      <c r="D165" s="2439"/>
      <c r="E165" s="173">
        <v>34</v>
      </c>
      <c r="F165" s="2444" t="s">
        <v>639</v>
      </c>
      <c r="G165" s="2444"/>
      <c r="H165" s="2444"/>
      <c r="I165" s="2444"/>
      <c r="J165" s="2444"/>
      <c r="K165" s="2444"/>
      <c r="L165" s="2444"/>
      <c r="M165" s="2444"/>
      <c r="N165" s="2444"/>
      <c r="O165" s="2444"/>
      <c r="P165" s="173"/>
      <c r="Q165" s="175"/>
      <c r="R165" s="178"/>
      <c r="S165" s="455"/>
      <c r="T165" s="175"/>
      <c r="U165" s="175"/>
      <c r="V165" s="175"/>
      <c r="W165" s="456"/>
      <c r="X165" s="58"/>
      <c r="Y165" s="176"/>
      <c r="Z165" s="175"/>
      <c r="AA165" s="173"/>
      <c r="AB165" s="173"/>
      <c r="AC165" s="173"/>
      <c r="AD165" s="173"/>
      <c r="AE165" s="173"/>
      <c r="AF165" s="173"/>
      <c r="AG165" s="173"/>
      <c r="AH165" s="173"/>
      <c r="AI165" s="173"/>
      <c r="AJ165" s="173"/>
      <c r="AK165" s="173"/>
      <c r="AL165" s="173"/>
      <c r="AM165" s="173"/>
      <c r="AN165" s="173"/>
      <c r="AO165" s="173"/>
      <c r="AP165" s="173"/>
      <c r="AQ165" s="173"/>
      <c r="AR165" s="174"/>
      <c r="AS165" s="174"/>
      <c r="AT165" s="175"/>
    </row>
    <row r="166" spans="1:46" ht="75" customHeight="1" x14ac:dyDescent="0.25">
      <c r="A166" s="2433"/>
      <c r="B166" s="2434"/>
      <c r="C166" s="2440"/>
      <c r="D166" s="2441"/>
      <c r="E166" s="2445"/>
      <c r="F166" s="2446"/>
      <c r="G166" s="530" t="s">
        <v>640</v>
      </c>
      <c r="H166" s="531" t="s">
        <v>641</v>
      </c>
      <c r="I166" s="530" t="s">
        <v>640</v>
      </c>
      <c r="J166" s="531" t="s">
        <v>641</v>
      </c>
      <c r="K166" s="530">
        <v>400301802</v>
      </c>
      <c r="L166" s="525" t="s">
        <v>642</v>
      </c>
      <c r="M166" s="530">
        <v>400301802</v>
      </c>
      <c r="N166" s="525" t="s">
        <v>642</v>
      </c>
      <c r="O166" s="532">
        <v>1</v>
      </c>
      <c r="P166" s="2451" t="s">
        <v>643</v>
      </c>
      <c r="Q166" s="2428" t="s">
        <v>644</v>
      </c>
      <c r="R166" s="533">
        <f>W166/S166</f>
        <v>0.24362284932544206</v>
      </c>
      <c r="S166" s="2429">
        <f>SUM(W166:W174)</f>
        <v>3500159641.6800003</v>
      </c>
      <c r="T166" s="2455" t="s">
        <v>645</v>
      </c>
      <c r="U166" s="2455" t="s">
        <v>646</v>
      </c>
      <c r="V166" s="534" t="s">
        <v>641</v>
      </c>
      <c r="W166" s="299">
        <v>852718865</v>
      </c>
      <c r="X166" s="438" t="s">
        <v>647</v>
      </c>
      <c r="Y166" s="67">
        <v>27</v>
      </c>
      <c r="Z166" s="535" t="s">
        <v>648</v>
      </c>
      <c r="AA166" s="2423">
        <v>295972</v>
      </c>
      <c r="AB166" s="2423">
        <v>294321</v>
      </c>
      <c r="AC166" s="2423">
        <v>132302</v>
      </c>
      <c r="AD166" s="2423">
        <v>43426</v>
      </c>
      <c r="AE166" s="2423">
        <v>313940</v>
      </c>
      <c r="AF166" s="2423">
        <v>100625</v>
      </c>
      <c r="AG166" s="2423">
        <v>2145</v>
      </c>
      <c r="AH166" s="2423">
        <v>12718</v>
      </c>
      <c r="AI166" s="2423">
        <v>36</v>
      </c>
      <c r="AJ166" s="2423">
        <v>0</v>
      </c>
      <c r="AK166" s="2423">
        <v>0</v>
      </c>
      <c r="AL166" s="2423">
        <v>0</v>
      </c>
      <c r="AM166" s="2423">
        <v>70</v>
      </c>
      <c r="AN166" s="2423">
        <v>21944</v>
      </c>
      <c r="AO166" s="2423"/>
      <c r="AP166" s="2423">
        <v>75687</v>
      </c>
      <c r="AQ166" s="2423">
        <v>581552</v>
      </c>
      <c r="AR166" s="2424">
        <v>44197</v>
      </c>
      <c r="AS166" s="2424">
        <v>44561</v>
      </c>
      <c r="AT166" s="2425" t="s">
        <v>388</v>
      </c>
    </row>
    <row r="167" spans="1:46" ht="45" x14ac:dyDescent="0.25">
      <c r="A167" s="2433"/>
      <c r="B167" s="2434"/>
      <c r="C167" s="2440"/>
      <c r="D167" s="2441"/>
      <c r="E167" s="2447"/>
      <c r="F167" s="2448"/>
      <c r="G167" s="2409" t="s">
        <v>649</v>
      </c>
      <c r="H167" s="2412" t="s">
        <v>650</v>
      </c>
      <c r="I167" s="2409" t="s">
        <v>649</v>
      </c>
      <c r="J167" s="2412" t="s">
        <v>650</v>
      </c>
      <c r="K167" s="2409">
        <v>400302500</v>
      </c>
      <c r="L167" s="2412" t="s">
        <v>651</v>
      </c>
      <c r="M167" s="2409">
        <v>400302500</v>
      </c>
      <c r="N167" s="2412" t="s">
        <v>651</v>
      </c>
      <c r="O167" s="2409">
        <v>4</v>
      </c>
      <c r="P167" s="2451"/>
      <c r="Q167" s="2428"/>
      <c r="R167" s="2415">
        <f>SUM(W167:W170)/S166</f>
        <v>0.24404724501937303</v>
      </c>
      <c r="S167" s="2429"/>
      <c r="T167" s="2455"/>
      <c r="U167" s="2455"/>
      <c r="V167" s="2418" t="s">
        <v>650</v>
      </c>
      <c r="W167" s="299">
        <v>230774762</v>
      </c>
      <c r="X167" s="438" t="s">
        <v>652</v>
      </c>
      <c r="Y167" s="67">
        <v>27</v>
      </c>
      <c r="Z167" s="535" t="s">
        <v>648</v>
      </c>
      <c r="AA167" s="2423"/>
      <c r="AB167" s="2423"/>
      <c r="AC167" s="2423"/>
      <c r="AD167" s="2423"/>
      <c r="AE167" s="2423"/>
      <c r="AF167" s="2423"/>
      <c r="AG167" s="2423"/>
      <c r="AH167" s="2423"/>
      <c r="AI167" s="2423"/>
      <c r="AJ167" s="2423"/>
      <c r="AK167" s="2423"/>
      <c r="AL167" s="2423"/>
      <c r="AM167" s="2423"/>
      <c r="AN167" s="2423"/>
      <c r="AO167" s="2423"/>
      <c r="AP167" s="2423"/>
      <c r="AQ167" s="2423"/>
      <c r="AR167" s="2424"/>
      <c r="AS167" s="2424"/>
      <c r="AT167" s="2426"/>
    </row>
    <row r="168" spans="1:46" ht="30" x14ac:dyDescent="0.25">
      <c r="A168" s="2433"/>
      <c r="B168" s="2434"/>
      <c r="C168" s="2440"/>
      <c r="D168" s="2441"/>
      <c r="E168" s="2447"/>
      <c r="F168" s="2448"/>
      <c r="G168" s="2410"/>
      <c r="H168" s="2413"/>
      <c r="I168" s="2410"/>
      <c r="J168" s="2413"/>
      <c r="K168" s="2410"/>
      <c r="L168" s="2413"/>
      <c r="M168" s="2410"/>
      <c r="N168" s="2413"/>
      <c r="O168" s="2410"/>
      <c r="P168" s="2451"/>
      <c r="Q168" s="2428"/>
      <c r="R168" s="2416"/>
      <c r="S168" s="2429"/>
      <c r="T168" s="2455"/>
      <c r="U168" s="2455"/>
      <c r="V168" s="2419"/>
      <c r="W168" s="299">
        <v>450000000</v>
      </c>
      <c r="X168" s="438" t="s">
        <v>653</v>
      </c>
      <c r="Y168" s="507" t="s">
        <v>419</v>
      </c>
      <c r="Z168" s="535" t="s">
        <v>611</v>
      </c>
      <c r="AA168" s="2423"/>
      <c r="AB168" s="2423"/>
      <c r="AC168" s="2423"/>
      <c r="AD168" s="2423"/>
      <c r="AE168" s="2423"/>
      <c r="AF168" s="2423"/>
      <c r="AG168" s="2423"/>
      <c r="AH168" s="2423"/>
      <c r="AI168" s="2423"/>
      <c r="AJ168" s="2423"/>
      <c r="AK168" s="2423"/>
      <c r="AL168" s="2423"/>
      <c r="AM168" s="2423"/>
      <c r="AN168" s="2423"/>
      <c r="AO168" s="2423"/>
      <c r="AP168" s="2423"/>
      <c r="AQ168" s="2423"/>
      <c r="AR168" s="2424"/>
      <c r="AS168" s="2424"/>
      <c r="AT168" s="2426"/>
    </row>
    <row r="169" spans="1:46" ht="30" x14ac:dyDescent="0.25">
      <c r="A169" s="2433"/>
      <c r="B169" s="2434"/>
      <c r="C169" s="2440"/>
      <c r="D169" s="2441"/>
      <c r="E169" s="2447"/>
      <c r="F169" s="2448"/>
      <c r="G169" s="2410"/>
      <c r="H169" s="2413"/>
      <c r="I169" s="2410"/>
      <c r="J169" s="2413"/>
      <c r="K169" s="2410"/>
      <c r="L169" s="2413"/>
      <c r="M169" s="2410"/>
      <c r="N169" s="2413"/>
      <c r="O169" s="2410"/>
      <c r="P169" s="2451"/>
      <c r="Q169" s="2428"/>
      <c r="R169" s="2416"/>
      <c r="S169" s="2429"/>
      <c r="T169" s="2455"/>
      <c r="U169" s="2455"/>
      <c r="V169" s="2419"/>
      <c r="W169" s="299">
        <v>155000000</v>
      </c>
      <c r="X169" s="438" t="s">
        <v>654</v>
      </c>
      <c r="Y169" s="507" t="s">
        <v>655</v>
      </c>
      <c r="Z169" s="261" t="s">
        <v>656</v>
      </c>
      <c r="AA169" s="2423"/>
      <c r="AB169" s="2423"/>
      <c r="AC169" s="2423"/>
      <c r="AD169" s="2423"/>
      <c r="AE169" s="2423"/>
      <c r="AF169" s="2423"/>
      <c r="AG169" s="2423"/>
      <c r="AH169" s="2423"/>
      <c r="AI169" s="2423"/>
      <c r="AJ169" s="2423"/>
      <c r="AK169" s="2423"/>
      <c r="AL169" s="2423"/>
      <c r="AM169" s="2423"/>
      <c r="AN169" s="2423"/>
      <c r="AO169" s="2423"/>
      <c r="AP169" s="2423"/>
      <c r="AQ169" s="2423"/>
      <c r="AR169" s="2424"/>
      <c r="AS169" s="2424"/>
      <c r="AT169" s="2426"/>
    </row>
    <row r="170" spans="1:46" ht="45" x14ac:dyDescent="0.25">
      <c r="A170" s="2433"/>
      <c r="B170" s="2434"/>
      <c r="C170" s="2440"/>
      <c r="D170" s="2441"/>
      <c r="E170" s="2447"/>
      <c r="F170" s="2448"/>
      <c r="G170" s="2411"/>
      <c r="H170" s="2414"/>
      <c r="I170" s="2411"/>
      <c r="J170" s="2414"/>
      <c r="K170" s="2411"/>
      <c r="L170" s="2414"/>
      <c r="M170" s="2411"/>
      <c r="N170" s="2414"/>
      <c r="O170" s="2411"/>
      <c r="P170" s="2451"/>
      <c r="Q170" s="2428"/>
      <c r="R170" s="2417"/>
      <c r="S170" s="2429"/>
      <c r="T170" s="2455"/>
      <c r="U170" s="2455"/>
      <c r="V170" s="2420"/>
      <c r="W170" s="299">
        <v>18429555.68</v>
      </c>
      <c r="X170" s="438" t="s">
        <v>657</v>
      </c>
      <c r="Y170" s="507" t="s">
        <v>658</v>
      </c>
      <c r="Z170" s="261" t="s">
        <v>659</v>
      </c>
      <c r="AA170" s="2423"/>
      <c r="AB170" s="2423"/>
      <c r="AC170" s="2423"/>
      <c r="AD170" s="2423"/>
      <c r="AE170" s="2423"/>
      <c r="AF170" s="2423"/>
      <c r="AG170" s="2423"/>
      <c r="AH170" s="2423"/>
      <c r="AI170" s="2423"/>
      <c r="AJ170" s="2423"/>
      <c r="AK170" s="2423"/>
      <c r="AL170" s="2423"/>
      <c r="AM170" s="2423"/>
      <c r="AN170" s="2423"/>
      <c r="AO170" s="2423"/>
      <c r="AP170" s="2423"/>
      <c r="AQ170" s="2423"/>
      <c r="AR170" s="2424"/>
      <c r="AS170" s="2424"/>
      <c r="AT170" s="2426"/>
    </row>
    <row r="171" spans="1:46" ht="105" x14ac:dyDescent="0.25">
      <c r="A171" s="2433"/>
      <c r="B171" s="2434"/>
      <c r="C171" s="2440"/>
      <c r="D171" s="2441"/>
      <c r="E171" s="2447"/>
      <c r="F171" s="2448"/>
      <c r="G171" s="530" t="s">
        <v>660</v>
      </c>
      <c r="H171" s="536" t="s">
        <v>661</v>
      </c>
      <c r="I171" s="530" t="s">
        <v>660</v>
      </c>
      <c r="J171" s="536" t="s">
        <v>661</v>
      </c>
      <c r="K171" s="530">
        <v>400302600</v>
      </c>
      <c r="L171" s="537" t="s">
        <v>662</v>
      </c>
      <c r="M171" s="530">
        <v>400302600</v>
      </c>
      <c r="N171" s="537" t="s">
        <v>662</v>
      </c>
      <c r="O171" s="532">
        <v>1</v>
      </c>
      <c r="P171" s="2451"/>
      <c r="Q171" s="2428"/>
      <c r="R171" s="533">
        <f>W171/S166</f>
        <v>0.22434304128571222</v>
      </c>
      <c r="S171" s="2429"/>
      <c r="T171" s="2455"/>
      <c r="U171" s="2455"/>
      <c r="V171" s="537" t="s">
        <v>662</v>
      </c>
      <c r="W171" s="299">
        <v>785236459</v>
      </c>
      <c r="X171" s="438" t="s">
        <v>663</v>
      </c>
      <c r="Y171" s="67">
        <v>27</v>
      </c>
      <c r="Z171" s="535" t="s">
        <v>648</v>
      </c>
      <c r="AA171" s="2423"/>
      <c r="AB171" s="2423"/>
      <c r="AC171" s="2423"/>
      <c r="AD171" s="2423"/>
      <c r="AE171" s="2423"/>
      <c r="AF171" s="2423"/>
      <c r="AG171" s="2423"/>
      <c r="AH171" s="2423"/>
      <c r="AI171" s="2423"/>
      <c r="AJ171" s="2423"/>
      <c r="AK171" s="2423"/>
      <c r="AL171" s="2423"/>
      <c r="AM171" s="2423"/>
      <c r="AN171" s="2423"/>
      <c r="AO171" s="2423"/>
      <c r="AP171" s="2423"/>
      <c r="AQ171" s="2423"/>
      <c r="AR171" s="2424"/>
      <c r="AS171" s="2424"/>
      <c r="AT171" s="2426"/>
    </row>
    <row r="172" spans="1:46" ht="105" x14ac:dyDescent="0.25">
      <c r="A172" s="2433"/>
      <c r="B172" s="2434"/>
      <c r="C172" s="2440"/>
      <c r="D172" s="2441"/>
      <c r="E172" s="2447"/>
      <c r="F172" s="2448"/>
      <c r="G172" s="530" t="s">
        <v>664</v>
      </c>
      <c r="H172" s="531" t="s">
        <v>665</v>
      </c>
      <c r="I172" s="530" t="s">
        <v>664</v>
      </c>
      <c r="J172" s="531" t="s">
        <v>665</v>
      </c>
      <c r="K172" s="530">
        <v>400302801</v>
      </c>
      <c r="L172" s="525" t="s">
        <v>666</v>
      </c>
      <c r="M172" s="530">
        <v>400302801</v>
      </c>
      <c r="N172" s="525" t="s">
        <v>666</v>
      </c>
      <c r="O172" s="532">
        <v>4</v>
      </c>
      <c r="P172" s="2451"/>
      <c r="Q172" s="2428"/>
      <c r="R172" s="533">
        <f>W172/S166</f>
        <v>7.971064995940759E-2</v>
      </c>
      <c r="S172" s="2429"/>
      <c r="T172" s="2455"/>
      <c r="U172" s="2455"/>
      <c r="V172" s="531" t="s">
        <v>665</v>
      </c>
      <c r="W172" s="299">
        <v>279000000</v>
      </c>
      <c r="X172" s="438" t="s">
        <v>667</v>
      </c>
      <c r="Y172" s="67">
        <v>27</v>
      </c>
      <c r="Z172" s="535" t="s">
        <v>648</v>
      </c>
      <c r="AA172" s="2423"/>
      <c r="AB172" s="2423"/>
      <c r="AC172" s="2423"/>
      <c r="AD172" s="2423"/>
      <c r="AE172" s="2423"/>
      <c r="AF172" s="2423"/>
      <c r="AG172" s="2423"/>
      <c r="AH172" s="2423"/>
      <c r="AI172" s="2423"/>
      <c r="AJ172" s="2423"/>
      <c r="AK172" s="2423"/>
      <c r="AL172" s="2423"/>
      <c r="AM172" s="2423"/>
      <c r="AN172" s="2423"/>
      <c r="AO172" s="2423"/>
      <c r="AP172" s="2423"/>
      <c r="AQ172" s="2423"/>
      <c r="AR172" s="2424"/>
      <c r="AS172" s="2424"/>
      <c r="AT172" s="2426"/>
    </row>
    <row r="173" spans="1:46" ht="60" customHeight="1" x14ac:dyDescent="0.25">
      <c r="A173" s="2433"/>
      <c r="B173" s="2434"/>
      <c r="C173" s="2440"/>
      <c r="D173" s="2441"/>
      <c r="E173" s="2447"/>
      <c r="F173" s="2448"/>
      <c r="G173" s="530">
        <v>4003042</v>
      </c>
      <c r="H173" s="531" t="s">
        <v>668</v>
      </c>
      <c r="I173" s="530">
        <v>4003042</v>
      </c>
      <c r="J173" s="531" t="s">
        <v>668</v>
      </c>
      <c r="K173" s="530">
        <v>400304200</v>
      </c>
      <c r="L173" s="525" t="s">
        <v>669</v>
      </c>
      <c r="M173" s="530">
        <v>400304200</v>
      </c>
      <c r="N173" s="525" t="s">
        <v>669</v>
      </c>
      <c r="O173" s="532">
        <v>3</v>
      </c>
      <c r="P173" s="2451"/>
      <c r="Q173" s="2428"/>
      <c r="R173" s="533">
        <f>W173/S166</f>
        <v>0.17970608897658558</v>
      </c>
      <c r="S173" s="2429"/>
      <c r="T173" s="2455"/>
      <c r="U173" s="2455"/>
      <c r="V173" s="531" t="s">
        <v>668</v>
      </c>
      <c r="W173" s="299">
        <v>629000000</v>
      </c>
      <c r="X173" s="438" t="s">
        <v>670</v>
      </c>
      <c r="Y173" s="67">
        <v>27</v>
      </c>
      <c r="Z173" s="535" t="s">
        <v>648</v>
      </c>
      <c r="AA173" s="2423"/>
      <c r="AB173" s="2423"/>
      <c r="AC173" s="2423"/>
      <c r="AD173" s="2423"/>
      <c r="AE173" s="2423"/>
      <c r="AF173" s="2423"/>
      <c r="AG173" s="2423"/>
      <c r="AH173" s="2423"/>
      <c r="AI173" s="2423"/>
      <c r="AJ173" s="2423"/>
      <c r="AK173" s="2423"/>
      <c r="AL173" s="2423"/>
      <c r="AM173" s="2423"/>
      <c r="AN173" s="2423"/>
      <c r="AO173" s="2423"/>
      <c r="AP173" s="2423"/>
      <c r="AQ173" s="2423"/>
      <c r="AR173" s="2424"/>
      <c r="AS173" s="2424"/>
      <c r="AT173" s="2426"/>
    </row>
    <row r="174" spans="1:46" ht="105" x14ac:dyDescent="0.25">
      <c r="A174" s="2435"/>
      <c r="B174" s="2436"/>
      <c r="C174" s="2442"/>
      <c r="D174" s="2443"/>
      <c r="E174" s="2449"/>
      <c r="F174" s="2450"/>
      <c r="G174" s="300" t="s">
        <v>63</v>
      </c>
      <c r="H174" s="538" t="s">
        <v>671</v>
      </c>
      <c r="I174" s="300">
        <v>4003006</v>
      </c>
      <c r="J174" s="538" t="s">
        <v>672</v>
      </c>
      <c r="K174" s="300" t="s">
        <v>63</v>
      </c>
      <c r="L174" s="538" t="s">
        <v>673</v>
      </c>
      <c r="M174" s="300">
        <v>400300600</v>
      </c>
      <c r="N174" s="538" t="s">
        <v>674</v>
      </c>
      <c r="O174" s="539">
        <v>1</v>
      </c>
      <c r="P174" s="2451"/>
      <c r="Q174" s="2428"/>
      <c r="R174" s="533">
        <f>W174/S166</f>
        <v>2.8570125433479424E-2</v>
      </c>
      <c r="S174" s="2429"/>
      <c r="T174" s="2455"/>
      <c r="U174" s="2455"/>
      <c r="V174" s="525" t="s">
        <v>671</v>
      </c>
      <c r="W174" s="83">
        <v>100000000</v>
      </c>
      <c r="X174" s="438" t="s">
        <v>675</v>
      </c>
      <c r="Y174" s="67">
        <v>27</v>
      </c>
      <c r="Z174" s="535" t="s">
        <v>648</v>
      </c>
      <c r="AA174" s="2423"/>
      <c r="AB174" s="2423"/>
      <c r="AC174" s="2423"/>
      <c r="AD174" s="2423"/>
      <c r="AE174" s="2423"/>
      <c r="AF174" s="2423"/>
      <c r="AG174" s="2423"/>
      <c r="AH174" s="2423"/>
      <c r="AI174" s="2423"/>
      <c r="AJ174" s="2423"/>
      <c r="AK174" s="2423"/>
      <c r="AL174" s="2423"/>
      <c r="AM174" s="2423"/>
      <c r="AN174" s="2423"/>
      <c r="AO174" s="2423"/>
      <c r="AP174" s="2423"/>
      <c r="AQ174" s="2423"/>
      <c r="AR174" s="2424"/>
      <c r="AS174" s="2424"/>
      <c r="AT174" s="2427"/>
    </row>
    <row r="175" spans="1:46" ht="15.75" customHeight="1" x14ac:dyDescent="0.25">
      <c r="A175" s="540">
        <v>2</v>
      </c>
      <c r="B175" s="2421" t="s">
        <v>676</v>
      </c>
      <c r="C175" s="2421"/>
      <c r="D175" s="2422"/>
      <c r="E175" s="2422"/>
      <c r="F175" s="2422"/>
      <c r="G175" s="2422"/>
      <c r="H175" s="2422"/>
      <c r="I175" s="541"/>
      <c r="J175" s="230"/>
      <c r="K175" s="230"/>
      <c r="L175" s="230"/>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row>
    <row r="176" spans="1:46" ht="15.75" customHeight="1" x14ac:dyDescent="0.25">
      <c r="A176" s="543"/>
      <c r="B176" s="544"/>
      <c r="C176" s="545">
        <v>35</v>
      </c>
      <c r="D176" s="2402" t="s">
        <v>677</v>
      </c>
      <c r="E176" s="2402"/>
      <c r="F176" s="2402"/>
      <c r="G176" s="2402"/>
      <c r="H176" s="2402"/>
      <c r="I176" s="2402"/>
      <c r="J176" s="2402"/>
      <c r="K176" s="2402"/>
      <c r="L176" s="2402"/>
      <c r="M176" s="546"/>
      <c r="N176" s="547"/>
      <c r="O176" s="547"/>
      <c r="P176" s="547"/>
      <c r="Q176" s="547"/>
      <c r="R176" s="547"/>
      <c r="S176" s="547"/>
      <c r="T176" s="547"/>
      <c r="U176" s="547"/>
      <c r="V176" s="547"/>
      <c r="W176" s="547"/>
      <c r="X176" s="547"/>
      <c r="Y176" s="547"/>
      <c r="Z176" s="547"/>
      <c r="AA176" s="547"/>
      <c r="AB176" s="547"/>
      <c r="AC176" s="547"/>
      <c r="AD176" s="547"/>
      <c r="AE176" s="547"/>
      <c r="AF176" s="547"/>
      <c r="AG176" s="547"/>
      <c r="AH176" s="547"/>
      <c r="AI176" s="547"/>
      <c r="AJ176" s="547"/>
      <c r="AK176" s="547"/>
      <c r="AL176" s="547"/>
      <c r="AM176" s="547"/>
      <c r="AN176" s="547"/>
      <c r="AO176" s="547"/>
      <c r="AP176" s="547"/>
      <c r="AQ176" s="547"/>
      <c r="AR176" s="547"/>
      <c r="AS176" s="547"/>
      <c r="AT176" s="547"/>
    </row>
    <row r="177" spans="1:91" ht="15.75" x14ac:dyDescent="0.25">
      <c r="A177" s="543"/>
      <c r="B177" s="544"/>
      <c r="C177" s="158"/>
      <c r="D177" s="548"/>
      <c r="E177" s="549">
        <v>3502</v>
      </c>
      <c r="F177" s="550" t="s">
        <v>678</v>
      </c>
      <c r="G177" s="551"/>
      <c r="H177" s="551"/>
      <c r="I177" s="551"/>
      <c r="J177" s="551"/>
      <c r="K177" s="551"/>
      <c r="L177" s="551"/>
      <c r="M177" s="552"/>
      <c r="N177" s="552"/>
      <c r="O177" s="552"/>
      <c r="P177" s="552"/>
      <c r="Q177" s="552"/>
      <c r="R177" s="552"/>
      <c r="S177" s="552"/>
      <c r="T177" s="552"/>
      <c r="U177" s="552"/>
      <c r="V177" s="552"/>
      <c r="W177" s="552"/>
      <c r="X177" s="552"/>
      <c r="Y177" s="552"/>
      <c r="Z177" s="552"/>
      <c r="AA177" s="552"/>
      <c r="AB177" s="552"/>
      <c r="AC177" s="552"/>
      <c r="AD177" s="552"/>
      <c r="AE177" s="552"/>
      <c r="AF177" s="552"/>
      <c r="AG177" s="552"/>
      <c r="AH177" s="552"/>
      <c r="AI177" s="552"/>
      <c r="AJ177" s="552"/>
      <c r="AK177" s="552"/>
      <c r="AL177" s="552"/>
      <c r="AM177" s="552"/>
      <c r="AN177" s="552"/>
      <c r="AO177" s="552"/>
      <c r="AP177" s="552"/>
      <c r="AQ177" s="552"/>
      <c r="AR177" s="552"/>
      <c r="AS177" s="552"/>
      <c r="AT177" s="552"/>
    </row>
    <row r="178" spans="1:91" ht="270" x14ac:dyDescent="0.25">
      <c r="A178" s="543"/>
      <c r="B178" s="544"/>
      <c r="C178" s="158"/>
      <c r="D178" s="548"/>
      <c r="E178" s="553"/>
      <c r="F178" s="554"/>
      <c r="G178" s="555">
        <v>3502039</v>
      </c>
      <c r="H178" s="556" t="s">
        <v>679</v>
      </c>
      <c r="I178" s="555">
        <v>3502039</v>
      </c>
      <c r="J178" s="556" t="s">
        <v>679</v>
      </c>
      <c r="K178" s="557">
        <v>350203910</v>
      </c>
      <c r="L178" s="556" t="s">
        <v>680</v>
      </c>
      <c r="M178" s="557">
        <v>350203910</v>
      </c>
      <c r="N178" s="556" t="s">
        <v>680</v>
      </c>
      <c r="O178" s="558">
        <v>1</v>
      </c>
      <c r="P178" s="559" t="s">
        <v>681</v>
      </c>
      <c r="Q178" s="560" t="s">
        <v>682</v>
      </c>
      <c r="R178" s="561">
        <f>S178/W178</f>
        <v>1</v>
      </c>
      <c r="S178" s="562">
        <f>+W178</f>
        <v>1</v>
      </c>
      <c r="T178" s="560" t="s">
        <v>683</v>
      </c>
      <c r="U178" s="560" t="s">
        <v>684</v>
      </c>
      <c r="V178" s="560" t="s">
        <v>685</v>
      </c>
      <c r="W178" s="562">
        <v>1</v>
      </c>
      <c r="X178" s="481" t="s">
        <v>686</v>
      </c>
      <c r="Y178" s="67">
        <v>88</v>
      </c>
      <c r="Z178" s="535" t="s">
        <v>597</v>
      </c>
      <c r="AA178" s="305">
        <v>6201</v>
      </c>
      <c r="AB178" s="305">
        <v>6058</v>
      </c>
      <c r="AC178" s="305"/>
      <c r="AD178" s="305"/>
      <c r="AE178" s="305"/>
      <c r="AF178" s="305"/>
      <c r="AG178" s="305"/>
      <c r="AH178" s="305"/>
      <c r="AI178" s="305"/>
      <c r="AJ178" s="305"/>
      <c r="AK178" s="305"/>
      <c r="AL178" s="305"/>
      <c r="AM178" s="305"/>
      <c r="AN178" s="305"/>
      <c r="AO178" s="305"/>
      <c r="AP178" s="305"/>
      <c r="AQ178" s="305">
        <v>12259</v>
      </c>
      <c r="AR178" s="492">
        <v>44501</v>
      </c>
      <c r="AS178" s="492">
        <v>44561</v>
      </c>
      <c r="AT178" s="560" t="s">
        <v>687</v>
      </c>
    </row>
    <row r="179" spans="1:91" ht="15.75" x14ac:dyDescent="0.25">
      <c r="A179" s="2403"/>
      <c r="B179" s="2404"/>
      <c r="C179" s="2404"/>
      <c r="D179" s="2404"/>
      <c r="E179" s="2404"/>
      <c r="F179" s="2404"/>
      <c r="G179" s="2404"/>
      <c r="H179" s="2404"/>
      <c r="I179" s="2404"/>
      <c r="J179" s="2404"/>
      <c r="K179" s="2404"/>
      <c r="L179" s="2404"/>
      <c r="M179" s="2404"/>
      <c r="N179" s="2404"/>
      <c r="O179" s="2404"/>
      <c r="P179" s="2404"/>
      <c r="Q179" s="2404"/>
      <c r="R179" s="2405"/>
      <c r="S179" s="114">
        <f>SUM(S12:S178)</f>
        <v>19845352105.279999</v>
      </c>
      <c r="T179" s="113"/>
      <c r="U179" s="113"/>
      <c r="V179" s="108" t="s">
        <v>122</v>
      </c>
      <c r="W179" s="563">
        <f>SUM(W12:W178)</f>
        <v>19845352105.279999</v>
      </c>
      <c r="X179" s="2406"/>
      <c r="Y179" s="2407"/>
      <c r="Z179" s="2407"/>
      <c r="AA179" s="2407"/>
      <c r="AB179" s="2407"/>
      <c r="AC179" s="2407"/>
      <c r="AD179" s="2407"/>
      <c r="AE179" s="2407"/>
      <c r="AF179" s="2407"/>
      <c r="AG179" s="2407"/>
      <c r="AH179" s="2407"/>
      <c r="AI179" s="2407"/>
      <c r="AJ179" s="2407"/>
      <c r="AK179" s="2407"/>
      <c r="AL179" s="2407"/>
      <c r="AM179" s="2407"/>
      <c r="AN179" s="2407"/>
      <c r="AO179" s="2407"/>
      <c r="AP179" s="2407"/>
      <c r="AQ179" s="2407"/>
      <c r="AR179" s="2407"/>
      <c r="AS179" s="2407"/>
      <c r="AT179" s="2408"/>
    </row>
    <row r="180" spans="1:91" ht="15.75" x14ac:dyDescent="0.25">
      <c r="S180" s="129"/>
      <c r="V180" s="564"/>
      <c r="W180" s="565"/>
      <c r="X180" s="3"/>
      <c r="Y180" s="3"/>
      <c r="Z180" s="130"/>
      <c r="AA180" s="124"/>
      <c r="AB180" s="119"/>
      <c r="AR180" s="3"/>
      <c r="AS180" s="3"/>
      <c r="AT180" s="125"/>
      <c r="AU180" s="126"/>
      <c r="AV180" s="118"/>
    </row>
    <row r="183" spans="1:91" s="119" customFormat="1" ht="15" x14ac:dyDescent="0.25">
      <c r="A183" s="117"/>
      <c r="B183" s="3"/>
      <c r="C183" s="3"/>
      <c r="D183" s="3"/>
      <c r="E183" s="3"/>
      <c r="F183" s="3"/>
      <c r="G183" s="3"/>
      <c r="I183" s="2"/>
      <c r="K183" s="2"/>
      <c r="M183" s="2"/>
      <c r="O183" s="2"/>
      <c r="P183" s="2"/>
      <c r="R183" s="121"/>
      <c r="S183" s="130"/>
      <c r="W183" s="130"/>
      <c r="X183" s="130"/>
      <c r="Y183" s="124"/>
      <c r="AA183" s="3"/>
      <c r="AB183" s="3"/>
      <c r="AC183" s="3"/>
      <c r="AD183" s="3"/>
      <c r="AE183" s="3"/>
      <c r="AF183" s="3"/>
      <c r="AG183" s="3"/>
      <c r="AH183" s="3"/>
      <c r="AI183" s="3"/>
      <c r="AJ183" s="3"/>
      <c r="AK183" s="3"/>
      <c r="AL183" s="3"/>
      <c r="AM183" s="3"/>
      <c r="AN183" s="3"/>
      <c r="AO183" s="3"/>
      <c r="AP183" s="3"/>
      <c r="AQ183" s="3"/>
      <c r="AR183" s="125"/>
      <c r="AS183" s="126"/>
      <c r="AT183" s="118"/>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row>
    <row r="184" spans="1:91" s="119" customFormat="1" ht="15" x14ac:dyDescent="0.25">
      <c r="A184" s="117"/>
      <c r="B184" s="3"/>
      <c r="C184" s="3"/>
      <c r="D184" s="3"/>
      <c r="E184" s="3"/>
      <c r="F184" s="3"/>
      <c r="G184" s="3"/>
      <c r="I184" s="2"/>
      <c r="K184" s="2"/>
      <c r="M184" s="2"/>
      <c r="O184" s="2"/>
      <c r="P184" s="2" t="s">
        <v>577</v>
      </c>
      <c r="R184" s="121"/>
      <c r="S184" s="130"/>
      <c r="W184" s="130"/>
      <c r="X184" s="130"/>
      <c r="Y184" s="124"/>
      <c r="AA184" s="3"/>
      <c r="AB184" s="3"/>
      <c r="AC184" s="3"/>
      <c r="AD184" s="3"/>
      <c r="AE184" s="3"/>
      <c r="AF184" s="3"/>
      <c r="AG184" s="3"/>
      <c r="AH184" s="3"/>
      <c r="AI184" s="3"/>
      <c r="AJ184" s="3"/>
      <c r="AK184" s="3"/>
      <c r="AL184" s="3"/>
      <c r="AM184" s="3"/>
      <c r="AN184" s="3"/>
      <c r="AO184" s="3"/>
      <c r="AP184" s="3"/>
      <c r="AQ184" s="3"/>
      <c r="AR184" s="125"/>
      <c r="AS184" s="126"/>
      <c r="AT184" s="118"/>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row>
  </sheetData>
  <mergeCells count="558">
    <mergeCell ref="A1:AR4"/>
    <mergeCell ref="A5:O6"/>
    <mergeCell ref="P5:AT5"/>
    <mergeCell ref="AA6:AP6"/>
    <mergeCell ref="A7:B7"/>
    <mergeCell ref="C7:D7"/>
    <mergeCell ref="E7:F7"/>
    <mergeCell ref="G7:J7"/>
    <mergeCell ref="K7:N7"/>
    <mergeCell ref="O7:W7"/>
    <mergeCell ref="G12:G14"/>
    <mergeCell ref="H12:H14"/>
    <mergeCell ref="I12:I14"/>
    <mergeCell ref="J12:J14"/>
    <mergeCell ref="K12:K14"/>
    <mergeCell ref="L12:L14"/>
    <mergeCell ref="AR7:AR8"/>
    <mergeCell ref="AS7:AS8"/>
    <mergeCell ref="AT7:AT8"/>
    <mergeCell ref="AN8:AO8"/>
    <mergeCell ref="B9:I9"/>
    <mergeCell ref="A10:B72"/>
    <mergeCell ref="D10:L10"/>
    <mergeCell ref="C11:D14"/>
    <mergeCell ref="F11:M11"/>
    <mergeCell ref="E12:F14"/>
    <mergeCell ref="X7:Z7"/>
    <mergeCell ref="AA7:AB7"/>
    <mergeCell ref="AC7:AF7"/>
    <mergeCell ref="AG7:AL7"/>
    <mergeCell ref="AM7:AP7"/>
    <mergeCell ref="AQ7:AQ8"/>
    <mergeCell ref="S12:S14"/>
    <mergeCell ref="T12:T14"/>
    <mergeCell ref="U12:U14"/>
    <mergeCell ref="Y12:Y13"/>
    <mergeCell ref="Z12:Z13"/>
    <mergeCell ref="AA12:AA14"/>
    <mergeCell ref="M12:M14"/>
    <mergeCell ref="N12:N14"/>
    <mergeCell ref="O12:O14"/>
    <mergeCell ref="P12:P14"/>
    <mergeCell ref="Q12:Q14"/>
    <mergeCell ref="R12:R14"/>
    <mergeCell ref="AJ12:AJ14"/>
    <mergeCell ref="AK12:AK14"/>
    <mergeCell ref="AL12:AL14"/>
    <mergeCell ref="AM12:AM14"/>
    <mergeCell ref="AB12:AB14"/>
    <mergeCell ref="AC12:AC14"/>
    <mergeCell ref="AD12:AD14"/>
    <mergeCell ref="AE12:AE14"/>
    <mergeCell ref="AF12:AF14"/>
    <mergeCell ref="AG12:AG14"/>
    <mergeCell ref="L17:L20"/>
    <mergeCell ref="M17:M20"/>
    <mergeCell ref="N17:N20"/>
    <mergeCell ref="O17:O20"/>
    <mergeCell ref="P17:P20"/>
    <mergeCell ref="Q17:Q20"/>
    <mergeCell ref="AT12:AT14"/>
    <mergeCell ref="D15:L15"/>
    <mergeCell ref="C16:D20"/>
    <mergeCell ref="F16:M16"/>
    <mergeCell ref="E17:F20"/>
    <mergeCell ref="G17:G20"/>
    <mergeCell ref="H17:H20"/>
    <mergeCell ref="I17:I20"/>
    <mergeCell ref="J17:J20"/>
    <mergeCell ref="K17:K20"/>
    <mergeCell ref="AN12:AN14"/>
    <mergeCell ref="AO12:AO14"/>
    <mergeCell ref="AP12:AP14"/>
    <mergeCell ref="AQ12:AQ14"/>
    <mergeCell ref="AR12:AR14"/>
    <mergeCell ref="AS12:AS14"/>
    <mergeCell ref="AH12:AH14"/>
    <mergeCell ref="AI12:AI14"/>
    <mergeCell ref="AC17:AC20"/>
    <mergeCell ref="AD17:AD20"/>
    <mergeCell ref="AE17:AE20"/>
    <mergeCell ref="AF17:AF20"/>
    <mergeCell ref="R17:R20"/>
    <mergeCell ref="S17:S20"/>
    <mergeCell ref="T17:T20"/>
    <mergeCell ref="U17:U20"/>
    <mergeCell ref="Y17:Y20"/>
    <mergeCell ref="Z17:Z20"/>
    <mergeCell ref="AS17:AS20"/>
    <mergeCell ref="AT17:AT20"/>
    <mergeCell ref="V18:V19"/>
    <mergeCell ref="D21:J21"/>
    <mergeCell ref="C22:D39"/>
    <mergeCell ref="E23:F39"/>
    <mergeCell ref="G23:G39"/>
    <mergeCell ref="H23:H39"/>
    <mergeCell ref="I23:I39"/>
    <mergeCell ref="J23:J39"/>
    <mergeCell ref="AM17:AM20"/>
    <mergeCell ref="AN17:AN20"/>
    <mergeCell ref="AO17:AO20"/>
    <mergeCell ref="AP17:AP20"/>
    <mergeCell ref="AQ17:AQ20"/>
    <mergeCell ref="AR17:AR20"/>
    <mergeCell ref="AG17:AG20"/>
    <mergeCell ref="AH17:AH20"/>
    <mergeCell ref="AI17:AI20"/>
    <mergeCell ref="AJ17:AJ20"/>
    <mergeCell ref="AK17:AK20"/>
    <mergeCell ref="AL17:AL20"/>
    <mergeCell ref="AA17:AA20"/>
    <mergeCell ref="AB17:AB20"/>
    <mergeCell ref="AD23:AD39"/>
    <mergeCell ref="Q23:Q39"/>
    <mergeCell ref="R23:R39"/>
    <mergeCell ref="S23:S39"/>
    <mergeCell ref="T23:T39"/>
    <mergeCell ref="U23:U39"/>
    <mergeCell ref="V23:V24"/>
    <mergeCell ref="K23:K39"/>
    <mergeCell ref="L23:L39"/>
    <mergeCell ref="M23:M39"/>
    <mergeCell ref="N23:N39"/>
    <mergeCell ref="O23:O39"/>
    <mergeCell ref="P23:P39"/>
    <mergeCell ref="AQ23:AQ39"/>
    <mergeCell ref="AR23:AR39"/>
    <mergeCell ref="AS23:AS39"/>
    <mergeCell ref="AT23:AT39"/>
    <mergeCell ref="V25:V26"/>
    <mergeCell ref="V27:V28"/>
    <mergeCell ref="V32:V35"/>
    <mergeCell ref="AK23:AK39"/>
    <mergeCell ref="AL23:AL39"/>
    <mergeCell ref="AM23:AM39"/>
    <mergeCell ref="AN23:AN39"/>
    <mergeCell ref="AO23:AO39"/>
    <mergeCell ref="AP23:AP39"/>
    <mergeCell ref="AE23:AE39"/>
    <mergeCell ref="AF23:AF39"/>
    <mergeCell ref="AG23:AG39"/>
    <mergeCell ref="AH23:AH39"/>
    <mergeCell ref="AI23:AI39"/>
    <mergeCell ref="AJ23:AJ39"/>
    <mergeCell ref="Y23:Y39"/>
    <mergeCell ref="Z23:Z39"/>
    <mergeCell ref="AA23:AA39"/>
    <mergeCell ref="AB23:AB39"/>
    <mergeCell ref="AC23:AC39"/>
    <mergeCell ref="D40:N40"/>
    <mergeCell ref="C41:D48"/>
    <mergeCell ref="F41:M41"/>
    <mergeCell ref="E42:F48"/>
    <mergeCell ref="G42:G48"/>
    <mergeCell ref="H42:H48"/>
    <mergeCell ref="I42:I48"/>
    <mergeCell ref="J42:J48"/>
    <mergeCell ref="K42:K48"/>
    <mergeCell ref="L42:L48"/>
    <mergeCell ref="S42:S48"/>
    <mergeCell ref="T42:T48"/>
    <mergeCell ref="U42:U48"/>
    <mergeCell ref="Y42:Y48"/>
    <mergeCell ref="Z42:Z48"/>
    <mergeCell ref="AA42:AA48"/>
    <mergeCell ref="M42:M48"/>
    <mergeCell ref="N42:N48"/>
    <mergeCell ref="O42:O48"/>
    <mergeCell ref="P42:P48"/>
    <mergeCell ref="Q42:Q48"/>
    <mergeCell ref="R42:R48"/>
    <mergeCell ref="AJ42:AJ48"/>
    <mergeCell ref="AK42:AK48"/>
    <mergeCell ref="AL42:AL48"/>
    <mergeCell ref="AM42:AM48"/>
    <mergeCell ref="AB42:AB48"/>
    <mergeCell ref="AC42:AC48"/>
    <mergeCell ref="AD42:AD48"/>
    <mergeCell ref="AE42:AE48"/>
    <mergeCell ref="AF42:AF48"/>
    <mergeCell ref="AG42:AG48"/>
    <mergeCell ref="L51:L72"/>
    <mergeCell ref="M51:M72"/>
    <mergeCell ref="N51:N72"/>
    <mergeCell ref="O51:O72"/>
    <mergeCell ref="P51:P72"/>
    <mergeCell ref="Q51:Q72"/>
    <mergeCell ref="AT42:AT48"/>
    <mergeCell ref="V44:V47"/>
    <mergeCell ref="D49:K49"/>
    <mergeCell ref="C50:D72"/>
    <mergeCell ref="E51:F72"/>
    <mergeCell ref="G51:G72"/>
    <mergeCell ref="H51:H72"/>
    <mergeCell ref="I51:I72"/>
    <mergeCell ref="J51:J72"/>
    <mergeCell ref="K51:K72"/>
    <mergeCell ref="AN42:AN48"/>
    <mergeCell ref="AO42:AO48"/>
    <mergeCell ref="AP42:AP48"/>
    <mergeCell ref="AQ42:AQ48"/>
    <mergeCell ref="AR42:AR48"/>
    <mergeCell ref="AS42:AS48"/>
    <mergeCell ref="AH42:AH48"/>
    <mergeCell ref="AI42:AI48"/>
    <mergeCell ref="AJ51:AJ72"/>
    <mergeCell ref="AK51:AK72"/>
    <mergeCell ref="Z51:Z72"/>
    <mergeCell ref="AA51:AA72"/>
    <mergeCell ref="AB51:AB72"/>
    <mergeCell ref="AC51:AC72"/>
    <mergeCell ref="AD51:AD72"/>
    <mergeCell ref="AE51:AE72"/>
    <mergeCell ref="R51:R72"/>
    <mergeCell ref="S51:S72"/>
    <mergeCell ref="T51:T72"/>
    <mergeCell ref="U51:U72"/>
    <mergeCell ref="V51:V52"/>
    <mergeCell ref="Y51:Y72"/>
    <mergeCell ref="V70:V71"/>
    <mergeCell ref="N112:N126"/>
    <mergeCell ref="O112:O126"/>
    <mergeCell ref="P112:P126"/>
    <mergeCell ref="M147:M148"/>
    <mergeCell ref="AR51:AR72"/>
    <mergeCell ref="AS51:AS72"/>
    <mergeCell ref="AT51:AT72"/>
    <mergeCell ref="V53:V57"/>
    <mergeCell ref="V58:V59"/>
    <mergeCell ref="V60:V61"/>
    <mergeCell ref="V62:V63"/>
    <mergeCell ref="V64:V65"/>
    <mergeCell ref="V66:V67"/>
    <mergeCell ref="V68:V69"/>
    <mergeCell ref="AL51:AL72"/>
    <mergeCell ref="AM51:AM72"/>
    <mergeCell ref="AN51:AN72"/>
    <mergeCell ref="AO51:AO72"/>
    <mergeCell ref="AP51:AP72"/>
    <mergeCell ref="AQ51:AQ72"/>
    <mergeCell ref="AF51:AF72"/>
    <mergeCell ref="AG51:AG72"/>
    <mergeCell ref="AH51:AH72"/>
    <mergeCell ref="AI51:AI72"/>
    <mergeCell ref="B73:H73"/>
    <mergeCell ref="A74:B148"/>
    <mergeCell ref="D74:M74"/>
    <mergeCell ref="C75:D109"/>
    <mergeCell ref="F75:L75"/>
    <mergeCell ref="E76:F109"/>
    <mergeCell ref="G76:G78"/>
    <mergeCell ref="H76:H78"/>
    <mergeCell ref="I76:I78"/>
    <mergeCell ref="J76:J78"/>
    <mergeCell ref="L112:L126"/>
    <mergeCell ref="M112:M126"/>
    <mergeCell ref="G127:G144"/>
    <mergeCell ref="H127:H144"/>
    <mergeCell ref="I127:I144"/>
    <mergeCell ref="J127:J144"/>
    <mergeCell ref="K127:K144"/>
    <mergeCell ref="L127:L144"/>
    <mergeCell ref="K76:K78"/>
    <mergeCell ref="L76:L78"/>
    <mergeCell ref="M76:M78"/>
    <mergeCell ref="N76:N78"/>
    <mergeCell ref="O76:O78"/>
    <mergeCell ref="P76:P108"/>
    <mergeCell ref="N79:N108"/>
    <mergeCell ref="O79:O108"/>
    <mergeCell ref="Q76:Q108"/>
    <mergeCell ref="AI76:AI108"/>
    <mergeCell ref="AJ76:AJ108"/>
    <mergeCell ref="AK76:AK108"/>
    <mergeCell ref="Z76:Z108"/>
    <mergeCell ref="AA76:AA108"/>
    <mergeCell ref="AB76:AB108"/>
    <mergeCell ref="AC76:AC108"/>
    <mergeCell ref="AD76:AD108"/>
    <mergeCell ref="AE76:AE108"/>
    <mergeCell ref="AF76:AF108"/>
    <mergeCell ref="AG76:AG108"/>
    <mergeCell ref="AH76:AH108"/>
    <mergeCell ref="Y76:Y108"/>
    <mergeCell ref="R79:R108"/>
    <mergeCell ref="V79:V85"/>
    <mergeCell ref="V87:V88"/>
    <mergeCell ref="V89:V90"/>
    <mergeCell ref="V91:V92"/>
    <mergeCell ref="AR76:AR108"/>
    <mergeCell ref="AS76:AS108"/>
    <mergeCell ref="AT76:AT108"/>
    <mergeCell ref="AL76:AL108"/>
    <mergeCell ref="AM76:AM108"/>
    <mergeCell ref="AN76:AN108"/>
    <mergeCell ref="AO76:AO108"/>
    <mergeCell ref="AP76:AP108"/>
    <mergeCell ref="AQ76:AQ108"/>
    <mergeCell ref="V93:V94"/>
    <mergeCell ref="V95:V96"/>
    <mergeCell ref="V97:V98"/>
    <mergeCell ref="V99:V100"/>
    <mergeCell ref="V102:V103"/>
    <mergeCell ref="R76:R78"/>
    <mergeCell ref="S76:S108"/>
    <mergeCell ref="T76:T108"/>
    <mergeCell ref="U76:U108"/>
    <mergeCell ref="R112:R126"/>
    <mergeCell ref="S112:S126"/>
    <mergeCell ref="T112:T126"/>
    <mergeCell ref="U112:U126"/>
    <mergeCell ref="V112:V113"/>
    <mergeCell ref="Y112:Y126"/>
    <mergeCell ref="Q112:Q126"/>
    <mergeCell ref="V104:V105"/>
    <mergeCell ref="D110:K110"/>
    <mergeCell ref="C111:D144"/>
    <mergeCell ref="F111:L111"/>
    <mergeCell ref="E112:F144"/>
    <mergeCell ref="G112:G126"/>
    <mergeCell ref="H112:H126"/>
    <mergeCell ref="I112:I126"/>
    <mergeCell ref="J112:J126"/>
    <mergeCell ref="K112:K126"/>
    <mergeCell ref="G79:G108"/>
    <mergeCell ref="H79:H108"/>
    <mergeCell ref="I79:I108"/>
    <mergeCell ref="J79:J108"/>
    <mergeCell ref="K79:K108"/>
    <mergeCell ref="L79:L108"/>
    <mergeCell ref="M79:M108"/>
    <mergeCell ref="AR112:AR126"/>
    <mergeCell ref="AS112:AS126"/>
    <mergeCell ref="AT112:AT126"/>
    <mergeCell ref="V115:V116"/>
    <mergeCell ref="V118:V119"/>
    <mergeCell ref="V123:V126"/>
    <mergeCell ref="AL112:AL126"/>
    <mergeCell ref="AM112:AM126"/>
    <mergeCell ref="AN112:AN126"/>
    <mergeCell ref="AO112:AO126"/>
    <mergeCell ref="AP112:AP126"/>
    <mergeCell ref="AQ112:AQ126"/>
    <mergeCell ref="AF112:AF126"/>
    <mergeCell ref="AG112:AG126"/>
    <mergeCell ref="AH112:AH126"/>
    <mergeCell ref="AI112:AI126"/>
    <mergeCell ref="AJ112:AJ126"/>
    <mergeCell ref="AK112:AK126"/>
    <mergeCell ref="Z112:Z126"/>
    <mergeCell ref="AA112:AA126"/>
    <mergeCell ref="AB112:AB126"/>
    <mergeCell ref="AC112:AC126"/>
    <mergeCell ref="AD112:AD126"/>
    <mergeCell ref="AE112:AE126"/>
    <mergeCell ref="S127:S144"/>
    <mergeCell ref="T127:T144"/>
    <mergeCell ref="U127:U144"/>
    <mergeCell ref="V127:V130"/>
    <mergeCell ref="Y127:Y131"/>
    <mergeCell ref="Z127:Z131"/>
    <mergeCell ref="M127:M144"/>
    <mergeCell ref="N127:N144"/>
    <mergeCell ref="O127:O144"/>
    <mergeCell ref="P127:P144"/>
    <mergeCell ref="Q127:Q144"/>
    <mergeCell ref="R127:R144"/>
    <mergeCell ref="AS127:AS144"/>
    <mergeCell ref="AT127:AT144"/>
    <mergeCell ref="V131:V132"/>
    <mergeCell ref="V133:V134"/>
    <mergeCell ref="V137:V138"/>
    <mergeCell ref="V143:V144"/>
    <mergeCell ref="AM127:AM144"/>
    <mergeCell ref="AN127:AN144"/>
    <mergeCell ref="AO127:AO144"/>
    <mergeCell ref="AP127:AP144"/>
    <mergeCell ref="AQ127:AQ144"/>
    <mergeCell ref="AR127:AR144"/>
    <mergeCell ref="AG127:AG144"/>
    <mergeCell ref="AH127:AH144"/>
    <mergeCell ref="AI127:AI144"/>
    <mergeCell ref="AJ127:AJ144"/>
    <mergeCell ref="AK127:AK144"/>
    <mergeCell ref="AL127:AL144"/>
    <mergeCell ref="AA127:AA144"/>
    <mergeCell ref="AB127:AB144"/>
    <mergeCell ref="AC127:AC144"/>
    <mergeCell ref="AD127:AD144"/>
    <mergeCell ref="AE127:AE144"/>
    <mergeCell ref="AF127:AF144"/>
    <mergeCell ref="N147:N148"/>
    <mergeCell ref="O147:O148"/>
    <mergeCell ref="P147:P148"/>
    <mergeCell ref="Q147:Q148"/>
    <mergeCell ref="R147:R148"/>
    <mergeCell ref="D145:J145"/>
    <mergeCell ref="C146:D148"/>
    <mergeCell ref="F146:L146"/>
    <mergeCell ref="E147:F148"/>
    <mergeCell ref="G147:G148"/>
    <mergeCell ref="H147:H148"/>
    <mergeCell ref="I147:I148"/>
    <mergeCell ref="J147:J148"/>
    <mergeCell ref="K147:K148"/>
    <mergeCell ref="L147:L148"/>
    <mergeCell ref="AC147:AC148"/>
    <mergeCell ref="AD147:AD148"/>
    <mergeCell ref="AE147:AE148"/>
    <mergeCell ref="AF147:AF148"/>
    <mergeCell ref="AG147:AG148"/>
    <mergeCell ref="AH147:AH148"/>
    <mergeCell ref="S147:S148"/>
    <mergeCell ref="T147:T148"/>
    <mergeCell ref="U147:U148"/>
    <mergeCell ref="V147:V148"/>
    <mergeCell ref="AA147:AA148"/>
    <mergeCell ref="AB147:AB148"/>
    <mergeCell ref="AO147:AO148"/>
    <mergeCell ref="AP147:AP148"/>
    <mergeCell ref="AQ147:AQ148"/>
    <mergeCell ref="AR147:AR148"/>
    <mergeCell ref="AS147:AS148"/>
    <mergeCell ref="AT147:AT148"/>
    <mergeCell ref="AI147:AI148"/>
    <mergeCell ref="AJ147:AJ148"/>
    <mergeCell ref="AK147:AK148"/>
    <mergeCell ref="AL147:AL148"/>
    <mergeCell ref="AM147:AM148"/>
    <mergeCell ref="AN147:AN148"/>
    <mergeCell ref="B149:J149"/>
    <mergeCell ref="A150:B162"/>
    <mergeCell ref="D150:J150"/>
    <mergeCell ref="C151:D162"/>
    <mergeCell ref="E152:F159"/>
    <mergeCell ref="G152:G159"/>
    <mergeCell ref="H152:H159"/>
    <mergeCell ref="I152:I159"/>
    <mergeCell ref="J152:J159"/>
    <mergeCell ref="K152:K159"/>
    <mergeCell ref="L152:L159"/>
    <mergeCell ref="M152:M159"/>
    <mergeCell ref="N152:N159"/>
    <mergeCell ref="O152:O159"/>
    <mergeCell ref="P152:P159"/>
    <mergeCell ref="AT152:AT159"/>
    <mergeCell ref="V158:V159"/>
    <mergeCell ref="E161:F162"/>
    <mergeCell ref="G161:G162"/>
    <mergeCell ref="H161:H162"/>
    <mergeCell ref="I161:I162"/>
    <mergeCell ref="J161:J162"/>
    <mergeCell ref="AK152:AK159"/>
    <mergeCell ref="AL152:AL159"/>
    <mergeCell ref="AM152:AM159"/>
    <mergeCell ref="AN152:AN159"/>
    <mergeCell ref="AO152:AO159"/>
    <mergeCell ref="AP152:AP159"/>
    <mergeCell ref="AE152:AE159"/>
    <mergeCell ref="AF152:AF159"/>
    <mergeCell ref="AG152:AG159"/>
    <mergeCell ref="AH152:AH159"/>
    <mergeCell ref="AI152:AI159"/>
    <mergeCell ref="AQ152:AQ159"/>
    <mergeCell ref="AR152:AR159"/>
    <mergeCell ref="AS152:AS159"/>
    <mergeCell ref="AD152:AD159"/>
    <mergeCell ref="Q152:Q159"/>
    <mergeCell ref="R152:R159"/>
    <mergeCell ref="S152:S159"/>
    <mergeCell ref="T152:T159"/>
    <mergeCell ref="U152:U159"/>
    <mergeCell ref="V152:V155"/>
    <mergeCell ref="AJ152:AJ159"/>
    <mergeCell ref="Y152:Y159"/>
    <mergeCell ref="Z152:Z159"/>
    <mergeCell ref="AA152:AA159"/>
    <mergeCell ref="AB152:AB159"/>
    <mergeCell ref="AC152:AC159"/>
    <mergeCell ref="B163:I163"/>
    <mergeCell ref="A164:B174"/>
    <mergeCell ref="D164:L164"/>
    <mergeCell ref="C165:D174"/>
    <mergeCell ref="F165:O165"/>
    <mergeCell ref="E166:F174"/>
    <mergeCell ref="P166:P174"/>
    <mergeCell ref="AL161:AL162"/>
    <mergeCell ref="Q161:Q162"/>
    <mergeCell ref="R161:R162"/>
    <mergeCell ref="S161:S162"/>
    <mergeCell ref="K161:K162"/>
    <mergeCell ref="L161:L162"/>
    <mergeCell ref="M161:M162"/>
    <mergeCell ref="N161:N162"/>
    <mergeCell ref="O161:O162"/>
    <mergeCell ref="P161:P162"/>
    <mergeCell ref="T166:T174"/>
    <mergeCell ref="U166:U174"/>
    <mergeCell ref="AA166:AA174"/>
    <mergeCell ref="AB166:AB174"/>
    <mergeCell ref="T161:T162"/>
    <mergeCell ref="U161:U162"/>
    <mergeCell ref="AF161:AF162"/>
    <mergeCell ref="AR161:AR162"/>
    <mergeCell ref="AS161:AS162"/>
    <mergeCell ref="AK166:AK174"/>
    <mergeCell ref="AH166:AH174"/>
    <mergeCell ref="AT161:AT162"/>
    <mergeCell ref="AN161:AN162"/>
    <mergeCell ref="AO161:AO162"/>
    <mergeCell ref="AP161:AP162"/>
    <mergeCell ref="AQ161:AQ162"/>
    <mergeCell ref="AJ166:AJ174"/>
    <mergeCell ref="AM161:AM162"/>
    <mergeCell ref="AH161:AH162"/>
    <mergeCell ref="AI161:AI162"/>
    <mergeCell ref="AJ161:AJ162"/>
    <mergeCell ref="AK161:AK162"/>
    <mergeCell ref="Y161:Y162"/>
    <mergeCell ref="AL166:AL174"/>
    <mergeCell ref="AM166:AM174"/>
    <mergeCell ref="AN166:AN174"/>
    <mergeCell ref="AC166:AC174"/>
    <mergeCell ref="AD166:AD174"/>
    <mergeCell ref="AE166:AE174"/>
    <mergeCell ref="AF166:AF174"/>
    <mergeCell ref="AG166:AG174"/>
    <mergeCell ref="AG161:AG162"/>
    <mergeCell ref="Z161:Z162"/>
    <mergeCell ref="AA161:AA162"/>
    <mergeCell ref="AB161:AB162"/>
    <mergeCell ref="AC161:AC162"/>
    <mergeCell ref="AD161:AD162"/>
    <mergeCell ref="AE161:AE162"/>
    <mergeCell ref="D176:L176"/>
    <mergeCell ref="A179:R179"/>
    <mergeCell ref="X179:AT179"/>
    <mergeCell ref="M167:M170"/>
    <mergeCell ref="N167:N170"/>
    <mergeCell ref="O167:O170"/>
    <mergeCell ref="R167:R170"/>
    <mergeCell ref="V167:V170"/>
    <mergeCell ref="B175:H175"/>
    <mergeCell ref="G167:G170"/>
    <mergeCell ref="H167:H170"/>
    <mergeCell ref="I167:I170"/>
    <mergeCell ref="J167:J170"/>
    <mergeCell ref="K167:K170"/>
    <mergeCell ref="L167:L170"/>
    <mergeCell ref="AO166:AO174"/>
    <mergeCell ref="AP166:AP174"/>
    <mergeCell ref="AQ166:AQ174"/>
    <mergeCell ref="AR166:AR174"/>
    <mergeCell ref="AS166:AS174"/>
    <mergeCell ref="AT166:AT174"/>
    <mergeCell ref="AI166:AI174"/>
    <mergeCell ref="Q166:Q174"/>
    <mergeCell ref="S166:S174"/>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230"/>
  <sheetViews>
    <sheetView showGridLines="0" topLeftCell="K219" zoomScale="70" zoomScaleNormal="70" workbookViewId="0">
      <selection activeCell="O181" activeCellId="4" sqref="O12:O61 O62:O90 O92:O129 O133:O177 O181:O229"/>
    </sheetView>
  </sheetViews>
  <sheetFormatPr baseColWidth="10" defaultColWidth="13.140625" defaultRowHeight="27" customHeight="1" x14ac:dyDescent="0.25"/>
  <cols>
    <col min="1" max="1" width="11.140625" style="1633" customWidth="1"/>
    <col min="2" max="2" width="10.85546875" style="1424" customWidth="1"/>
    <col min="3" max="4" width="11.28515625" style="1424" customWidth="1"/>
    <col min="5" max="5" width="10.5703125" style="1424" customWidth="1"/>
    <col min="6" max="6" width="12.42578125" style="1424" customWidth="1"/>
    <col min="7" max="7" width="15.42578125" style="1424" customWidth="1"/>
    <col min="8" max="8" width="27.140625" style="1671" customWidth="1"/>
    <col min="9" max="9" width="30.85546875" style="1424" customWidth="1"/>
    <col min="10" max="10" width="34.140625" style="1671" customWidth="1"/>
    <col min="11" max="11" width="18.42578125" style="1423" customWidth="1"/>
    <col min="12" max="12" width="26.42578125" style="1671" customWidth="1"/>
    <col min="13" max="13" width="22.42578125" style="1423" customWidth="1"/>
    <col min="14" max="14" width="26.7109375" style="1671" customWidth="1"/>
    <col min="15" max="15" width="13.85546875" style="1423" customWidth="1"/>
    <col min="16" max="16" width="18.5703125" style="1423" customWidth="1"/>
    <col min="17" max="17" width="31.42578125" style="1671" customWidth="1"/>
    <col min="18" max="18" width="19.85546875" style="1672" customWidth="1"/>
    <col min="19" max="19" width="28.7109375" style="1673" customWidth="1"/>
    <col min="20" max="20" width="30.42578125" style="1671" customWidth="1"/>
    <col min="21" max="21" width="28.140625" style="1671" customWidth="1"/>
    <col min="22" max="22" width="48.140625" style="1671" customWidth="1"/>
    <col min="23" max="23" width="32.140625" style="1674" customWidth="1"/>
    <col min="24" max="24" width="49.5703125" style="1675" customWidth="1"/>
    <col min="25" max="25" width="18.42578125" style="1676" customWidth="1"/>
    <col min="26" max="26" width="36" style="1423" customWidth="1"/>
    <col min="27" max="41" width="11" style="1424" customWidth="1"/>
    <col min="42" max="42" width="9.42578125" style="1424" customWidth="1"/>
    <col min="43" max="43" width="18.42578125" style="1677" customWidth="1"/>
    <col min="44" max="44" width="19.28515625" style="1677" customWidth="1"/>
    <col min="45" max="45" width="28.140625" style="1424" customWidth="1"/>
    <col min="46" max="16384" width="13.140625" style="1424"/>
  </cols>
  <sheetData>
    <row r="1" spans="1:65" ht="22.5" customHeight="1" x14ac:dyDescent="0.25">
      <c r="A1" s="2597" t="s">
        <v>2630</v>
      </c>
      <c r="B1" s="2598"/>
      <c r="C1" s="2598"/>
      <c r="D1" s="2598"/>
      <c r="E1" s="2598"/>
      <c r="F1" s="2598"/>
      <c r="G1" s="2598"/>
      <c r="H1" s="2598"/>
      <c r="I1" s="2598"/>
      <c r="J1" s="2598"/>
      <c r="K1" s="2598"/>
      <c r="L1" s="2598"/>
      <c r="M1" s="2598"/>
      <c r="N1" s="2598"/>
      <c r="O1" s="2598"/>
      <c r="P1" s="2598"/>
      <c r="Q1" s="2598"/>
      <c r="R1" s="2598"/>
      <c r="S1" s="2598"/>
      <c r="T1" s="2598"/>
      <c r="U1" s="2598"/>
      <c r="V1" s="2598"/>
      <c r="W1" s="2598"/>
      <c r="X1" s="2598"/>
      <c r="Y1" s="2598"/>
      <c r="Z1" s="2598"/>
      <c r="AA1" s="2598"/>
      <c r="AB1" s="2598"/>
      <c r="AC1" s="2598"/>
      <c r="AD1" s="2598"/>
      <c r="AE1" s="2598"/>
      <c r="AF1" s="2598"/>
      <c r="AG1" s="2598"/>
      <c r="AH1" s="2598"/>
      <c r="AI1" s="2598"/>
      <c r="AJ1" s="2598"/>
      <c r="AK1" s="2598"/>
      <c r="AL1" s="2598"/>
      <c r="AM1" s="2598"/>
      <c r="AN1" s="2598"/>
      <c r="AO1" s="2598"/>
      <c r="AP1" s="2598"/>
      <c r="AQ1" s="2599"/>
      <c r="AR1" s="307" t="s">
        <v>1</v>
      </c>
      <c r="AS1" s="307" t="s">
        <v>235</v>
      </c>
      <c r="AT1" s="1423"/>
      <c r="AU1" s="1423"/>
      <c r="AV1" s="1423"/>
      <c r="AW1" s="1423"/>
      <c r="AX1" s="1423"/>
      <c r="AY1" s="1423"/>
      <c r="AZ1" s="1423"/>
      <c r="BA1" s="1423"/>
      <c r="BB1" s="1423"/>
      <c r="BC1" s="1423"/>
      <c r="BD1" s="1423"/>
      <c r="BE1" s="1423"/>
      <c r="BF1" s="1423"/>
      <c r="BG1" s="1423"/>
      <c r="BH1" s="1423"/>
      <c r="BI1" s="1423"/>
      <c r="BJ1" s="1423"/>
      <c r="BK1" s="1423"/>
      <c r="BL1" s="1423"/>
      <c r="BM1" s="1423"/>
    </row>
    <row r="2" spans="1:65" ht="24.75" customHeight="1" x14ac:dyDescent="0.25">
      <c r="A2" s="2598"/>
      <c r="B2" s="2598"/>
      <c r="C2" s="2598"/>
      <c r="D2" s="2598"/>
      <c r="E2" s="2598"/>
      <c r="F2" s="2598"/>
      <c r="G2" s="2598"/>
      <c r="H2" s="2598"/>
      <c r="I2" s="2598"/>
      <c r="J2" s="2598"/>
      <c r="K2" s="2598"/>
      <c r="L2" s="2598"/>
      <c r="M2" s="2598"/>
      <c r="N2" s="2598"/>
      <c r="O2" s="2598"/>
      <c r="P2" s="2598"/>
      <c r="Q2" s="2598"/>
      <c r="R2" s="2598"/>
      <c r="S2" s="2598"/>
      <c r="T2" s="2598"/>
      <c r="U2" s="2598"/>
      <c r="V2" s="2598"/>
      <c r="W2" s="2598"/>
      <c r="X2" s="2598"/>
      <c r="Y2" s="2598"/>
      <c r="Z2" s="2598"/>
      <c r="AA2" s="2598"/>
      <c r="AB2" s="2598"/>
      <c r="AC2" s="2598"/>
      <c r="AD2" s="2598"/>
      <c r="AE2" s="2598"/>
      <c r="AF2" s="2598"/>
      <c r="AG2" s="2598"/>
      <c r="AH2" s="2598"/>
      <c r="AI2" s="2598"/>
      <c r="AJ2" s="2598"/>
      <c r="AK2" s="2598"/>
      <c r="AL2" s="2598"/>
      <c r="AM2" s="2598"/>
      <c r="AN2" s="2598"/>
      <c r="AO2" s="2598"/>
      <c r="AP2" s="2598"/>
      <c r="AQ2" s="2599"/>
      <c r="AR2" s="307" t="s">
        <v>3</v>
      </c>
      <c r="AS2" s="308" t="s">
        <v>236</v>
      </c>
      <c r="AT2" s="1423"/>
      <c r="AU2" s="1423"/>
      <c r="AV2" s="1423"/>
      <c r="AW2" s="1423"/>
      <c r="AX2" s="1423"/>
      <c r="AY2" s="1423"/>
      <c r="AZ2" s="1423"/>
      <c r="BA2" s="1423"/>
      <c r="BB2" s="1423"/>
      <c r="BC2" s="1423"/>
      <c r="BD2" s="1423"/>
      <c r="BE2" s="1423"/>
      <c r="BF2" s="1423"/>
      <c r="BG2" s="1423"/>
      <c r="BH2" s="1423"/>
      <c r="BI2" s="1423"/>
      <c r="BJ2" s="1423"/>
      <c r="BK2" s="1423"/>
      <c r="BL2" s="1423"/>
      <c r="BM2" s="1423"/>
    </row>
    <row r="3" spans="1:65" ht="26.25" customHeight="1" x14ac:dyDescent="0.25">
      <c r="A3" s="2598"/>
      <c r="B3" s="2598"/>
      <c r="C3" s="2598"/>
      <c r="D3" s="2598"/>
      <c r="E3" s="2598"/>
      <c r="F3" s="2598"/>
      <c r="G3" s="2598"/>
      <c r="H3" s="2598"/>
      <c r="I3" s="2598"/>
      <c r="J3" s="2598"/>
      <c r="K3" s="2598"/>
      <c r="L3" s="2598"/>
      <c r="M3" s="2598"/>
      <c r="N3" s="2598"/>
      <c r="O3" s="2598"/>
      <c r="P3" s="2598"/>
      <c r="Q3" s="2598"/>
      <c r="R3" s="2598"/>
      <c r="S3" s="2598"/>
      <c r="T3" s="2598"/>
      <c r="U3" s="2598"/>
      <c r="V3" s="2598"/>
      <c r="W3" s="2598"/>
      <c r="X3" s="2598"/>
      <c r="Y3" s="2598"/>
      <c r="Z3" s="2598"/>
      <c r="AA3" s="2598"/>
      <c r="AB3" s="2598"/>
      <c r="AC3" s="2598"/>
      <c r="AD3" s="2598"/>
      <c r="AE3" s="2598"/>
      <c r="AF3" s="2598"/>
      <c r="AG3" s="2598"/>
      <c r="AH3" s="2598"/>
      <c r="AI3" s="2598"/>
      <c r="AJ3" s="2598"/>
      <c r="AK3" s="2598"/>
      <c r="AL3" s="2598"/>
      <c r="AM3" s="2598"/>
      <c r="AN3" s="2598"/>
      <c r="AO3" s="2598"/>
      <c r="AP3" s="2598"/>
      <c r="AQ3" s="2599"/>
      <c r="AR3" s="307" t="s">
        <v>5</v>
      </c>
      <c r="AS3" s="309">
        <v>44266</v>
      </c>
      <c r="AT3" s="1423"/>
      <c r="AU3" s="1423"/>
      <c r="AV3" s="1423"/>
      <c r="AW3" s="1423"/>
      <c r="AX3" s="1423"/>
      <c r="AY3" s="1423"/>
      <c r="AZ3" s="1423"/>
      <c r="BA3" s="1423"/>
      <c r="BB3" s="1423"/>
      <c r="BC3" s="1423"/>
      <c r="BD3" s="1423"/>
      <c r="BE3" s="1423"/>
      <c r="BF3" s="1423"/>
      <c r="BG3" s="1423"/>
      <c r="BH3" s="1423"/>
      <c r="BI3" s="1423"/>
      <c r="BJ3" s="1423"/>
      <c r="BK3" s="1423"/>
      <c r="BL3" s="1423"/>
      <c r="BM3" s="1423"/>
    </row>
    <row r="4" spans="1:65" ht="25.5" customHeight="1" x14ac:dyDescent="0.25">
      <c r="A4" s="2600"/>
      <c r="B4" s="2600"/>
      <c r="C4" s="2600"/>
      <c r="D4" s="2600"/>
      <c r="E4" s="2600"/>
      <c r="F4" s="2600"/>
      <c r="G4" s="2600"/>
      <c r="H4" s="2600"/>
      <c r="I4" s="2600"/>
      <c r="J4" s="2600"/>
      <c r="K4" s="2600"/>
      <c r="L4" s="2600"/>
      <c r="M4" s="2600"/>
      <c r="N4" s="2600"/>
      <c r="O4" s="2600"/>
      <c r="P4" s="2600"/>
      <c r="Q4" s="2600"/>
      <c r="R4" s="2600"/>
      <c r="S4" s="2600"/>
      <c r="T4" s="2600"/>
      <c r="U4" s="2600"/>
      <c r="V4" s="2600"/>
      <c r="W4" s="2600"/>
      <c r="X4" s="2600"/>
      <c r="Y4" s="2600"/>
      <c r="Z4" s="2600"/>
      <c r="AA4" s="2600"/>
      <c r="AB4" s="2600"/>
      <c r="AC4" s="2600"/>
      <c r="AD4" s="2600"/>
      <c r="AE4" s="2600"/>
      <c r="AF4" s="2600"/>
      <c r="AG4" s="2600"/>
      <c r="AH4" s="2600"/>
      <c r="AI4" s="2600"/>
      <c r="AJ4" s="2600"/>
      <c r="AK4" s="2600"/>
      <c r="AL4" s="2600"/>
      <c r="AM4" s="2600"/>
      <c r="AN4" s="2600"/>
      <c r="AO4" s="2600"/>
      <c r="AP4" s="2600"/>
      <c r="AQ4" s="2601"/>
      <c r="AR4" s="307" t="s">
        <v>6</v>
      </c>
      <c r="AS4" s="310" t="s">
        <v>7</v>
      </c>
      <c r="AT4" s="1423"/>
      <c r="AU4" s="1423"/>
      <c r="AV4" s="1423"/>
      <c r="AW4" s="1423"/>
      <c r="AX4" s="1423"/>
      <c r="AY4" s="1423"/>
      <c r="AZ4" s="1423"/>
      <c r="BA4" s="1423"/>
      <c r="BB4" s="1423"/>
      <c r="BC4" s="1423"/>
      <c r="BD4" s="1423"/>
      <c r="BE4" s="1423"/>
      <c r="BF4" s="1423"/>
      <c r="BG4" s="1423"/>
      <c r="BH4" s="1423"/>
      <c r="BI4" s="1423"/>
      <c r="BJ4" s="1423"/>
      <c r="BK4" s="1423"/>
      <c r="BL4" s="1423"/>
      <c r="BM4" s="1423"/>
    </row>
    <row r="5" spans="1:65" ht="18" customHeight="1" x14ac:dyDescent="0.25">
      <c r="A5" s="2602" t="s">
        <v>2313</v>
      </c>
      <c r="B5" s="2602"/>
      <c r="C5" s="2602"/>
      <c r="D5" s="2602"/>
      <c r="E5" s="2602"/>
      <c r="F5" s="2602"/>
      <c r="G5" s="2602"/>
      <c r="H5" s="2602"/>
      <c r="I5" s="2602"/>
      <c r="J5" s="2602"/>
      <c r="K5" s="2602"/>
      <c r="L5" s="2602"/>
      <c r="M5" s="2602"/>
      <c r="N5" s="2602"/>
      <c r="O5" s="2602"/>
      <c r="P5" s="2603"/>
      <c r="Q5" s="2603"/>
      <c r="R5" s="2603"/>
      <c r="S5" s="2603"/>
      <c r="T5" s="2603"/>
      <c r="U5" s="2603"/>
      <c r="V5" s="2603"/>
      <c r="W5" s="2603"/>
      <c r="X5" s="2603"/>
      <c r="Y5" s="2603"/>
      <c r="Z5" s="2603"/>
      <c r="AA5" s="2603"/>
      <c r="AB5" s="2603"/>
      <c r="AC5" s="2603"/>
      <c r="AD5" s="2603"/>
      <c r="AE5" s="2603"/>
      <c r="AF5" s="2603"/>
      <c r="AG5" s="2603"/>
      <c r="AH5" s="2603"/>
      <c r="AI5" s="2603"/>
      <c r="AJ5" s="2603"/>
      <c r="AK5" s="2603"/>
      <c r="AL5" s="2603"/>
      <c r="AM5" s="2603"/>
      <c r="AN5" s="2603"/>
      <c r="AO5" s="2603"/>
      <c r="AP5" s="2603"/>
      <c r="AQ5" s="2603"/>
      <c r="AR5" s="2603"/>
      <c r="AS5" s="2603"/>
      <c r="AT5" s="1423"/>
      <c r="AU5" s="1423"/>
      <c r="AV5" s="1423"/>
      <c r="AW5" s="1423"/>
      <c r="AX5" s="1423"/>
      <c r="AY5" s="1423"/>
      <c r="AZ5" s="1423"/>
      <c r="BA5" s="1423"/>
      <c r="BB5" s="1423"/>
      <c r="BC5" s="1423"/>
      <c r="BD5" s="1423"/>
      <c r="BE5" s="1423"/>
      <c r="BF5" s="1423"/>
      <c r="BG5" s="1423"/>
      <c r="BH5" s="1423"/>
      <c r="BI5" s="1423"/>
      <c r="BJ5" s="1423"/>
      <c r="BK5" s="1423"/>
      <c r="BL5" s="1423"/>
      <c r="BM5" s="1423"/>
    </row>
    <row r="6" spans="1:65" ht="16.5" customHeight="1" x14ac:dyDescent="0.25">
      <c r="A6" s="2600"/>
      <c r="B6" s="2600"/>
      <c r="C6" s="2600"/>
      <c r="D6" s="2600"/>
      <c r="E6" s="2600"/>
      <c r="F6" s="2600"/>
      <c r="G6" s="2600"/>
      <c r="H6" s="2600"/>
      <c r="I6" s="2600"/>
      <c r="J6" s="2600"/>
      <c r="K6" s="2600"/>
      <c r="L6" s="2600"/>
      <c r="M6" s="2600"/>
      <c r="N6" s="2600"/>
      <c r="O6" s="2598"/>
      <c r="P6" s="1425"/>
      <c r="Q6" s="1426"/>
      <c r="R6" s="1425"/>
      <c r="S6" s="1427"/>
      <c r="T6" s="1426"/>
      <c r="U6" s="1426"/>
      <c r="V6" s="1426"/>
      <c r="W6" s="1428"/>
      <c r="X6" s="1429"/>
      <c r="Y6" s="1429"/>
      <c r="Z6" s="1429"/>
      <c r="AA6" s="2604" t="s">
        <v>9</v>
      </c>
      <c r="AB6" s="2600"/>
      <c r="AC6" s="2600"/>
      <c r="AD6" s="2600"/>
      <c r="AE6" s="2600"/>
      <c r="AF6" s="2600"/>
      <c r="AG6" s="2600"/>
      <c r="AH6" s="2600"/>
      <c r="AI6" s="2600"/>
      <c r="AJ6" s="2600"/>
      <c r="AK6" s="2600"/>
      <c r="AL6" s="2600"/>
      <c r="AM6" s="2600"/>
      <c r="AN6" s="2600"/>
      <c r="AO6" s="2601"/>
      <c r="AP6" s="1429"/>
      <c r="AQ6" s="1429"/>
      <c r="AR6" s="1429"/>
      <c r="AS6" s="1430"/>
      <c r="AT6" s="1423"/>
      <c r="AU6" s="1423"/>
      <c r="AV6" s="1423"/>
      <c r="AW6" s="1423"/>
      <c r="AX6" s="1423"/>
      <c r="AY6" s="1423"/>
      <c r="AZ6" s="1423"/>
      <c r="BA6" s="1423"/>
      <c r="BB6" s="1423"/>
      <c r="BC6" s="1423"/>
      <c r="BD6" s="1423"/>
      <c r="BE6" s="1423"/>
      <c r="BF6" s="1423"/>
      <c r="BG6" s="1423"/>
      <c r="BH6" s="1423"/>
      <c r="BI6" s="1423"/>
      <c r="BJ6" s="1423"/>
      <c r="BK6" s="1423"/>
      <c r="BL6" s="1423"/>
      <c r="BM6" s="1423"/>
    </row>
    <row r="7" spans="1:65" ht="36.75" customHeight="1" x14ac:dyDescent="0.25">
      <c r="A7" s="2605" t="s">
        <v>10</v>
      </c>
      <c r="B7" s="2606"/>
      <c r="C7" s="2607" t="s">
        <v>11</v>
      </c>
      <c r="D7" s="2605"/>
      <c r="E7" s="2605" t="s">
        <v>12</v>
      </c>
      <c r="F7" s="2606"/>
      <c r="G7" s="2238" t="s">
        <v>13</v>
      </c>
      <c r="H7" s="2236"/>
      <c r="I7" s="2236"/>
      <c r="J7" s="2236"/>
      <c r="K7" s="2238" t="s">
        <v>14</v>
      </c>
      <c r="L7" s="2236"/>
      <c r="M7" s="2236"/>
      <c r="N7" s="2236"/>
      <c r="O7" s="2608" t="s">
        <v>15</v>
      </c>
      <c r="P7" s="2608"/>
      <c r="Q7" s="2608"/>
      <c r="R7" s="2608"/>
      <c r="S7" s="2608"/>
      <c r="T7" s="2608"/>
      <c r="U7" s="2608"/>
      <c r="V7" s="2608"/>
      <c r="W7" s="2608"/>
      <c r="X7" s="2629" t="s">
        <v>16</v>
      </c>
      <c r="Y7" s="2629"/>
      <c r="Z7" s="2630"/>
      <c r="AA7" s="2631" t="s">
        <v>17</v>
      </c>
      <c r="AB7" s="2631"/>
      <c r="AC7" s="2613" t="s">
        <v>18</v>
      </c>
      <c r="AD7" s="2613"/>
      <c r="AE7" s="2613"/>
      <c r="AF7" s="2613"/>
      <c r="AG7" s="2614" t="s">
        <v>19</v>
      </c>
      <c r="AH7" s="2615"/>
      <c r="AI7" s="2615"/>
      <c r="AJ7" s="2615"/>
      <c r="AK7" s="2615"/>
      <c r="AL7" s="2616"/>
      <c r="AM7" s="2613" t="s">
        <v>20</v>
      </c>
      <c r="AN7" s="2613"/>
      <c r="AO7" s="2613"/>
      <c r="AP7" s="2617" t="s">
        <v>21</v>
      </c>
      <c r="AQ7" s="2609" t="s">
        <v>22</v>
      </c>
      <c r="AR7" s="2609" t="s">
        <v>23</v>
      </c>
      <c r="AS7" s="2611" t="s">
        <v>24</v>
      </c>
      <c r="AT7" s="1423"/>
      <c r="AU7" s="1423"/>
      <c r="AV7" s="1423"/>
      <c r="AW7" s="1423"/>
      <c r="AX7" s="1423"/>
      <c r="AY7" s="1423"/>
      <c r="AZ7" s="1423"/>
      <c r="BA7" s="1423"/>
      <c r="BB7" s="1423"/>
      <c r="BC7" s="1423"/>
      <c r="BD7" s="1423"/>
      <c r="BE7" s="1423"/>
      <c r="BF7" s="1423"/>
      <c r="BG7" s="1423"/>
      <c r="BH7" s="1423"/>
      <c r="BI7" s="1423"/>
      <c r="BJ7" s="1423"/>
      <c r="BK7" s="1423"/>
      <c r="BL7" s="1423"/>
      <c r="BM7" s="1423"/>
    </row>
    <row r="8" spans="1:65" ht="103.5" customHeight="1" x14ac:dyDescent="0.25">
      <c r="A8" s="1431" t="s">
        <v>25</v>
      </c>
      <c r="B8" s="1432" t="s">
        <v>26</v>
      </c>
      <c r="C8" s="1431" t="s">
        <v>25</v>
      </c>
      <c r="D8" s="1432" t="s">
        <v>26</v>
      </c>
      <c r="E8" s="1433" t="s">
        <v>25</v>
      </c>
      <c r="F8" s="1432" t="s">
        <v>26</v>
      </c>
      <c r="G8" s="312" t="s">
        <v>27</v>
      </c>
      <c r="H8" s="312" t="s">
        <v>28</v>
      </c>
      <c r="I8" s="312" t="s">
        <v>29</v>
      </c>
      <c r="J8" s="312" t="s">
        <v>187</v>
      </c>
      <c r="K8" s="312" t="s">
        <v>27</v>
      </c>
      <c r="L8" s="312" t="s">
        <v>31</v>
      </c>
      <c r="M8" s="15" t="s">
        <v>32</v>
      </c>
      <c r="N8" s="15" t="s">
        <v>33</v>
      </c>
      <c r="O8" s="1434" t="s">
        <v>238</v>
      </c>
      <c r="P8" s="1434" t="s">
        <v>35</v>
      </c>
      <c r="Q8" s="1434" t="s">
        <v>36</v>
      </c>
      <c r="R8" s="1435" t="s">
        <v>37</v>
      </c>
      <c r="S8" s="1436" t="s">
        <v>38</v>
      </c>
      <c r="T8" s="1437" t="s">
        <v>39</v>
      </c>
      <c r="U8" s="1437" t="s">
        <v>40</v>
      </c>
      <c r="V8" s="1434" t="s">
        <v>41</v>
      </c>
      <c r="W8" s="1438" t="s">
        <v>38</v>
      </c>
      <c r="X8" s="1432" t="s">
        <v>43</v>
      </c>
      <c r="Y8" s="1439" t="s">
        <v>44</v>
      </c>
      <c r="Z8" s="1432" t="s">
        <v>26</v>
      </c>
      <c r="AA8" s="1440" t="s">
        <v>45</v>
      </c>
      <c r="AB8" s="1441" t="s">
        <v>46</v>
      </c>
      <c r="AC8" s="1442" t="s">
        <v>47</v>
      </c>
      <c r="AD8" s="1442" t="s">
        <v>48</v>
      </c>
      <c r="AE8" s="1442" t="s">
        <v>239</v>
      </c>
      <c r="AF8" s="1442" t="s">
        <v>50</v>
      </c>
      <c r="AG8" s="1442" t="s">
        <v>51</v>
      </c>
      <c r="AH8" s="1442" t="s">
        <v>52</v>
      </c>
      <c r="AI8" s="1442" t="s">
        <v>53</v>
      </c>
      <c r="AJ8" s="1442" t="s">
        <v>240</v>
      </c>
      <c r="AK8" s="1442" t="s">
        <v>55</v>
      </c>
      <c r="AL8" s="1442" t="s">
        <v>56</v>
      </c>
      <c r="AM8" s="1442" t="s">
        <v>57</v>
      </c>
      <c r="AN8" s="1442" t="s">
        <v>58</v>
      </c>
      <c r="AO8" s="1442" t="s">
        <v>59</v>
      </c>
      <c r="AP8" s="2618"/>
      <c r="AQ8" s="2610"/>
      <c r="AR8" s="2610"/>
      <c r="AS8" s="2612"/>
      <c r="AT8" s="1423"/>
      <c r="AU8" s="1423"/>
      <c r="AV8" s="1423"/>
      <c r="AW8" s="1423"/>
      <c r="AX8" s="1423"/>
      <c r="AY8" s="1423"/>
      <c r="AZ8" s="1423"/>
      <c r="BA8" s="1423"/>
      <c r="BB8" s="1423"/>
      <c r="BC8" s="1423"/>
      <c r="BD8" s="1423"/>
      <c r="BE8" s="1423"/>
      <c r="BF8" s="1423"/>
      <c r="BG8" s="1423"/>
      <c r="BH8" s="1423"/>
      <c r="BI8" s="1423"/>
      <c r="BJ8" s="1423"/>
      <c r="BK8" s="1423"/>
      <c r="BL8" s="1423"/>
      <c r="BM8" s="1423"/>
    </row>
    <row r="9" spans="1:65" ht="27" customHeight="1" x14ac:dyDescent="0.25">
      <c r="A9" s="1443">
        <v>1</v>
      </c>
      <c r="B9" s="2619" t="s">
        <v>1123</v>
      </c>
      <c r="C9" s="2620"/>
      <c r="D9" s="2620"/>
      <c r="E9" s="2620"/>
      <c r="F9" s="2620"/>
      <c r="G9" s="1444"/>
      <c r="H9" s="1445"/>
      <c r="I9" s="1444"/>
      <c r="J9" s="1446"/>
      <c r="K9" s="1447"/>
      <c r="L9" s="1446"/>
      <c r="M9" s="1447"/>
      <c r="N9" s="1446"/>
      <c r="O9" s="1447"/>
      <c r="P9" s="1447"/>
      <c r="Q9" s="1446"/>
      <c r="R9" s="1448"/>
      <c r="S9" s="1449"/>
      <c r="T9" s="1446"/>
      <c r="U9" s="1446"/>
      <c r="V9" s="1446"/>
      <c r="W9" s="1450"/>
      <c r="X9" s="1447"/>
      <c r="Y9" s="1451"/>
      <c r="Z9" s="1447"/>
      <c r="AA9" s="1447"/>
      <c r="AB9" s="1447"/>
      <c r="AC9" s="1447"/>
      <c r="AD9" s="1447"/>
      <c r="AE9" s="1447"/>
      <c r="AF9" s="1447"/>
      <c r="AG9" s="1447"/>
      <c r="AH9" s="1447"/>
      <c r="AI9" s="1447"/>
      <c r="AJ9" s="1447"/>
      <c r="AK9" s="1447"/>
      <c r="AL9" s="1447"/>
      <c r="AM9" s="1447"/>
      <c r="AN9" s="1447"/>
      <c r="AO9" s="1447"/>
      <c r="AP9" s="1447"/>
      <c r="AQ9" s="1452"/>
      <c r="AR9" s="1452"/>
      <c r="AS9" s="1453"/>
      <c r="AT9" s="1423"/>
      <c r="AU9" s="1423"/>
      <c r="AV9" s="1423"/>
      <c r="AW9" s="1423"/>
      <c r="AX9" s="1423"/>
      <c r="AY9" s="1423"/>
      <c r="AZ9" s="1423"/>
      <c r="BA9" s="1423"/>
      <c r="BB9" s="1423"/>
      <c r="BC9" s="1423"/>
      <c r="BD9" s="1423"/>
      <c r="BE9" s="1423"/>
      <c r="BF9" s="1423"/>
      <c r="BG9" s="1423"/>
      <c r="BH9" s="1423"/>
      <c r="BI9" s="1423"/>
      <c r="BJ9" s="1423"/>
      <c r="BK9" s="1423"/>
      <c r="BL9" s="1423"/>
      <c r="BM9" s="1423"/>
    </row>
    <row r="10" spans="1:65" ht="27" customHeight="1" x14ac:dyDescent="0.25">
      <c r="A10" s="1454"/>
      <c r="B10" s="1455"/>
      <c r="C10" s="32">
        <v>12</v>
      </c>
      <c r="D10" s="2621" t="s">
        <v>375</v>
      </c>
      <c r="E10" s="2622"/>
      <c r="F10" s="2622"/>
      <c r="G10" s="2622"/>
      <c r="H10" s="2622"/>
      <c r="I10" s="2622"/>
      <c r="J10" s="1456"/>
      <c r="K10" s="1457"/>
      <c r="L10" s="1456"/>
      <c r="M10" s="1457"/>
      <c r="N10" s="1456"/>
      <c r="O10" s="1457"/>
      <c r="P10" s="1457"/>
      <c r="Q10" s="1456"/>
      <c r="R10" s="1458"/>
      <c r="S10" s="1459"/>
      <c r="T10" s="1456"/>
      <c r="U10" s="1456"/>
      <c r="V10" s="1456"/>
      <c r="W10" s="1460"/>
      <c r="X10" s="1457"/>
      <c r="Y10" s="1461"/>
      <c r="Z10" s="1457"/>
      <c r="AA10" s="1457"/>
      <c r="AB10" s="1457"/>
      <c r="AC10" s="1457"/>
      <c r="AD10" s="1457"/>
      <c r="AE10" s="1457"/>
      <c r="AF10" s="1457"/>
      <c r="AG10" s="1457"/>
      <c r="AH10" s="1457"/>
      <c r="AI10" s="1457"/>
      <c r="AJ10" s="1457"/>
      <c r="AK10" s="1457"/>
      <c r="AL10" s="1457"/>
      <c r="AM10" s="1457"/>
      <c r="AN10" s="1457"/>
      <c r="AO10" s="1457"/>
      <c r="AP10" s="1457"/>
      <c r="AQ10" s="1462"/>
      <c r="AR10" s="1462"/>
      <c r="AS10" s="1463"/>
    </row>
    <row r="11" spans="1:65" s="1423" customFormat="1" ht="27" customHeight="1" x14ac:dyDescent="0.25">
      <c r="A11" s="2623"/>
      <c r="B11" s="2624"/>
      <c r="C11" s="1464"/>
      <c r="D11" s="1465"/>
      <c r="E11" s="1466">
        <v>1202</v>
      </c>
      <c r="F11" s="2625" t="s">
        <v>2314</v>
      </c>
      <c r="G11" s="2626"/>
      <c r="H11" s="2626"/>
      <c r="I11" s="2626"/>
      <c r="J11" s="2626"/>
      <c r="K11" s="2626"/>
      <c r="L11" s="2626"/>
      <c r="M11" s="2626"/>
      <c r="N11" s="2626"/>
      <c r="O11" s="2626"/>
      <c r="P11" s="2626"/>
      <c r="Q11" s="1467"/>
      <c r="R11" s="1468"/>
      <c r="S11" s="1469"/>
      <c r="T11" s="1467"/>
      <c r="U11" s="1467"/>
      <c r="V11" s="1467"/>
      <c r="W11" s="1470"/>
      <c r="X11" s="1471"/>
      <c r="Y11" s="1468"/>
      <c r="Z11" s="1468"/>
      <c r="AA11" s="1468"/>
      <c r="AB11" s="1468"/>
      <c r="AC11" s="1468"/>
      <c r="AD11" s="1468"/>
      <c r="AE11" s="1468"/>
      <c r="AF11" s="1468"/>
      <c r="AG11" s="1468"/>
      <c r="AH11" s="1468"/>
      <c r="AI11" s="1468"/>
      <c r="AJ11" s="1468"/>
      <c r="AK11" s="1468"/>
      <c r="AL11" s="1468"/>
      <c r="AM11" s="1468"/>
      <c r="AN11" s="1468"/>
      <c r="AO11" s="1468"/>
      <c r="AP11" s="1468"/>
      <c r="AQ11" s="1468"/>
      <c r="AR11" s="1468"/>
      <c r="AS11" s="1472"/>
    </row>
    <row r="12" spans="1:65" s="1423" customFormat="1" ht="48" customHeight="1" x14ac:dyDescent="0.25">
      <c r="A12" s="2623"/>
      <c r="B12" s="2624"/>
      <c r="C12" s="1473"/>
      <c r="D12" s="1474"/>
      <c r="E12" s="2627"/>
      <c r="F12" s="2627"/>
      <c r="G12" s="2632">
        <v>1202004</v>
      </c>
      <c r="H12" s="2634" t="s">
        <v>2315</v>
      </c>
      <c r="I12" s="2632">
        <v>1202004</v>
      </c>
      <c r="J12" s="2634" t="s">
        <v>2315</v>
      </c>
      <c r="K12" s="2636">
        <v>120200400</v>
      </c>
      <c r="L12" s="2638" t="s">
        <v>1660</v>
      </c>
      <c r="M12" s="2636">
        <v>120200400</v>
      </c>
      <c r="N12" s="2638" t="s">
        <v>1660</v>
      </c>
      <c r="O12" s="2636">
        <v>12</v>
      </c>
      <c r="P12" s="2647" t="s">
        <v>2316</v>
      </c>
      <c r="Q12" s="2649" t="s">
        <v>2317</v>
      </c>
      <c r="R12" s="2652">
        <f>S12/SUM(W12:W20)</f>
        <v>1</v>
      </c>
      <c r="S12" s="2640">
        <f>SUM(W12:W20)</f>
        <v>135355000</v>
      </c>
      <c r="T12" s="2641" t="s">
        <v>2318</v>
      </c>
      <c r="U12" s="2642" t="s">
        <v>2319</v>
      </c>
      <c r="V12" s="2563" t="s">
        <v>2320</v>
      </c>
      <c r="W12" s="1475">
        <v>15400000</v>
      </c>
      <c r="X12" s="153" t="s">
        <v>2321</v>
      </c>
      <c r="Y12" s="1476">
        <v>20</v>
      </c>
      <c r="Z12" s="675" t="s">
        <v>1763</v>
      </c>
      <c r="AA12" s="2645">
        <v>291786</v>
      </c>
      <c r="AB12" s="2645">
        <v>270331</v>
      </c>
      <c r="AC12" s="2645">
        <v>102045</v>
      </c>
      <c r="AD12" s="2645">
        <v>39183</v>
      </c>
      <c r="AE12" s="2645">
        <v>310195</v>
      </c>
      <c r="AF12" s="2645">
        <v>110694</v>
      </c>
      <c r="AG12" s="2645">
        <v>2145</v>
      </c>
      <c r="AH12" s="2645">
        <v>12718</v>
      </c>
      <c r="AI12" s="2645">
        <v>26</v>
      </c>
      <c r="AJ12" s="2645">
        <v>37</v>
      </c>
      <c r="AK12" s="2645">
        <v>0</v>
      </c>
      <c r="AL12" s="2645">
        <v>0</v>
      </c>
      <c r="AM12" s="2645">
        <v>44350</v>
      </c>
      <c r="AN12" s="2645">
        <v>21944</v>
      </c>
      <c r="AO12" s="2645">
        <v>75687</v>
      </c>
      <c r="AP12" s="2645">
        <f>AA12+AB12</f>
        <v>562117</v>
      </c>
      <c r="AQ12" s="2653">
        <v>44211</v>
      </c>
      <c r="AR12" s="2654">
        <v>44560</v>
      </c>
      <c r="AS12" s="2656" t="s">
        <v>2322</v>
      </c>
    </row>
    <row r="13" spans="1:65" s="1423" customFormat="1" ht="48" customHeight="1" x14ac:dyDescent="0.25">
      <c r="A13" s="2623"/>
      <c r="B13" s="2624"/>
      <c r="C13" s="1473"/>
      <c r="D13" s="1474"/>
      <c r="E13" s="2627"/>
      <c r="F13" s="2627"/>
      <c r="G13" s="2632"/>
      <c r="H13" s="2634"/>
      <c r="I13" s="2632"/>
      <c r="J13" s="2634"/>
      <c r="K13" s="2636"/>
      <c r="L13" s="2638"/>
      <c r="M13" s="2636"/>
      <c r="N13" s="2638"/>
      <c r="O13" s="2636"/>
      <c r="P13" s="2647"/>
      <c r="Q13" s="2650"/>
      <c r="R13" s="2652"/>
      <c r="S13" s="2640"/>
      <c r="T13" s="2641"/>
      <c r="U13" s="2643"/>
      <c r="V13" s="2564"/>
      <c r="W13" s="1475">
        <v>25000000</v>
      </c>
      <c r="X13" s="153" t="s">
        <v>2323</v>
      </c>
      <c r="Y13" s="1476">
        <v>88</v>
      </c>
      <c r="Z13" s="675" t="s">
        <v>2324</v>
      </c>
      <c r="AA13" s="2645"/>
      <c r="AB13" s="2645"/>
      <c r="AC13" s="2645"/>
      <c r="AD13" s="2645"/>
      <c r="AE13" s="2645"/>
      <c r="AF13" s="2645"/>
      <c r="AG13" s="2645"/>
      <c r="AH13" s="2645"/>
      <c r="AI13" s="2645"/>
      <c r="AJ13" s="2645"/>
      <c r="AK13" s="2645"/>
      <c r="AL13" s="2645"/>
      <c r="AM13" s="2645"/>
      <c r="AN13" s="2645"/>
      <c r="AO13" s="2645"/>
      <c r="AP13" s="2645"/>
      <c r="AQ13" s="2653"/>
      <c r="AR13" s="2655"/>
      <c r="AS13" s="2657"/>
    </row>
    <row r="14" spans="1:65" s="1423" customFormat="1" ht="66" customHeight="1" x14ac:dyDescent="0.25">
      <c r="A14" s="2623"/>
      <c r="B14" s="2624"/>
      <c r="C14" s="1473"/>
      <c r="D14" s="1474"/>
      <c r="E14" s="2627"/>
      <c r="F14" s="2627"/>
      <c r="G14" s="2633"/>
      <c r="H14" s="2634"/>
      <c r="I14" s="2633"/>
      <c r="J14" s="2634"/>
      <c r="K14" s="2636"/>
      <c r="L14" s="2638"/>
      <c r="M14" s="2636"/>
      <c r="N14" s="2638"/>
      <c r="O14" s="2636"/>
      <c r="P14" s="2495"/>
      <c r="Q14" s="2650"/>
      <c r="R14" s="2652"/>
      <c r="S14" s="2640"/>
      <c r="T14" s="2641"/>
      <c r="U14" s="2643"/>
      <c r="V14" s="1477" t="s">
        <v>2325</v>
      </c>
      <c r="W14" s="1475">
        <f>15400000-7500000</f>
        <v>7900000</v>
      </c>
      <c r="X14" s="153" t="s">
        <v>2321</v>
      </c>
      <c r="Y14" s="1476">
        <v>20</v>
      </c>
      <c r="Z14" s="675" t="s">
        <v>1763</v>
      </c>
      <c r="AA14" s="2645"/>
      <c r="AB14" s="2645"/>
      <c r="AC14" s="2645"/>
      <c r="AD14" s="2645"/>
      <c r="AE14" s="2645"/>
      <c r="AF14" s="2645"/>
      <c r="AG14" s="2645"/>
      <c r="AH14" s="2645"/>
      <c r="AI14" s="2645"/>
      <c r="AJ14" s="2645"/>
      <c r="AK14" s="2645"/>
      <c r="AL14" s="2645"/>
      <c r="AM14" s="2645"/>
      <c r="AN14" s="2645"/>
      <c r="AO14" s="2645"/>
      <c r="AP14" s="2645"/>
      <c r="AQ14" s="2653"/>
      <c r="AR14" s="2655"/>
      <c r="AS14" s="2657"/>
    </row>
    <row r="15" spans="1:65" s="1423" customFormat="1" ht="45.95" customHeight="1" x14ac:dyDescent="0.25">
      <c r="A15" s="2623"/>
      <c r="B15" s="2624"/>
      <c r="C15" s="1473"/>
      <c r="D15" s="1474"/>
      <c r="E15" s="2627"/>
      <c r="F15" s="2627"/>
      <c r="G15" s="2633"/>
      <c r="H15" s="2634"/>
      <c r="I15" s="2633"/>
      <c r="J15" s="2634"/>
      <c r="K15" s="2636"/>
      <c r="L15" s="2638"/>
      <c r="M15" s="2636"/>
      <c r="N15" s="2638"/>
      <c r="O15" s="2636"/>
      <c r="P15" s="2495"/>
      <c r="Q15" s="2650"/>
      <c r="R15" s="2652"/>
      <c r="S15" s="2640"/>
      <c r="T15" s="2641"/>
      <c r="U15" s="2643"/>
      <c r="V15" s="2563" t="s">
        <v>2326</v>
      </c>
      <c r="W15" s="1475">
        <f>15400000</f>
        <v>15400000</v>
      </c>
      <c r="X15" s="153" t="s">
        <v>2321</v>
      </c>
      <c r="Y15" s="1476">
        <v>20</v>
      </c>
      <c r="Z15" s="675" t="s">
        <v>1763</v>
      </c>
      <c r="AA15" s="2645"/>
      <c r="AB15" s="2645"/>
      <c r="AC15" s="2645"/>
      <c r="AD15" s="2645"/>
      <c r="AE15" s="2645"/>
      <c r="AF15" s="2645"/>
      <c r="AG15" s="2645"/>
      <c r="AH15" s="2645"/>
      <c r="AI15" s="2645"/>
      <c r="AJ15" s="2645"/>
      <c r="AK15" s="2645"/>
      <c r="AL15" s="2645"/>
      <c r="AM15" s="2645"/>
      <c r="AN15" s="2645"/>
      <c r="AO15" s="2645"/>
      <c r="AP15" s="2645"/>
      <c r="AQ15" s="2653"/>
      <c r="AR15" s="2655"/>
      <c r="AS15" s="2657"/>
    </row>
    <row r="16" spans="1:65" s="1423" customFormat="1" ht="45.95" customHeight="1" x14ac:dyDescent="0.25">
      <c r="A16" s="2623"/>
      <c r="B16" s="2624"/>
      <c r="C16" s="1473"/>
      <c r="D16" s="1474"/>
      <c r="E16" s="2627"/>
      <c r="F16" s="2627"/>
      <c r="G16" s="2633"/>
      <c r="H16" s="2634"/>
      <c r="I16" s="2633"/>
      <c r="J16" s="2634"/>
      <c r="K16" s="2636"/>
      <c r="L16" s="2638"/>
      <c r="M16" s="2636"/>
      <c r="N16" s="2638"/>
      <c r="O16" s="2636"/>
      <c r="P16" s="2495"/>
      <c r="Q16" s="2650"/>
      <c r="R16" s="2652"/>
      <c r="S16" s="2640"/>
      <c r="T16" s="2641"/>
      <c r="U16" s="2643"/>
      <c r="V16" s="2564"/>
      <c r="W16" s="1475">
        <f>10000000-1345000</f>
        <v>8655000</v>
      </c>
      <c r="X16" s="153" t="s">
        <v>2323</v>
      </c>
      <c r="Y16" s="1476">
        <v>88</v>
      </c>
      <c r="Z16" s="675" t="s">
        <v>2324</v>
      </c>
      <c r="AA16" s="2645"/>
      <c r="AB16" s="2645"/>
      <c r="AC16" s="2645"/>
      <c r="AD16" s="2645"/>
      <c r="AE16" s="2645"/>
      <c r="AF16" s="2645"/>
      <c r="AG16" s="2645"/>
      <c r="AH16" s="2645"/>
      <c r="AI16" s="2645"/>
      <c r="AJ16" s="2645"/>
      <c r="AK16" s="2645"/>
      <c r="AL16" s="2645"/>
      <c r="AM16" s="2645"/>
      <c r="AN16" s="2645"/>
      <c r="AO16" s="2645"/>
      <c r="AP16" s="2645"/>
      <c r="AQ16" s="2653"/>
      <c r="AR16" s="2655"/>
      <c r="AS16" s="2657"/>
    </row>
    <row r="17" spans="1:45" s="1423" customFormat="1" ht="54.75" customHeight="1" x14ac:dyDescent="0.25">
      <c r="A17" s="2623"/>
      <c r="B17" s="2624"/>
      <c r="C17" s="1473"/>
      <c r="D17" s="1474"/>
      <c r="E17" s="2627"/>
      <c r="F17" s="2627"/>
      <c r="G17" s="2633"/>
      <c r="H17" s="2634"/>
      <c r="I17" s="2633"/>
      <c r="J17" s="2634"/>
      <c r="K17" s="2636"/>
      <c r="L17" s="2638"/>
      <c r="M17" s="2636"/>
      <c r="N17" s="2638"/>
      <c r="O17" s="2636"/>
      <c r="P17" s="2495"/>
      <c r="Q17" s="2650"/>
      <c r="R17" s="2652"/>
      <c r="S17" s="2640"/>
      <c r="T17" s="2641"/>
      <c r="U17" s="2643"/>
      <c r="V17" s="833" t="s">
        <v>2327</v>
      </c>
      <c r="W17" s="1475">
        <f>2000000-2000000</f>
        <v>0</v>
      </c>
      <c r="X17" s="153" t="s">
        <v>2328</v>
      </c>
      <c r="Y17" s="1478">
        <v>20</v>
      </c>
      <c r="Z17" s="675" t="s">
        <v>1763</v>
      </c>
      <c r="AA17" s="2645"/>
      <c r="AB17" s="2645"/>
      <c r="AC17" s="2645"/>
      <c r="AD17" s="2645"/>
      <c r="AE17" s="2645"/>
      <c r="AF17" s="2645"/>
      <c r="AG17" s="2645"/>
      <c r="AH17" s="2645"/>
      <c r="AI17" s="2645"/>
      <c r="AJ17" s="2645"/>
      <c r="AK17" s="2645"/>
      <c r="AL17" s="2645"/>
      <c r="AM17" s="2645"/>
      <c r="AN17" s="2645"/>
      <c r="AO17" s="2645"/>
      <c r="AP17" s="2645"/>
      <c r="AQ17" s="2653"/>
      <c r="AR17" s="2655"/>
      <c r="AS17" s="2657"/>
    </row>
    <row r="18" spans="1:45" s="1423" customFormat="1" ht="59.25" customHeight="1" x14ac:dyDescent="0.25">
      <c r="A18" s="2623"/>
      <c r="B18" s="2624"/>
      <c r="C18" s="1473"/>
      <c r="D18" s="1474"/>
      <c r="E18" s="2627"/>
      <c r="F18" s="2627"/>
      <c r="G18" s="2633"/>
      <c r="H18" s="2634"/>
      <c r="I18" s="2633"/>
      <c r="J18" s="2634"/>
      <c r="K18" s="2636"/>
      <c r="L18" s="2638"/>
      <c r="M18" s="2636"/>
      <c r="N18" s="2638"/>
      <c r="O18" s="2636"/>
      <c r="P18" s="2495"/>
      <c r="Q18" s="2650"/>
      <c r="R18" s="2652"/>
      <c r="S18" s="2640"/>
      <c r="T18" s="2641"/>
      <c r="U18" s="2643"/>
      <c r="V18" s="1479" t="s">
        <v>2329</v>
      </c>
      <c r="W18" s="1475">
        <v>3000000</v>
      </c>
      <c r="X18" s="153" t="s">
        <v>2328</v>
      </c>
      <c r="Y18" s="1478">
        <v>20</v>
      </c>
      <c r="Z18" s="675" t="s">
        <v>1763</v>
      </c>
      <c r="AA18" s="2645"/>
      <c r="AB18" s="2645"/>
      <c r="AC18" s="2645"/>
      <c r="AD18" s="2645"/>
      <c r="AE18" s="2645"/>
      <c r="AF18" s="2645"/>
      <c r="AG18" s="2645"/>
      <c r="AH18" s="2645"/>
      <c r="AI18" s="2645"/>
      <c r="AJ18" s="2645"/>
      <c r="AK18" s="2645"/>
      <c r="AL18" s="2645"/>
      <c r="AM18" s="2645"/>
      <c r="AN18" s="2645"/>
      <c r="AO18" s="2645"/>
      <c r="AP18" s="2645"/>
      <c r="AQ18" s="2653"/>
      <c r="AR18" s="2655"/>
      <c r="AS18" s="2657"/>
    </row>
    <row r="19" spans="1:45" s="1423" customFormat="1" ht="60" customHeight="1" x14ac:dyDescent="0.25">
      <c r="A19" s="2623"/>
      <c r="B19" s="2624"/>
      <c r="C19" s="1473"/>
      <c r="D19" s="1474"/>
      <c r="E19" s="2627"/>
      <c r="F19" s="2627"/>
      <c r="G19" s="2633"/>
      <c r="H19" s="2634"/>
      <c r="I19" s="2633"/>
      <c r="J19" s="2634"/>
      <c r="K19" s="2636"/>
      <c r="L19" s="2638"/>
      <c r="M19" s="2636"/>
      <c r="N19" s="2638"/>
      <c r="O19" s="2636"/>
      <c r="P19" s="2495"/>
      <c r="Q19" s="2650"/>
      <c r="R19" s="2652"/>
      <c r="S19" s="2640"/>
      <c r="T19" s="2641"/>
      <c r="U19" s="2643"/>
      <c r="V19" s="1479" t="s">
        <v>2330</v>
      </c>
      <c r="W19" s="1480">
        <f>2800000-2800000</f>
        <v>0</v>
      </c>
      <c r="X19" s="153" t="s">
        <v>2321</v>
      </c>
      <c r="Y19" s="1481">
        <v>20</v>
      </c>
      <c r="Z19" s="731" t="s">
        <v>1763</v>
      </c>
      <c r="AA19" s="2645"/>
      <c r="AB19" s="2645"/>
      <c r="AC19" s="2645"/>
      <c r="AD19" s="2645"/>
      <c r="AE19" s="2645"/>
      <c r="AF19" s="2645"/>
      <c r="AG19" s="2645"/>
      <c r="AH19" s="2645"/>
      <c r="AI19" s="2645"/>
      <c r="AJ19" s="2645"/>
      <c r="AK19" s="2645"/>
      <c r="AL19" s="2645"/>
      <c r="AM19" s="2645"/>
      <c r="AN19" s="2645"/>
      <c r="AO19" s="2645"/>
      <c r="AP19" s="2645"/>
      <c r="AQ19" s="2653"/>
      <c r="AR19" s="2655"/>
      <c r="AS19" s="2657"/>
    </row>
    <row r="20" spans="1:45" s="1423" customFormat="1" ht="69" customHeight="1" x14ac:dyDescent="0.25">
      <c r="A20" s="2623"/>
      <c r="B20" s="2624"/>
      <c r="C20" s="1473"/>
      <c r="D20" s="1474"/>
      <c r="E20" s="2627"/>
      <c r="F20" s="2628"/>
      <c r="G20" s="2633"/>
      <c r="H20" s="2635"/>
      <c r="I20" s="2633"/>
      <c r="J20" s="2635"/>
      <c r="K20" s="2637"/>
      <c r="L20" s="2639"/>
      <c r="M20" s="2637"/>
      <c r="N20" s="2639"/>
      <c r="O20" s="2637"/>
      <c r="P20" s="2648"/>
      <c r="Q20" s="2651"/>
      <c r="R20" s="2652"/>
      <c r="S20" s="2640"/>
      <c r="T20" s="2641"/>
      <c r="U20" s="2644"/>
      <c r="V20" s="1482" t="s">
        <v>2331</v>
      </c>
      <c r="W20" s="1483">
        <v>60000000</v>
      </c>
      <c r="X20" s="153" t="s">
        <v>2321</v>
      </c>
      <c r="Y20" s="1484">
        <v>20</v>
      </c>
      <c r="Z20" s="751" t="s">
        <v>1763</v>
      </c>
      <c r="AA20" s="2646"/>
      <c r="AB20" s="2645"/>
      <c r="AC20" s="2645"/>
      <c r="AD20" s="2645"/>
      <c r="AE20" s="2645"/>
      <c r="AF20" s="2645"/>
      <c r="AG20" s="2645"/>
      <c r="AH20" s="2645"/>
      <c r="AI20" s="2645"/>
      <c r="AJ20" s="2645"/>
      <c r="AK20" s="2645"/>
      <c r="AL20" s="2645"/>
      <c r="AM20" s="2645"/>
      <c r="AN20" s="2645"/>
      <c r="AO20" s="2645"/>
      <c r="AP20" s="2645"/>
      <c r="AQ20" s="2653"/>
      <c r="AR20" s="2655"/>
      <c r="AS20" s="2657"/>
    </row>
    <row r="21" spans="1:45" s="1423" customFormat="1" ht="35.1" customHeight="1" x14ac:dyDescent="0.25">
      <c r="A21" s="2623"/>
      <c r="B21" s="2624"/>
      <c r="C21" s="1473"/>
      <c r="D21" s="1474"/>
      <c r="E21" s="1485">
        <v>1203</v>
      </c>
      <c r="F21" s="2658" t="s">
        <v>2332</v>
      </c>
      <c r="G21" s="2659"/>
      <c r="H21" s="2659"/>
      <c r="I21" s="2659"/>
      <c r="J21" s="2659"/>
      <c r="K21" s="2659"/>
      <c r="L21" s="2659"/>
      <c r="M21" s="2659"/>
      <c r="N21" s="2659"/>
      <c r="O21" s="1486"/>
      <c r="P21" s="1487"/>
      <c r="Q21" s="1467"/>
      <c r="R21" s="1468"/>
      <c r="S21" s="1469"/>
      <c r="T21" s="1467"/>
      <c r="U21" s="1467"/>
      <c r="V21" s="1467"/>
      <c r="W21" s="1488"/>
      <c r="X21" s="1486"/>
      <c r="Y21" s="1486"/>
      <c r="Z21" s="1489"/>
      <c r="AA21" s="1468"/>
      <c r="AB21" s="1468"/>
      <c r="AC21" s="1468"/>
      <c r="AD21" s="1468"/>
      <c r="AE21" s="1468"/>
      <c r="AF21" s="1468"/>
      <c r="AG21" s="1468"/>
      <c r="AH21" s="1468"/>
      <c r="AI21" s="1468"/>
      <c r="AJ21" s="1468"/>
      <c r="AK21" s="1468"/>
      <c r="AL21" s="1468"/>
      <c r="AM21" s="1468"/>
      <c r="AN21" s="1468"/>
      <c r="AO21" s="1468"/>
      <c r="AP21" s="1468"/>
      <c r="AQ21" s="1468"/>
      <c r="AR21" s="1468"/>
      <c r="AS21" s="1472"/>
    </row>
    <row r="22" spans="1:45" s="1423" customFormat="1" ht="44.25" customHeight="1" x14ac:dyDescent="0.25">
      <c r="A22" s="2623"/>
      <c r="B22" s="2624"/>
      <c r="C22" s="1473"/>
      <c r="D22" s="1474"/>
      <c r="E22" s="2627"/>
      <c r="F22" s="2660"/>
      <c r="G22" s="2661">
        <v>1203002</v>
      </c>
      <c r="H22" s="2662" t="s">
        <v>2333</v>
      </c>
      <c r="I22" s="2661">
        <v>1203002</v>
      </c>
      <c r="J22" s="2662" t="s">
        <v>2333</v>
      </c>
      <c r="K22" s="2663">
        <v>120300200</v>
      </c>
      <c r="L22" s="2666" t="s">
        <v>2334</v>
      </c>
      <c r="M22" s="2663">
        <v>120300200</v>
      </c>
      <c r="N22" s="2666" t="s">
        <v>2334</v>
      </c>
      <c r="O22" s="2691">
        <v>40</v>
      </c>
      <c r="P22" s="2693" t="s">
        <v>2335</v>
      </c>
      <c r="Q22" s="2694" t="s">
        <v>2336</v>
      </c>
      <c r="R22" s="2695">
        <f>S22/SUM(W22:W24)</f>
        <v>1</v>
      </c>
      <c r="S22" s="2698">
        <f>SUM(W22:W24)</f>
        <v>67223401</v>
      </c>
      <c r="T22" s="2676" t="s">
        <v>2337</v>
      </c>
      <c r="U22" s="2642" t="s">
        <v>2338</v>
      </c>
      <c r="V22" s="2678" t="s">
        <v>2339</v>
      </c>
      <c r="W22" s="1490">
        <v>7000000</v>
      </c>
      <c r="X22" s="153" t="s">
        <v>2340</v>
      </c>
      <c r="Y22" s="1484">
        <v>20</v>
      </c>
      <c r="Z22" s="1491" t="s">
        <v>1763</v>
      </c>
      <c r="AA22" s="2680">
        <v>291786</v>
      </c>
      <c r="AB22" s="2673">
        <v>270331</v>
      </c>
      <c r="AC22" s="2673">
        <v>102045</v>
      </c>
      <c r="AD22" s="2673">
        <v>39183</v>
      </c>
      <c r="AE22" s="2673">
        <v>310195</v>
      </c>
      <c r="AF22" s="2673">
        <v>110694</v>
      </c>
      <c r="AG22" s="2673">
        <v>2145</v>
      </c>
      <c r="AH22" s="2673">
        <v>12718</v>
      </c>
      <c r="AI22" s="2673">
        <v>26</v>
      </c>
      <c r="AJ22" s="2673">
        <v>37</v>
      </c>
      <c r="AK22" s="2673">
        <v>0</v>
      </c>
      <c r="AL22" s="2673">
        <v>0</v>
      </c>
      <c r="AM22" s="2673">
        <v>44350</v>
      </c>
      <c r="AN22" s="2673">
        <v>21944</v>
      </c>
      <c r="AO22" s="2673">
        <v>75687</v>
      </c>
      <c r="AP22" s="2688">
        <f>AA22+AB22</f>
        <v>562117</v>
      </c>
      <c r="AQ22" s="2653">
        <v>43832</v>
      </c>
      <c r="AR22" s="2653">
        <v>44195</v>
      </c>
      <c r="AS22" s="2667" t="s">
        <v>2341</v>
      </c>
    </row>
    <row r="23" spans="1:45" s="1423" customFormat="1" ht="57" customHeight="1" x14ac:dyDescent="0.25">
      <c r="A23" s="2623"/>
      <c r="B23" s="2624"/>
      <c r="C23" s="1473"/>
      <c r="D23" s="1474"/>
      <c r="E23" s="2627"/>
      <c r="F23" s="2627"/>
      <c r="G23" s="2661"/>
      <c r="H23" s="2634"/>
      <c r="I23" s="2661"/>
      <c r="J23" s="2634"/>
      <c r="K23" s="2664"/>
      <c r="L23" s="2638"/>
      <c r="M23" s="2664"/>
      <c r="N23" s="2638"/>
      <c r="O23" s="2683"/>
      <c r="P23" s="2683"/>
      <c r="Q23" s="2684"/>
      <c r="R23" s="2696"/>
      <c r="S23" s="2698"/>
      <c r="T23" s="2671"/>
      <c r="U23" s="2643"/>
      <c r="V23" s="2679"/>
      <c r="W23" s="1490">
        <v>33028401</v>
      </c>
      <c r="X23" s="153" t="s">
        <v>2342</v>
      </c>
      <c r="Y23" s="1476">
        <v>88</v>
      </c>
      <c r="Z23" s="675" t="s">
        <v>2324</v>
      </c>
      <c r="AA23" s="2681"/>
      <c r="AB23" s="2674"/>
      <c r="AC23" s="2674"/>
      <c r="AD23" s="2674"/>
      <c r="AE23" s="2674"/>
      <c r="AF23" s="2674"/>
      <c r="AG23" s="2674"/>
      <c r="AH23" s="2674"/>
      <c r="AI23" s="2674"/>
      <c r="AJ23" s="2674"/>
      <c r="AK23" s="2674"/>
      <c r="AL23" s="2674"/>
      <c r="AM23" s="2674"/>
      <c r="AN23" s="2674"/>
      <c r="AO23" s="2674"/>
      <c r="AP23" s="2689"/>
      <c r="AQ23" s="2653"/>
      <c r="AR23" s="2653"/>
      <c r="AS23" s="2667"/>
    </row>
    <row r="24" spans="1:45" s="1423" customFormat="1" ht="48" customHeight="1" x14ac:dyDescent="0.25">
      <c r="A24" s="2623"/>
      <c r="B24" s="2624"/>
      <c r="C24" s="1473"/>
      <c r="D24" s="1474"/>
      <c r="E24" s="2627"/>
      <c r="F24" s="2628"/>
      <c r="G24" s="2661"/>
      <c r="H24" s="2635"/>
      <c r="I24" s="2661"/>
      <c r="J24" s="2635"/>
      <c r="K24" s="2665"/>
      <c r="L24" s="2639"/>
      <c r="M24" s="2665"/>
      <c r="N24" s="2639"/>
      <c r="O24" s="2692"/>
      <c r="P24" s="2647"/>
      <c r="Q24" s="2685"/>
      <c r="R24" s="2697"/>
      <c r="S24" s="2698"/>
      <c r="T24" s="2677"/>
      <c r="U24" s="2644"/>
      <c r="V24" s="1492" t="s">
        <v>2343</v>
      </c>
      <c r="W24" s="1490">
        <f>29000000-1805000</f>
        <v>27195000</v>
      </c>
      <c r="X24" s="153" t="s">
        <v>2340</v>
      </c>
      <c r="Y24" s="1484">
        <v>20</v>
      </c>
      <c r="Z24" s="1491" t="s">
        <v>1763</v>
      </c>
      <c r="AA24" s="2682"/>
      <c r="AB24" s="2675"/>
      <c r="AC24" s="2675"/>
      <c r="AD24" s="2675"/>
      <c r="AE24" s="2675"/>
      <c r="AF24" s="2675"/>
      <c r="AG24" s="2675"/>
      <c r="AH24" s="2675"/>
      <c r="AI24" s="2675"/>
      <c r="AJ24" s="2675"/>
      <c r="AK24" s="2675"/>
      <c r="AL24" s="2675"/>
      <c r="AM24" s="2675"/>
      <c r="AN24" s="2675"/>
      <c r="AO24" s="2675"/>
      <c r="AP24" s="2690"/>
      <c r="AQ24" s="2653"/>
      <c r="AR24" s="2653"/>
      <c r="AS24" s="2667"/>
    </row>
    <row r="25" spans="1:45" s="1423" customFormat="1" ht="32.1" customHeight="1" x14ac:dyDescent="0.25">
      <c r="A25" s="2623"/>
      <c r="B25" s="2624"/>
      <c r="C25" s="1473"/>
      <c r="D25" s="1474"/>
      <c r="E25" s="1485">
        <v>1206</v>
      </c>
      <c r="F25" s="2668" t="s">
        <v>2344</v>
      </c>
      <c r="G25" s="2142"/>
      <c r="H25" s="2142"/>
      <c r="I25" s="2142"/>
      <c r="J25" s="2142"/>
      <c r="K25" s="2142"/>
      <c r="L25" s="2142"/>
      <c r="M25" s="2142"/>
      <c r="N25" s="2142"/>
      <c r="O25" s="1487"/>
      <c r="P25" s="1468"/>
      <c r="Q25" s="1467"/>
      <c r="R25" s="1468"/>
      <c r="S25" s="1469"/>
      <c r="T25" s="1467"/>
      <c r="U25" s="1467"/>
      <c r="V25" s="1467"/>
      <c r="W25" s="1493"/>
      <c r="X25" s="1486"/>
      <c r="Y25" s="1486"/>
      <c r="Z25" s="1494"/>
      <c r="AA25" s="1468"/>
      <c r="AB25" s="1468"/>
      <c r="AC25" s="1468"/>
      <c r="AD25" s="1468"/>
      <c r="AE25" s="1468"/>
      <c r="AF25" s="1468"/>
      <c r="AG25" s="1468"/>
      <c r="AH25" s="1468"/>
      <c r="AI25" s="1468"/>
      <c r="AJ25" s="1468"/>
      <c r="AK25" s="1468"/>
      <c r="AL25" s="1468"/>
      <c r="AM25" s="1468"/>
      <c r="AN25" s="1468"/>
      <c r="AO25" s="1468"/>
      <c r="AP25" s="1468"/>
      <c r="AQ25" s="1471"/>
      <c r="AR25" s="1471"/>
      <c r="AS25" s="1495"/>
    </row>
    <row r="26" spans="1:45" s="1423" customFormat="1" ht="93" customHeight="1" x14ac:dyDescent="0.25">
      <c r="A26" s="2623"/>
      <c r="B26" s="2624"/>
      <c r="C26" s="1473"/>
      <c r="D26" s="1474"/>
      <c r="E26" s="2627"/>
      <c r="F26" s="2627"/>
      <c r="G26" s="2669">
        <v>1206005</v>
      </c>
      <c r="H26" s="2671" t="s">
        <v>2345</v>
      </c>
      <c r="I26" s="2669">
        <v>1206005</v>
      </c>
      <c r="J26" s="2671" t="s">
        <v>2345</v>
      </c>
      <c r="K26" s="2683">
        <v>120600500</v>
      </c>
      <c r="L26" s="2684" t="s">
        <v>2346</v>
      </c>
      <c r="M26" s="2683">
        <v>120600500</v>
      </c>
      <c r="N26" s="2684" t="s">
        <v>2346</v>
      </c>
      <c r="O26" s="2686">
        <v>20</v>
      </c>
      <c r="P26" s="2693" t="s">
        <v>2347</v>
      </c>
      <c r="Q26" s="2290" t="s">
        <v>2348</v>
      </c>
      <c r="R26" s="2652">
        <f>S26/SUM(W26:W30)</f>
        <v>1</v>
      </c>
      <c r="S26" s="2702">
        <f>SUM(W26:W30)</f>
        <v>30000000</v>
      </c>
      <c r="T26" s="2703" t="s">
        <v>2349</v>
      </c>
      <c r="U26" s="2642" t="s">
        <v>2350</v>
      </c>
      <c r="V26" s="1496" t="s">
        <v>2351</v>
      </c>
      <c r="W26" s="1497">
        <f>20000000-20000000</f>
        <v>0</v>
      </c>
      <c r="X26" s="153" t="s">
        <v>2352</v>
      </c>
      <c r="Y26" s="1484">
        <v>20</v>
      </c>
      <c r="Z26" s="1498" t="s">
        <v>1763</v>
      </c>
      <c r="AA26" s="2724">
        <v>290</v>
      </c>
      <c r="AB26" s="2699">
        <v>1260</v>
      </c>
      <c r="AC26" s="2699"/>
      <c r="AD26" s="2699">
        <v>150</v>
      </c>
      <c r="AE26" s="2699">
        <v>1350</v>
      </c>
      <c r="AF26" s="2699">
        <v>50</v>
      </c>
      <c r="AG26" s="2699"/>
      <c r="AH26" s="2699"/>
      <c r="AI26" s="2699"/>
      <c r="AJ26" s="2699"/>
      <c r="AK26" s="2699"/>
      <c r="AL26" s="2699"/>
      <c r="AM26" s="2699"/>
      <c r="AN26" s="2699"/>
      <c r="AO26" s="2718"/>
      <c r="AP26" s="2721">
        <f>AC26+AD26+AE26+AF26</f>
        <v>1550</v>
      </c>
      <c r="AQ26" s="2722">
        <v>44198</v>
      </c>
      <c r="AR26" s="2723">
        <v>44195</v>
      </c>
      <c r="AS26" s="2710" t="s">
        <v>2341</v>
      </c>
    </row>
    <row r="27" spans="1:45" s="1423" customFormat="1" ht="93" customHeight="1" x14ac:dyDescent="0.25">
      <c r="A27" s="2623"/>
      <c r="B27" s="2624"/>
      <c r="C27" s="1473"/>
      <c r="D27" s="1474"/>
      <c r="E27" s="2627"/>
      <c r="F27" s="2627"/>
      <c r="G27" s="2670"/>
      <c r="H27" s="2671"/>
      <c r="I27" s="2670"/>
      <c r="J27" s="2671"/>
      <c r="K27" s="2683"/>
      <c r="L27" s="2684"/>
      <c r="M27" s="2683"/>
      <c r="N27" s="2684"/>
      <c r="O27" s="2636"/>
      <c r="P27" s="2683"/>
      <c r="Q27" s="2290"/>
      <c r="R27" s="2652"/>
      <c r="S27" s="2702"/>
      <c r="T27" s="2634"/>
      <c r="U27" s="2643"/>
      <c r="V27" s="2711" t="s">
        <v>2353</v>
      </c>
      <c r="W27" s="1499">
        <f>10000000+20000000</f>
        <v>30000000</v>
      </c>
      <c r="X27" s="153" t="s">
        <v>2352</v>
      </c>
      <c r="Y27" s="2713">
        <v>20</v>
      </c>
      <c r="Z27" s="2714" t="s">
        <v>1763</v>
      </c>
      <c r="AA27" s="2725"/>
      <c r="AB27" s="2700"/>
      <c r="AC27" s="2700"/>
      <c r="AD27" s="2700"/>
      <c r="AE27" s="2700"/>
      <c r="AF27" s="2700"/>
      <c r="AG27" s="2700"/>
      <c r="AH27" s="2700"/>
      <c r="AI27" s="2700"/>
      <c r="AJ27" s="2700"/>
      <c r="AK27" s="2700"/>
      <c r="AL27" s="2700"/>
      <c r="AM27" s="2700"/>
      <c r="AN27" s="2700"/>
      <c r="AO27" s="2719"/>
      <c r="AP27" s="2721"/>
      <c r="AQ27" s="2722"/>
      <c r="AR27" s="2723"/>
      <c r="AS27" s="2710"/>
    </row>
    <row r="28" spans="1:45" s="1423" customFormat="1" ht="93" customHeight="1" x14ac:dyDescent="0.25">
      <c r="A28" s="2623"/>
      <c r="B28" s="2624"/>
      <c r="C28" s="1473"/>
      <c r="D28" s="1474"/>
      <c r="E28" s="2627"/>
      <c r="F28" s="2627"/>
      <c r="G28" s="2670"/>
      <c r="H28" s="2671"/>
      <c r="I28" s="2670"/>
      <c r="J28" s="2671"/>
      <c r="K28" s="2683"/>
      <c r="L28" s="2684"/>
      <c r="M28" s="2683"/>
      <c r="N28" s="2684"/>
      <c r="O28" s="2636"/>
      <c r="P28" s="2683"/>
      <c r="Q28" s="2290"/>
      <c r="R28" s="2652"/>
      <c r="S28" s="2702"/>
      <c r="T28" s="2634"/>
      <c r="U28" s="2643"/>
      <c r="V28" s="2712"/>
      <c r="W28" s="1499">
        <f>3000000-3000000</f>
        <v>0</v>
      </c>
      <c r="X28" s="153" t="s">
        <v>2354</v>
      </c>
      <c r="Y28" s="2713"/>
      <c r="Z28" s="2715"/>
      <c r="AA28" s="2725"/>
      <c r="AB28" s="2700"/>
      <c r="AC28" s="2700"/>
      <c r="AD28" s="2700"/>
      <c r="AE28" s="2700"/>
      <c r="AF28" s="2700"/>
      <c r="AG28" s="2700"/>
      <c r="AH28" s="2700"/>
      <c r="AI28" s="2700"/>
      <c r="AJ28" s="2700"/>
      <c r="AK28" s="2700"/>
      <c r="AL28" s="2700"/>
      <c r="AM28" s="2700"/>
      <c r="AN28" s="2700"/>
      <c r="AO28" s="2719"/>
      <c r="AP28" s="2721"/>
      <c r="AQ28" s="2722"/>
      <c r="AR28" s="2723"/>
      <c r="AS28" s="2710"/>
    </row>
    <row r="29" spans="1:45" s="1423" customFormat="1" ht="65.25" customHeight="1" x14ac:dyDescent="0.25">
      <c r="A29" s="2623"/>
      <c r="B29" s="2624"/>
      <c r="C29" s="1473"/>
      <c r="D29" s="1474"/>
      <c r="E29" s="2627"/>
      <c r="F29" s="2627"/>
      <c r="G29" s="2670"/>
      <c r="H29" s="2671"/>
      <c r="I29" s="2670"/>
      <c r="J29" s="2671"/>
      <c r="K29" s="2683"/>
      <c r="L29" s="2684"/>
      <c r="M29" s="2683"/>
      <c r="N29" s="2684"/>
      <c r="O29" s="2636"/>
      <c r="P29" s="2683"/>
      <c r="Q29" s="2290"/>
      <c r="R29" s="2652"/>
      <c r="S29" s="2702"/>
      <c r="T29" s="2634"/>
      <c r="U29" s="2643"/>
      <c r="V29" s="2712"/>
      <c r="W29" s="1500">
        <f>2900000-2900000</f>
        <v>0</v>
      </c>
      <c r="X29" s="153" t="s">
        <v>2355</v>
      </c>
      <c r="Y29" s="2713"/>
      <c r="Z29" s="2716"/>
      <c r="AA29" s="2725"/>
      <c r="AB29" s="2700"/>
      <c r="AC29" s="2700"/>
      <c r="AD29" s="2700"/>
      <c r="AE29" s="2700"/>
      <c r="AF29" s="2700"/>
      <c r="AG29" s="2700"/>
      <c r="AH29" s="2700"/>
      <c r="AI29" s="2700"/>
      <c r="AJ29" s="2700"/>
      <c r="AK29" s="2700"/>
      <c r="AL29" s="2700"/>
      <c r="AM29" s="2700"/>
      <c r="AN29" s="2700"/>
      <c r="AO29" s="2719"/>
      <c r="AP29" s="2721"/>
      <c r="AQ29" s="2722"/>
      <c r="AR29" s="2723"/>
      <c r="AS29" s="2710"/>
    </row>
    <row r="30" spans="1:45" s="1423" customFormat="1" ht="63.95" customHeight="1" x14ac:dyDescent="0.25">
      <c r="A30" s="2623"/>
      <c r="B30" s="2624"/>
      <c r="C30" s="1501"/>
      <c r="D30" s="1502"/>
      <c r="E30" s="2628"/>
      <c r="F30" s="2628"/>
      <c r="G30" s="2670"/>
      <c r="H30" s="2672"/>
      <c r="I30" s="2670"/>
      <c r="J30" s="2677"/>
      <c r="K30" s="2647"/>
      <c r="L30" s="2685"/>
      <c r="M30" s="2647"/>
      <c r="N30" s="2685"/>
      <c r="O30" s="2687"/>
      <c r="P30" s="2647"/>
      <c r="Q30" s="2290"/>
      <c r="R30" s="2652"/>
      <c r="S30" s="2702"/>
      <c r="T30" s="2704"/>
      <c r="U30" s="2705"/>
      <c r="V30" s="1503" t="s">
        <v>2356</v>
      </c>
      <c r="W30" s="1504">
        <f>100000-100000</f>
        <v>0</v>
      </c>
      <c r="X30" s="153" t="s">
        <v>2355</v>
      </c>
      <c r="Y30" s="1484">
        <v>20</v>
      </c>
      <c r="Z30" s="1498" t="s">
        <v>1763</v>
      </c>
      <c r="AA30" s="2726"/>
      <c r="AB30" s="2701"/>
      <c r="AC30" s="2701"/>
      <c r="AD30" s="2701"/>
      <c r="AE30" s="2701"/>
      <c r="AF30" s="2701"/>
      <c r="AG30" s="2701"/>
      <c r="AH30" s="2701"/>
      <c r="AI30" s="2701"/>
      <c r="AJ30" s="2701"/>
      <c r="AK30" s="2701"/>
      <c r="AL30" s="2701"/>
      <c r="AM30" s="2701"/>
      <c r="AN30" s="2701"/>
      <c r="AO30" s="2720"/>
      <c r="AP30" s="2721"/>
      <c r="AQ30" s="2722"/>
      <c r="AR30" s="2723"/>
      <c r="AS30" s="2710"/>
    </row>
    <row r="31" spans="1:45" ht="31.5" customHeight="1" x14ac:dyDescent="0.25">
      <c r="A31" s="44"/>
      <c r="B31" s="63"/>
      <c r="C31" s="1505">
        <v>22</v>
      </c>
      <c r="D31" s="2357" t="s">
        <v>407</v>
      </c>
      <c r="E31" s="2717"/>
      <c r="F31" s="2717"/>
      <c r="G31" s="2717"/>
      <c r="H31" s="1506"/>
      <c r="I31" s="1507"/>
      <c r="J31" s="1506"/>
      <c r="K31" s="1508"/>
      <c r="L31" s="1506"/>
      <c r="M31" s="1508"/>
      <c r="N31" s="1506"/>
      <c r="O31" s="1508"/>
      <c r="P31" s="1508"/>
      <c r="Q31" s="1509"/>
      <c r="R31" s="1510"/>
      <c r="S31" s="1511"/>
      <c r="T31" s="1506"/>
      <c r="U31" s="1512"/>
      <c r="V31" s="1513"/>
      <c r="W31" s="1514"/>
      <c r="X31" s="1515"/>
      <c r="Y31" s="1516"/>
      <c r="Z31" s="1517"/>
      <c r="AA31" s="1518"/>
      <c r="AB31" s="1518"/>
      <c r="AC31" s="1518"/>
      <c r="AD31" s="1518"/>
      <c r="AE31" s="1518"/>
      <c r="AF31" s="1518"/>
      <c r="AG31" s="1518"/>
      <c r="AH31" s="1518"/>
      <c r="AI31" s="1518"/>
      <c r="AJ31" s="1518"/>
      <c r="AK31" s="1518"/>
      <c r="AL31" s="1518"/>
      <c r="AM31" s="1518"/>
      <c r="AN31" s="1518"/>
      <c r="AO31" s="1518"/>
      <c r="AP31" s="1519"/>
      <c r="AQ31" s="1520"/>
      <c r="AR31" s="1520"/>
      <c r="AS31" s="1521"/>
    </row>
    <row r="32" spans="1:45" s="1423" customFormat="1" ht="39.950000000000003" customHeight="1" x14ac:dyDescent="0.25">
      <c r="A32" s="1522"/>
      <c r="B32" s="1474"/>
      <c r="C32" s="1473"/>
      <c r="D32" s="1465"/>
      <c r="E32" s="1400">
        <v>2201</v>
      </c>
      <c r="F32" s="2141" t="s">
        <v>696</v>
      </c>
      <c r="G32" s="2142"/>
      <c r="H32" s="2142"/>
      <c r="I32" s="2142"/>
      <c r="J32" s="2142"/>
      <c r="K32" s="2142"/>
      <c r="L32" s="2142"/>
      <c r="M32" s="2142"/>
      <c r="N32" s="2142"/>
      <c r="O32" s="1468"/>
      <c r="P32" s="1468"/>
      <c r="Q32" s="1467"/>
      <c r="R32" s="1468"/>
      <c r="S32" s="1469"/>
      <c r="T32" s="1467"/>
      <c r="U32" s="1467"/>
      <c r="V32" s="1467"/>
      <c r="W32" s="1470"/>
      <c r="X32" s="1471"/>
      <c r="Y32" s="1471"/>
      <c r="Z32" s="1523"/>
      <c r="AA32" s="1468"/>
      <c r="AB32" s="1468"/>
      <c r="AC32" s="1468"/>
      <c r="AD32" s="1468"/>
      <c r="AE32" s="1468"/>
      <c r="AF32" s="1468"/>
      <c r="AG32" s="1468"/>
      <c r="AH32" s="1468"/>
      <c r="AI32" s="1468"/>
      <c r="AJ32" s="1468"/>
      <c r="AK32" s="1468"/>
      <c r="AL32" s="1468"/>
      <c r="AM32" s="1468"/>
      <c r="AN32" s="1468"/>
      <c r="AO32" s="1468"/>
      <c r="AP32" s="1468"/>
      <c r="AQ32" s="1468"/>
      <c r="AR32" s="1468"/>
      <c r="AS32" s="1472"/>
    </row>
    <row r="33" spans="1:45" s="1423" customFormat="1" ht="53.25" customHeight="1" x14ac:dyDescent="0.25">
      <c r="A33" s="1522"/>
      <c r="B33" s="1474"/>
      <c r="C33" s="1473"/>
      <c r="D33" s="1474"/>
      <c r="E33" s="2729"/>
      <c r="F33" s="2729"/>
      <c r="G33" s="2706">
        <v>2201068</v>
      </c>
      <c r="H33" s="2708" t="s">
        <v>803</v>
      </c>
      <c r="I33" s="2706">
        <v>2201068</v>
      </c>
      <c r="J33" s="2708" t="s">
        <v>803</v>
      </c>
      <c r="K33" s="2734">
        <v>220106800</v>
      </c>
      <c r="L33" s="2316" t="s">
        <v>804</v>
      </c>
      <c r="M33" s="2734">
        <v>220106800</v>
      </c>
      <c r="N33" s="2316" t="s">
        <v>804</v>
      </c>
      <c r="O33" s="2748">
        <v>70</v>
      </c>
      <c r="P33" s="2314" t="s">
        <v>2357</v>
      </c>
      <c r="Q33" s="2281" t="s">
        <v>2358</v>
      </c>
      <c r="R33" s="2318">
        <f>SUM(W33:W38)/S33</f>
        <v>1</v>
      </c>
      <c r="S33" s="2732">
        <f>SUM(W33:W38)</f>
        <v>74287500</v>
      </c>
      <c r="T33" s="2281" t="s">
        <v>2359</v>
      </c>
      <c r="U33" s="2281" t="s">
        <v>2360</v>
      </c>
      <c r="V33" s="2746" t="s">
        <v>2361</v>
      </c>
      <c r="W33" s="1524">
        <f>14000000-2200000</f>
        <v>11800000</v>
      </c>
      <c r="X33" s="153" t="s">
        <v>2362</v>
      </c>
      <c r="Y33" s="1525">
        <v>20</v>
      </c>
      <c r="Z33" s="685" t="s">
        <v>1763</v>
      </c>
      <c r="AA33" s="2739">
        <v>19507</v>
      </c>
      <c r="AB33" s="2699">
        <v>19809</v>
      </c>
      <c r="AC33" s="2699">
        <v>27714</v>
      </c>
      <c r="AD33" s="2699">
        <v>10230</v>
      </c>
      <c r="AE33" s="2699">
        <v>1292</v>
      </c>
      <c r="AF33" s="2699">
        <v>80</v>
      </c>
      <c r="AG33" s="2699">
        <v>291</v>
      </c>
      <c r="AH33" s="2699">
        <v>334</v>
      </c>
      <c r="AI33" s="2699">
        <v>0</v>
      </c>
      <c r="AJ33" s="2699">
        <v>0</v>
      </c>
      <c r="AK33" s="2699">
        <v>0</v>
      </c>
      <c r="AL33" s="2699">
        <v>0</v>
      </c>
      <c r="AM33" s="2699">
        <v>3158</v>
      </c>
      <c r="AN33" s="2699">
        <v>2437</v>
      </c>
      <c r="AO33" s="2718">
        <v>990</v>
      </c>
      <c r="AP33" s="2743">
        <f>AC33+AD33+AE33+AF33</f>
        <v>39316</v>
      </c>
      <c r="AQ33" s="2744">
        <v>44198</v>
      </c>
      <c r="AR33" s="2654">
        <v>44195</v>
      </c>
      <c r="AS33" s="2749" t="s">
        <v>2341</v>
      </c>
    </row>
    <row r="34" spans="1:45" s="1423" customFormat="1" ht="60" customHeight="1" x14ac:dyDescent="0.25">
      <c r="A34" s="1522"/>
      <c r="B34" s="1474"/>
      <c r="C34" s="1473"/>
      <c r="D34" s="1474"/>
      <c r="E34" s="2729"/>
      <c r="F34" s="2729"/>
      <c r="G34" s="2706"/>
      <c r="H34" s="2708"/>
      <c r="I34" s="2706"/>
      <c r="J34" s="2708"/>
      <c r="K34" s="2734"/>
      <c r="L34" s="2316"/>
      <c r="M34" s="2734"/>
      <c r="N34" s="2316"/>
      <c r="O34" s="2734"/>
      <c r="P34" s="2734"/>
      <c r="Q34" s="2316"/>
      <c r="R34" s="2319"/>
      <c r="S34" s="2733"/>
      <c r="T34" s="2316"/>
      <c r="U34" s="2316"/>
      <c r="V34" s="2747"/>
      <c r="W34" s="1526">
        <f>10000000+21217500-19393055</f>
        <v>11824445</v>
      </c>
      <c r="X34" s="153" t="s">
        <v>2363</v>
      </c>
      <c r="Y34" s="287">
        <v>88</v>
      </c>
      <c r="Z34" s="696" t="s">
        <v>2324</v>
      </c>
      <c r="AA34" s="2740"/>
      <c r="AB34" s="2700"/>
      <c r="AC34" s="2700"/>
      <c r="AD34" s="2700"/>
      <c r="AE34" s="2700"/>
      <c r="AF34" s="2700"/>
      <c r="AG34" s="2700"/>
      <c r="AH34" s="2700"/>
      <c r="AI34" s="2700"/>
      <c r="AJ34" s="2700"/>
      <c r="AK34" s="2700"/>
      <c r="AL34" s="2700"/>
      <c r="AM34" s="2700"/>
      <c r="AN34" s="2700"/>
      <c r="AO34" s="2719"/>
      <c r="AP34" s="2743"/>
      <c r="AQ34" s="2745"/>
      <c r="AR34" s="2655"/>
      <c r="AS34" s="2749"/>
    </row>
    <row r="35" spans="1:45" s="1423" customFormat="1" ht="43.5" customHeight="1" x14ac:dyDescent="0.25">
      <c r="A35" s="1522"/>
      <c r="B35" s="1474"/>
      <c r="C35" s="1473"/>
      <c r="D35" s="1474"/>
      <c r="E35" s="2729"/>
      <c r="F35" s="2729"/>
      <c r="G35" s="2707"/>
      <c r="H35" s="2708"/>
      <c r="I35" s="2707"/>
      <c r="J35" s="2708"/>
      <c r="K35" s="2734"/>
      <c r="L35" s="2316"/>
      <c r="M35" s="2734"/>
      <c r="N35" s="2316"/>
      <c r="O35" s="2734"/>
      <c r="P35" s="2734"/>
      <c r="Q35" s="2316"/>
      <c r="R35" s="2319"/>
      <c r="S35" s="2733"/>
      <c r="T35" s="2316"/>
      <c r="U35" s="2382"/>
      <c r="V35" s="2746" t="s">
        <v>2364</v>
      </c>
      <c r="W35" s="1527">
        <f>2000000-2000000</f>
        <v>0</v>
      </c>
      <c r="X35" s="837" t="s">
        <v>2362</v>
      </c>
      <c r="Y35" s="1525">
        <v>20</v>
      </c>
      <c r="Z35" s="685" t="s">
        <v>1763</v>
      </c>
      <c r="AA35" s="2740"/>
      <c r="AB35" s="2700"/>
      <c r="AC35" s="2700"/>
      <c r="AD35" s="2700"/>
      <c r="AE35" s="2700"/>
      <c r="AF35" s="2700"/>
      <c r="AG35" s="2700"/>
      <c r="AH35" s="2700"/>
      <c r="AI35" s="2700"/>
      <c r="AJ35" s="2700"/>
      <c r="AK35" s="2700"/>
      <c r="AL35" s="2700"/>
      <c r="AM35" s="2700"/>
      <c r="AN35" s="2700"/>
      <c r="AO35" s="2719"/>
      <c r="AP35" s="2743"/>
      <c r="AQ35" s="2745"/>
      <c r="AR35" s="2655"/>
      <c r="AS35" s="2749"/>
    </row>
    <row r="36" spans="1:45" s="1423" customFormat="1" ht="59.1" customHeight="1" x14ac:dyDescent="0.25">
      <c r="A36" s="1522"/>
      <c r="B36" s="1474"/>
      <c r="C36" s="1473"/>
      <c r="D36" s="1474"/>
      <c r="E36" s="2729"/>
      <c r="F36" s="2729"/>
      <c r="G36" s="2707"/>
      <c r="H36" s="2708"/>
      <c r="I36" s="2707"/>
      <c r="J36" s="2708"/>
      <c r="K36" s="2734"/>
      <c r="L36" s="2316"/>
      <c r="M36" s="2734"/>
      <c r="N36" s="2316"/>
      <c r="O36" s="2734"/>
      <c r="P36" s="2734"/>
      <c r="Q36" s="2316"/>
      <c r="R36" s="2319"/>
      <c r="S36" s="2733"/>
      <c r="T36" s="2316"/>
      <c r="U36" s="2382"/>
      <c r="V36" s="2751"/>
      <c r="W36" s="1526">
        <f>10000000+21535000-19405056</f>
        <v>12129944</v>
      </c>
      <c r="X36" s="153" t="s">
        <v>2363</v>
      </c>
      <c r="Y36" s="287">
        <v>88</v>
      </c>
      <c r="Z36" s="696" t="s">
        <v>2324</v>
      </c>
      <c r="AA36" s="2740"/>
      <c r="AB36" s="2700"/>
      <c r="AC36" s="2700"/>
      <c r="AD36" s="2700"/>
      <c r="AE36" s="2700"/>
      <c r="AF36" s="2700"/>
      <c r="AG36" s="2700"/>
      <c r="AH36" s="2700"/>
      <c r="AI36" s="2700"/>
      <c r="AJ36" s="2700"/>
      <c r="AK36" s="2700"/>
      <c r="AL36" s="2700"/>
      <c r="AM36" s="2700"/>
      <c r="AN36" s="2700"/>
      <c r="AO36" s="2719"/>
      <c r="AP36" s="2673"/>
      <c r="AQ36" s="2745"/>
      <c r="AR36" s="2655"/>
      <c r="AS36" s="2750"/>
    </row>
    <row r="37" spans="1:45" s="1423" customFormat="1" ht="59.1" customHeight="1" x14ac:dyDescent="0.25">
      <c r="A37" s="1522"/>
      <c r="B37" s="1474"/>
      <c r="C37" s="1473"/>
      <c r="D37" s="1474"/>
      <c r="E37" s="2729"/>
      <c r="F37" s="2729"/>
      <c r="G37" s="2707"/>
      <c r="H37" s="2708"/>
      <c r="I37" s="2707"/>
      <c r="J37" s="2708"/>
      <c r="K37" s="2734"/>
      <c r="L37" s="2316"/>
      <c r="M37" s="2734"/>
      <c r="N37" s="2316"/>
      <c r="O37" s="2734"/>
      <c r="P37" s="2734"/>
      <c r="Q37" s="2316"/>
      <c r="R37" s="2319"/>
      <c r="S37" s="2733"/>
      <c r="T37" s="2316"/>
      <c r="U37" s="2382"/>
      <c r="V37" s="2752" t="s">
        <v>2365</v>
      </c>
      <c r="W37" s="1483">
        <f>14000000+4200000</f>
        <v>18200000</v>
      </c>
      <c r="X37" s="153" t="s">
        <v>2362</v>
      </c>
      <c r="Y37" s="1525">
        <v>20</v>
      </c>
      <c r="Z37" s="685" t="s">
        <v>1763</v>
      </c>
      <c r="AA37" s="2740"/>
      <c r="AB37" s="2700"/>
      <c r="AC37" s="2700"/>
      <c r="AD37" s="2700"/>
      <c r="AE37" s="2700"/>
      <c r="AF37" s="2700"/>
      <c r="AG37" s="2700"/>
      <c r="AH37" s="2700"/>
      <c r="AI37" s="2700"/>
      <c r="AJ37" s="2700"/>
      <c r="AK37" s="2700"/>
      <c r="AL37" s="2700"/>
      <c r="AM37" s="2700"/>
      <c r="AN37" s="2700"/>
      <c r="AO37" s="2719"/>
      <c r="AP37" s="2673"/>
      <c r="AQ37" s="2745"/>
      <c r="AR37" s="2655"/>
      <c r="AS37" s="2750"/>
    </row>
    <row r="38" spans="1:45" s="1423" customFormat="1" ht="54.75" customHeight="1" x14ac:dyDescent="0.25">
      <c r="A38" s="1522"/>
      <c r="B38" s="1474"/>
      <c r="C38" s="1528"/>
      <c r="D38" s="1474"/>
      <c r="E38" s="2730"/>
      <c r="F38" s="2730"/>
      <c r="G38" s="2707"/>
      <c r="H38" s="2709"/>
      <c r="I38" s="2707"/>
      <c r="J38" s="2709"/>
      <c r="K38" s="2734"/>
      <c r="L38" s="2316"/>
      <c r="M38" s="2734"/>
      <c r="N38" s="2316"/>
      <c r="O38" s="2734"/>
      <c r="P38" s="2734"/>
      <c r="Q38" s="2316"/>
      <c r="R38" s="2319"/>
      <c r="S38" s="2733"/>
      <c r="T38" s="2316"/>
      <c r="U38" s="2382"/>
      <c r="V38" s="2752"/>
      <c r="W38" s="1526">
        <f>16000000+15535000-11201889</f>
        <v>20333111</v>
      </c>
      <c r="X38" s="153" t="s">
        <v>2363</v>
      </c>
      <c r="Y38" s="287">
        <v>88</v>
      </c>
      <c r="Z38" s="696" t="s">
        <v>2324</v>
      </c>
      <c r="AA38" s="2740"/>
      <c r="AB38" s="2700"/>
      <c r="AC38" s="2700"/>
      <c r="AD38" s="2700"/>
      <c r="AE38" s="2700"/>
      <c r="AF38" s="2700"/>
      <c r="AG38" s="2700"/>
      <c r="AH38" s="2700"/>
      <c r="AI38" s="2700"/>
      <c r="AJ38" s="2700"/>
      <c r="AK38" s="2700"/>
      <c r="AL38" s="2700"/>
      <c r="AM38" s="2700"/>
      <c r="AN38" s="2700"/>
      <c r="AO38" s="2719"/>
      <c r="AP38" s="2673"/>
      <c r="AQ38" s="2745"/>
      <c r="AR38" s="2655"/>
      <c r="AS38" s="2750"/>
    </row>
    <row r="39" spans="1:45" ht="37.5" customHeight="1" x14ac:dyDescent="0.25">
      <c r="A39" s="44"/>
      <c r="B39" s="283"/>
      <c r="C39" s="193">
        <v>41</v>
      </c>
      <c r="D39" s="2741" t="s">
        <v>2366</v>
      </c>
      <c r="E39" s="2742"/>
      <c r="F39" s="2742"/>
      <c r="G39" s="2742"/>
      <c r="H39" s="2742"/>
      <c r="I39" s="2742"/>
      <c r="J39" s="1529"/>
      <c r="K39" s="1530"/>
      <c r="L39" s="1531"/>
      <c r="M39" s="1530"/>
      <c r="N39" s="1531"/>
      <c r="O39" s="1530"/>
      <c r="P39" s="1530"/>
      <c r="Q39" s="1531"/>
      <c r="R39" s="1532"/>
      <c r="S39" s="1533"/>
      <c r="T39" s="1531"/>
      <c r="U39" s="1531"/>
      <c r="V39" s="1534"/>
      <c r="W39" s="1535"/>
      <c r="X39" s="1536"/>
      <c r="Y39" s="1530"/>
      <c r="Z39" s="1531"/>
      <c r="AA39" s="1537"/>
      <c r="AB39" s="1537"/>
      <c r="AC39" s="1537"/>
      <c r="AD39" s="1537"/>
      <c r="AE39" s="1537"/>
      <c r="AF39" s="1537"/>
      <c r="AG39" s="1537"/>
      <c r="AH39" s="1537"/>
      <c r="AI39" s="1537"/>
      <c r="AJ39" s="1537"/>
      <c r="AK39" s="1537"/>
      <c r="AL39" s="1537"/>
      <c r="AM39" s="1537"/>
      <c r="AN39" s="1537"/>
      <c r="AO39" s="1537"/>
      <c r="AP39" s="1538"/>
      <c r="AQ39" s="1539"/>
      <c r="AR39" s="1539"/>
      <c r="AS39" s="1540"/>
    </row>
    <row r="40" spans="1:45" s="1423" customFormat="1" ht="41.1" customHeight="1" x14ac:dyDescent="0.25">
      <c r="A40" s="2623"/>
      <c r="B40" s="1474"/>
      <c r="C40" s="1464"/>
      <c r="D40" s="1474"/>
      <c r="E40" s="1541">
        <v>4101</v>
      </c>
      <c r="F40" s="2727" t="s">
        <v>2367</v>
      </c>
      <c r="G40" s="2728"/>
      <c r="H40" s="2728"/>
      <c r="I40" s="2728"/>
      <c r="J40" s="2728"/>
      <c r="K40" s="2728"/>
      <c r="L40" s="2728"/>
      <c r="M40" s="2728"/>
      <c r="N40" s="1494"/>
      <c r="O40" s="1487"/>
      <c r="P40" s="1487"/>
      <c r="Q40" s="1494"/>
      <c r="R40" s="1486"/>
      <c r="S40" s="1542"/>
      <c r="T40" s="1489"/>
      <c r="U40" s="1489"/>
      <c r="V40" s="1494"/>
      <c r="W40" s="1493"/>
      <c r="X40" s="1486"/>
      <c r="Y40" s="1486"/>
      <c r="Z40" s="1489"/>
      <c r="AA40" s="1487"/>
      <c r="AB40" s="1487"/>
      <c r="AC40" s="1487"/>
      <c r="AD40" s="1487"/>
      <c r="AE40" s="1487"/>
      <c r="AF40" s="1487"/>
      <c r="AG40" s="1487"/>
      <c r="AH40" s="1487"/>
      <c r="AI40" s="1487"/>
      <c r="AJ40" s="1487"/>
      <c r="AK40" s="1487"/>
      <c r="AL40" s="1487"/>
      <c r="AM40" s="1487"/>
      <c r="AN40" s="1487"/>
      <c r="AO40" s="1487"/>
      <c r="AP40" s="1487"/>
      <c r="AQ40" s="1487"/>
      <c r="AR40" s="1487"/>
      <c r="AS40" s="1543"/>
    </row>
    <row r="41" spans="1:45" s="1423" customFormat="1" ht="110.25" customHeight="1" x14ac:dyDescent="0.25">
      <c r="A41" s="2623"/>
      <c r="B41" s="1474"/>
      <c r="C41" s="1473"/>
      <c r="D41" s="1474"/>
      <c r="E41" s="2729"/>
      <c r="F41" s="2729"/>
      <c r="G41" s="2706">
        <v>4101023</v>
      </c>
      <c r="H41" s="2708" t="s">
        <v>2368</v>
      </c>
      <c r="I41" s="2706">
        <v>4101023</v>
      </c>
      <c r="J41" s="2708" t="s">
        <v>2368</v>
      </c>
      <c r="K41" s="2734">
        <v>410102300</v>
      </c>
      <c r="L41" s="2316" t="s">
        <v>2369</v>
      </c>
      <c r="M41" s="2734">
        <v>410102300</v>
      </c>
      <c r="N41" s="2281" t="s">
        <v>2369</v>
      </c>
      <c r="O41" s="2748">
        <v>500</v>
      </c>
      <c r="P41" s="2748" t="s">
        <v>2370</v>
      </c>
      <c r="Q41" s="2766" t="s">
        <v>2371</v>
      </c>
      <c r="R41" s="2753">
        <f>SUM(W41:W61)/S41</f>
        <v>0.4435429127211018</v>
      </c>
      <c r="S41" s="2754">
        <f>SUM(W41:W90)</f>
        <v>502657113</v>
      </c>
      <c r="T41" s="2755" t="s">
        <v>2372</v>
      </c>
      <c r="U41" s="2736" t="s">
        <v>2373</v>
      </c>
      <c r="V41" s="2737" t="s">
        <v>2374</v>
      </c>
      <c r="W41" s="1527">
        <v>5000000</v>
      </c>
      <c r="X41" s="153" t="s">
        <v>2375</v>
      </c>
      <c r="Y41" s="1525">
        <v>20</v>
      </c>
      <c r="Z41" s="685" t="s">
        <v>1763</v>
      </c>
      <c r="AA41" s="2739">
        <v>23022</v>
      </c>
      <c r="AB41" s="2699">
        <v>20392</v>
      </c>
      <c r="AC41" s="2699">
        <v>6024</v>
      </c>
      <c r="AD41" s="2699">
        <v>4684</v>
      </c>
      <c r="AE41" s="2699">
        <v>27478</v>
      </c>
      <c r="AF41" s="2699">
        <v>5228</v>
      </c>
      <c r="AG41" s="2574">
        <v>1963</v>
      </c>
      <c r="AH41" s="2574">
        <v>2207</v>
      </c>
      <c r="AI41" s="2574">
        <v>96</v>
      </c>
      <c r="AJ41" s="2574">
        <v>58</v>
      </c>
      <c r="AK41" s="2574">
        <v>0</v>
      </c>
      <c r="AL41" s="2574">
        <v>59</v>
      </c>
      <c r="AM41" s="2574">
        <v>15466</v>
      </c>
      <c r="AN41" s="2574">
        <v>2644</v>
      </c>
      <c r="AO41" s="2574">
        <v>43414</v>
      </c>
      <c r="AP41" s="2656">
        <f>+AA41+AB41</f>
        <v>43414</v>
      </c>
      <c r="AQ41" s="2654">
        <v>44198</v>
      </c>
      <c r="AR41" s="2654">
        <v>44195</v>
      </c>
      <c r="AS41" s="2656" t="s">
        <v>2376</v>
      </c>
    </row>
    <row r="42" spans="1:45" s="1423" customFormat="1" ht="110.25" customHeight="1" x14ac:dyDescent="0.25">
      <c r="A42" s="2623"/>
      <c r="B42" s="1474"/>
      <c r="C42" s="1473"/>
      <c r="D42" s="1474"/>
      <c r="E42" s="2729"/>
      <c r="F42" s="2729"/>
      <c r="G42" s="2706"/>
      <c r="H42" s="2708"/>
      <c r="I42" s="2706"/>
      <c r="J42" s="2708"/>
      <c r="K42" s="2734"/>
      <c r="L42" s="2316"/>
      <c r="M42" s="2734"/>
      <c r="N42" s="2316"/>
      <c r="O42" s="2734"/>
      <c r="P42" s="2734"/>
      <c r="Q42" s="2382"/>
      <c r="R42" s="2753"/>
      <c r="S42" s="2754"/>
      <c r="T42" s="2755"/>
      <c r="U42" s="2736"/>
      <c r="V42" s="2738"/>
      <c r="W42" s="1527">
        <f>15000000-15000000</f>
        <v>0</v>
      </c>
      <c r="X42" s="153" t="s">
        <v>2377</v>
      </c>
      <c r="Y42" s="287">
        <v>88</v>
      </c>
      <c r="Z42" s="696" t="s">
        <v>2324</v>
      </c>
      <c r="AA42" s="2740"/>
      <c r="AB42" s="2700"/>
      <c r="AC42" s="2700"/>
      <c r="AD42" s="2700"/>
      <c r="AE42" s="2700"/>
      <c r="AF42" s="2700"/>
      <c r="AG42" s="2575"/>
      <c r="AH42" s="2575"/>
      <c r="AI42" s="2575"/>
      <c r="AJ42" s="2575"/>
      <c r="AK42" s="2575"/>
      <c r="AL42" s="2575"/>
      <c r="AM42" s="2575"/>
      <c r="AN42" s="2575"/>
      <c r="AO42" s="2575"/>
      <c r="AP42" s="2657"/>
      <c r="AQ42" s="2655"/>
      <c r="AR42" s="2655"/>
      <c r="AS42" s="2657"/>
    </row>
    <row r="43" spans="1:45" s="1423" customFormat="1" ht="110.25" customHeight="1" x14ac:dyDescent="0.25">
      <c r="A43" s="2623"/>
      <c r="B43" s="1474"/>
      <c r="C43" s="1473"/>
      <c r="D43" s="1474"/>
      <c r="E43" s="2729"/>
      <c r="F43" s="2729"/>
      <c r="G43" s="2707"/>
      <c r="H43" s="2708"/>
      <c r="I43" s="2707"/>
      <c r="J43" s="2708"/>
      <c r="K43" s="2734"/>
      <c r="L43" s="2316"/>
      <c r="M43" s="2734"/>
      <c r="N43" s="2316"/>
      <c r="O43" s="2734"/>
      <c r="P43" s="2734"/>
      <c r="Q43" s="2382"/>
      <c r="R43" s="2753"/>
      <c r="S43" s="2754"/>
      <c r="T43" s="2755"/>
      <c r="U43" s="2736"/>
      <c r="V43" s="2737" t="s">
        <v>2378</v>
      </c>
      <c r="W43" s="1527">
        <v>15000000</v>
      </c>
      <c r="X43" s="153" t="s">
        <v>2375</v>
      </c>
      <c r="Y43" s="1525">
        <v>20</v>
      </c>
      <c r="Z43" s="685" t="s">
        <v>1763</v>
      </c>
      <c r="AA43" s="2740"/>
      <c r="AB43" s="2700"/>
      <c r="AC43" s="2700"/>
      <c r="AD43" s="2700"/>
      <c r="AE43" s="2700"/>
      <c r="AF43" s="2700"/>
      <c r="AG43" s="2575"/>
      <c r="AH43" s="2575"/>
      <c r="AI43" s="2575"/>
      <c r="AJ43" s="2575"/>
      <c r="AK43" s="2575"/>
      <c r="AL43" s="2575"/>
      <c r="AM43" s="2575"/>
      <c r="AN43" s="2575"/>
      <c r="AO43" s="2575"/>
      <c r="AP43" s="2657"/>
      <c r="AQ43" s="2655"/>
      <c r="AR43" s="2655"/>
      <c r="AS43" s="2657"/>
    </row>
    <row r="44" spans="1:45" s="1423" customFormat="1" ht="110.25" customHeight="1" x14ac:dyDescent="0.25">
      <c r="A44" s="2623"/>
      <c r="B44" s="1474"/>
      <c r="C44" s="1473"/>
      <c r="D44" s="1474"/>
      <c r="E44" s="2729"/>
      <c r="F44" s="2729"/>
      <c r="G44" s="2707"/>
      <c r="H44" s="2708"/>
      <c r="I44" s="2707"/>
      <c r="J44" s="2708"/>
      <c r="K44" s="2734"/>
      <c r="L44" s="2316"/>
      <c r="M44" s="2734"/>
      <c r="N44" s="2316"/>
      <c r="O44" s="2734"/>
      <c r="P44" s="2734"/>
      <c r="Q44" s="2382"/>
      <c r="R44" s="2753"/>
      <c r="S44" s="2754"/>
      <c r="T44" s="2755"/>
      <c r="U44" s="2736"/>
      <c r="V44" s="2738"/>
      <c r="W44" s="1527">
        <f>20000000-20000000</f>
        <v>0</v>
      </c>
      <c r="X44" s="153" t="s">
        <v>2377</v>
      </c>
      <c r="Y44" s="287">
        <v>88</v>
      </c>
      <c r="Z44" s="696" t="s">
        <v>2324</v>
      </c>
      <c r="AA44" s="2740"/>
      <c r="AB44" s="2700"/>
      <c r="AC44" s="2700"/>
      <c r="AD44" s="2700"/>
      <c r="AE44" s="2700"/>
      <c r="AF44" s="2700"/>
      <c r="AG44" s="2575"/>
      <c r="AH44" s="2575"/>
      <c r="AI44" s="2575"/>
      <c r="AJ44" s="2575"/>
      <c r="AK44" s="2575"/>
      <c r="AL44" s="2575"/>
      <c r="AM44" s="2575"/>
      <c r="AN44" s="2575"/>
      <c r="AO44" s="2575"/>
      <c r="AP44" s="2657"/>
      <c r="AQ44" s="2655"/>
      <c r="AR44" s="2655"/>
      <c r="AS44" s="2657"/>
    </row>
    <row r="45" spans="1:45" s="1423" customFormat="1" ht="110.25" customHeight="1" x14ac:dyDescent="0.25">
      <c r="A45" s="2623"/>
      <c r="B45" s="1474"/>
      <c r="C45" s="1473"/>
      <c r="D45" s="1474"/>
      <c r="E45" s="2729"/>
      <c r="F45" s="2729"/>
      <c r="G45" s="2707"/>
      <c r="H45" s="2708"/>
      <c r="I45" s="2707"/>
      <c r="J45" s="2708"/>
      <c r="K45" s="2734"/>
      <c r="L45" s="2316"/>
      <c r="M45" s="2734"/>
      <c r="N45" s="2316"/>
      <c r="O45" s="2734"/>
      <c r="P45" s="2734"/>
      <c r="Q45" s="2382"/>
      <c r="R45" s="2753"/>
      <c r="S45" s="2754"/>
      <c r="T45" s="2755"/>
      <c r="U45" s="2736"/>
      <c r="V45" s="2737" t="s">
        <v>2379</v>
      </c>
      <c r="W45" s="1527">
        <v>17000000</v>
      </c>
      <c r="X45" s="153" t="s">
        <v>2375</v>
      </c>
      <c r="Y45" s="1525">
        <v>20</v>
      </c>
      <c r="Z45" s="685" t="s">
        <v>1763</v>
      </c>
      <c r="AA45" s="2740"/>
      <c r="AB45" s="2700"/>
      <c r="AC45" s="2700"/>
      <c r="AD45" s="2700"/>
      <c r="AE45" s="2700"/>
      <c r="AF45" s="2700"/>
      <c r="AG45" s="2575"/>
      <c r="AH45" s="2575"/>
      <c r="AI45" s="2575"/>
      <c r="AJ45" s="2575"/>
      <c r="AK45" s="2575"/>
      <c r="AL45" s="2575"/>
      <c r="AM45" s="2575"/>
      <c r="AN45" s="2575"/>
      <c r="AO45" s="2575"/>
      <c r="AP45" s="2657"/>
      <c r="AQ45" s="2655"/>
      <c r="AR45" s="2655"/>
      <c r="AS45" s="2657"/>
    </row>
    <row r="46" spans="1:45" s="1423" customFormat="1" ht="110.25" customHeight="1" x14ac:dyDescent="0.25">
      <c r="A46" s="2623"/>
      <c r="B46" s="1474"/>
      <c r="C46" s="1473"/>
      <c r="D46" s="1474"/>
      <c r="E46" s="2729"/>
      <c r="F46" s="2729"/>
      <c r="G46" s="2707"/>
      <c r="H46" s="2708"/>
      <c r="I46" s="2707"/>
      <c r="J46" s="2708"/>
      <c r="K46" s="2734"/>
      <c r="L46" s="2316"/>
      <c r="M46" s="2734"/>
      <c r="N46" s="2316"/>
      <c r="O46" s="2734"/>
      <c r="P46" s="2734"/>
      <c r="Q46" s="2382"/>
      <c r="R46" s="2753"/>
      <c r="S46" s="2754"/>
      <c r="T46" s="2755"/>
      <c r="U46" s="2736"/>
      <c r="V46" s="2738"/>
      <c r="W46" s="1527">
        <v>35000000</v>
      </c>
      <c r="X46" s="153" t="s">
        <v>2377</v>
      </c>
      <c r="Y46" s="287">
        <v>88</v>
      </c>
      <c r="Z46" s="696" t="s">
        <v>2324</v>
      </c>
      <c r="AA46" s="2740"/>
      <c r="AB46" s="2700"/>
      <c r="AC46" s="2700"/>
      <c r="AD46" s="2700"/>
      <c r="AE46" s="2700"/>
      <c r="AF46" s="2700"/>
      <c r="AG46" s="2575"/>
      <c r="AH46" s="2575"/>
      <c r="AI46" s="2575"/>
      <c r="AJ46" s="2575"/>
      <c r="AK46" s="2575"/>
      <c r="AL46" s="2575"/>
      <c r="AM46" s="2575"/>
      <c r="AN46" s="2575"/>
      <c r="AO46" s="2575"/>
      <c r="AP46" s="2657"/>
      <c r="AQ46" s="2655"/>
      <c r="AR46" s="2655"/>
      <c r="AS46" s="2657"/>
    </row>
    <row r="47" spans="1:45" s="1423" customFormat="1" ht="68.25" customHeight="1" x14ac:dyDescent="0.25">
      <c r="A47" s="2623"/>
      <c r="B47" s="1474"/>
      <c r="C47" s="1473"/>
      <c r="D47" s="1474"/>
      <c r="E47" s="2729"/>
      <c r="F47" s="2729"/>
      <c r="G47" s="2707"/>
      <c r="H47" s="2708"/>
      <c r="I47" s="2707"/>
      <c r="J47" s="2708"/>
      <c r="K47" s="2734"/>
      <c r="L47" s="2316"/>
      <c r="M47" s="2734"/>
      <c r="N47" s="2316"/>
      <c r="O47" s="2734"/>
      <c r="P47" s="2734"/>
      <c r="Q47" s="2382"/>
      <c r="R47" s="2753"/>
      <c r="S47" s="2754"/>
      <c r="T47" s="2755"/>
      <c r="U47" s="2736"/>
      <c r="V47" s="2737" t="s">
        <v>2380</v>
      </c>
      <c r="W47" s="1527">
        <v>2000000</v>
      </c>
      <c r="X47" s="153" t="s">
        <v>2381</v>
      </c>
      <c r="Y47" s="1525">
        <v>20</v>
      </c>
      <c r="Z47" s="685" t="s">
        <v>1763</v>
      </c>
      <c r="AA47" s="2740"/>
      <c r="AB47" s="2700"/>
      <c r="AC47" s="2700"/>
      <c r="AD47" s="2700"/>
      <c r="AE47" s="2700"/>
      <c r="AF47" s="2700"/>
      <c r="AG47" s="2575"/>
      <c r="AH47" s="2575"/>
      <c r="AI47" s="2575"/>
      <c r="AJ47" s="2575"/>
      <c r="AK47" s="2575"/>
      <c r="AL47" s="2575"/>
      <c r="AM47" s="2575"/>
      <c r="AN47" s="2575"/>
      <c r="AO47" s="2575"/>
      <c r="AP47" s="2657"/>
      <c r="AQ47" s="2655"/>
      <c r="AR47" s="2655"/>
      <c r="AS47" s="2657"/>
    </row>
    <row r="48" spans="1:45" s="1423" customFormat="1" ht="68.25" customHeight="1" x14ac:dyDescent="0.25">
      <c r="A48" s="2623"/>
      <c r="B48" s="1474"/>
      <c r="C48" s="1473"/>
      <c r="D48" s="1474"/>
      <c r="E48" s="2729"/>
      <c r="F48" s="2729"/>
      <c r="G48" s="2707"/>
      <c r="H48" s="2708"/>
      <c r="I48" s="2707"/>
      <c r="J48" s="2708"/>
      <c r="K48" s="2734"/>
      <c r="L48" s="2316"/>
      <c r="M48" s="2734"/>
      <c r="N48" s="2316"/>
      <c r="O48" s="2734"/>
      <c r="P48" s="2734"/>
      <c r="Q48" s="2382"/>
      <c r="R48" s="2753"/>
      <c r="S48" s="2754"/>
      <c r="T48" s="2755"/>
      <c r="U48" s="2736"/>
      <c r="V48" s="2152"/>
      <c r="W48" s="1527">
        <v>5000000</v>
      </c>
      <c r="X48" s="153" t="s">
        <v>2382</v>
      </c>
      <c r="Y48" s="287">
        <v>88</v>
      </c>
      <c r="Z48" s="696" t="s">
        <v>2324</v>
      </c>
      <c r="AA48" s="2740"/>
      <c r="AB48" s="2700"/>
      <c r="AC48" s="2700"/>
      <c r="AD48" s="2700"/>
      <c r="AE48" s="2700"/>
      <c r="AF48" s="2700"/>
      <c r="AG48" s="2575"/>
      <c r="AH48" s="2575"/>
      <c r="AI48" s="2575"/>
      <c r="AJ48" s="2575"/>
      <c r="AK48" s="2575"/>
      <c r="AL48" s="2575"/>
      <c r="AM48" s="2575"/>
      <c r="AN48" s="2575"/>
      <c r="AO48" s="2575"/>
      <c r="AP48" s="2657"/>
      <c r="AQ48" s="2655"/>
      <c r="AR48" s="2655"/>
      <c r="AS48" s="2657"/>
    </row>
    <row r="49" spans="1:45" s="1423" customFormat="1" ht="68.25" customHeight="1" x14ac:dyDescent="0.25">
      <c r="A49" s="2623"/>
      <c r="B49" s="1474"/>
      <c r="C49" s="1473"/>
      <c r="D49" s="1474"/>
      <c r="E49" s="2729"/>
      <c r="F49" s="2729"/>
      <c r="G49" s="2707"/>
      <c r="H49" s="2708"/>
      <c r="I49" s="2707"/>
      <c r="J49" s="2708"/>
      <c r="K49" s="2734"/>
      <c r="L49" s="2316"/>
      <c r="M49" s="2734"/>
      <c r="N49" s="2316"/>
      <c r="O49" s="2734"/>
      <c r="P49" s="2734"/>
      <c r="Q49" s="2382"/>
      <c r="R49" s="2753"/>
      <c r="S49" s="2754"/>
      <c r="T49" s="2755"/>
      <c r="U49" s="2736"/>
      <c r="V49" s="2152"/>
      <c r="W49" s="1527">
        <v>25000000</v>
      </c>
      <c r="X49" s="153" t="s">
        <v>2377</v>
      </c>
      <c r="Y49" s="287">
        <v>88</v>
      </c>
      <c r="Z49" s="696" t="s">
        <v>2324</v>
      </c>
      <c r="AA49" s="2740"/>
      <c r="AB49" s="2700"/>
      <c r="AC49" s="2700"/>
      <c r="AD49" s="2700"/>
      <c r="AE49" s="2700"/>
      <c r="AF49" s="2700"/>
      <c r="AG49" s="2575"/>
      <c r="AH49" s="2575"/>
      <c r="AI49" s="2575"/>
      <c r="AJ49" s="2575"/>
      <c r="AK49" s="2575"/>
      <c r="AL49" s="2575"/>
      <c r="AM49" s="2575"/>
      <c r="AN49" s="2575"/>
      <c r="AO49" s="2575"/>
      <c r="AP49" s="2657"/>
      <c r="AQ49" s="2655"/>
      <c r="AR49" s="2655"/>
      <c r="AS49" s="2657"/>
    </row>
    <row r="50" spans="1:45" s="1423" customFormat="1" ht="68.25" customHeight="1" x14ac:dyDescent="0.25">
      <c r="A50" s="2623"/>
      <c r="B50" s="1474"/>
      <c r="C50" s="1473"/>
      <c r="D50" s="1474"/>
      <c r="E50" s="2729"/>
      <c r="F50" s="2729"/>
      <c r="G50" s="2707"/>
      <c r="H50" s="2708"/>
      <c r="I50" s="2707"/>
      <c r="J50" s="2708"/>
      <c r="K50" s="2734"/>
      <c r="L50" s="2316"/>
      <c r="M50" s="2734"/>
      <c r="N50" s="2316"/>
      <c r="O50" s="2734"/>
      <c r="P50" s="2734"/>
      <c r="Q50" s="2382"/>
      <c r="R50" s="2753"/>
      <c r="S50" s="2754"/>
      <c r="T50" s="2755"/>
      <c r="U50" s="2736"/>
      <c r="V50" s="2304"/>
      <c r="W50" s="1527">
        <v>5000000</v>
      </c>
      <c r="X50" s="153" t="s">
        <v>2375</v>
      </c>
      <c r="Y50" s="1525">
        <v>20</v>
      </c>
      <c r="Z50" s="685" t="s">
        <v>1763</v>
      </c>
      <c r="AA50" s="2740"/>
      <c r="AB50" s="2700"/>
      <c r="AC50" s="2700"/>
      <c r="AD50" s="2700"/>
      <c r="AE50" s="2700"/>
      <c r="AF50" s="2700"/>
      <c r="AG50" s="2575"/>
      <c r="AH50" s="2575"/>
      <c r="AI50" s="2575"/>
      <c r="AJ50" s="2575"/>
      <c r="AK50" s="2575"/>
      <c r="AL50" s="2575"/>
      <c r="AM50" s="2575"/>
      <c r="AN50" s="2575"/>
      <c r="AO50" s="2575"/>
      <c r="AP50" s="2657"/>
      <c r="AQ50" s="2655"/>
      <c r="AR50" s="2655"/>
      <c r="AS50" s="2657"/>
    </row>
    <row r="51" spans="1:45" s="1423" customFormat="1" ht="74.25" customHeight="1" x14ac:dyDescent="0.25">
      <c r="A51" s="2623"/>
      <c r="B51" s="1474"/>
      <c r="C51" s="1473"/>
      <c r="D51" s="1474"/>
      <c r="E51" s="2729"/>
      <c r="F51" s="2729"/>
      <c r="G51" s="2707"/>
      <c r="H51" s="2708"/>
      <c r="I51" s="2707"/>
      <c r="J51" s="2708"/>
      <c r="K51" s="2734"/>
      <c r="L51" s="2316"/>
      <c r="M51" s="2734"/>
      <c r="N51" s="2316"/>
      <c r="O51" s="2734"/>
      <c r="P51" s="2734"/>
      <c r="Q51" s="2382"/>
      <c r="R51" s="2753"/>
      <c r="S51" s="2754"/>
      <c r="T51" s="2755"/>
      <c r="U51" s="2736"/>
      <c r="V51" s="2151" t="s">
        <v>2383</v>
      </c>
      <c r="W51" s="1527">
        <v>5000000</v>
      </c>
      <c r="X51" s="153" t="s">
        <v>2375</v>
      </c>
      <c r="Y51" s="1525">
        <v>20</v>
      </c>
      <c r="Z51" s="685" t="s">
        <v>1763</v>
      </c>
      <c r="AA51" s="2740"/>
      <c r="AB51" s="2700"/>
      <c r="AC51" s="2700"/>
      <c r="AD51" s="2700"/>
      <c r="AE51" s="2700"/>
      <c r="AF51" s="2700"/>
      <c r="AG51" s="2575"/>
      <c r="AH51" s="2575"/>
      <c r="AI51" s="2575"/>
      <c r="AJ51" s="2575"/>
      <c r="AK51" s="2575"/>
      <c r="AL51" s="2575"/>
      <c r="AM51" s="2575"/>
      <c r="AN51" s="2575"/>
      <c r="AO51" s="2575"/>
      <c r="AP51" s="2657"/>
      <c r="AQ51" s="2655"/>
      <c r="AR51" s="2655"/>
      <c r="AS51" s="2657"/>
    </row>
    <row r="52" spans="1:45" s="1423" customFormat="1" ht="74.25" customHeight="1" x14ac:dyDescent="0.25">
      <c r="A52" s="2623"/>
      <c r="B52" s="1474"/>
      <c r="C52" s="1473"/>
      <c r="D52" s="1474"/>
      <c r="E52" s="2729"/>
      <c r="F52" s="2729"/>
      <c r="G52" s="2707"/>
      <c r="H52" s="2708"/>
      <c r="I52" s="2707"/>
      <c r="J52" s="2708"/>
      <c r="K52" s="2734"/>
      <c r="L52" s="2316"/>
      <c r="M52" s="2734"/>
      <c r="N52" s="2316"/>
      <c r="O52" s="2734"/>
      <c r="P52" s="2734"/>
      <c r="Q52" s="2382"/>
      <c r="R52" s="2753"/>
      <c r="S52" s="2754"/>
      <c r="T52" s="2755"/>
      <c r="U52" s="2736"/>
      <c r="V52" s="2152"/>
      <c r="W52" s="1527">
        <v>21909239</v>
      </c>
      <c r="X52" s="153" t="s">
        <v>2384</v>
      </c>
      <c r="Y52" s="287">
        <v>88</v>
      </c>
      <c r="Z52" s="696" t="s">
        <v>2324</v>
      </c>
      <c r="AA52" s="2740"/>
      <c r="AB52" s="2700"/>
      <c r="AC52" s="2700"/>
      <c r="AD52" s="2700"/>
      <c r="AE52" s="2700"/>
      <c r="AF52" s="2700"/>
      <c r="AG52" s="2575"/>
      <c r="AH52" s="2575"/>
      <c r="AI52" s="2575"/>
      <c r="AJ52" s="2575"/>
      <c r="AK52" s="2575"/>
      <c r="AL52" s="2575"/>
      <c r="AM52" s="2575"/>
      <c r="AN52" s="2575"/>
      <c r="AO52" s="2575"/>
      <c r="AP52" s="2657"/>
      <c r="AQ52" s="2655"/>
      <c r="AR52" s="2655"/>
      <c r="AS52" s="2657"/>
    </row>
    <row r="53" spans="1:45" s="1423" customFormat="1" ht="74.25" customHeight="1" x14ac:dyDescent="0.25">
      <c r="A53" s="2623"/>
      <c r="B53" s="1474"/>
      <c r="C53" s="1473"/>
      <c r="D53" s="1474"/>
      <c r="E53" s="2729"/>
      <c r="F53" s="2729"/>
      <c r="G53" s="2707"/>
      <c r="H53" s="2708"/>
      <c r="I53" s="2707"/>
      <c r="J53" s="2708"/>
      <c r="K53" s="2734"/>
      <c r="L53" s="2316"/>
      <c r="M53" s="2734"/>
      <c r="N53" s="2316"/>
      <c r="O53" s="2734"/>
      <c r="P53" s="2734"/>
      <c r="Q53" s="2382"/>
      <c r="R53" s="2753"/>
      <c r="S53" s="2754"/>
      <c r="T53" s="2755"/>
      <c r="U53" s="2736"/>
      <c r="V53" s="2304"/>
      <c r="W53" s="1527">
        <f>40000000-21909239</f>
        <v>18090761</v>
      </c>
      <c r="X53" s="153" t="s">
        <v>2377</v>
      </c>
      <c r="Y53" s="287">
        <v>88</v>
      </c>
      <c r="Z53" s="696" t="s">
        <v>2324</v>
      </c>
      <c r="AA53" s="2740"/>
      <c r="AB53" s="2700"/>
      <c r="AC53" s="2700"/>
      <c r="AD53" s="2700"/>
      <c r="AE53" s="2700"/>
      <c r="AF53" s="2700"/>
      <c r="AG53" s="2575"/>
      <c r="AH53" s="2575"/>
      <c r="AI53" s="2575"/>
      <c r="AJ53" s="2575"/>
      <c r="AK53" s="2575"/>
      <c r="AL53" s="2575"/>
      <c r="AM53" s="2575"/>
      <c r="AN53" s="2575"/>
      <c r="AO53" s="2575"/>
      <c r="AP53" s="2657"/>
      <c r="AQ53" s="2655"/>
      <c r="AR53" s="2655"/>
      <c r="AS53" s="2657"/>
    </row>
    <row r="54" spans="1:45" s="1423" customFormat="1" ht="38.25" customHeight="1" x14ac:dyDescent="0.25">
      <c r="A54" s="2623"/>
      <c r="B54" s="1474"/>
      <c r="C54" s="1473"/>
      <c r="D54" s="1474"/>
      <c r="E54" s="2729"/>
      <c r="F54" s="2729"/>
      <c r="G54" s="2707"/>
      <c r="H54" s="2708"/>
      <c r="I54" s="2707"/>
      <c r="J54" s="2708"/>
      <c r="K54" s="2734"/>
      <c r="L54" s="2316"/>
      <c r="M54" s="2734"/>
      <c r="N54" s="2316"/>
      <c r="O54" s="2734"/>
      <c r="P54" s="2734"/>
      <c r="Q54" s="2382"/>
      <c r="R54" s="2753"/>
      <c r="S54" s="2754"/>
      <c r="T54" s="2755"/>
      <c r="U54" s="2736"/>
      <c r="V54" s="2151" t="s">
        <v>2385</v>
      </c>
      <c r="W54" s="1527">
        <v>3000000</v>
      </c>
      <c r="X54" s="153" t="s">
        <v>2375</v>
      </c>
      <c r="Y54" s="1525">
        <v>20</v>
      </c>
      <c r="Z54" s="685" t="s">
        <v>1763</v>
      </c>
      <c r="AA54" s="2740"/>
      <c r="AB54" s="2700"/>
      <c r="AC54" s="2700"/>
      <c r="AD54" s="2700"/>
      <c r="AE54" s="2700"/>
      <c r="AF54" s="2700"/>
      <c r="AG54" s="2575"/>
      <c r="AH54" s="2575"/>
      <c r="AI54" s="2575"/>
      <c r="AJ54" s="2575"/>
      <c r="AK54" s="2575"/>
      <c r="AL54" s="2575"/>
      <c r="AM54" s="2575"/>
      <c r="AN54" s="2575"/>
      <c r="AO54" s="2575"/>
      <c r="AP54" s="2657"/>
      <c r="AQ54" s="2655"/>
      <c r="AR54" s="2655"/>
      <c r="AS54" s="2657"/>
    </row>
    <row r="55" spans="1:45" s="1423" customFormat="1" ht="38.25" customHeight="1" x14ac:dyDescent="0.25">
      <c r="A55" s="2623"/>
      <c r="B55" s="1474"/>
      <c r="C55" s="1473"/>
      <c r="D55" s="1474"/>
      <c r="E55" s="2729"/>
      <c r="F55" s="2729"/>
      <c r="G55" s="2707"/>
      <c r="H55" s="2708"/>
      <c r="I55" s="2707"/>
      <c r="J55" s="2708"/>
      <c r="K55" s="2734"/>
      <c r="L55" s="2316"/>
      <c r="M55" s="2734"/>
      <c r="N55" s="2316"/>
      <c r="O55" s="2734"/>
      <c r="P55" s="2734"/>
      <c r="Q55" s="2382"/>
      <c r="R55" s="2753"/>
      <c r="S55" s="2754"/>
      <c r="T55" s="2755"/>
      <c r="U55" s="2736"/>
      <c r="V55" s="2304"/>
      <c r="W55" s="1527">
        <f>10000000-7050000</f>
        <v>2950000</v>
      </c>
      <c r="X55" s="153" t="s">
        <v>2377</v>
      </c>
      <c r="Y55" s="287">
        <v>88</v>
      </c>
      <c r="Z55" s="696" t="s">
        <v>2324</v>
      </c>
      <c r="AA55" s="2740"/>
      <c r="AB55" s="2700"/>
      <c r="AC55" s="2700"/>
      <c r="AD55" s="2700"/>
      <c r="AE55" s="2700"/>
      <c r="AF55" s="2700"/>
      <c r="AG55" s="2575"/>
      <c r="AH55" s="2575"/>
      <c r="AI55" s="2575"/>
      <c r="AJ55" s="2575"/>
      <c r="AK55" s="2575"/>
      <c r="AL55" s="2575"/>
      <c r="AM55" s="2575"/>
      <c r="AN55" s="2575"/>
      <c r="AO55" s="2575"/>
      <c r="AP55" s="2657"/>
      <c r="AQ55" s="2655"/>
      <c r="AR55" s="2655"/>
      <c r="AS55" s="2657"/>
    </row>
    <row r="56" spans="1:45" s="1423" customFormat="1" ht="87" customHeight="1" x14ac:dyDescent="0.25">
      <c r="A56" s="2623"/>
      <c r="B56" s="1474"/>
      <c r="C56" s="1473"/>
      <c r="D56" s="1474"/>
      <c r="E56" s="2729"/>
      <c r="F56" s="2729"/>
      <c r="G56" s="2707"/>
      <c r="H56" s="2708"/>
      <c r="I56" s="2707"/>
      <c r="J56" s="2708"/>
      <c r="K56" s="2734"/>
      <c r="L56" s="2316"/>
      <c r="M56" s="2734"/>
      <c r="N56" s="2316"/>
      <c r="O56" s="2734"/>
      <c r="P56" s="2734"/>
      <c r="Q56" s="2382"/>
      <c r="R56" s="2753"/>
      <c r="S56" s="2754"/>
      <c r="T56" s="2755"/>
      <c r="U56" s="2736"/>
      <c r="V56" s="2151" t="s">
        <v>2386</v>
      </c>
      <c r="W56" s="1527">
        <v>5000000</v>
      </c>
      <c r="X56" s="153" t="s">
        <v>2375</v>
      </c>
      <c r="Y56" s="1525">
        <v>20</v>
      </c>
      <c r="Z56" s="685" t="s">
        <v>1763</v>
      </c>
      <c r="AA56" s="2740"/>
      <c r="AB56" s="2700"/>
      <c r="AC56" s="2700"/>
      <c r="AD56" s="2700"/>
      <c r="AE56" s="2700"/>
      <c r="AF56" s="2700"/>
      <c r="AG56" s="2575"/>
      <c r="AH56" s="2575"/>
      <c r="AI56" s="2575"/>
      <c r="AJ56" s="2575"/>
      <c r="AK56" s="2575"/>
      <c r="AL56" s="2575"/>
      <c r="AM56" s="2575"/>
      <c r="AN56" s="2575"/>
      <c r="AO56" s="2575"/>
      <c r="AP56" s="2657"/>
      <c r="AQ56" s="2655"/>
      <c r="AR56" s="2655"/>
      <c r="AS56" s="2657"/>
    </row>
    <row r="57" spans="1:45" s="1423" customFormat="1" ht="87" customHeight="1" x14ac:dyDescent="0.25">
      <c r="A57" s="2623"/>
      <c r="B57" s="1474"/>
      <c r="C57" s="1473"/>
      <c r="D57" s="1474"/>
      <c r="E57" s="2729"/>
      <c r="F57" s="2729"/>
      <c r="G57" s="2707"/>
      <c r="H57" s="2708"/>
      <c r="I57" s="2707"/>
      <c r="J57" s="2708"/>
      <c r="K57" s="2734"/>
      <c r="L57" s="2316"/>
      <c r="M57" s="2734"/>
      <c r="N57" s="2316"/>
      <c r="O57" s="2734"/>
      <c r="P57" s="2734"/>
      <c r="Q57" s="2382"/>
      <c r="R57" s="2753"/>
      <c r="S57" s="2754"/>
      <c r="T57" s="2755"/>
      <c r="U57" s="2736"/>
      <c r="V57" s="2738"/>
      <c r="W57" s="1527">
        <v>18000000</v>
      </c>
      <c r="X57" s="153" t="s">
        <v>2377</v>
      </c>
      <c r="Y57" s="287">
        <v>88</v>
      </c>
      <c r="Z57" s="696" t="s">
        <v>2324</v>
      </c>
      <c r="AA57" s="2740"/>
      <c r="AB57" s="2700"/>
      <c r="AC57" s="2700"/>
      <c r="AD57" s="2700"/>
      <c r="AE57" s="2700"/>
      <c r="AF57" s="2700"/>
      <c r="AG57" s="2575"/>
      <c r="AH57" s="2575"/>
      <c r="AI57" s="2575"/>
      <c r="AJ57" s="2575"/>
      <c r="AK57" s="2575"/>
      <c r="AL57" s="2575"/>
      <c r="AM57" s="2575"/>
      <c r="AN57" s="2575"/>
      <c r="AO57" s="2575"/>
      <c r="AP57" s="2657"/>
      <c r="AQ57" s="2655"/>
      <c r="AR57" s="2655"/>
      <c r="AS57" s="2657"/>
    </row>
    <row r="58" spans="1:45" s="1423" customFormat="1" ht="67.5" customHeight="1" x14ac:dyDescent="0.25">
      <c r="A58" s="2623"/>
      <c r="B58" s="1474"/>
      <c r="C58" s="1473"/>
      <c r="D58" s="1474"/>
      <c r="E58" s="2729"/>
      <c r="F58" s="2729"/>
      <c r="G58" s="2707"/>
      <c r="H58" s="2708"/>
      <c r="I58" s="2707"/>
      <c r="J58" s="2708"/>
      <c r="K58" s="2734"/>
      <c r="L58" s="2316"/>
      <c r="M58" s="2734"/>
      <c r="N58" s="2316"/>
      <c r="O58" s="2734"/>
      <c r="P58" s="2734"/>
      <c r="Q58" s="2382"/>
      <c r="R58" s="2753"/>
      <c r="S58" s="2754"/>
      <c r="T58" s="2755"/>
      <c r="U58" s="2736"/>
      <c r="V58" s="2737" t="s">
        <v>2387</v>
      </c>
      <c r="W58" s="1527">
        <v>3000000</v>
      </c>
      <c r="X58" s="153" t="s">
        <v>2388</v>
      </c>
      <c r="Y58" s="1525">
        <v>20</v>
      </c>
      <c r="Z58" s="685" t="s">
        <v>1763</v>
      </c>
      <c r="AA58" s="2740"/>
      <c r="AB58" s="2700"/>
      <c r="AC58" s="2700"/>
      <c r="AD58" s="2700"/>
      <c r="AE58" s="2700"/>
      <c r="AF58" s="2700"/>
      <c r="AG58" s="2575"/>
      <c r="AH58" s="2575"/>
      <c r="AI58" s="2575"/>
      <c r="AJ58" s="2575"/>
      <c r="AK58" s="2575"/>
      <c r="AL58" s="2575"/>
      <c r="AM58" s="2575"/>
      <c r="AN58" s="2575"/>
      <c r="AO58" s="2575"/>
      <c r="AP58" s="2657"/>
      <c r="AQ58" s="2655"/>
      <c r="AR58" s="2655"/>
      <c r="AS58" s="2657"/>
    </row>
    <row r="59" spans="1:45" s="1423" customFormat="1" ht="67.5" customHeight="1" x14ac:dyDescent="0.25">
      <c r="A59" s="2623"/>
      <c r="B59" s="1474"/>
      <c r="C59" s="1473"/>
      <c r="D59" s="1474"/>
      <c r="E59" s="2729"/>
      <c r="F59" s="2729"/>
      <c r="G59" s="2707"/>
      <c r="H59" s="2708"/>
      <c r="I59" s="2707"/>
      <c r="J59" s="2708"/>
      <c r="K59" s="2734"/>
      <c r="L59" s="2316"/>
      <c r="M59" s="2734"/>
      <c r="N59" s="2316"/>
      <c r="O59" s="2734"/>
      <c r="P59" s="2734"/>
      <c r="Q59" s="2382"/>
      <c r="R59" s="2753"/>
      <c r="S59" s="2754"/>
      <c r="T59" s="2755"/>
      <c r="U59" s="2736"/>
      <c r="V59" s="2738"/>
      <c r="W59" s="1527">
        <v>10000000</v>
      </c>
      <c r="X59" s="153" t="s">
        <v>2377</v>
      </c>
      <c r="Y59" s="287">
        <v>88</v>
      </c>
      <c r="Z59" s="696" t="s">
        <v>2324</v>
      </c>
      <c r="AA59" s="2740"/>
      <c r="AB59" s="2700"/>
      <c r="AC59" s="2700"/>
      <c r="AD59" s="2700"/>
      <c r="AE59" s="2700"/>
      <c r="AF59" s="2700"/>
      <c r="AG59" s="2575"/>
      <c r="AH59" s="2575"/>
      <c r="AI59" s="2575"/>
      <c r="AJ59" s="2575"/>
      <c r="AK59" s="2575"/>
      <c r="AL59" s="2575"/>
      <c r="AM59" s="2575"/>
      <c r="AN59" s="2575"/>
      <c r="AO59" s="2575"/>
      <c r="AP59" s="2657"/>
      <c r="AQ59" s="2655"/>
      <c r="AR59" s="2655"/>
      <c r="AS59" s="2657"/>
    </row>
    <row r="60" spans="1:45" s="1423" customFormat="1" ht="67.5" customHeight="1" x14ac:dyDescent="0.25">
      <c r="A60" s="2623"/>
      <c r="B60" s="1474"/>
      <c r="C60" s="1473"/>
      <c r="D60" s="1474"/>
      <c r="E60" s="2729"/>
      <c r="F60" s="2729"/>
      <c r="G60" s="2707"/>
      <c r="H60" s="2708"/>
      <c r="I60" s="2707"/>
      <c r="J60" s="2708"/>
      <c r="K60" s="2734"/>
      <c r="L60" s="2316"/>
      <c r="M60" s="2734"/>
      <c r="N60" s="2316"/>
      <c r="O60" s="2734"/>
      <c r="P60" s="2734"/>
      <c r="Q60" s="2382"/>
      <c r="R60" s="2753"/>
      <c r="S60" s="2754"/>
      <c r="T60" s="2755"/>
      <c r="U60" s="2736"/>
      <c r="V60" s="2737" t="s">
        <v>2389</v>
      </c>
      <c r="W60" s="1527">
        <v>10000000</v>
      </c>
      <c r="X60" s="153" t="s">
        <v>2375</v>
      </c>
      <c r="Y60" s="1525">
        <v>20</v>
      </c>
      <c r="Z60" s="685" t="s">
        <v>1763</v>
      </c>
      <c r="AA60" s="2740"/>
      <c r="AB60" s="2700"/>
      <c r="AC60" s="2700"/>
      <c r="AD60" s="2700"/>
      <c r="AE60" s="2700"/>
      <c r="AF60" s="2700"/>
      <c r="AG60" s="2575"/>
      <c r="AH60" s="2575"/>
      <c r="AI60" s="2575"/>
      <c r="AJ60" s="2575"/>
      <c r="AK60" s="2575"/>
      <c r="AL60" s="2575"/>
      <c r="AM60" s="2575"/>
      <c r="AN60" s="2575"/>
      <c r="AO60" s="2575"/>
      <c r="AP60" s="2657"/>
      <c r="AQ60" s="2655"/>
      <c r="AR60" s="2655"/>
      <c r="AS60" s="2657"/>
    </row>
    <row r="61" spans="1:45" s="1423" customFormat="1" ht="46.5" customHeight="1" x14ac:dyDescent="0.25">
      <c r="A61" s="2623"/>
      <c r="B61" s="1474"/>
      <c r="C61" s="1473"/>
      <c r="D61" s="1474"/>
      <c r="E61" s="2729"/>
      <c r="F61" s="2729"/>
      <c r="G61" s="2707"/>
      <c r="H61" s="2731"/>
      <c r="I61" s="2707"/>
      <c r="J61" s="2731"/>
      <c r="K61" s="2735"/>
      <c r="L61" s="2317"/>
      <c r="M61" s="2735"/>
      <c r="N61" s="2317"/>
      <c r="O61" s="2735"/>
      <c r="P61" s="2734"/>
      <c r="Q61" s="2382"/>
      <c r="R61" s="2753"/>
      <c r="S61" s="2754"/>
      <c r="T61" s="2755"/>
      <c r="U61" s="2736"/>
      <c r="V61" s="2738"/>
      <c r="W61" s="1527">
        <v>17000000</v>
      </c>
      <c r="X61" s="153" t="s">
        <v>2377</v>
      </c>
      <c r="Y61" s="287">
        <v>88</v>
      </c>
      <c r="Z61" s="696" t="s">
        <v>2324</v>
      </c>
      <c r="AA61" s="2740"/>
      <c r="AB61" s="2700"/>
      <c r="AC61" s="2700"/>
      <c r="AD61" s="2700"/>
      <c r="AE61" s="2700"/>
      <c r="AF61" s="2700"/>
      <c r="AG61" s="2575"/>
      <c r="AH61" s="2575"/>
      <c r="AI61" s="2575"/>
      <c r="AJ61" s="2575"/>
      <c r="AK61" s="2575"/>
      <c r="AL61" s="2575"/>
      <c r="AM61" s="2575"/>
      <c r="AN61" s="2575"/>
      <c r="AO61" s="2575"/>
      <c r="AP61" s="2657"/>
      <c r="AQ61" s="2655"/>
      <c r="AR61" s="2655"/>
      <c r="AS61" s="2657"/>
    </row>
    <row r="62" spans="1:45" s="1423" customFormat="1" ht="61.5" customHeight="1" x14ac:dyDescent="0.25">
      <c r="A62" s="2623"/>
      <c r="B62" s="1474"/>
      <c r="C62" s="1473"/>
      <c r="D62" s="1474"/>
      <c r="E62" s="2729"/>
      <c r="F62" s="2729"/>
      <c r="G62" s="2707">
        <v>4101025</v>
      </c>
      <c r="H62" s="2764" t="s">
        <v>2390</v>
      </c>
      <c r="I62" s="2707">
        <v>4101025</v>
      </c>
      <c r="J62" s="2764" t="s">
        <v>2390</v>
      </c>
      <c r="K62" s="2748">
        <v>410102511</v>
      </c>
      <c r="L62" s="2281" t="s">
        <v>2391</v>
      </c>
      <c r="M62" s="2748">
        <v>410102511</v>
      </c>
      <c r="N62" s="2281" t="s">
        <v>2391</v>
      </c>
      <c r="O62" s="2748">
        <v>100</v>
      </c>
      <c r="P62" s="2734"/>
      <c r="Q62" s="2382"/>
      <c r="R62" s="2753">
        <f>SUM(W62:W67)/S41</f>
        <v>0.10345024203407623</v>
      </c>
      <c r="S62" s="2754"/>
      <c r="T62" s="2755"/>
      <c r="U62" s="2736" t="s">
        <v>2392</v>
      </c>
      <c r="V62" s="2737" t="s">
        <v>2393</v>
      </c>
      <c r="W62" s="1524">
        <v>22000000</v>
      </c>
      <c r="X62" s="153" t="s">
        <v>2394</v>
      </c>
      <c r="Y62" s="1525">
        <v>20</v>
      </c>
      <c r="Z62" s="685" t="s">
        <v>1763</v>
      </c>
      <c r="AA62" s="2740"/>
      <c r="AB62" s="2700"/>
      <c r="AC62" s="2700"/>
      <c r="AD62" s="2700"/>
      <c r="AE62" s="2700"/>
      <c r="AF62" s="2700"/>
      <c r="AG62" s="2575"/>
      <c r="AH62" s="2575"/>
      <c r="AI62" s="2575"/>
      <c r="AJ62" s="2575"/>
      <c r="AK62" s="2575"/>
      <c r="AL62" s="2575"/>
      <c r="AM62" s="2575"/>
      <c r="AN62" s="2575"/>
      <c r="AO62" s="2575"/>
      <c r="AP62" s="2657"/>
      <c r="AQ62" s="2655"/>
      <c r="AR62" s="2655"/>
      <c r="AS62" s="2657"/>
    </row>
    <row r="63" spans="1:45" s="1423" customFormat="1" ht="61.5" customHeight="1" x14ac:dyDescent="0.25">
      <c r="A63" s="2623"/>
      <c r="B63" s="1474"/>
      <c r="C63" s="1473"/>
      <c r="D63" s="1474"/>
      <c r="E63" s="2729"/>
      <c r="F63" s="2729"/>
      <c r="G63" s="2707"/>
      <c r="H63" s="2708"/>
      <c r="I63" s="2707"/>
      <c r="J63" s="2708"/>
      <c r="K63" s="2734"/>
      <c r="L63" s="2316"/>
      <c r="M63" s="2734"/>
      <c r="N63" s="2316"/>
      <c r="O63" s="2734"/>
      <c r="P63" s="2734"/>
      <c r="Q63" s="2382"/>
      <c r="R63" s="2753"/>
      <c r="S63" s="2754"/>
      <c r="T63" s="2755"/>
      <c r="U63" s="2736"/>
      <c r="V63" s="2738"/>
      <c r="W63" s="1527">
        <v>5000000</v>
      </c>
      <c r="X63" s="153" t="s">
        <v>2395</v>
      </c>
      <c r="Y63" s="287">
        <v>88</v>
      </c>
      <c r="Z63" s="696" t="s">
        <v>2324</v>
      </c>
      <c r="AA63" s="2740"/>
      <c r="AB63" s="2700"/>
      <c r="AC63" s="2700"/>
      <c r="AD63" s="2700"/>
      <c r="AE63" s="2700"/>
      <c r="AF63" s="2700"/>
      <c r="AG63" s="2575"/>
      <c r="AH63" s="2575"/>
      <c r="AI63" s="2575"/>
      <c r="AJ63" s="2575"/>
      <c r="AK63" s="2575"/>
      <c r="AL63" s="2575"/>
      <c r="AM63" s="2575"/>
      <c r="AN63" s="2575"/>
      <c r="AO63" s="2575"/>
      <c r="AP63" s="2657"/>
      <c r="AQ63" s="2655"/>
      <c r="AR63" s="2655"/>
      <c r="AS63" s="2657"/>
    </row>
    <row r="64" spans="1:45" s="1423" customFormat="1" ht="69" customHeight="1" x14ac:dyDescent="0.25">
      <c r="A64" s="2623"/>
      <c r="B64" s="1474"/>
      <c r="C64" s="1473"/>
      <c r="D64" s="1474"/>
      <c r="E64" s="2729"/>
      <c r="F64" s="2729"/>
      <c r="G64" s="2707"/>
      <c r="H64" s="2708"/>
      <c r="I64" s="2707"/>
      <c r="J64" s="2708"/>
      <c r="K64" s="2734"/>
      <c r="L64" s="2316"/>
      <c r="M64" s="2734"/>
      <c r="N64" s="2316"/>
      <c r="O64" s="2734"/>
      <c r="P64" s="2734"/>
      <c r="Q64" s="2382"/>
      <c r="R64" s="2753"/>
      <c r="S64" s="2754"/>
      <c r="T64" s="2755"/>
      <c r="U64" s="2736"/>
      <c r="V64" s="2737" t="s">
        <v>2396</v>
      </c>
      <c r="W64" s="1527">
        <v>12000000</v>
      </c>
      <c r="X64" s="153" t="s">
        <v>2394</v>
      </c>
      <c r="Y64" s="1525">
        <v>20</v>
      </c>
      <c r="Z64" s="685" t="s">
        <v>1763</v>
      </c>
      <c r="AA64" s="2740"/>
      <c r="AB64" s="2700"/>
      <c r="AC64" s="2700"/>
      <c r="AD64" s="2700"/>
      <c r="AE64" s="2700"/>
      <c r="AF64" s="2700"/>
      <c r="AG64" s="2575"/>
      <c r="AH64" s="2575"/>
      <c r="AI64" s="2575"/>
      <c r="AJ64" s="2575"/>
      <c r="AK64" s="2575"/>
      <c r="AL64" s="2575"/>
      <c r="AM64" s="2575"/>
      <c r="AN64" s="2575"/>
      <c r="AO64" s="2575"/>
      <c r="AP64" s="2657"/>
      <c r="AQ64" s="2655"/>
      <c r="AR64" s="2655"/>
      <c r="AS64" s="2657"/>
    </row>
    <row r="65" spans="1:45" s="1423" customFormat="1" ht="69" customHeight="1" x14ac:dyDescent="0.25">
      <c r="A65" s="2623"/>
      <c r="B65" s="1474"/>
      <c r="C65" s="1473"/>
      <c r="D65" s="1474"/>
      <c r="E65" s="2729"/>
      <c r="F65" s="2729"/>
      <c r="G65" s="2707"/>
      <c r="H65" s="2708"/>
      <c r="I65" s="2707"/>
      <c r="J65" s="2708"/>
      <c r="K65" s="2734"/>
      <c r="L65" s="2316"/>
      <c r="M65" s="2734"/>
      <c r="N65" s="2316"/>
      <c r="O65" s="2734"/>
      <c r="P65" s="2734"/>
      <c r="Q65" s="2382"/>
      <c r="R65" s="2753"/>
      <c r="S65" s="2754"/>
      <c r="T65" s="2755"/>
      <c r="U65" s="2736"/>
      <c r="V65" s="2738"/>
      <c r="W65" s="1527">
        <v>7000000</v>
      </c>
      <c r="X65" s="153" t="s">
        <v>2395</v>
      </c>
      <c r="Y65" s="287">
        <v>88</v>
      </c>
      <c r="Z65" s="696" t="s">
        <v>2324</v>
      </c>
      <c r="AA65" s="2740"/>
      <c r="AB65" s="2700"/>
      <c r="AC65" s="2700"/>
      <c r="AD65" s="2700"/>
      <c r="AE65" s="2700"/>
      <c r="AF65" s="2700"/>
      <c r="AG65" s="2575"/>
      <c r="AH65" s="2575"/>
      <c r="AI65" s="2575"/>
      <c r="AJ65" s="2575"/>
      <c r="AK65" s="2575"/>
      <c r="AL65" s="2575"/>
      <c r="AM65" s="2575"/>
      <c r="AN65" s="2575"/>
      <c r="AO65" s="2575"/>
      <c r="AP65" s="2657"/>
      <c r="AQ65" s="2655"/>
      <c r="AR65" s="2655"/>
      <c r="AS65" s="2657"/>
    </row>
    <row r="66" spans="1:45" s="1423" customFormat="1" ht="33.75" customHeight="1" x14ac:dyDescent="0.25">
      <c r="A66" s="2623"/>
      <c r="B66" s="1474"/>
      <c r="C66" s="1473"/>
      <c r="D66" s="1474"/>
      <c r="E66" s="2729"/>
      <c r="F66" s="2729"/>
      <c r="G66" s="2707"/>
      <c r="H66" s="2708"/>
      <c r="I66" s="2707"/>
      <c r="J66" s="2708"/>
      <c r="K66" s="2734"/>
      <c r="L66" s="2316"/>
      <c r="M66" s="2734"/>
      <c r="N66" s="2316"/>
      <c r="O66" s="2734"/>
      <c r="P66" s="2734"/>
      <c r="Q66" s="2382"/>
      <c r="R66" s="2753"/>
      <c r="S66" s="2754"/>
      <c r="T66" s="2755"/>
      <c r="U66" s="2736"/>
      <c r="V66" s="1544" t="s">
        <v>2397</v>
      </c>
      <c r="W66" s="1524">
        <v>3000000</v>
      </c>
      <c r="X66" s="153" t="s">
        <v>2394</v>
      </c>
      <c r="Y66" s="1525">
        <v>20</v>
      </c>
      <c r="Z66" s="685" t="s">
        <v>1763</v>
      </c>
      <c r="AA66" s="2740"/>
      <c r="AB66" s="2700"/>
      <c r="AC66" s="2700"/>
      <c r="AD66" s="2700"/>
      <c r="AE66" s="2700"/>
      <c r="AF66" s="2700"/>
      <c r="AG66" s="2575"/>
      <c r="AH66" s="2575"/>
      <c r="AI66" s="2575"/>
      <c r="AJ66" s="2575"/>
      <c r="AK66" s="2575"/>
      <c r="AL66" s="2575"/>
      <c r="AM66" s="2575"/>
      <c r="AN66" s="2575"/>
      <c r="AO66" s="2575"/>
      <c r="AP66" s="2657"/>
      <c r="AQ66" s="2655"/>
      <c r="AR66" s="2655"/>
      <c r="AS66" s="2657"/>
    </row>
    <row r="67" spans="1:45" s="1423" customFormat="1" ht="56.25" customHeight="1" x14ac:dyDescent="0.25">
      <c r="A67" s="2623"/>
      <c r="B67" s="1474"/>
      <c r="C67" s="1473"/>
      <c r="D67" s="1474"/>
      <c r="E67" s="2729"/>
      <c r="F67" s="2729"/>
      <c r="G67" s="2707"/>
      <c r="H67" s="2731"/>
      <c r="I67" s="2707"/>
      <c r="J67" s="2731"/>
      <c r="K67" s="2735"/>
      <c r="L67" s="2317"/>
      <c r="M67" s="2735"/>
      <c r="N67" s="2317"/>
      <c r="O67" s="2735"/>
      <c r="P67" s="2734"/>
      <c r="Q67" s="2382"/>
      <c r="R67" s="2753"/>
      <c r="S67" s="2754"/>
      <c r="T67" s="2755"/>
      <c r="U67" s="2736"/>
      <c r="V67" s="1544" t="s">
        <v>2398</v>
      </c>
      <c r="W67" s="1524">
        <v>3000000</v>
      </c>
      <c r="X67" s="153" t="s">
        <v>2394</v>
      </c>
      <c r="Y67" s="1525">
        <v>20</v>
      </c>
      <c r="Z67" s="685" t="s">
        <v>1763</v>
      </c>
      <c r="AA67" s="2740"/>
      <c r="AB67" s="2700"/>
      <c r="AC67" s="2700"/>
      <c r="AD67" s="2700"/>
      <c r="AE67" s="2700"/>
      <c r="AF67" s="2700"/>
      <c r="AG67" s="2575"/>
      <c r="AH67" s="2575"/>
      <c r="AI67" s="2575"/>
      <c r="AJ67" s="2575"/>
      <c r="AK67" s="2575"/>
      <c r="AL67" s="2575"/>
      <c r="AM67" s="2575"/>
      <c r="AN67" s="2575"/>
      <c r="AO67" s="2575"/>
      <c r="AP67" s="2657"/>
      <c r="AQ67" s="2655"/>
      <c r="AR67" s="2655"/>
      <c r="AS67" s="2657"/>
    </row>
    <row r="68" spans="1:45" s="1423" customFormat="1" ht="48" customHeight="1" x14ac:dyDescent="0.25">
      <c r="A68" s="2623"/>
      <c r="B68" s="1474"/>
      <c r="C68" s="1473"/>
      <c r="D68" s="1474"/>
      <c r="E68" s="2729"/>
      <c r="F68" s="2729"/>
      <c r="G68" s="2707">
        <v>4101038</v>
      </c>
      <c r="H68" s="2764" t="s">
        <v>2399</v>
      </c>
      <c r="I68" s="2707">
        <v>4101038</v>
      </c>
      <c r="J68" s="2764" t="s">
        <v>2399</v>
      </c>
      <c r="K68" s="2748">
        <v>410103800</v>
      </c>
      <c r="L68" s="2281" t="s">
        <v>2400</v>
      </c>
      <c r="M68" s="2748">
        <v>410103800</v>
      </c>
      <c r="N68" s="2281" t="s">
        <v>2400</v>
      </c>
      <c r="O68" s="2748">
        <v>12</v>
      </c>
      <c r="P68" s="2734"/>
      <c r="Q68" s="2382"/>
      <c r="R68" s="2753">
        <f>SUM(W68:W76)/S41</f>
        <v>8.7534820182679884E-2</v>
      </c>
      <c r="S68" s="2754"/>
      <c r="T68" s="2755"/>
      <c r="U68" s="2736" t="s">
        <v>2401</v>
      </c>
      <c r="V68" s="1544" t="s">
        <v>2402</v>
      </c>
      <c r="W68" s="1524">
        <v>6000000</v>
      </c>
      <c r="X68" s="153" t="s">
        <v>2403</v>
      </c>
      <c r="Y68" s="1525">
        <v>20</v>
      </c>
      <c r="Z68" s="685" t="s">
        <v>1763</v>
      </c>
      <c r="AA68" s="2740"/>
      <c r="AB68" s="2700"/>
      <c r="AC68" s="2700"/>
      <c r="AD68" s="2700"/>
      <c r="AE68" s="2700"/>
      <c r="AF68" s="2700"/>
      <c r="AG68" s="2575"/>
      <c r="AH68" s="2575"/>
      <c r="AI68" s="2575"/>
      <c r="AJ68" s="2575"/>
      <c r="AK68" s="2575"/>
      <c r="AL68" s="2575"/>
      <c r="AM68" s="2575"/>
      <c r="AN68" s="2575"/>
      <c r="AO68" s="2575"/>
      <c r="AP68" s="2657"/>
      <c r="AQ68" s="2655"/>
      <c r="AR68" s="2655"/>
      <c r="AS68" s="2657"/>
    </row>
    <row r="69" spans="1:45" s="1423" customFormat="1" ht="47.25" customHeight="1" x14ac:dyDescent="0.25">
      <c r="A69" s="2623"/>
      <c r="B69" s="1474"/>
      <c r="C69" s="1473"/>
      <c r="D69" s="1474"/>
      <c r="E69" s="2729"/>
      <c r="F69" s="2729"/>
      <c r="G69" s="2707"/>
      <c r="H69" s="2708"/>
      <c r="I69" s="2707"/>
      <c r="J69" s="2708"/>
      <c r="K69" s="2734"/>
      <c r="L69" s="2316"/>
      <c r="M69" s="2734"/>
      <c r="N69" s="2316"/>
      <c r="O69" s="2734"/>
      <c r="P69" s="2734"/>
      <c r="Q69" s="2382"/>
      <c r="R69" s="2753"/>
      <c r="S69" s="2754"/>
      <c r="T69" s="2755"/>
      <c r="U69" s="2736"/>
      <c r="V69" s="1544" t="s">
        <v>2404</v>
      </c>
      <c r="W69" s="1527">
        <v>17000000</v>
      </c>
      <c r="X69" s="153" t="s">
        <v>2403</v>
      </c>
      <c r="Y69" s="1525">
        <v>20</v>
      </c>
      <c r="Z69" s="685" t="s">
        <v>1763</v>
      </c>
      <c r="AA69" s="2740"/>
      <c r="AB69" s="2700"/>
      <c r="AC69" s="2700"/>
      <c r="AD69" s="2700"/>
      <c r="AE69" s="2700"/>
      <c r="AF69" s="2700"/>
      <c r="AG69" s="2575"/>
      <c r="AH69" s="2575"/>
      <c r="AI69" s="2575"/>
      <c r="AJ69" s="2575"/>
      <c r="AK69" s="2575"/>
      <c r="AL69" s="2575"/>
      <c r="AM69" s="2575"/>
      <c r="AN69" s="2575"/>
      <c r="AO69" s="2575"/>
      <c r="AP69" s="2657"/>
      <c r="AQ69" s="2655"/>
      <c r="AR69" s="2655"/>
      <c r="AS69" s="2657"/>
    </row>
    <row r="70" spans="1:45" s="1423" customFormat="1" ht="41.25" customHeight="1" x14ac:dyDescent="0.25">
      <c r="A70" s="2623"/>
      <c r="B70" s="1474"/>
      <c r="C70" s="1473"/>
      <c r="D70" s="1474"/>
      <c r="E70" s="2729"/>
      <c r="F70" s="2729"/>
      <c r="G70" s="2707"/>
      <c r="H70" s="2708"/>
      <c r="I70" s="2707"/>
      <c r="J70" s="2708"/>
      <c r="K70" s="2734"/>
      <c r="L70" s="2316"/>
      <c r="M70" s="2734"/>
      <c r="N70" s="2316"/>
      <c r="O70" s="2734"/>
      <c r="P70" s="2734"/>
      <c r="Q70" s="2382"/>
      <c r="R70" s="2753"/>
      <c r="S70" s="2754"/>
      <c r="T70" s="2755"/>
      <c r="U70" s="2736"/>
      <c r="V70" s="2737" t="s">
        <v>2405</v>
      </c>
      <c r="W70" s="1527">
        <v>5000000</v>
      </c>
      <c r="X70" s="153" t="s">
        <v>2406</v>
      </c>
      <c r="Y70" s="1525">
        <v>20</v>
      </c>
      <c r="Z70" s="685" t="s">
        <v>1763</v>
      </c>
      <c r="AA70" s="2740"/>
      <c r="AB70" s="2700"/>
      <c r="AC70" s="2700"/>
      <c r="AD70" s="2700"/>
      <c r="AE70" s="2700"/>
      <c r="AF70" s="2700"/>
      <c r="AG70" s="2575"/>
      <c r="AH70" s="2575"/>
      <c r="AI70" s="2575"/>
      <c r="AJ70" s="2575"/>
      <c r="AK70" s="2575"/>
      <c r="AL70" s="2575"/>
      <c r="AM70" s="2575"/>
      <c r="AN70" s="2575"/>
      <c r="AO70" s="2575"/>
      <c r="AP70" s="2657"/>
      <c r="AQ70" s="2655"/>
      <c r="AR70" s="2655"/>
      <c r="AS70" s="2657"/>
    </row>
    <row r="71" spans="1:45" s="1423" customFormat="1" ht="29.25" customHeight="1" x14ac:dyDescent="0.25">
      <c r="A71" s="2623"/>
      <c r="B71" s="1474"/>
      <c r="C71" s="1473"/>
      <c r="D71" s="1474"/>
      <c r="E71" s="2729"/>
      <c r="F71" s="2729"/>
      <c r="G71" s="2707"/>
      <c r="H71" s="2708"/>
      <c r="I71" s="2707"/>
      <c r="J71" s="2708"/>
      <c r="K71" s="2734"/>
      <c r="L71" s="2316"/>
      <c r="M71" s="2734"/>
      <c r="N71" s="2316"/>
      <c r="O71" s="2734"/>
      <c r="P71" s="2734"/>
      <c r="Q71" s="2382"/>
      <c r="R71" s="2753"/>
      <c r="S71" s="2754"/>
      <c r="T71" s="2755"/>
      <c r="U71" s="2736"/>
      <c r="V71" s="2152"/>
      <c r="W71" s="1524">
        <v>2500000</v>
      </c>
      <c r="X71" s="153" t="s">
        <v>2407</v>
      </c>
      <c r="Y71" s="1525">
        <v>20</v>
      </c>
      <c r="Z71" s="685" t="s">
        <v>1763</v>
      </c>
      <c r="AA71" s="2740"/>
      <c r="AB71" s="2700"/>
      <c r="AC71" s="2700"/>
      <c r="AD71" s="2700"/>
      <c r="AE71" s="2700"/>
      <c r="AF71" s="2700"/>
      <c r="AG71" s="2575"/>
      <c r="AH71" s="2575"/>
      <c r="AI71" s="2575"/>
      <c r="AJ71" s="2575"/>
      <c r="AK71" s="2575"/>
      <c r="AL71" s="2575"/>
      <c r="AM71" s="2575"/>
      <c r="AN71" s="2575"/>
      <c r="AO71" s="2575"/>
      <c r="AP71" s="2657"/>
      <c r="AQ71" s="2655"/>
      <c r="AR71" s="2655"/>
      <c r="AS71" s="2657"/>
    </row>
    <row r="72" spans="1:45" s="1423" customFormat="1" ht="29.25" customHeight="1" x14ac:dyDescent="0.25">
      <c r="A72" s="2623"/>
      <c r="B72" s="1474"/>
      <c r="C72" s="1473"/>
      <c r="D72" s="1474"/>
      <c r="E72" s="2729"/>
      <c r="F72" s="2729"/>
      <c r="G72" s="2707"/>
      <c r="H72" s="2708"/>
      <c r="I72" s="2707"/>
      <c r="J72" s="2708"/>
      <c r="K72" s="2734"/>
      <c r="L72" s="2316"/>
      <c r="M72" s="2734"/>
      <c r="N72" s="2316"/>
      <c r="O72" s="2734"/>
      <c r="P72" s="2734"/>
      <c r="Q72" s="2382"/>
      <c r="R72" s="2753"/>
      <c r="S72" s="2754"/>
      <c r="T72" s="2755"/>
      <c r="U72" s="2736"/>
      <c r="V72" s="2738"/>
      <c r="W72" s="1545">
        <f>3000000-3000000</f>
        <v>0</v>
      </c>
      <c r="X72" s="153" t="s">
        <v>2408</v>
      </c>
      <c r="Y72" s="287">
        <v>88</v>
      </c>
      <c r="Z72" s="696" t="s">
        <v>2324</v>
      </c>
      <c r="AA72" s="2740"/>
      <c r="AB72" s="2700"/>
      <c r="AC72" s="2700"/>
      <c r="AD72" s="2700"/>
      <c r="AE72" s="2700"/>
      <c r="AF72" s="2700"/>
      <c r="AG72" s="2575"/>
      <c r="AH72" s="2575"/>
      <c r="AI72" s="2575"/>
      <c r="AJ72" s="2575"/>
      <c r="AK72" s="2575"/>
      <c r="AL72" s="2575"/>
      <c r="AM72" s="2575"/>
      <c r="AN72" s="2575"/>
      <c r="AO72" s="2575"/>
      <c r="AP72" s="2657"/>
      <c r="AQ72" s="2655"/>
      <c r="AR72" s="2655"/>
      <c r="AS72" s="2657"/>
    </row>
    <row r="73" spans="1:45" s="1423" customFormat="1" ht="35.25" customHeight="1" x14ac:dyDescent="0.25">
      <c r="A73" s="2623"/>
      <c r="B73" s="1474"/>
      <c r="C73" s="1473"/>
      <c r="D73" s="1474"/>
      <c r="E73" s="2729"/>
      <c r="F73" s="2729"/>
      <c r="G73" s="2707"/>
      <c r="H73" s="2708"/>
      <c r="I73" s="2707"/>
      <c r="J73" s="2708"/>
      <c r="K73" s="2734"/>
      <c r="L73" s="2316"/>
      <c r="M73" s="2734"/>
      <c r="N73" s="2316"/>
      <c r="O73" s="2734"/>
      <c r="P73" s="2734"/>
      <c r="Q73" s="2382"/>
      <c r="R73" s="2753"/>
      <c r="S73" s="2754"/>
      <c r="T73" s="2755"/>
      <c r="U73" s="2736"/>
      <c r="V73" s="1544" t="s">
        <v>2397</v>
      </c>
      <c r="W73" s="1545">
        <v>2500000</v>
      </c>
      <c r="X73" s="153" t="s">
        <v>2407</v>
      </c>
      <c r="Y73" s="1525">
        <v>20</v>
      </c>
      <c r="Z73" s="685" t="s">
        <v>1763</v>
      </c>
      <c r="AA73" s="2740"/>
      <c r="AB73" s="2700"/>
      <c r="AC73" s="2700"/>
      <c r="AD73" s="2700"/>
      <c r="AE73" s="2700"/>
      <c r="AF73" s="2700"/>
      <c r="AG73" s="2575"/>
      <c r="AH73" s="2575"/>
      <c r="AI73" s="2575"/>
      <c r="AJ73" s="2575"/>
      <c r="AK73" s="2575"/>
      <c r="AL73" s="2575"/>
      <c r="AM73" s="2575"/>
      <c r="AN73" s="2575"/>
      <c r="AO73" s="2575"/>
      <c r="AP73" s="2657"/>
      <c r="AQ73" s="2655"/>
      <c r="AR73" s="2655"/>
      <c r="AS73" s="2657"/>
    </row>
    <row r="74" spans="1:45" s="1423" customFormat="1" ht="54.75" customHeight="1" x14ac:dyDescent="0.25">
      <c r="A74" s="2623"/>
      <c r="B74" s="1474"/>
      <c r="C74" s="1473"/>
      <c r="D74" s="1474"/>
      <c r="E74" s="2729"/>
      <c r="F74" s="2729"/>
      <c r="G74" s="2707"/>
      <c r="H74" s="2708"/>
      <c r="I74" s="2707"/>
      <c r="J74" s="2708"/>
      <c r="K74" s="2734"/>
      <c r="L74" s="2316"/>
      <c r="M74" s="2734"/>
      <c r="N74" s="2316"/>
      <c r="O74" s="2734"/>
      <c r="P74" s="2734"/>
      <c r="Q74" s="2382"/>
      <c r="R74" s="2753"/>
      <c r="S74" s="2754"/>
      <c r="T74" s="2755"/>
      <c r="U74" s="2736"/>
      <c r="V74" s="2737" t="s">
        <v>2409</v>
      </c>
      <c r="W74" s="1545">
        <v>5000000</v>
      </c>
      <c r="X74" s="153" t="s">
        <v>2403</v>
      </c>
      <c r="Y74" s="1525">
        <v>20</v>
      </c>
      <c r="Z74" s="685" t="s">
        <v>1763</v>
      </c>
      <c r="AA74" s="2740"/>
      <c r="AB74" s="2700"/>
      <c r="AC74" s="2700"/>
      <c r="AD74" s="2700"/>
      <c r="AE74" s="2700"/>
      <c r="AF74" s="2700"/>
      <c r="AG74" s="2575"/>
      <c r="AH74" s="2575"/>
      <c r="AI74" s="2575"/>
      <c r="AJ74" s="2575"/>
      <c r="AK74" s="2575"/>
      <c r="AL74" s="2575"/>
      <c r="AM74" s="2575"/>
      <c r="AN74" s="2575"/>
      <c r="AO74" s="2575"/>
      <c r="AP74" s="2657"/>
      <c r="AQ74" s="2655"/>
      <c r="AR74" s="2655"/>
      <c r="AS74" s="2657"/>
    </row>
    <row r="75" spans="1:45" s="1423" customFormat="1" ht="54.75" customHeight="1" x14ac:dyDescent="0.25">
      <c r="A75" s="2623"/>
      <c r="B75" s="1474"/>
      <c r="C75" s="1473"/>
      <c r="D75" s="1474"/>
      <c r="E75" s="2729"/>
      <c r="F75" s="2729"/>
      <c r="G75" s="2707"/>
      <c r="H75" s="2708"/>
      <c r="I75" s="2707"/>
      <c r="J75" s="2708"/>
      <c r="K75" s="2734"/>
      <c r="L75" s="2316"/>
      <c r="M75" s="2734"/>
      <c r="N75" s="2316"/>
      <c r="O75" s="2734"/>
      <c r="P75" s="2734"/>
      <c r="Q75" s="2382"/>
      <c r="R75" s="2753"/>
      <c r="S75" s="2754"/>
      <c r="T75" s="2755"/>
      <c r="U75" s="2736"/>
      <c r="V75" s="2738"/>
      <c r="W75" s="1545">
        <v>3000000</v>
      </c>
      <c r="X75" s="153" t="s">
        <v>2408</v>
      </c>
      <c r="Y75" s="287">
        <v>88</v>
      </c>
      <c r="Z75" s="696" t="s">
        <v>2324</v>
      </c>
      <c r="AA75" s="2740"/>
      <c r="AB75" s="2700"/>
      <c r="AC75" s="2700"/>
      <c r="AD75" s="2700"/>
      <c r="AE75" s="2700"/>
      <c r="AF75" s="2700"/>
      <c r="AG75" s="2575"/>
      <c r="AH75" s="2575"/>
      <c r="AI75" s="2575"/>
      <c r="AJ75" s="2575"/>
      <c r="AK75" s="2575"/>
      <c r="AL75" s="2575"/>
      <c r="AM75" s="2575"/>
      <c r="AN75" s="2575"/>
      <c r="AO75" s="2575"/>
      <c r="AP75" s="2657"/>
      <c r="AQ75" s="2655"/>
      <c r="AR75" s="2655"/>
      <c r="AS75" s="2657"/>
    </row>
    <row r="76" spans="1:45" s="1423" customFormat="1" ht="71.25" customHeight="1" x14ac:dyDescent="0.25">
      <c r="A76" s="2623"/>
      <c r="B76" s="1474"/>
      <c r="C76" s="1473"/>
      <c r="D76" s="1474"/>
      <c r="E76" s="2729"/>
      <c r="F76" s="2729"/>
      <c r="G76" s="2707"/>
      <c r="H76" s="2731"/>
      <c r="I76" s="2707"/>
      <c r="J76" s="2731"/>
      <c r="K76" s="2735"/>
      <c r="L76" s="2317"/>
      <c r="M76" s="2735"/>
      <c r="N76" s="2317"/>
      <c r="O76" s="2735"/>
      <c r="P76" s="2734"/>
      <c r="Q76" s="2382"/>
      <c r="R76" s="2753"/>
      <c r="S76" s="2754"/>
      <c r="T76" s="2755"/>
      <c r="U76" s="2736"/>
      <c r="V76" s="1544" t="s">
        <v>2410</v>
      </c>
      <c r="W76" s="1527">
        <v>3000000</v>
      </c>
      <c r="X76" s="837" t="s">
        <v>2403</v>
      </c>
      <c r="Y76" s="1525">
        <v>20</v>
      </c>
      <c r="Z76" s="685" t="s">
        <v>1763</v>
      </c>
      <c r="AA76" s="2740"/>
      <c r="AB76" s="2700"/>
      <c r="AC76" s="2700"/>
      <c r="AD76" s="2700"/>
      <c r="AE76" s="2700"/>
      <c r="AF76" s="2700"/>
      <c r="AG76" s="2575"/>
      <c r="AH76" s="2575"/>
      <c r="AI76" s="2575"/>
      <c r="AJ76" s="2575"/>
      <c r="AK76" s="2575"/>
      <c r="AL76" s="2575"/>
      <c r="AM76" s="2575"/>
      <c r="AN76" s="2575"/>
      <c r="AO76" s="2575"/>
      <c r="AP76" s="2657"/>
      <c r="AQ76" s="2655"/>
      <c r="AR76" s="2655"/>
      <c r="AS76" s="2657"/>
    </row>
    <row r="77" spans="1:45" s="1423" customFormat="1" ht="70.5" customHeight="1" x14ac:dyDescent="0.25">
      <c r="A77" s="2623"/>
      <c r="B77" s="1474"/>
      <c r="C77" s="1473"/>
      <c r="D77" s="1474"/>
      <c r="E77" s="2729"/>
      <c r="F77" s="2729"/>
      <c r="G77" s="2768">
        <v>4101073</v>
      </c>
      <c r="H77" s="2770" t="s">
        <v>2411</v>
      </c>
      <c r="I77" s="2768">
        <v>4101073</v>
      </c>
      <c r="J77" s="2772" t="s">
        <v>2411</v>
      </c>
      <c r="K77" s="2748">
        <v>410107300</v>
      </c>
      <c r="L77" s="2281" t="s">
        <v>2412</v>
      </c>
      <c r="M77" s="2748">
        <v>410107300</v>
      </c>
      <c r="N77" s="2281" t="s">
        <v>2412</v>
      </c>
      <c r="O77" s="2748">
        <v>30</v>
      </c>
      <c r="P77" s="2734"/>
      <c r="Q77" s="2382"/>
      <c r="R77" s="2756">
        <f>SUM(W77:W82)/S41</f>
        <v>0.2719689216851886</v>
      </c>
      <c r="S77" s="2754"/>
      <c r="T77" s="2755"/>
      <c r="U77" s="2759" t="s">
        <v>2413</v>
      </c>
      <c r="V77" s="2762" t="s">
        <v>2414</v>
      </c>
      <c r="W77" s="1546">
        <f>40000000-40000000</f>
        <v>0</v>
      </c>
      <c r="X77" s="345" t="s">
        <v>2415</v>
      </c>
      <c r="Y77" s="1525">
        <v>20</v>
      </c>
      <c r="Z77" s="685" t="s">
        <v>1763</v>
      </c>
      <c r="AA77" s="2740"/>
      <c r="AB77" s="2700"/>
      <c r="AC77" s="2700"/>
      <c r="AD77" s="2700"/>
      <c r="AE77" s="2700"/>
      <c r="AF77" s="2700"/>
      <c r="AG77" s="2575"/>
      <c r="AH77" s="2575"/>
      <c r="AI77" s="2575"/>
      <c r="AJ77" s="2575"/>
      <c r="AK77" s="2575"/>
      <c r="AL77" s="2575"/>
      <c r="AM77" s="2575"/>
      <c r="AN77" s="2575"/>
      <c r="AO77" s="2575"/>
      <c r="AP77" s="2657"/>
      <c r="AQ77" s="2655"/>
      <c r="AR77" s="2655"/>
      <c r="AS77" s="2657"/>
    </row>
    <row r="78" spans="1:45" s="1423" customFormat="1" ht="70.5" customHeight="1" x14ac:dyDescent="0.25">
      <c r="A78" s="2623"/>
      <c r="B78" s="1474"/>
      <c r="C78" s="1473"/>
      <c r="D78" s="1474"/>
      <c r="E78" s="2729"/>
      <c r="F78" s="2729"/>
      <c r="G78" s="2769"/>
      <c r="H78" s="2760"/>
      <c r="I78" s="2769"/>
      <c r="J78" s="2773"/>
      <c r="K78" s="2734"/>
      <c r="L78" s="2316"/>
      <c r="M78" s="2734"/>
      <c r="N78" s="2316"/>
      <c r="O78" s="2734"/>
      <c r="P78" s="2734"/>
      <c r="Q78" s="2382"/>
      <c r="R78" s="2757"/>
      <c r="S78" s="2754"/>
      <c r="T78" s="2755"/>
      <c r="U78" s="2760"/>
      <c r="V78" s="2763"/>
      <c r="W78" s="1546">
        <v>36707113</v>
      </c>
      <c r="X78" s="345" t="s">
        <v>2416</v>
      </c>
      <c r="Y78" s="287">
        <v>88</v>
      </c>
      <c r="Z78" s="696" t="s">
        <v>2324</v>
      </c>
      <c r="AA78" s="2740"/>
      <c r="AB78" s="2700"/>
      <c r="AC78" s="2700"/>
      <c r="AD78" s="2700"/>
      <c r="AE78" s="2700"/>
      <c r="AF78" s="2700"/>
      <c r="AG78" s="2575"/>
      <c r="AH78" s="2575"/>
      <c r="AI78" s="2575"/>
      <c r="AJ78" s="2575"/>
      <c r="AK78" s="2575"/>
      <c r="AL78" s="2575"/>
      <c r="AM78" s="2575"/>
      <c r="AN78" s="2575"/>
      <c r="AO78" s="2575"/>
      <c r="AP78" s="2657"/>
      <c r="AQ78" s="2655"/>
      <c r="AR78" s="2655"/>
      <c r="AS78" s="2657"/>
    </row>
    <row r="79" spans="1:45" s="1423" customFormat="1" ht="70.5" customHeight="1" x14ac:dyDescent="0.25">
      <c r="A79" s="2623"/>
      <c r="B79" s="1474"/>
      <c r="C79" s="1473"/>
      <c r="D79" s="1474"/>
      <c r="E79" s="2729"/>
      <c r="F79" s="2729"/>
      <c r="G79" s="2769"/>
      <c r="H79" s="2760"/>
      <c r="I79" s="2769"/>
      <c r="J79" s="2773"/>
      <c r="K79" s="2734"/>
      <c r="L79" s="2316"/>
      <c r="M79" s="2734"/>
      <c r="N79" s="2316"/>
      <c r="O79" s="2734"/>
      <c r="P79" s="2734"/>
      <c r="Q79" s="2382"/>
      <c r="R79" s="2757"/>
      <c r="S79" s="2754"/>
      <c r="T79" s="2755"/>
      <c r="U79" s="2760"/>
      <c r="V79" s="2763"/>
      <c r="W79" s="1546">
        <v>20000000</v>
      </c>
      <c r="X79" s="345" t="s">
        <v>2417</v>
      </c>
      <c r="Y79" s="1525">
        <v>20</v>
      </c>
      <c r="Z79" s="685" t="s">
        <v>1763</v>
      </c>
      <c r="AA79" s="2740"/>
      <c r="AB79" s="2700"/>
      <c r="AC79" s="2700"/>
      <c r="AD79" s="2700"/>
      <c r="AE79" s="2700"/>
      <c r="AF79" s="2700"/>
      <c r="AG79" s="2575"/>
      <c r="AH79" s="2575"/>
      <c r="AI79" s="2575"/>
      <c r="AJ79" s="2575"/>
      <c r="AK79" s="2575"/>
      <c r="AL79" s="2575"/>
      <c r="AM79" s="2575"/>
      <c r="AN79" s="2575"/>
      <c r="AO79" s="2575"/>
      <c r="AP79" s="2657"/>
      <c r="AQ79" s="2655"/>
      <c r="AR79" s="2655"/>
      <c r="AS79" s="2657"/>
    </row>
    <row r="80" spans="1:45" s="1423" customFormat="1" ht="70.5" customHeight="1" x14ac:dyDescent="0.25">
      <c r="A80" s="2623"/>
      <c r="B80" s="1474"/>
      <c r="C80" s="1473"/>
      <c r="D80" s="1474"/>
      <c r="E80" s="2729"/>
      <c r="F80" s="2729"/>
      <c r="G80" s="2769"/>
      <c r="H80" s="2760"/>
      <c r="I80" s="2769"/>
      <c r="J80" s="2773"/>
      <c r="K80" s="2734"/>
      <c r="L80" s="2316"/>
      <c r="M80" s="2734"/>
      <c r="N80" s="2316"/>
      <c r="O80" s="2734"/>
      <c r="P80" s="2734"/>
      <c r="Q80" s="2382"/>
      <c r="R80" s="2757"/>
      <c r="S80" s="2754"/>
      <c r="T80" s="2755"/>
      <c r="U80" s="2760"/>
      <c r="V80" s="2763"/>
      <c r="W80" s="1546">
        <v>30000000</v>
      </c>
      <c r="X80" s="345" t="s">
        <v>2418</v>
      </c>
      <c r="Y80" s="287">
        <v>88</v>
      </c>
      <c r="Z80" s="696" t="s">
        <v>2324</v>
      </c>
      <c r="AA80" s="2740"/>
      <c r="AB80" s="2700"/>
      <c r="AC80" s="2700"/>
      <c r="AD80" s="2700"/>
      <c r="AE80" s="2700"/>
      <c r="AF80" s="2700"/>
      <c r="AG80" s="2575"/>
      <c r="AH80" s="2575"/>
      <c r="AI80" s="2575"/>
      <c r="AJ80" s="2575"/>
      <c r="AK80" s="2575"/>
      <c r="AL80" s="2575"/>
      <c r="AM80" s="2575"/>
      <c r="AN80" s="2575"/>
      <c r="AO80" s="2575"/>
      <c r="AP80" s="2657"/>
      <c r="AQ80" s="2655"/>
      <c r="AR80" s="2655"/>
      <c r="AS80" s="2657"/>
    </row>
    <row r="81" spans="1:45" s="1423" customFormat="1" ht="70.5" customHeight="1" x14ac:dyDescent="0.25">
      <c r="A81" s="2623"/>
      <c r="B81" s="1474"/>
      <c r="C81" s="1473"/>
      <c r="D81" s="1474"/>
      <c r="E81" s="2729"/>
      <c r="F81" s="2729"/>
      <c r="G81" s="2769"/>
      <c r="H81" s="2760"/>
      <c r="I81" s="2769"/>
      <c r="J81" s="2773"/>
      <c r="K81" s="2734"/>
      <c r="L81" s="2316"/>
      <c r="M81" s="2734"/>
      <c r="N81" s="2316"/>
      <c r="O81" s="2734"/>
      <c r="P81" s="2734"/>
      <c r="Q81" s="2382"/>
      <c r="R81" s="2757"/>
      <c r="S81" s="2754"/>
      <c r="T81" s="2755"/>
      <c r="U81" s="2760"/>
      <c r="V81" s="2763"/>
      <c r="W81" s="1546">
        <v>30000000</v>
      </c>
      <c r="X81" s="345" t="s">
        <v>2419</v>
      </c>
      <c r="Y81" s="287">
        <v>88</v>
      </c>
      <c r="Z81" s="696" t="s">
        <v>2324</v>
      </c>
      <c r="AA81" s="2740"/>
      <c r="AB81" s="2700"/>
      <c r="AC81" s="2700"/>
      <c r="AD81" s="2700"/>
      <c r="AE81" s="2700"/>
      <c r="AF81" s="2700"/>
      <c r="AG81" s="2575"/>
      <c r="AH81" s="2575"/>
      <c r="AI81" s="2575"/>
      <c r="AJ81" s="2575"/>
      <c r="AK81" s="2575"/>
      <c r="AL81" s="2575"/>
      <c r="AM81" s="2575"/>
      <c r="AN81" s="2575"/>
      <c r="AO81" s="2575"/>
      <c r="AP81" s="2657"/>
      <c r="AQ81" s="2655"/>
      <c r="AR81" s="2655"/>
      <c r="AS81" s="2657"/>
    </row>
    <row r="82" spans="1:45" s="1423" customFormat="1" ht="70.5" customHeight="1" x14ac:dyDescent="0.25">
      <c r="A82" s="2623"/>
      <c r="B82" s="1474"/>
      <c r="C82" s="1473"/>
      <c r="D82" s="1474"/>
      <c r="E82" s="2729"/>
      <c r="F82" s="2729"/>
      <c r="G82" s="2706"/>
      <c r="H82" s="2771"/>
      <c r="I82" s="2706"/>
      <c r="J82" s="2774"/>
      <c r="K82" s="2735"/>
      <c r="L82" s="2317"/>
      <c r="M82" s="2735"/>
      <c r="N82" s="2317"/>
      <c r="O82" s="2735"/>
      <c r="P82" s="2734"/>
      <c r="Q82" s="2382"/>
      <c r="R82" s="2758"/>
      <c r="S82" s="2754"/>
      <c r="T82" s="2755"/>
      <c r="U82" s="2761"/>
      <c r="V82" s="2763"/>
      <c r="W82" s="1546">
        <v>20000000</v>
      </c>
      <c r="X82" s="345" t="s">
        <v>2420</v>
      </c>
      <c r="Y82" s="1525">
        <v>20</v>
      </c>
      <c r="Z82" s="685" t="s">
        <v>1763</v>
      </c>
      <c r="AA82" s="2740"/>
      <c r="AB82" s="2700"/>
      <c r="AC82" s="2700"/>
      <c r="AD82" s="2700"/>
      <c r="AE82" s="2700"/>
      <c r="AF82" s="2700"/>
      <c r="AG82" s="2575"/>
      <c r="AH82" s="2575"/>
      <c r="AI82" s="2575"/>
      <c r="AJ82" s="2575"/>
      <c r="AK82" s="2575"/>
      <c r="AL82" s="2575"/>
      <c r="AM82" s="2575"/>
      <c r="AN82" s="2575"/>
      <c r="AO82" s="2575"/>
      <c r="AP82" s="2657"/>
      <c r="AQ82" s="2655"/>
      <c r="AR82" s="2655"/>
      <c r="AS82" s="2657"/>
    </row>
    <row r="83" spans="1:45" s="1423" customFormat="1" ht="50.25" customHeight="1" x14ac:dyDescent="0.25">
      <c r="A83" s="2623"/>
      <c r="B83" s="1474"/>
      <c r="C83" s="1473"/>
      <c r="D83" s="1474"/>
      <c r="E83" s="2729"/>
      <c r="F83" s="2729"/>
      <c r="G83" s="2707">
        <v>4101011</v>
      </c>
      <c r="H83" s="2764" t="s">
        <v>2421</v>
      </c>
      <c r="I83" s="2707">
        <v>4101011</v>
      </c>
      <c r="J83" s="2764" t="s">
        <v>2421</v>
      </c>
      <c r="K83" s="2748">
        <v>410101100</v>
      </c>
      <c r="L83" s="2281" t="s">
        <v>2422</v>
      </c>
      <c r="M83" s="2748">
        <v>410101100</v>
      </c>
      <c r="N83" s="2281" t="s">
        <v>2422</v>
      </c>
      <c r="O83" s="2748">
        <v>2</v>
      </c>
      <c r="P83" s="2734"/>
      <c r="Q83" s="2382"/>
      <c r="R83" s="2756">
        <f>SUM(W83:W90)/S41</f>
        <v>9.35031033769535E-2</v>
      </c>
      <c r="S83" s="2754"/>
      <c r="T83" s="2755"/>
      <c r="U83" s="2776" t="s">
        <v>2423</v>
      </c>
      <c r="V83" s="2778" t="s">
        <v>2424</v>
      </c>
      <c r="W83" s="1547">
        <v>3000000</v>
      </c>
      <c r="X83" s="1548" t="s">
        <v>2425</v>
      </c>
      <c r="Y83" s="1525">
        <v>20</v>
      </c>
      <c r="Z83" s="685" t="s">
        <v>1763</v>
      </c>
      <c r="AA83" s="2740"/>
      <c r="AB83" s="2700"/>
      <c r="AC83" s="2700"/>
      <c r="AD83" s="2700"/>
      <c r="AE83" s="2700"/>
      <c r="AF83" s="2700"/>
      <c r="AG83" s="2575"/>
      <c r="AH83" s="2575"/>
      <c r="AI83" s="2575"/>
      <c r="AJ83" s="2575"/>
      <c r="AK83" s="2575"/>
      <c r="AL83" s="2575"/>
      <c r="AM83" s="2575"/>
      <c r="AN83" s="2575"/>
      <c r="AO83" s="2575"/>
      <c r="AP83" s="2657"/>
      <c r="AQ83" s="2655"/>
      <c r="AR83" s="2655"/>
      <c r="AS83" s="2657"/>
    </row>
    <row r="84" spans="1:45" s="1423" customFormat="1" ht="50.25" customHeight="1" x14ac:dyDescent="0.25">
      <c r="A84" s="2623"/>
      <c r="B84" s="1474"/>
      <c r="C84" s="1473"/>
      <c r="D84" s="1474"/>
      <c r="E84" s="2729"/>
      <c r="F84" s="2729"/>
      <c r="G84" s="2707"/>
      <c r="H84" s="2708"/>
      <c r="I84" s="2707"/>
      <c r="J84" s="2708"/>
      <c r="K84" s="2734"/>
      <c r="L84" s="2316"/>
      <c r="M84" s="2734"/>
      <c r="N84" s="2316"/>
      <c r="O84" s="2734"/>
      <c r="P84" s="2734"/>
      <c r="Q84" s="2382"/>
      <c r="R84" s="2757"/>
      <c r="S84" s="2754"/>
      <c r="T84" s="2755"/>
      <c r="U84" s="2777"/>
      <c r="V84" s="2778"/>
      <c r="W84" s="1483">
        <v>20000000</v>
      </c>
      <c r="X84" s="163" t="s">
        <v>2426</v>
      </c>
      <c r="Y84" s="287">
        <v>88</v>
      </c>
      <c r="Z84" s="696" t="s">
        <v>2324</v>
      </c>
      <c r="AA84" s="2740"/>
      <c r="AB84" s="2700"/>
      <c r="AC84" s="2700"/>
      <c r="AD84" s="2700"/>
      <c r="AE84" s="2700"/>
      <c r="AF84" s="2700"/>
      <c r="AG84" s="2575"/>
      <c r="AH84" s="2575"/>
      <c r="AI84" s="2575"/>
      <c r="AJ84" s="2575"/>
      <c r="AK84" s="2575"/>
      <c r="AL84" s="2575"/>
      <c r="AM84" s="2575"/>
      <c r="AN84" s="2575"/>
      <c r="AO84" s="2575"/>
      <c r="AP84" s="2657"/>
      <c r="AQ84" s="2655"/>
      <c r="AR84" s="2655"/>
      <c r="AS84" s="2657"/>
    </row>
    <row r="85" spans="1:45" s="1423" customFormat="1" ht="53.25" customHeight="1" x14ac:dyDescent="0.25">
      <c r="A85" s="2623"/>
      <c r="B85" s="1474"/>
      <c r="C85" s="1473"/>
      <c r="D85" s="1474"/>
      <c r="E85" s="2729"/>
      <c r="F85" s="2729"/>
      <c r="G85" s="2707"/>
      <c r="H85" s="2708"/>
      <c r="I85" s="2707"/>
      <c r="J85" s="2708"/>
      <c r="K85" s="2734"/>
      <c r="L85" s="2316"/>
      <c r="M85" s="2734"/>
      <c r="N85" s="2316"/>
      <c r="O85" s="2734"/>
      <c r="P85" s="2734"/>
      <c r="Q85" s="2382"/>
      <c r="R85" s="2757"/>
      <c r="S85" s="2754"/>
      <c r="T85" s="2755"/>
      <c r="U85" s="2760"/>
      <c r="V85" s="2152" t="s">
        <v>2427</v>
      </c>
      <c r="W85" s="1545">
        <v>7000000</v>
      </c>
      <c r="X85" s="153" t="s">
        <v>2428</v>
      </c>
      <c r="Y85" s="1525">
        <v>20</v>
      </c>
      <c r="Z85" s="685" t="s">
        <v>1763</v>
      </c>
      <c r="AA85" s="2740"/>
      <c r="AB85" s="2700"/>
      <c r="AC85" s="2700"/>
      <c r="AD85" s="2700"/>
      <c r="AE85" s="2700"/>
      <c r="AF85" s="2700"/>
      <c r="AG85" s="2575"/>
      <c r="AH85" s="2575"/>
      <c r="AI85" s="2575"/>
      <c r="AJ85" s="2575"/>
      <c r="AK85" s="2575"/>
      <c r="AL85" s="2575"/>
      <c r="AM85" s="2575"/>
      <c r="AN85" s="2575"/>
      <c r="AO85" s="2575"/>
      <c r="AP85" s="2657"/>
      <c r="AQ85" s="2655"/>
      <c r="AR85" s="2655"/>
      <c r="AS85" s="2657"/>
    </row>
    <row r="86" spans="1:45" s="1423" customFormat="1" ht="53.25" customHeight="1" x14ac:dyDescent="0.25">
      <c r="A86" s="2623"/>
      <c r="B86" s="1474"/>
      <c r="C86" s="1473"/>
      <c r="D86" s="1474"/>
      <c r="E86" s="2729"/>
      <c r="F86" s="2729"/>
      <c r="G86" s="2707"/>
      <c r="H86" s="2708"/>
      <c r="I86" s="2707"/>
      <c r="J86" s="2708"/>
      <c r="K86" s="2734"/>
      <c r="L86" s="2316"/>
      <c r="M86" s="2734"/>
      <c r="N86" s="2316"/>
      <c r="O86" s="2734"/>
      <c r="P86" s="2734"/>
      <c r="Q86" s="2382"/>
      <c r="R86" s="2757"/>
      <c r="S86" s="2754"/>
      <c r="T86" s="2755"/>
      <c r="U86" s="2760"/>
      <c r="V86" s="2738"/>
      <c r="W86" s="1524">
        <v>10000000</v>
      </c>
      <c r="X86" s="153" t="s">
        <v>2426</v>
      </c>
      <c r="Y86" s="287">
        <v>88</v>
      </c>
      <c r="Z86" s="696" t="s">
        <v>2324</v>
      </c>
      <c r="AA86" s="2740"/>
      <c r="AB86" s="2700"/>
      <c r="AC86" s="2700"/>
      <c r="AD86" s="2700"/>
      <c r="AE86" s="2700"/>
      <c r="AF86" s="2700"/>
      <c r="AG86" s="2575"/>
      <c r="AH86" s="2575"/>
      <c r="AI86" s="2575"/>
      <c r="AJ86" s="2575"/>
      <c r="AK86" s="2575"/>
      <c r="AL86" s="2575"/>
      <c r="AM86" s="2575"/>
      <c r="AN86" s="2575"/>
      <c r="AO86" s="2575"/>
      <c r="AP86" s="2657"/>
      <c r="AQ86" s="2655"/>
      <c r="AR86" s="2655"/>
      <c r="AS86" s="2657"/>
    </row>
    <row r="87" spans="1:45" s="1423" customFormat="1" ht="38.25" customHeight="1" x14ac:dyDescent="0.25">
      <c r="A87" s="2623"/>
      <c r="B87" s="1474"/>
      <c r="C87" s="1473"/>
      <c r="D87" s="1474"/>
      <c r="E87" s="2729"/>
      <c r="F87" s="2729"/>
      <c r="G87" s="2707"/>
      <c r="H87" s="2708"/>
      <c r="I87" s="2707"/>
      <c r="J87" s="2708"/>
      <c r="K87" s="2734"/>
      <c r="L87" s="2316"/>
      <c r="M87" s="2734"/>
      <c r="N87" s="2316"/>
      <c r="O87" s="2734"/>
      <c r="P87" s="2734"/>
      <c r="Q87" s="2382"/>
      <c r="R87" s="2757"/>
      <c r="S87" s="2754"/>
      <c r="T87" s="2755"/>
      <c r="U87" s="2760"/>
      <c r="V87" s="1285" t="s">
        <v>2397</v>
      </c>
      <c r="W87" s="1524">
        <v>2000000</v>
      </c>
      <c r="X87" s="153" t="s">
        <v>2429</v>
      </c>
      <c r="Y87" s="1525">
        <v>20</v>
      </c>
      <c r="Z87" s="685" t="s">
        <v>1763</v>
      </c>
      <c r="AA87" s="2740"/>
      <c r="AB87" s="2700"/>
      <c r="AC87" s="2700"/>
      <c r="AD87" s="2700"/>
      <c r="AE87" s="2700"/>
      <c r="AF87" s="2700"/>
      <c r="AG87" s="2575"/>
      <c r="AH87" s="2575"/>
      <c r="AI87" s="2575"/>
      <c r="AJ87" s="2575"/>
      <c r="AK87" s="2575"/>
      <c r="AL87" s="2575"/>
      <c r="AM87" s="2575"/>
      <c r="AN87" s="2575"/>
      <c r="AO87" s="2575"/>
      <c r="AP87" s="2657"/>
      <c r="AQ87" s="2655"/>
      <c r="AR87" s="2655"/>
      <c r="AS87" s="2657"/>
    </row>
    <row r="88" spans="1:45" s="1423" customFormat="1" ht="38.25" customHeight="1" x14ac:dyDescent="0.25">
      <c r="A88" s="2623"/>
      <c r="B88" s="1474"/>
      <c r="C88" s="1473"/>
      <c r="D88" s="1474"/>
      <c r="E88" s="2729"/>
      <c r="F88" s="2729"/>
      <c r="G88" s="2707"/>
      <c r="H88" s="2708"/>
      <c r="I88" s="2707"/>
      <c r="J88" s="2708"/>
      <c r="K88" s="2734"/>
      <c r="L88" s="2316"/>
      <c r="M88" s="2734"/>
      <c r="N88" s="2316"/>
      <c r="O88" s="2734"/>
      <c r="P88" s="2734"/>
      <c r="Q88" s="2382"/>
      <c r="R88" s="2757"/>
      <c r="S88" s="2754"/>
      <c r="T88" s="2755"/>
      <c r="U88" s="2760"/>
      <c r="V88" s="2737" t="s">
        <v>2430</v>
      </c>
      <c r="W88" s="1527">
        <v>1000000</v>
      </c>
      <c r="X88" s="153" t="s">
        <v>2429</v>
      </c>
      <c r="Y88" s="1525">
        <v>20</v>
      </c>
      <c r="Z88" s="685" t="s">
        <v>1763</v>
      </c>
      <c r="AA88" s="2740"/>
      <c r="AB88" s="2700"/>
      <c r="AC88" s="2700"/>
      <c r="AD88" s="2700"/>
      <c r="AE88" s="2700"/>
      <c r="AF88" s="2700"/>
      <c r="AG88" s="2575"/>
      <c r="AH88" s="2575"/>
      <c r="AI88" s="2575"/>
      <c r="AJ88" s="2575"/>
      <c r="AK88" s="2575"/>
      <c r="AL88" s="2575"/>
      <c r="AM88" s="2575"/>
      <c r="AN88" s="2575"/>
      <c r="AO88" s="2575"/>
      <c r="AP88" s="2657"/>
      <c r="AQ88" s="2655"/>
      <c r="AR88" s="2655"/>
      <c r="AS88" s="2657"/>
    </row>
    <row r="89" spans="1:45" s="1423" customFormat="1" ht="38.25" customHeight="1" x14ac:dyDescent="0.25">
      <c r="A89" s="2623"/>
      <c r="B89" s="1474"/>
      <c r="C89" s="1473"/>
      <c r="D89" s="1474"/>
      <c r="E89" s="2729"/>
      <c r="F89" s="2729"/>
      <c r="G89" s="2707"/>
      <c r="H89" s="2708"/>
      <c r="I89" s="2707"/>
      <c r="J89" s="2708"/>
      <c r="K89" s="2734"/>
      <c r="L89" s="2316"/>
      <c r="M89" s="2734"/>
      <c r="N89" s="2316"/>
      <c r="O89" s="2734"/>
      <c r="P89" s="2734"/>
      <c r="Q89" s="2382"/>
      <c r="R89" s="2757"/>
      <c r="S89" s="2754"/>
      <c r="T89" s="2755"/>
      <c r="U89" s="2760"/>
      <c r="V89" s="2152"/>
      <c r="W89" s="1527">
        <v>2000000</v>
      </c>
      <c r="X89" s="153" t="s">
        <v>2426</v>
      </c>
      <c r="Y89" s="287">
        <v>88</v>
      </c>
      <c r="Z89" s="696" t="s">
        <v>2324</v>
      </c>
      <c r="AA89" s="2740"/>
      <c r="AB89" s="2700"/>
      <c r="AC89" s="2700"/>
      <c r="AD89" s="2700"/>
      <c r="AE89" s="2700"/>
      <c r="AF89" s="2700"/>
      <c r="AG89" s="2575"/>
      <c r="AH89" s="2575"/>
      <c r="AI89" s="2575"/>
      <c r="AJ89" s="2575"/>
      <c r="AK89" s="2575"/>
      <c r="AL89" s="2575"/>
      <c r="AM89" s="2575"/>
      <c r="AN89" s="2575"/>
      <c r="AO89" s="2575"/>
      <c r="AP89" s="2657"/>
      <c r="AQ89" s="2655"/>
      <c r="AR89" s="2655"/>
      <c r="AS89" s="2657"/>
    </row>
    <row r="90" spans="1:45" s="1423" customFormat="1" ht="38.25" customHeight="1" x14ac:dyDescent="0.25">
      <c r="A90" s="2623"/>
      <c r="B90" s="1474"/>
      <c r="C90" s="1473"/>
      <c r="D90" s="1474"/>
      <c r="E90" s="2729"/>
      <c r="F90" s="2730"/>
      <c r="G90" s="2707"/>
      <c r="H90" s="2709"/>
      <c r="I90" s="2707"/>
      <c r="J90" s="2709"/>
      <c r="K90" s="2765"/>
      <c r="L90" s="2775"/>
      <c r="M90" s="2765"/>
      <c r="N90" s="2775"/>
      <c r="O90" s="2765"/>
      <c r="P90" s="2765"/>
      <c r="Q90" s="2767"/>
      <c r="R90" s="2758"/>
      <c r="S90" s="2754"/>
      <c r="T90" s="2755"/>
      <c r="U90" s="2761"/>
      <c r="V90" s="2738"/>
      <c r="W90" s="1527">
        <v>2000000</v>
      </c>
      <c r="X90" s="153" t="s">
        <v>2428</v>
      </c>
      <c r="Y90" s="1525">
        <v>20</v>
      </c>
      <c r="Z90" s="685" t="s">
        <v>1763</v>
      </c>
      <c r="AA90" s="2740"/>
      <c r="AB90" s="2700"/>
      <c r="AC90" s="2700"/>
      <c r="AD90" s="2700"/>
      <c r="AE90" s="2700"/>
      <c r="AF90" s="2700"/>
      <c r="AG90" s="2575"/>
      <c r="AH90" s="2575"/>
      <c r="AI90" s="2575"/>
      <c r="AJ90" s="2575"/>
      <c r="AK90" s="2575"/>
      <c r="AL90" s="2575"/>
      <c r="AM90" s="2575"/>
      <c r="AN90" s="2575"/>
      <c r="AO90" s="2575"/>
      <c r="AP90" s="2657"/>
      <c r="AQ90" s="2655"/>
      <c r="AR90" s="2655"/>
      <c r="AS90" s="2657"/>
    </row>
    <row r="91" spans="1:45" s="1423" customFormat="1" ht="21.75" customHeight="1" x14ac:dyDescent="0.25">
      <c r="A91" s="2623"/>
      <c r="B91" s="1474"/>
      <c r="C91" s="1473"/>
      <c r="D91" s="1474"/>
      <c r="E91" s="1485">
        <v>4103</v>
      </c>
      <c r="F91" s="2668" t="s">
        <v>1279</v>
      </c>
      <c r="G91" s="2142"/>
      <c r="H91" s="2142"/>
      <c r="I91" s="2142"/>
      <c r="J91" s="2142"/>
      <c r="K91" s="2142"/>
      <c r="L91" s="2142"/>
      <c r="M91" s="2142"/>
      <c r="N91" s="2142"/>
      <c r="O91" s="2142"/>
      <c r="P91" s="2142"/>
      <c r="Q91" s="1494"/>
      <c r="R91" s="1487"/>
      <c r="S91" s="1549"/>
      <c r="T91" s="1494"/>
      <c r="U91" s="1494"/>
      <c r="V91" s="1523"/>
      <c r="W91" s="1550"/>
      <c r="X91" s="1486"/>
      <c r="Y91" s="1486"/>
      <c r="Z91" s="1489"/>
      <c r="AA91" s="1468"/>
      <c r="AB91" s="1468"/>
      <c r="AC91" s="1468"/>
      <c r="AD91" s="1468"/>
      <c r="AE91" s="1468"/>
      <c r="AF91" s="1468"/>
      <c r="AG91" s="1468"/>
      <c r="AH91" s="1468"/>
      <c r="AI91" s="1468"/>
      <c r="AJ91" s="1468"/>
      <c r="AK91" s="1468"/>
      <c r="AL91" s="1468"/>
      <c r="AM91" s="1468"/>
      <c r="AN91" s="1468"/>
      <c r="AO91" s="1468"/>
      <c r="AP91" s="1468"/>
      <c r="AQ91" s="1468"/>
      <c r="AR91" s="1468"/>
      <c r="AS91" s="1472"/>
    </row>
    <row r="92" spans="1:45" s="1423" customFormat="1" ht="43.5" customHeight="1" x14ac:dyDescent="0.25">
      <c r="A92" s="2623"/>
      <c r="B92" s="1474"/>
      <c r="C92" s="1473"/>
      <c r="D92" s="1474"/>
      <c r="E92" s="2729"/>
      <c r="F92" s="2729"/>
      <c r="G92" s="2706" t="s">
        <v>63</v>
      </c>
      <c r="H92" s="2708" t="s">
        <v>2431</v>
      </c>
      <c r="I92" s="2706">
        <v>4103052</v>
      </c>
      <c r="J92" s="2708" t="s">
        <v>1287</v>
      </c>
      <c r="K92" s="2734" t="s">
        <v>63</v>
      </c>
      <c r="L92" s="2316" t="s">
        <v>2432</v>
      </c>
      <c r="M92" s="2734">
        <v>410305201</v>
      </c>
      <c r="N92" s="2316" t="s">
        <v>2433</v>
      </c>
      <c r="O92" s="2734">
        <v>25</v>
      </c>
      <c r="P92" s="2734" t="s">
        <v>2434</v>
      </c>
      <c r="Q92" s="2281" t="s">
        <v>2435</v>
      </c>
      <c r="R92" s="2781">
        <f>SUM(W92:W102)/S92</f>
        <v>1</v>
      </c>
      <c r="S92" s="2732">
        <f>SUM(W92:W102)</f>
        <v>34027629</v>
      </c>
      <c r="T92" s="2281" t="s">
        <v>2436</v>
      </c>
      <c r="U92" s="2766" t="s">
        <v>2437</v>
      </c>
      <c r="V92" s="2779" t="s">
        <v>2438</v>
      </c>
      <c r="W92" s="1483">
        <f>5000000-5000000</f>
        <v>0</v>
      </c>
      <c r="X92" s="153" t="s">
        <v>2439</v>
      </c>
      <c r="Y92" s="1551">
        <v>20</v>
      </c>
      <c r="Z92" s="685" t="s">
        <v>1763</v>
      </c>
      <c r="AA92" s="2739">
        <v>91</v>
      </c>
      <c r="AB92" s="2718">
        <v>237</v>
      </c>
      <c r="AC92" s="2780">
        <v>0</v>
      </c>
      <c r="AD92" s="2780">
        <v>0</v>
      </c>
      <c r="AE92" s="2780">
        <v>0</v>
      </c>
      <c r="AF92" s="2780">
        <v>0</v>
      </c>
      <c r="AG92" s="2780">
        <v>0</v>
      </c>
      <c r="AH92" s="2780">
        <v>0</v>
      </c>
      <c r="AI92" s="2780">
        <v>0</v>
      </c>
      <c r="AJ92" s="2780">
        <v>0</v>
      </c>
      <c r="AK92" s="2780">
        <v>0</v>
      </c>
      <c r="AL92" s="2780">
        <v>0</v>
      </c>
      <c r="AM92" s="2780">
        <v>0</v>
      </c>
      <c r="AN92" s="2780">
        <v>0</v>
      </c>
      <c r="AO92" s="2780">
        <v>0</v>
      </c>
      <c r="AP92" s="2783">
        <f>+AA92+AB92</f>
        <v>328</v>
      </c>
      <c r="AQ92" s="2784">
        <v>44198</v>
      </c>
      <c r="AR92" s="2785">
        <v>44195</v>
      </c>
      <c r="AS92" s="2786" t="s">
        <v>2322</v>
      </c>
    </row>
    <row r="93" spans="1:45" s="1423" customFormat="1" ht="43.5" customHeight="1" x14ac:dyDescent="0.25">
      <c r="A93" s="2623"/>
      <c r="B93" s="1474"/>
      <c r="C93" s="1473"/>
      <c r="D93" s="1474"/>
      <c r="E93" s="2729"/>
      <c r="F93" s="2729"/>
      <c r="G93" s="2706"/>
      <c r="H93" s="2708"/>
      <c r="I93" s="2706"/>
      <c r="J93" s="2708"/>
      <c r="K93" s="2734"/>
      <c r="L93" s="2316"/>
      <c r="M93" s="2734"/>
      <c r="N93" s="2316"/>
      <c r="O93" s="2734"/>
      <c r="P93" s="2734"/>
      <c r="Q93" s="2316"/>
      <c r="R93" s="2782"/>
      <c r="S93" s="2733"/>
      <c r="T93" s="2316"/>
      <c r="U93" s="2382"/>
      <c r="V93" s="2779"/>
      <c r="W93" s="1483">
        <v>5000000</v>
      </c>
      <c r="X93" s="153" t="s">
        <v>2440</v>
      </c>
      <c r="Y93" s="1551">
        <v>20</v>
      </c>
      <c r="Z93" s="685" t="s">
        <v>1763</v>
      </c>
      <c r="AA93" s="2740"/>
      <c r="AB93" s="2719"/>
      <c r="AC93" s="2780"/>
      <c r="AD93" s="2780"/>
      <c r="AE93" s="2780"/>
      <c r="AF93" s="2780"/>
      <c r="AG93" s="2780"/>
      <c r="AH93" s="2780"/>
      <c r="AI93" s="2780"/>
      <c r="AJ93" s="2780"/>
      <c r="AK93" s="2780"/>
      <c r="AL93" s="2780"/>
      <c r="AM93" s="2780"/>
      <c r="AN93" s="2780"/>
      <c r="AO93" s="2780"/>
      <c r="AP93" s="2780"/>
      <c r="AQ93" s="2785"/>
      <c r="AR93" s="2785"/>
      <c r="AS93" s="2786"/>
    </row>
    <row r="94" spans="1:45" s="1423" customFormat="1" ht="43.5" customHeight="1" x14ac:dyDescent="0.25">
      <c r="A94" s="2623"/>
      <c r="B94" s="1474"/>
      <c r="C94" s="1473"/>
      <c r="D94" s="1474"/>
      <c r="E94" s="2729"/>
      <c r="F94" s="2729"/>
      <c r="G94" s="2707"/>
      <c r="H94" s="2708"/>
      <c r="I94" s="2707"/>
      <c r="J94" s="2708"/>
      <c r="K94" s="2734"/>
      <c r="L94" s="2316"/>
      <c r="M94" s="2734"/>
      <c r="N94" s="2316"/>
      <c r="O94" s="2734"/>
      <c r="P94" s="2734"/>
      <c r="Q94" s="2316"/>
      <c r="R94" s="2782"/>
      <c r="S94" s="2733"/>
      <c r="T94" s="2316"/>
      <c r="U94" s="2382"/>
      <c r="V94" s="2779"/>
      <c r="W94" s="1483">
        <v>3027629</v>
      </c>
      <c r="X94" s="153" t="s">
        <v>2441</v>
      </c>
      <c r="Y94" s="1551">
        <v>88</v>
      </c>
      <c r="Z94" s="696" t="s">
        <v>2324</v>
      </c>
      <c r="AA94" s="2740"/>
      <c r="AB94" s="2719"/>
      <c r="AC94" s="2780"/>
      <c r="AD94" s="2780"/>
      <c r="AE94" s="2780"/>
      <c r="AF94" s="2780"/>
      <c r="AG94" s="2780"/>
      <c r="AH94" s="2780"/>
      <c r="AI94" s="2780"/>
      <c r="AJ94" s="2780"/>
      <c r="AK94" s="2780"/>
      <c r="AL94" s="2780"/>
      <c r="AM94" s="2780"/>
      <c r="AN94" s="2780"/>
      <c r="AO94" s="2780"/>
      <c r="AP94" s="2780"/>
      <c r="AQ94" s="2785"/>
      <c r="AR94" s="2785"/>
      <c r="AS94" s="2786"/>
    </row>
    <row r="95" spans="1:45" s="1423" customFormat="1" ht="40.5" customHeight="1" x14ac:dyDescent="0.25">
      <c r="A95" s="2623"/>
      <c r="B95" s="1474"/>
      <c r="C95" s="1473"/>
      <c r="D95" s="1474"/>
      <c r="E95" s="2729"/>
      <c r="F95" s="2729"/>
      <c r="G95" s="2707"/>
      <c r="H95" s="2708"/>
      <c r="I95" s="2707"/>
      <c r="J95" s="2708"/>
      <c r="K95" s="2734"/>
      <c r="L95" s="2316"/>
      <c r="M95" s="2734"/>
      <c r="N95" s="2316"/>
      <c r="O95" s="2734"/>
      <c r="P95" s="2734"/>
      <c r="Q95" s="2316"/>
      <c r="R95" s="2782"/>
      <c r="S95" s="2733"/>
      <c r="T95" s="2316"/>
      <c r="U95" s="2382"/>
      <c r="V95" s="2779" t="s">
        <v>2442</v>
      </c>
      <c r="W95" s="1483">
        <f>9000000-9000000</f>
        <v>0</v>
      </c>
      <c r="X95" s="153" t="s">
        <v>2439</v>
      </c>
      <c r="Y95" s="1551">
        <v>20</v>
      </c>
      <c r="Z95" s="685" t="s">
        <v>1763</v>
      </c>
      <c r="AA95" s="2740"/>
      <c r="AB95" s="2719"/>
      <c r="AC95" s="2780"/>
      <c r="AD95" s="2780"/>
      <c r="AE95" s="2780"/>
      <c r="AF95" s="2780"/>
      <c r="AG95" s="2780"/>
      <c r="AH95" s="2780"/>
      <c r="AI95" s="2780"/>
      <c r="AJ95" s="2780"/>
      <c r="AK95" s="2780"/>
      <c r="AL95" s="2780"/>
      <c r="AM95" s="2780"/>
      <c r="AN95" s="2780"/>
      <c r="AO95" s="2780"/>
      <c r="AP95" s="2780"/>
      <c r="AQ95" s="2785"/>
      <c r="AR95" s="2785"/>
      <c r="AS95" s="2786"/>
    </row>
    <row r="96" spans="1:45" s="1423" customFormat="1" ht="40.5" customHeight="1" x14ac:dyDescent="0.25">
      <c r="A96" s="2623"/>
      <c r="B96" s="1474"/>
      <c r="C96" s="1473"/>
      <c r="D96" s="1474"/>
      <c r="E96" s="2729"/>
      <c r="F96" s="2729"/>
      <c r="G96" s="2707"/>
      <c r="H96" s="2708"/>
      <c r="I96" s="2707"/>
      <c r="J96" s="2708"/>
      <c r="K96" s="2734"/>
      <c r="L96" s="2316"/>
      <c r="M96" s="2734"/>
      <c r="N96" s="2316"/>
      <c r="O96" s="2734"/>
      <c r="P96" s="2734"/>
      <c r="Q96" s="2316"/>
      <c r="R96" s="2782"/>
      <c r="S96" s="2733"/>
      <c r="T96" s="2316"/>
      <c r="U96" s="2382"/>
      <c r="V96" s="2779"/>
      <c r="W96" s="1483">
        <v>5000000</v>
      </c>
      <c r="X96" s="153" t="s">
        <v>2443</v>
      </c>
      <c r="Y96" s="1551">
        <v>20</v>
      </c>
      <c r="Z96" s="685" t="s">
        <v>1763</v>
      </c>
      <c r="AA96" s="2740"/>
      <c r="AB96" s="2719"/>
      <c r="AC96" s="2780"/>
      <c r="AD96" s="2780"/>
      <c r="AE96" s="2780"/>
      <c r="AF96" s="2780"/>
      <c r="AG96" s="2780"/>
      <c r="AH96" s="2780"/>
      <c r="AI96" s="2780"/>
      <c r="AJ96" s="2780"/>
      <c r="AK96" s="2780"/>
      <c r="AL96" s="2780"/>
      <c r="AM96" s="2780"/>
      <c r="AN96" s="2780"/>
      <c r="AO96" s="2780"/>
      <c r="AP96" s="2780"/>
      <c r="AQ96" s="2785"/>
      <c r="AR96" s="2785"/>
      <c r="AS96" s="2786"/>
    </row>
    <row r="97" spans="1:45" s="1423" customFormat="1" ht="40.5" customHeight="1" x14ac:dyDescent="0.25">
      <c r="A97" s="2623"/>
      <c r="B97" s="1474"/>
      <c r="C97" s="1473"/>
      <c r="D97" s="1474"/>
      <c r="E97" s="2729"/>
      <c r="F97" s="2729"/>
      <c r="G97" s="2707"/>
      <c r="H97" s="2708"/>
      <c r="I97" s="2707"/>
      <c r="J97" s="2708"/>
      <c r="K97" s="2734"/>
      <c r="L97" s="2316"/>
      <c r="M97" s="2734"/>
      <c r="N97" s="2316"/>
      <c r="O97" s="2734"/>
      <c r="P97" s="2734"/>
      <c r="Q97" s="2316"/>
      <c r="R97" s="2782"/>
      <c r="S97" s="2733"/>
      <c r="T97" s="2316"/>
      <c r="U97" s="2382"/>
      <c r="V97" s="2779"/>
      <c r="W97" s="1483">
        <v>4000000</v>
      </c>
      <c r="X97" s="153" t="s">
        <v>2444</v>
      </c>
      <c r="Y97" s="1551">
        <v>20</v>
      </c>
      <c r="Z97" s="685" t="s">
        <v>1763</v>
      </c>
      <c r="AA97" s="2740"/>
      <c r="AB97" s="2719"/>
      <c r="AC97" s="2780"/>
      <c r="AD97" s="2780"/>
      <c r="AE97" s="2780"/>
      <c r="AF97" s="2780"/>
      <c r="AG97" s="2780"/>
      <c r="AH97" s="2780"/>
      <c r="AI97" s="2780"/>
      <c r="AJ97" s="2780"/>
      <c r="AK97" s="2780"/>
      <c r="AL97" s="2780"/>
      <c r="AM97" s="2780"/>
      <c r="AN97" s="2780"/>
      <c r="AO97" s="2780"/>
      <c r="AP97" s="2780"/>
      <c r="AQ97" s="2785"/>
      <c r="AR97" s="2785"/>
      <c r="AS97" s="2786"/>
    </row>
    <row r="98" spans="1:45" s="1423" customFormat="1" ht="40.5" customHeight="1" x14ac:dyDescent="0.25">
      <c r="A98" s="2623"/>
      <c r="B98" s="1474"/>
      <c r="C98" s="1473"/>
      <c r="D98" s="1474"/>
      <c r="E98" s="2729"/>
      <c r="F98" s="2729"/>
      <c r="G98" s="2707"/>
      <c r="H98" s="2708"/>
      <c r="I98" s="2707"/>
      <c r="J98" s="2708"/>
      <c r="K98" s="2734"/>
      <c r="L98" s="2316"/>
      <c r="M98" s="2734"/>
      <c r="N98" s="2316"/>
      <c r="O98" s="2734"/>
      <c r="P98" s="2734"/>
      <c r="Q98" s="2316"/>
      <c r="R98" s="2782"/>
      <c r="S98" s="2733"/>
      <c r="T98" s="2316"/>
      <c r="U98" s="2382"/>
      <c r="V98" s="2779"/>
      <c r="W98" s="1552">
        <v>5000000</v>
      </c>
      <c r="X98" s="153" t="s">
        <v>2445</v>
      </c>
      <c r="Y98" s="1551">
        <v>88</v>
      </c>
      <c r="Z98" s="696" t="s">
        <v>2324</v>
      </c>
      <c r="AA98" s="2740"/>
      <c r="AB98" s="2719"/>
      <c r="AC98" s="2780"/>
      <c r="AD98" s="2780"/>
      <c r="AE98" s="2780"/>
      <c r="AF98" s="2780"/>
      <c r="AG98" s="2780"/>
      <c r="AH98" s="2780"/>
      <c r="AI98" s="2780"/>
      <c r="AJ98" s="2780"/>
      <c r="AK98" s="2780"/>
      <c r="AL98" s="2780"/>
      <c r="AM98" s="2780"/>
      <c r="AN98" s="2780"/>
      <c r="AO98" s="2780"/>
      <c r="AP98" s="2780"/>
      <c r="AQ98" s="2785"/>
      <c r="AR98" s="2785"/>
      <c r="AS98" s="2786"/>
    </row>
    <row r="99" spans="1:45" s="1423" customFormat="1" ht="40.5" customHeight="1" x14ac:dyDescent="0.25">
      <c r="A99" s="2623"/>
      <c r="B99" s="1474"/>
      <c r="C99" s="1473"/>
      <c r="D99" s="1474"/>
      <c r="E99" s="2729"/>
      <c r="F99" s="2729"/>
      <c r="G99" s="2707"/>
      <c r="H99" s="2708"/>
      <c r="I99" s="2707"/>
      <c r="J99" s="2708"/>
      <c r="K99" s="2734"/>
      <c r="L99" s="2316"/>
      <c r="M99" s="2734"/>
      <c r="N99" s="2316"/>
      <c r="O99" s="2734"/>
      <c r="P99" s="2734"/>
      <c r="Q99" s="2316"/>
      <c r="R99" s="2782"/>
      <c r="S99" s="2733"/>
      <c r="T99" s="2316"/>
      <c r="U99" s="2382"/>
      <c r="V99" s="2787"/>
      <c r="W99" s="1553">
        <v>3000000</v>
      </c>
      <c r="X99" s="837" t="s">
        <v>2446</v>
      </c>
      <c r="Y99" s="1554">
        <v>88</v>
      </c>
      <c r="Z99" s="696" t="s">
        <v>2324</v>
      </c>
      <c r="AA99" s="2740"/>
      <c r="AB99" s="2719"/>
      <c r="AC99" s="2780"/>
      <c r="AD99" s="2780"/>
      <c r="AE99" s="2780"/>
      <c r="AF99" s="2780"/>
      <c r="AG99" s="2780"/>
      <c r="AH99" s="2780"/>
      <c r="AI99" s="2780"/>
      <c r="AJ99" s="2780"/>
      <c r="AK99" s="2780"/>
      <c r="AL99" s="2780"/>
      <c r="AM99" s="2780"/>
      <c r="AN99" s="2780"/>
      <c r="AO99" s="2780"/>
      <c r="AP99" s="2780"/>
      <c r="AQ99" s="2785"/>
      <c r="AR99" s="2785"/>
      <c r="AS99" s="2786"/>
    </row>
    <row r="100" spans="1:45" s="1423" customFormat="1" ht="40.5" customHeight="1" x14ac:dyDescent="0.25">
      <c r="A100" s="2623"/>
      <c r="B100" s="1474"/>
      <c r="C100" s="1473"/>
      <c r="D100" s="1474"/>
      <c r="E100" s="2729"/>
      <c r="F100" s="2729"/>
      <c r="G100" s="2707"/>
      <c r="H100" s="2708"/>
      <c r="I100" s="2707"/>
      <c r="J100" s="2708"/>
      <c r="K100" s="2734"/>
      <c r="L100" s="2316"/>
      <c r="M100" s="2734"/>
      <c r="N100" s="2316"/>
      <c r="O100" s="2734"/>
      <c r="P100" s="2734"/>
      <c r="Q100" s="2316"/>
      <c r="R100" s="2782"/>
      <c r="S100" s="2733"/>
      <c r="T100" s="2316"/>
      <c r="U100" s="2382"/>
      <c r="V100" s="2779" t="s">
        <v>2447</v>
      </c>
      <c r="W100" s="1483">
        <v>4000000</v>
      </c>
      <c r="X100" s="153" t="s">
        <v>2443</v>
      </c>
      <c r="Y100" s="1551">
        <v>20</v>
      </c>
      <c r="Z100" s="685" t="s">
        <v>1763</v>
      </c>
      <c r="AA100" s="2740"/>
      <c r="AB100" s="2719"/>
      <c r="AC100" s="2780"/>
      <c r="AD100" s="2780"/>
      <c r="AE100" s="2780"/>
      <c r="AF100" s="2780"/>
      <c r="AG100" s="2780"/>
      <c r="AH100" s="2780"/>
      <c r="AI100" s="2780"/>
      <c r="AJ100" s="2780"/>
      <c r="AK100" s="2780"/>
      <c r="AL100" s="2780"/>
      <c r="AM100" s="2780"/>
      <c r="AN100" s="2780"/>
      <c r="AO100" s="2780"/>
      <c r="AP100" s="2780"/>
      <c r="AQ100" s="2785"/>
      <c r="AR100" s="2785"/>
      <c r="AS100" s="2786"/>
    </row>
    <row r="101" spans="1:45" s="1423" customFormat="1" ht="40.5" customHeight="1" x14ac:dyDescent="0.25">
      <c r="A101" s="2623"/>
      <c r="B101" s="1474"/>
      <c r="C101" s="1473"/>
      <c r="D101" s="1474"/>
      <c r="E101" s="2729"/>
      <c r="F101" s="2729"/>
      <c r="G101" s="2707"/>
      <c r="H101" s="2708"/>
      <c r="I101" s="2707"/>
      <c r="J101" s="2708"/>
      <c r="K101" s="2734"/>
      <c r="L101" s="2316"/>
      <c r="M101" s="2734"/>
      <c r="N101" s="2316"/>
      <c r="O101" s="2734"/>
      <c r="P101" s="2734"/>
      <c r="Q101" s="2316"/>
      <c r="R101" s="2782"/>
      <c r="S101" s="2733"/>
      <c r="T101" s="2316"/>
      <c r="U101" s="2382"/>
      <c r="V101" s="2779"/>
      <c r="W101" s="1483">
        <v>4000000</v>
      </c>
      <c r="X101" s="153" t="s">
        <v>2448</v>
      </c>
      <c r="Y101" s="1551">
        <v>88</v>
      </c>
      <c r="Z101" s="696" t="s">
        <v>2324</v>
      </c>
      <c r="AA101" s="2740"/>
      <c r="AB101" s="2719"/>
      <c r="AC101" s="2780"/>
      <c r="AD101" s="2780"/>
      <c r="AE101" s="2780"/>
      <c r="AF101" s="2780"/>
      <c r="AG101" s="2780"/>
      <c r="AH101" s="2780"/>
      <c r="AI101" s="2780"/>
      <c r="AJ101" s="2780"/>
      <c r="AK101" s="2780"/>
      <c r="AL101" s="2780"/>
      <c r="AM101" s="2780"/>
      <c r="AN101" s="2780"/>
      <c r="AO101" s="2780"/>
      <c r="AP101" s="2780"/>
      <c r="AQ101" s="2785"/>
      <c r="AR101" s="2785"/>
      <c r="AS101" s="2786"/>
    </row>
    <row r="102" spans="1:45" s="1423" customFormat="1" ht="46.5" customHeight="1" x14ac:dyDescent="0.25">
      <c r="A102" s="2623"/>
      <c r="B102" s="1474"/>
      <c r="C102" s="1528"/>
      <c r="D102" s="1555"/>
      <c r="E102" s="2730"/>
      <c r="F102" s="2730"/>
      <c r="G102" s="2707"/>
      <c r="H102" s="2709"/>
      <c r="I102" s="2707"/>
      <c r="J102" s="2709"/>
      <c r="K102" s="2765"/>
      <c r="L102" s="2316"/>
      <c r="M102" s="2734"/>
      <c r="N102" s="2316"/>
      <c r="O102" s="2734"/>
      <c r="P102" s="2734"/>
      <c r="Q102" s="2316"/>
      <c r="R102" s="2782"/>
      <c r="S102" s="2733"/>
      <c r="T102" s="2316"/>
      <c r="U102" s="2382"/>
      <c r="V102" s="2779"/>
      <c r="W102" s="1526">
        <f>5000000-4000000</f>
        <v>1000000</v>
      </c>
      <c r="X102" s="153" t="s">
        <v>2441</v>
      </c>
      <c r="Y102" s="1551">
        <v>88</v>
      </c>
      <c r="Z102" s="1556" t="s">
        <v>2324</v>
      </c>
      <c r="AA102" s="2740"/>
      <c r="AB102" s="2719"/>
      <c r="AC102" s="2780"/>
      <c r="AD102" s="2780"/>
      <c r="AE102" s="2780"/>
      <c r="AF102" s="2780"/>
      <c r="AG102" s="2780"/>
      <c r="AH102" s="2780"/>
      <c r="AI102" s="2780"/>
      <c r="AJ102" s="2780"/>
      <c r="AK102" s="2780"/>
      <c r="AL102" s="2780"/>
      <c r="AM102" s="2780"/>
      <c r="AN102" s="2780"/>
      <c r="AO102" s="2780"/>
      <c r="AP102" s="2780"/>
      <c r="AQ102" s="2785"/>
      <c r="AR102" s="2785"/>
      <c r="AS102" s="2786"/>
    </row>
    <row r="103" spans="1:45" ht="25.5" customHeight="1" x14ac:dyDescent="0.25">
      <c r="A103" s="44"/>
      <c r="B103" s="283"/>
      <c r="C103" s="1557">
        <v>45</v>
      </c>
      <c r="D103" s="2788" t="s">
        <v>61</v>
      </c>
      <c r="E103" s="2742"/>
      <c r="F103" s="2717"/>
      <c r="G103" s="2717"/>
      <c r="H103" s="2717"/>
      <c r="I103" s="1558"/>
      <c r="J103" s="1304"/>
      <c r="K103" s="1558"/>
      <c r="L103" s="1299"/>
      <c r="M103" s="1559"/>
      <c r="N103" s="1299"/>
      <c r="O103" s="1530"/>
      <c r="P103" s="1530"/>
      <c r="Q103" s="1531"/>
      <c r="R103" s="1532"/>
      <c r="S103" s="1533"/>
      <c r="T103" s="1531"/>
      <c r="U103" s="1531"/>
      <c r="V103" s="1560"/>
      <c r="W103" s="1561"/>
      <c r="X103" s="1536"/>
      <c r="Y103" s="1536"/>
      <c r="Z103" s="1529"/>
      <c r="AA103" s="1537"/>
      <c r="AB103" s="1537"/>
      <c r="AC103" s="1562"/>
      <c r="AD103" s="1562"/>
      <c r="AE103" s="1562"/>
      <c r="AF103" s="1562"/>
      <c r="AG103" s="1562"/>
      <c r="AH103" s="1562"/>
      <c r="AI103" s="1562"/>
      <c r="AJ103" s="1562"/>
      <c r="AK103" s="1562"/>
      <c r="AL103" s="1562"/>
      <c r="AM103" s="1562"/>
      <c r="AN103" s="1562"/>
      <c r="AO103" s="1562"/>
      <c r="AP103" s="1562"/>
      <c r="AQ103" s="1539"/>
      <c r="AR103" s="1539"/>
      <c r="AS103" s="1540"/>
    </row>
    <row r="104" spans="1:45" s="1423" customFormat="1" ht="29.25" customHeight="1" x14ac:dyDescent="0.25">
      <c r="A104" s="2623"/>
      <c r="B104" s="2790"/>
      <c r="C104" s="1563"/>
      <c r="D104" s="1564"/>
      <c r="E104" s="1400">
        <v>4501</v>
      </c>
      <c r="F104" s="2792" t="s">
        <v>2449</v>
      </c>
      <c r="G104" s="2728"/>
      <c r="H104" s="2728"/>
      <c r="I104" s="2728"/>
      <c r="J104" s="2728"/>
      <c r="K104" s="2728"/>
      <c r="L104" s="2728"/>
      <c r="M104" s="2728"/>
      <c r="N104" s="2728"/>
      <c r="O104" s="1486"/>
      <c r="P104" s="1486"/>
      <c r="Q104" s="1489"/>
      <c r="R104" s="1486"/>
      <c r="S104" s="1542"/>
      <c r="T104" s="1489"/>
      <c r="U104" s="1489"/>
      <c r="V104" s="1494"/>
      <c r="W104" s="1565"/>
      <c r="X104" s="1486"/>
      <c r="Y104" s="1487"/>
      <c r="Z104" s="1494"/>
      <c r="AA104" s="1486"/>
      <c r="AB104" s="1486"/>
      <c r="AC104" s="1486"/>
      <c r="AD104" s="1486"/>
      <c r="AE104" s="1486"/>
      <c r="AF104" s="1486"/>
      <c r="AG104" s="1486"/>
      <c r="AH104" s="1486"/>
      <c r="AI104" s="1486"/>
      <c r="AJ104" s="1486"/>
      <c r="AK104" s="1486"/>
      <c r="AL104" s="1486"/>
      <c r="AM104" s="1486"/>
      <c r="AN104" s="1486"/>
      <c r="AO104" s="1486"/>
      <c r="AP104" s="1486"/>
      <c r="AQ104" s="1486"/>
      <c r="AR104" s="1486"/>
      <c r="AS104" s="1566"/>
    </row>
    <row r="105" spans="1:45" s="1423" customFormat="1" ht="42" customHeight="1" x14ac:dyDescent="0.25">
      <c r="A105" s="2623"/>
      <c r="B105" s="2790"/>
      <c r="C105" s="1522"/>
      <c r="D105" s="1564"/>
      <c r="E105" s="2729"/>
      <c r="F105" s="2729"/>
      <c r="G105" s="2707" t="s">
        <v>63</v>
      </c>
      <c r="H105" s="2736" t="s">
        <v>2450</v>
      </c>
      <c r="I105" s="2707">
        <v>4501029</v>
      </c>
      <c r="J105" s="2736" t="s">
        <v>2451</v>
      </c>
      <c r="K105" s="2707" t="s">
        <v>63</v>
      </c>
      <c r="L105" s="2755" t="s">
        <v>2452</v>
      </c>
      <c r="M105" s="2707">
        <v>450102900</v>
      </c>
      <c r="N105" s="2755" t="s">
        <v>2453</v>
      </c>
      <c r="O105" s="2799">
        <v>5</v>
      </c>
      <c r="P105" s="2800" t="s">
        <v>2454</v>
      </c>
      <c r="Q105" s="2755" t="s">
        <v>2455</v>
      </c>
      <c r="R105" s="2794">
        <f>SUM(W105:W125)/S105</f>
        <v>1</v>
      </c>
      <c r="S105" s="2795">
        <f>SUM(W105:W125)</f>
        <v>4387879528.3299999</v>
      </c>
      <c r="T105" s="2755" t="s">
        <v>2456</v>
      </c>
      <c r="U105" s="2755" t="s">
        <v>2457</v>
      </c>
      <c r="V105" s="2796" t="s">
        <v>2458</v>
      </c>
      <c r="W105" s="1567">
        <f>1055182726-771385127</f>
        <v>283797599</v>
      </c>
      <c r="X105" s="153" t="s">
        <v>2459</v>
      </c>
      <c r="Y105" s="1103">
        <v>42</v>
      </c>
      <c r="Z105" s="728" t="s">
        <v>2460</v>
      </c>
      <c r="AA105" s="2793">
        <v>291786</v>
      </c>
      <c r="AB105" s="2793">
        <v>270331</v>
      </c>
      <c r="AC105" s="2793">
        <v>102045</v>
      </c>
      <c r="AD105" s="2793">
        <v>39183</v>
      </c>
      <c r="AE105" s="2793">
        <v>310195</v>
      </c>
      <c r="AF105" s="2793">
        <v>110694</v>
      </c>
      <c r="AG105" s="2710">
        <v>2145</v>
      </c>
      <c r="AH105" s="2710">
        <v>12718</v>
      </c>
      <c r="AI105" s="2710">
        <v>26</v>
      </c>
      <c r="AJ105" s="2743">
        <v>37</v>
      </c>
      <c r="AK105" s="2743">
        <v>0</v>
      </c>
      <c r="AL105" s="2743">
        <v>0</v>
      </c>
      <c r="AM105" s="2743">
        <v>44350</v>
      </c>
      <c r="AN105" s="2743">
        <v>21944</v>
      </c>
      <c r="AO105" s="2743">
        <v>75687</v>
      </c>
      <c r="AP105" s="2743">
        <f>AA105+AB105</f>
        <v>562117</v>
      </c>
      <c r="AQ105" s="2723">
        <v>44198</v>
      </c>
      <c r="AR105" s="2723">
        <v>44195</v>
      </c>
      <c r="AS105" s="2710" t="s">
        <v>2322</v>
      </c>
    </row>
    <row r="106" spans="1:45" s="1423" customFormat="1" ht="42" customHeight="1" x14ac:dyDescent="0.25">
      <c r="A106" s="2623"/>
      <c r="B106" s="2790"/>
      <c r="C106" s="1522"/>
      <c r="D106" s="1564"/>
      <c r="E106" s="2729"/>
      <c r="F106" s="2729"/>
      <c r="G106" s="2707"/>
      <c r="H106" s="2736"/>
      <c r="I106" s="2707"/>
      <c r="J106" s="2736"/>
      <c r="K106" s="2707"/>
      <c r="L106" s="2755"/>
      <c r="M106" s="2707"/>
      <c r="N106" s="2755"/>
      <c r="O106" s="2799"/>
      <c r="P106" s="2800"/>
      <c r="Q106" s="2755"/>
      <c r="R106" s="2794"/>
      <c r="S106" s="2795"/>
      <c r="T106" s="2755"/>
      <c r="U106" s="2755"/>
      <c r="V106" s="2797"/>
      <c r="W106" s="1567">
        <v>80000000</v>
      </c>
      <c r="X106" s="153" t="s">
        <v>2461</v>
      </c>
      <c r="Y106" s="1103">
        <v>42</v>
      </c>
      <c r="Z106" s="728" t="s">
        <v>2460</v>
      </c>
      <c r="AA106" s="2793"/>
      <c r="AB106" s="2793"/>
      <c r="AC106" s="2793"/>
      <c r="AD106" s="2793"/>
      <c r="AE106" s="2793"/>
      <c r="AF106" s="2793"/>
      <c r="AG106" s="2710"/>
      <c r="AH106" s="2710"/>
      <c r="AI106" s="2710"/>
      <c r="AJ106" s="2743"/>
      <c r="AK106" s="2743"/>
      <c r="AL106" s="2743"/>
      <c r="AM106" s="2743"/>
      <c r="AN106" s="2743"/>
      <c r="AO106" s="2743"/>
      <c r="AP106" s="2743"/>
      <c r="AQ106" s="2723"/>
      <c r="AR106" s="2723"/>
      <c r="AS106" s="2710"/>
    </row>
    <row r="107" spans="1:45" s="1423" customFormat="1" ht="42" customHeight="1" x14ac:dyDescent="0.25">
      <c r="A107" s="2623"/>
      <c r="B107" s="2790"/>
      <c r="C107" s="1522"/>
      <c r="D107" s="1564"/>
      <c r="E107" s="2729"/>
      <c r="F107" s="2729"/>
      <c r="G107" s="2707"/>
      <c r="H107" s="2736"/>
      <c r="I107" s="2707"/>
      <c r="J107" s="2736"/>
      <c r="K107" s="2707"/>
      <c r="L107" s="2755"/>
      <c r="M107" s="2707"/>
      <c r="N107" s="2755"/>
      <c r="O107" s="2799"/>
      <c r="P107" s="2800"/>
      <c r="Q107" s="2755"/>
      <c r="R107" s="2794"/>
      <c r="S107" s="2795"/>
      <c r="T107" s="2755"/>
      <c r="U107" s="2755"/>
      <c r="V107" s="2798"/>
      <c r="W107" s="1567">
        <v>1234817274</v>
      </c>
      <c r="X107" s="153" t="s">
        <v>2462</v>
      </c>
      <c r="Y107" s="1103">
        <v>92</v>
      </c>
      <c r="Z107" s="728" t="s">
        <v>2463</v>
      </c>
      <c r="AA107" s="2793"/>
      <c r="AB107" s="2793"/>
      <c r="AC107" s="2793"/>
      <c r="AD107" s="2793"/>
      <c r="AE107" s="2793"/>
      <c r="AF107" s="2793"/>
      <c r="AG107" s="2710"/>
      <c r="AH107" s="2710"/>
      <c r="AI107" s="2710"/>
      <c r="AJ107" s="2743"/>
      <c r="AK107" s="2743"/>
      <c r="AL107" s="2743"/>
      <c r="AM107" s="2743"/>
      <c r="AN107" s="2743"/>
      <c r="AO107" s="2743"/>
      <c r="AP107" s="2743"/>
      <c r="AQ107" s="2723"/>
      <c r="AR107" s="2723"/>
      <c r="AS107" s="2710"/>
    </row>
    <row r="108" spans="1:45" s="1423" customFormat="1" ht="36.75" customHeight="1" x14ac:dyDescent="0.25">
      <c r="A108" s="2623"/>
      <c r="B108" s="2790"/>
      <c r="C108" s="1522"/>
      <c r="D108" s="1564"/>
      <c r="E108" s="2729"/>
      <c r="F108" s="2729"/>
      <c r="G108" s="2707"/>
      <c r="H108" s="2736"/>
      <c r="I108" s="2707"/>
      <c r="J108" s="2736"/>
      <c r="K108" s="2707"/>
      <c r="L108" s="2755"/>
      <c r="M108" s="2707"/>
      <c r="N108" s="2755"/>
      <c r="O108" s="2799"/>
      <c r="P108" s="2800"/>
      <c r="Q108" s="2755"/>
      <c r="R108" s="2794"/>
      <c r="S108" s="2795"/>
      <c r="T108" s="2755"/>
      <c r="U108" s="2755"/>
      <c r="V108" s="1568" t="s">
        <v>2464</v>
      </c>
      <c r="W108" s="1567">
        <v>100000000</v>
      </c>
      <c r="X108" s="153" t="s">
        <v>2465</v>
      </c>
      <c r="Y108" s="1103">
        <v>42</v>
      </c>
      <c r="Z108" s="728" t="s">
        <v>2460</v>
      </c>
      <c r="AA108" s="2793"/>
      <c r="AB108" s="2793"/>
      <c r="AC108" s="2793"/>
      <c r="AD108" s="2793"/>
      <c r="AE108" s="2793"/>
      <c r="AF108" s="2793"/>
      <c r="AG108" s="2710"/>
      <c r="AH108" s="2710"/>
      <c r="AI108" s="2710"/>
      <c r="AJ108" s="2743"/>
      <c r="AK108" s="2743"/>
      <c r="AL108" s="2743"/>
      <c r="AM108" s="2743"/>
      <c r="AN108" s="2743"/>
      <c r="AO108" s="2743"/>
      <c r="AP108" s="2743"/>
      <c r="AQ108" s="2723"/>
      <c r="AR108" s="2723"/>
      <c r="AS108" s="2710"/>
    </row>
    <row r="109" spans="1:45" s="1423" customFormat="1" ht="51" customHeight="1" x14ac:dyDescent="0.25">
      <c r="A109" s="2623"/>
      <c r="B109" s="2790"/>
      <c r="C109" s="1522"/>
      <c r="D109" s="1564"/>
      <c r="E109" s="2729"/>
      <c r="F109" s="2729"/>
      <c r="G109" s="2707"/>
      <c r="H109" s="2736"/>
      <c r="I109" s="2707"/>
      <c r="J109" s="2736"/>
      <c r="K109" s="2707"/>
      <c r="L109" s="2755"/>
      <c r="M109" s="2707"/>
      <c r="N109" s="2755"/>
      <c r="O109" s="2799"/>
      <c r="P109" s="2800"/>
      <c r="Q109" s="2755"/>
      <c r="R109" s="2794"/>
      <c r="S109" s="2795"/>
      <c r="T109" s="2755"/>
      <c r="U109" s="2755"/>
      <c r="V109" s="2796" t="s">
        <v>2466</v>
      </c>
      <c r="W109" s="1567">
        <f>121000000+771385127-540000000</f>
        <v>352385127</v>
      </c>
      <c r="X109" s="153" t="s">
        <v>2467</v>
      </c>
      <c r="Y109" s="1103">
        <v>42</v>
      </c>
      <c r="Z109" s="728" t="s">
        <v>2460</v>
      </c>
      <c r="AA109" s="2793"/>
      <c r="AB109" s="2793"/>
      <c r="AC109" s="2793"/>
      <c r="AD109" s="2793"/>
      <c r="AE109" s="2793"/>
      <c r="AF109" s="2793"/>
      <c r="AG109" s="2710"/>
      <c r="AH109" s="2710"/>
      <c r="AI109" s="2710"/>
      <c r="AJ109" s="2743"/>
      <c r="AK109" s="2743"/>
      <c r="AL109" s="2743"/>
      <c r="AM109" s="2743"/>
      <c r="AN109" s="2743"/>
      <c r="AO109" s="2743"/>
      <c r="AP109" s="2743"/>
      <c r="AQ109" s="2723"/>
      <c r="AR109" s="2723"/>
      <c r="AS109" s="2710"/>
    </row>
    <row r="110" spans="1:45" s="1423" customFormat="1" ht="51" customHeight="1" x14ac:dyDescent="0.25">
      <c r="A110" s="2623"/>
      <c r="B110" s="2790"/>
      <c r="C110" s="1522"/>
      <c r="D110" s="1564"/>
      <c r="E110" s="2729"/>
      <c r="F110" s="2729"/>
      <c r="G110" s="2707"/>
      <c r="H110" s="2736"/>
      <c r="I110" s="2707"/>
      <c r="J110" s="2736"/>
      <c r="K110" s="2707"/>
      <c r="L110" s="2755"/>
      <c r="M110" s="2707"/>
      <c r="N110" s="2755"/>
      <c r="O110" s="2799"/>
      <c r="P110" s="2800"/>
      <c r="Q110" s="2755"/>
      <c r="R110" s="2794"/>
      <c r="S110" s="2795"/>
      <c r="T110" s="2755"/>
      <c r="U110" s="2755"/>
      <c r="V110" s="2798"/>
      <c r="W110" s="1567">
        <v>315614874</v>
      </c>
      <c r="X110" s="153" t="s">
        <v>2468</v>
      </c>
      <c r="Y110" s="1103">
        <v>92</v>
      </c>
      <c r="Z110" s="728" t="s">
        <v>2463</v>
      </c>
      <c r="AA110" s="2793"/>
      <c r="AB110" s="2793"/>
      <c r="AC110" s="2793"/>
      <c r="AD110" s="2793"/>
      <c r="AE110" s="2793"/>
      <c r="AF110" s="2793"/>
      <c r="AG110" s="2710"/>
      <c r="AH110" s="2710"/>
      <c r="AI110" s="2710"/>
      <c r="AJ110" s="2743"/>
      <c r="AK110" s="2743"/>
      <c r="AL110" s="2743"/>
      <c r="AM110" s="2743"/>
      <c r="AN110" s="2743"/>
      <c r="AO110" s="2743"/>
      <c r="AP110" s="2743"/>
      <c r="AQ110" s="2723"/>
      <c r="AR110" s="2723"/>
      <c r="AS110" s="2710"/>
    </row>
    <row r="111" spans="1:45" s="1423" customFormat="1" ht="30.75" customHeight="1" x14ac:dyDescent="0.25">
      <c r="A111" s="2623"/>
      <c r="B111" s="2790"/>
      <c r="C111" s="1522"/>
      <c r="D111" s="1564"/>
      <c r="E111" s="2729"/>
      <c r="F111" s="2729"/>
      <c r="G111" s="2707"/>
      <c r="H111" s="2736"/>
      <c r="I111" s="2707"/>
      <c r="J111" s="2736"/>
      <c r="K111" s="2707"/>
      <c r="L111" s="2755"/>
      <c r="M111" s="2707"/>
      <c r="N111" s="2755"/>
      <c r="O111" s="2799"/>
      <c r="P111" s="2800"/>
      <c r="Q111" s="2755"/>
      <c r="R111" s="2794"/>
      <c r="S111" s="2795"/>
      <c r="T111" s="2755"/>
      <c r="U111" s="2755"/>
      <c r="V111" s="2801" t="s">
        <v>2469</v>
      </c>
      <c r="W111" s="1567">
        <v>22000000</v>
      </c>
      <c r="X111" s="153" t="s">
        <v>2459</v>
      </c>
      <c r="Y111" s="1103">
        <v>42</v>
      </c>
      <c r="Z111" s="728" t="s">
        <v>2460</v>
      </c>
      <c r="AA111" s="2793"/>
      <c r="AB111" s="2793"/>
      <c r="AC111" s="2793"/>
      <c r="AD111" s="2793"/>
      <c r="AE111" s="2793"/>
      <c r="AF111" s="2793"/>
      <c r="AG111" s="2710"/>
      <c r="AH111" s="2710"/>
      <c r="AI111" s="2710"/>
      <c r="AJ111" s="2743"/>
      <c r="AK111" s="2743"/>
      <c r="AL111" s="2743"/>
      <c r="AM111" s="2743"/>
      <c r="AN111" s="2743"/>
      <c r="AO111" s="2743"/>
      <c r="AP111" s="2743"/>
      <c r="AQ111" s="2723"/>
      <c r="AR111" s="2723"/>
      <c r="AS111" s="2710"/>
    </row>
    <row r="112" spans="1:45" s="1423" customFormat="1" ht="38.25" customHeight="1" x14ac:dyDescent="0.25">
      <c r="A112" s="2623"/>
      <c r="B112" s="2790"/>
      <c r="C112" s="1522"/>
      <c r="D112" s="1564"/>
      <c r="E112" s="2729"/>
      <c r="F112" s="2729"/>
      <c r="G112" s="2707"/>
      <c r="H112" s="2736"/>
      <c r="I112" s="2707"/>
      <c r="J112" s="2736"/>
      <c r="K112" s="2707"/>
      <c r="L112" s="2755"/>
      <c r="M112" s="2707"/>
      <c r="N112" s="2755"/>
      <c r="O112" s="2799"/>
      <c r="P112" s="2800"/>
      <c r="Q112" s="2755"/>
      <c r="R112" s="2794"/>
      <c r="S112" s="2795"/>
      <c r="T112" s="2755"/>
      <c r="U112" s="2755"/>
      <c r="V112" s="2802"/>
      <c r="W112" s="1567">
        <f>8000000-1000000</f>
        <v>7000000</v>
      </c>
      <c r="X112" s="153" t="s">
        <v>2470</v>
      </c>
      <c r="Y112" s="1103">
        <v>42</v>
      </c>
      <c r="Z112" s="728" t="s">
        <v>2460</v>
      </c>
      <c r="AA112" s="2793"/>
      <c r="AB112" s="2793"/>
      <c r="AC112" s="2793"/>
      <c r="AD112" s="2793"/>
      <c r="AE112" s="2793"/>
      <c r="AF112" s="2793"/>
      <c r="AG112" s="2710"/>
      <c r="AH112" s="2710"/>
      <c r="AI112" s="2710"/>
      <c r="AJ112" s="2743"/>
      <c r="AK112" s="2743"/>
      <c r="AL112" s="2743"/>
      <c r="AM112" s="2743"/>
      <c r="AN112" s="2743"/>
      <c r="AO112" s="2743"/>
      <c r="AP112" s="2743"/>
      <c r="AQ112" s="2723"/>
      <c r="AR112" s="2723"/>
      <c r="AS112" s="2710"/>
    </row>
    <row r="113" spans="1:45" s="1423" customFormat="1" ht="64.5" customHeight="1" x14ac:dyDescent="0.25">
      <c r="A113" s="2623"/>
      <c r="B113" s="2790"/>
      <c r="C113" s="1522"/>
      <c r="D113" s="1564"/>
      <c r="E113" s="2729"/>
      <c r="F113" s="2729"/>
      <c r="G113" s="2707"/>
      <c r="H113" s="2736"/>
      <c r="I113" s="2707"/>
      <c r="J113" s="2736"/>
      <c r="K113" s="2707"/>
      <c r="L113" s="2755"/>
      <c r="M113" s="2707"/>
      <c r="N113" s="2755"/>
      <c r="O113" s="2799"/>
      <c r="P113" s="2800"/>
      <c r="Q113" s="2755"/>
      <c r="R113" s="2794"/>
      <c r="S113" s="2795"/>
      <c r="T113" s="2755"/>
      <c r="U113" s="2755"/>
      <c r="V113" s="1569" t="s">
        <v>2471</v>
      </c>
      <c r="W113" s="1567">
        <v>50000000</v>
      </c>
      <c r="X113" s="153" t="s">
        <v>2470</v>
      </c>
      <c r="Y113" s="1103">
        <v>42</v>
      </c>
      <c r="Z113" s="728" t="s">
        <v>2460</v>
      </c>
      <c r="AA113" s="2793"/>
      <c r="AB113" s="2793"/>
      <c r="AC113" s="2793"/>
      <c r="AD113" s="2793"/>
      <c r="AE113" s="2793"/>
      <c r="AF113" s="2793"/>
      <c r="AG113" s="2710"/>
      <c r="AH113" s="2710"/>
      <c r="AI113" s="2710"/>
      <c r="AJ113" s="2743"/>
      <c r="AK113" s="2743"/>
      <c r="AL113" s="2743"/>
      <c r="AM113" s="2743"/>
      <c r="AN113" s="2743"/>
      <c r="AO113" s="2743"/>
      <c r="AP113" s="2743"/>
      <c r="AQ113" s="2723"/>
      <c r="AR113" s="2723"/>
      <c r="AS113" s="2710"/>
    </row>
    <row r="114" spans="1:45" s="1423" customFormat="1" ht="30" customHeight="1" x14ac:dyDescent="0.25">
      <c r="A114" s="2623"/>
      <c r="B114" s="2790"/>
      <c r="C114" s="1522"/>
      <c r="D114" s="1564"/>
      <c r="E114" s="2729"/>
      <c r="F114" s="2729"/>
      <c r="G114" s="2707"/>
      <c r="H114" s="2736"/>
      <c r="I114" s="2707"/>
      <c r="J114" s="2736"/>
      <c r="K114" s="2707"/>
      <c r="L114" s="2755"/>
      <c r="M114" s="2707"/>
      <c r="N114" s="2755"/>
      <c r="O114" s="2799"/>
      <c r="P114" s="2800"/>
      <c r="Q114" s="2755"/>
      <c r="R114" s="2794"/>
      <c r="S114" s="2795"/>
      <c r="T114" s="2755"/>
      <c r="U114" s="2755"/>
      <c r="V114" s="1569" t="s">
        <v>2472</v>
      </c>
      <c r="W114" s="1570">
        <f>40000000-458751+25000000</f>
        <v>64541249</v>
      </c>
      <c r="X114" s="153" t="s">
        <v>2470</v>
      </c>
      <c r="Y114" s="1103">
        <v>42</v>
      </c>
      <c r="Z114" s="728" t="s">
        <v>2460</v>
      </c>
      <c r="AA114" s="2793"/>
      <c r="AB114" s="2793"/>
      <c r="AC114" s="2793"/>
      <c r="AD114" s="2793"/>
      <c r="AE114" s="2793"/>
      <c r="AF114" s="2793"/>
      <c r="AG114" s="2710"/>
      <c r="AH114" s="2710"/>
      <c r="AI114" s="2710"/>
      <c r="AJ114" s="2743"/>
      <c r="AK114" s="2743"/>
      <c r="AL114" s="2743"/>
      <c r="AM114" s="2743"/>
      <c r="AN114" s="2743"/>
      <c r="AO114" s="2743"/>
      <c r="AP114" s="2743"/>
      <c r="AQ114" s="2723"/>
      <c r="AR114" s="2723"/>
      <c r="AS114" s="2710"/>
    </row>
    <row r="115" spans="1:45" s="1423" customFormat="1" ht="30" customHeight="1" x14ac:dyDescent="0.25">
      <c r="A115" s="2623"/>
      <c r="B115" s="2790"/>
      <c r="C115" s="1522"/>
      <c r="D115" s="1564"/>
      <c r="E115" s="2729"/>
      <c r="F115" s="2729"/>
      <c r="G115" s="2707"/>
      <c r="H115" s="2736"/>
      <c r="I115" s="2707"/>
      <c r="J115" s="2736"/>
      <c r="K115" s="2707"/>
      <c r="L115" s="2755"/>
      <c r="M115" s="2707"/>
      <c r="N115" s="2755"/>
      <c r="O115" s="2799"/>
      <c r="P115" s="2800"/>
      <c r="Q115" s="2755"/>
      <c r="R115" s="2794"/>
      <c r="S115" s="2795"/>
      <c r="T115" s="2755"/>
      <c r="U115" s="2755"/>
      <c r="V115" s="2803" t="s">
        <v>2473</v>
      </c>
      <c r="W115" s="1567">
        <f>50000000-25000000-25000000</f>
        <v>0</v>
      </c>
      <c r="X115" s="1571" t="s">
        <v>2474</v>
      </c>
      <c r="Y115" s="2805">
        <v>42</v>
      </c>
      <c r="Z115" s="2766" t="s">
        <v>2460</v>
      </c>
      <c r="AA115" s="2793"/>
      <c r="AB115" s="2793"/>
      <c r="AC115" s="2793"/>
      <c r="AD115" s="2793"/>
      <c r="AE115" s="2793"/>
      <c r="AF115" s="2793"/>
      <c r="AG115" s="2710"/>
      <c r="AH115" s="2710"/>
      <c r="AI115" s="2710"/>
      <c r="AJ115" s="2743"/>
      <c r="AK115" s="2743"/>
      <c r="AL115" s="2743"/>
      <c r="AM115" s="2743"/>
      <c r="AN115" s="2743"/>
      <c r="AO115" s="2743"/>
      <c r="AP115" s="2743"/>
      <c r="AQ115" s="2723"/>
      <c r="AR115" s="2723"/>
      <c r="AS115" s="2710"/>
    </row>
    <row r="116" spans="1:45" s="1423" customFormat="1" ht="38.25" customHeight="1" x14ac:dyDescent="0.25">
      <c r="A116" s="2623"/>
      <c r="B116" s="2790"/>
      <c r="C116" s="1522"/>
      <c r="D116" s="1564"/>
      <c r="E116" s="2729"/>
      <c r="F116" s="2729"/>
      <c r="G116" s="2707"/>
      <c r="H116" s="2736"/>
      <c r="I116" s="2707"/>
      <c r="J116" s="2736"/>
      <c r="K116" s="2707"/>
      <c r="L116" s="2755"/>
      <c r="M116" s="2707"/>
      <c r="N116" s="2755"/>
      <c r="O116" s="2799"/>
      <c r="P116" s="2800"/>
      <c r="Q116" s="2755"/>
      <c r="R116" s="2794"/>
      <c r="S116" s="2795"/>
      <c r="T116" s="2755"/>
      <c r="U116" s="2755"/>
      <c r="V116" s="2804"/>
      <c r="W116" s="1572">
        <v>48000000</v>
      </c>
      <c r="X116" s="153" t="s">
        <v>2467</v>
      </c>
      <c r="Y116" s="2806"/>
      <c r="Z116" s="2807"/>
      <c r="AA116" s="2793"/>
      <c r="AB116" s="2793"/>
      <c r="AC116" s="2793"/>
      <c r="AD116" s="2793"/>
      <c r="AE116" s="2793"/>
      <c r="AF116" s="2793"/>
      <c r="AG116" s="2710"/>
      <c r="AH116" s="2710"/>
      <c r="AI116" s="2710"/>
      <c r="AJ116" s="2743"/>
      <c r="AK116" s="2743"/>
      <c r="AL116" s="2743"/>
      <c r="AM116" s="2743"/>
      <c r="AN116" s="2743"/>
      <c r="AO116" s="2743"/>
      <c r="AP116" s="2743"/>
      <c r="AQ116" s="2723"/>
      <c r="AR116" s="2723"/>
      <c r="AS116" s="2710"/>
    </row>
    <row r="117" spans="1:45" s="1423" customFormat="1" ht="38.25" customHeight="1" x14ac:dyDescent="0.25">
      <c r="A117" s="2623"/>
      <c r="B117" s="2790"/>
      <c r="C117" s="1522"/>
      <c r="D117" s="1564"/>
      <c r="E117" s="2729"/>
      <c r="F117" s="2729"/>
      <c r="G117" s="2707"/>
      <c r="H117" s="2736"/>
      <c r="I117" s="2707"/>
      <c r="J117" s="2736"/>
      <c r="K117" s="2707"/>
      <c r="L117" s="2755"/>
      <c r="M117" s="2707"/>
      <c r="N117" s="2755"/>
      <c r="O117" s="2799"/>
      <c r="P117" s="2800"/>
      <c r="Q117" s="2755"/>
      <c r="R117" s="2794"/>
      <c r="S117" s="2795"/>
      <c r="T117" s="2755"/>
      <c r="U117" s="2755"/>
      <c r="V117" s="1573" t="s">
        <v>2475</v>
      </c>
      <c r="W117" s="1526">
        <v>25000000</v>
      </c>
      <c r="X117" s="1571" t="s">
        <v>2476</v>
      </c>
      <c r="Y117" s="1103">
        <v>42</v>
      </c>
      <c r="Z117" s="728" t="s">
        <v>2460</v>
      </c>
      <c r="AA117" s="2793"/>
      <c r="AB117" s="2793"/>
      <c r="AC117" s="2793"/>
      <c r="AD117" s="2793"/>
      <c r="AE117" s="2793"/>
      <c r="AF117" s="2793"/>
      <c r="AG117" s="2710"/>
      <c r="AH117" s="2710"/>
      <c r="AI117" s="2710"/>
      <c r="AJ117" s="2743"/>
      <c r="AK117" s="2743"/>
      <c r="AL117" s="2743"/>
      <c r="AM117" s="2743"/>
      <c r="AN117" s="2743"/>
      <c r="AO117" s="2743"/>
      <c r="AP117" s="2743"/>
      <c r="AQ117" s="2723"/>
      <c r="AR117" s="2723"/>
      <c r="AS117" s="2710"/>
    </row>
    <row r="118" spans="1:45" s="1423" customFormat="1" ht="62.25" customHeight="1" x14ac:dyDescent="0.25">
      <c r="A118" s="2623"/>
      <c r="B118" s="2790"/>
      <c r="C118" s="1522"/>
      <c r="D118" s="1564"/>
      <c r="E118" s="2729"/>
      <c r="F118" s="2729"/>
      <c r="G118" s="2707"/>
      <c r="H118" s="2736"/>
      <c r="I118" s="2707"/>
      <c r="J118" s="2736"/>
      <c r="K118" s="2707"/>
      <c r="L118" s="2755"/>
      <c r="M118" s="2707"/>
      <c r="N118" s="2755"/>
      <c r="O118" s="2799"/>
      <c r="P118" s="2800"/>
      <c r="Q118" s="2755"/>
      <c r="R118" s="2794"/>
      <c r="S118" s="2795"/>
      <c r="T118" s="2755"/>
      <c r="U118" s="2755"/>
      <c r="V118" s="1574" t="s">
        <v>2477</v>
      </c>
      <c r="W118" s="1526">
        <f>40000000-28460000</f>
        <v>11540000</v>
      </c>
      <c r="X118" s="153" t="s">
        <v>2470</v>
      </c>
      <c r="Y118" s="1103">
        <v>42</v>
      </c>
      <c r="Z118" s="728" t="s">
        <v>2460</v>
      </c>
      <c r="AA118" s="2793"/>
      <c r="AB118" s="2793"/>
      <c r="AC118" s="2793"/>
      <c r="AD118" s="2793"/>
      <c r="AE118" s="2793"/>
      <c r="AF118" s="2793"/>
      <c r="AG118" s="2710"/>
      <c r="AH118" s="2710"/>
      <c r="AI118" s="2710"/>
      <c r="AJ118" s="2743"/>
      <c r="AK118" s="2743"/>
      <c r="AL118" s="2743"/>
      <c r="AM118" s="2743"/>
      <c r="AN118" s="2743"/>
      <c r="AO118" s="2743"/>
      <c r="AP118" s="2743"/>
      <c r="AQ118" s="2723"/>
      <c r="AR118" s="2723"/>
      <c r="AS118" s="2710"/>
    </row>
    <row r="119" spans="1:45" s="1423" customFormat="1" ht="31.5" customHeight="1" x14ac:dyDescent="0.25">
      <c r="A119" s="2623"/>
      <c r="B119" s="2790"/>
      <c r="C119" s="1522"/>
      <c r="D119" s="1564"/>
      <c r="E119" s="2729"/>
      <c r="F119" s="2729"/>
      <c r="G119" s="2707"/>
      <c r="H119" s="2736"/>
      <c r="I119" s="2707"/>
      <c r="J119" s="2736"/>
      <c r="K119" s="2707"/>
      <c r="L119" s="2755"/>
      <c r="M119" s="2707"/>
      <c r="N119" s="2755"/>
      <c r="O119" s="2799"/>
      <c r="P119" s="2800"/>
      <c r="Q119" s="2755"/>
      <c r="R119" s="2794"/>
      <c r="S119" s="2795"/>
      <c r="T119" s="2755"/>
      <c r="U119" s="2755"/>
      <c r="V119" s="2801" t="s">
        <v>2478</v>
      </c>
      <c r="W119" s="1575">
        <v>71000000</v>
      </c>
      <c r="X119" s="1576" t="s">
        <v>2467</v>
      </c>
      <c r="Y119" s="1103">
        <v>42</v>
      </c>
      <c r="Z119" s="728" t="s">
        <v>2460</v>
      </c>
      <c r="AA119" s="2793"/>
      <c r="AB119" s="2793"/>
      <c r="AC119" s="2793"/>
      <c r="AD119" s="2793"/>
      <c r="AE119" s="2793"/>
      <c r="AF119" s="2793"/>
      <c r="AG119" s="2710"/>
      <c r="AH119" s="2710"/>
      <c r="AI119" s="2710"/>
      <c r="AJ119" s="2743"/>
      <c r="AK119" s="2743"/>
      <c r="AL119" s="2743"/>
      <c r="AM119" s="2743"/>
      <c r="AN119" s="2743"/>
      <c r="AO119" s="2743"/>
      <c r="AP119" s="2743"/>
      <c r="AQ119" s="2723"/>
      <c r="AR119" s="2723"/>
      <c r="AS119" s="2710"/>
    </row>
    <row r="120" spans="1:45" s="1423" customFormat="1" ht="33.75" customHeight="1" x14ac:dyDescent="0.25">
      <c r="A120" s="2623"/>
      <c r="B120" s="2790"/>
      <c r="C120" s="1522"/>
      <c r="D120" s="1564"/>
      <c r="E120" s="2729"/>
      <c r="F120" s="2729"/>
      <c r="G120" s="2707"/>
      <c r="H120" s="2736"/>
      <c r="I120" s="2707"/>
      <c r="J120" s="2736"/>
      <c r="K120" s="2707"/>
      <c r="L120" s="2755"/>
      <c r="M120" s="2707"/>
      <c r="N120" s="2755"/>
      <c r="O120" s="2799"/>
      <c r="P120" s="2800"/>
      <c r="Q120" s="2755"/>
      <c r="R120" s="2794"/>
      <c r="S120" s="2795"/>
      <c r="T120" s="2755"/>
      <c r="U120" s="2755"/>
      <c r="V120" s="2808"/>
      <c r="W120" s="1575">
        <v>50000000</v>
      </c>
      <c r="X120" s="153" t="s">
        <v>2465</v>
      </c>
      <c r="Y120" s="1103">
        <v>42</v>
      </c>
      <c r="Z120" s="728" t="s">
        <v>2460</v>
      </c>
      <c r="AA120" s="2793"/>
      <c r="AB120" s="2793"/>
      <c r="AC120" s="2793"/>
      <c r="AD120" s="2793"/>
      <c r="AE120" s="2793"/>
      <c r="AF120" s="2793"/>
      <c r="AG120" s="2710"/>
      <c r="AH120" s="2710"/>
      <c r="AI120" s="2710"/>
      <c r="AJ120" s="2743"/>
      <c r="AK120" s="2743"/>
      <c r="AL120" s="2743"/>
      <c r="AM120" s="2743"/>
      <c r="AN120" s="2743"/>
      <c r="AO120" s="2743"/>
      <c r="AP120" s="2743"/>
      <c r="AQ120" s="2723"/>
      <c r="AR120" s="2723"/>
      <c r="AS120" s="2710"/>
    </row>
    <row r="121" spans="1:45" s="1423" customFormat="1" ht="30" customHeight="1" x14ac:dyDescent="0.25">
      <c r="A121" s="2623"/>
      <c r="B121" s="2790"/>
      <c r="C121" s="1522"/>
      <c r="D121" s="1564"/>
      <c r="E121" s="2729"/>
      <c r="F121" s="2729"/>
      <c r="G121" s="2707"/>
      <c r="H121" s="2736"/>
      <c r="I121" s="2707"/>
      <c r="J121" s="2736"/>
      <c r="K121" s="2707"/>
      <c r="L121" s="2755"/>
      <c r="M121" s="2707"/>
      <c r="N121" s="2755"/>
      <c r="O121" s="2799"/>
      <c r="P121" s="2800"/>
      <c r="Q121" s="2755"/>
      <c r="R121" s="2794"/>
      <c r="S121" s="2795"/>
      <c r="T121" s="2755"/>
      <c r="U121" s="2755"/>
      <c r="V121" s="2802"/>
      <c r="W121" s="1567">
        <v>19000000</v>
      </c>
      <c r="X121" s="153" t="s">
        <v>2470</v>
      </c>
      <c r="Y121" s="1103">
        <v>42</v>
      </c>
      <c r="Z121" s="630" t="s">
        <v>2460</v>
      </c>
      <c r="AA121" s="2793"/>
      <c r="AB121" s="2793"/>
      <c r="AC121" s="2793"/>
      <c r="AD121" s="2793"/>
      <c r="AE121" s="2793"/>
      <c r="AF121" s="2793"/>
      <c r="AG121" s="2710"/>
      <c r="AH121" s="2710"/>
      <c r="AI121" s="2710"/>
      <c r="AJ121" s="2743"/>
      <c r="AK121" s="2743"/>
      <c r="AL121" s="2743"/>
      <c r="AM121" s="2743"/>
      <c r="AN121" s="2743"/>
      <c r="AO121" s="2743"/>
      <c r="AP121" s="2743"/>
      <c r="AQ121" s="2723"/>
      <c r="AR121" s="2723"/>
      <c r="AS121" s="2710"/>
    </row>
    <row r="122" spans="1:45" s="1423" customFormat="1" ht="39.950000000000003" customHeight="1" x14ac:dyDescent="0.25">
      <c r="A122" s="2623"/>
      <c r="B122" s="2790"/>
      <c r="C122" s="1522"/>
      <c r="D122" s="1564"/>
      <c r="E122" s="2729"/>
      <c r="F122" s="2729"/>
      <c r="G122" s="2707"/>
      <c r="H122" s="2736"/>
      <c r="I122" s="2707"/>
      <c r="J122" s="2736"/>
      <c r="K122" s="2707"/>
      <c r="L122" s="2755"/>
      <c r="M122" s="2707"/>
      <c r="N122" s="2755"/>
      <c r="O122" s="2799"/>
      <c r="P122" s="2800"/>
      <c r="Q122" s="2755"/>
      <c r="R122" s="2794"/>
      <c r="S122" s="2795"/>
      <c r="T122" s="2755"/>
      <c r="U122" s="2755"/>
      <c r="V122" s="1577" t="s">
        <v>2479</v>
      </c>
      <c r="W122" s="1475">
        <v>50000000</v>
      </c>
      <c r="X122" s="153" t="s">
        <v>2467</v>
      </c>
      <c r="Y122" s="1578">
        <v>42</v>
      </c>
      <c r="Z122" s="685" t="s">
        <v>2460</v>
      </c>
      <c r="AA122" s="2812"/>
      <c r="AB122" s="2793"/>
      <c r="AC122" s="2793"/>
      <c r="AD122" s="2793"/>
      <c r="AE122" s="2793"/>
      <c r="AF122" s="2793"/>
      <c r="AG122" s="2710"/>
      <c r="AH122" s="2710"/>
      <c r="AI122" s="2710"/>
      <c r="AJ122" s="2743"/>
      <c r="AK122" s="2743"/>
      <c r="AL122" s="2743"/>
      <c r="AM122" s="2743"/>
      <c r="AN122" s="2743"/>
      <c r="AO122" s="2743"/>
      <c r="AP122" s="2743"/>
      <c r="AQ122" s="2723"/>
      <c r="AR122" s="2723"/>
      <c r="AS122" s="2710"/>
    </row>
    <row r="123" spans="1:45" s="1423" customFormat="1" ht="39.950000000000003" customHeight="1" x14ac:dyDescent="0.25">
      <c r="A123" s="2623"/>
      <c r="B123" s="2790"/>
      <c r="C123" s="1522"/>
      <c r="D123" s="1564"/>
      <c r="E123" s="2729"/>
      <c r="F123" s="2729"/>
      <c r="G123" s="2707"/>
      <c r="H123" s="2736"/>
      <c r="I123" s="2707"/>
      <c r="J123" s="2736"/>
      <c r="K123" s="2707"/>
      <c r="L123" s="2755"/>
      <c r="M123" s="2707"/>
      <c r="N123" s="2755"/>
      <c r="O123" s="2799"/>
      <c r="P123" s="2800"/>
      <c r="Q123" s="2755"/>
      <c r="R123" s="2794"/>
      <c r="S123" s="2795"/>
      <c r="T123" s="2755"/>
      <c r="U123" s="2755"/>
      <c r="V123" s="2809" t="s">
        <v>2480</v>
      </c>
      <c r="W123" s="1480">
        <v>29918751</v>
      </c>
      <c r="X123" s="153" t="s">
        <v>2470</v>
      </c>
      <c r="Y123" s="1578">
        <v>42</v>
      </c>
      <c r="Z123" s="685" t="s">
        <v>2460</v>
      </c>
      <c r="AA123" s="2812"/>
      <c r="AB123" s="2793"/>
      <c r="AC123" s="2793"/>
      <c r="AD123" s="2793"/>
      <c r="AE123" s="2793"/>
      <c r="AF123" s="2793"/>
      <c r="AG123" s="2710"/>
      <c r="AH123" s="2710"/>
      <c r="AI123" s="2710"/>
      <c r="AJ123" s="2743"/>
      <c r="AK123" s="2743"/>
      <c r="AL123" s="2743"/>
      <c r="AM123" s="2743"/>
      <c r="AN123" s="2743"/>
      <c r="AO123" s="2743"/>
      <c r="AP123" s="2743"/>
      <c r="AQ123" s="2723"/>
      <c r="AR123" s="2723"/>
      <c r="AS123" s="2710"/>
    </row>
    <row r="124" spans="1:45" s="1423" customFormat="1" ht="39.950000000000003" customHeight="1" x14ac:dyDescent="0.25">
      <c r="A124" s="2623"/>
      <c r="B124" s="2790"/>
      <c r="C124" s="1522"/>
      <c r="D124" s="1564"/>
      <c r="E124" s="2729"/>
      <c r="F124" s="2729"/>
      <c r="G124" s="2707"/>
      <c r="H124" s="2736"/>
      <c r="I124" s="2707"/>
      <c r="J124" s="2736"/>
      <c r="K124" s="2707"/>
      <c r="L124" s="2755"/>
      <c r="M124" s="2707"/>
      <c r="N124" s="2755"/>
      <c r="O124" s="2799"/>
      <c r="P124" s="2800"/>
      <c r="Q124" s="2755"/>
      <c r="R124" s="2794"/>
      <c r="S124" s="2795"/>
      <c r="T124" s="2755"/>
      <c r="U124" s="2755"/>
      <c r="V124" s="2810"/>
      <c r="W124" s="1480">
        <v>460000000</v>
      </c>
      <c r="X124" s="153" t="s">
        <v>2481</v>
      </c>
      <c r="Y124" s="1578">
        <v>42</v>
      </c>
      <c r="Z124" s="685" t="s">
        <v>2460</v>
      </c>
      <c r="AA124" s="2812"/>
      <c r="AB124" s="2793"/>
      <c r="AC124" s="2793"/>
      <c r="AD124" s="2793"/>
      <c r="AE124" s="2793"/>
      <c r="AF124" s="2793"/>
      <c r="AG124" s="2710"/>
      <c r="AH124" s="2710"/>
      <c r="AI124" s="2710"/>
      <c r="AJ124" s="2743"/>
      <c r="AK124" s="2743"/>
      <c r="AL124" s="2743"/>
      <c r="AM124" s="2743"/>
      <c r="AN124" s="2743"/>
      <c r="AO124" s="2743"/>
      <c r="AP124" s="2743"/>
      <c r="AQ124" s="2723"/>
      <c r="AR124" s="2723"/>
      <c r="AS124" s="2710"/>
    </row>
    <row r="125" spans="1:45" s="1423" customFormat="1" ht="68.25" customHeight="1" x14ac:dyDescent="0.25">
      <c r="A125" s="2623"/>
      <c r="B125" s="2790"/>
      <c r="C125" s="1522"/>
      <c r="D125" s="1564"/>
      <c r="E125" s="2729"/>
      <c r="F125" s="2729"/>
      <c r="G125" s="2707"/>
      <c r="H125" s="2736"/>
      <c r="I125" s="2707"/>
      <c r="J125" s="2736"/>
      <c r="K125" s="2707"/>
      <c r="L125" s="2755"/>
      <c r="M125" s="2707"/>
      <c r="N125" s="2755"/>
      <c r="O125" s="2799"/>
      <c r="P125" s="2800"/>
      <c r="Q125" s="2755"/>
      <c r="R125" s="2794"/>
      <c r="S125" s="2795"/>
      <c r="T125" s="2755"/>
      <c r="U125" s="2755"/>
      <c r="V125" s="2811"/>
      <c r="W125" s="1480">
        <f>113264654.33+1000000000</f>
        <v>1113264654.3299999</v>
      </c>
      <c r="X125" s="153" t="s">
        <v>2482</v>
      </c>
      <c r="Y125" s="1578">
        <v>92</v>
      </c>
      <c r="Z125" s="629" t="s">
        <v>2483</v>
      </c>
      <c r="AA125" s="2793"/>
      <c r="AB125" s="2793"/>
      <c r="AC125" s="2793"/>
      <c r="AD125" s="2793"/>
      <c r="AE125" s="2793"/>
      <c r="AF125" s="2793"/>
      <c r="AG125" s="2710"/>
      <c r="AH125" s="2710"/>
      <c r="AI125" s="2710"/>
      <c r="AJ125" s="2743"/>
      <c r="AK125" s="2743"/>
      <c r="AL125" s="2743"/>
      <c r="AM125" s="2743"/>
      <c r="AN125" s="2743"/>
      <c r="AO125" s="2743"/>
      <c r="AP125" s="2743"/>
      <c r="AQ125" s="2723"/>
      <c r="AR125" s="2723"/>
      <c r="AS125" s="2710"/>
    </row>
    <row r="126" spans="1:45" s="1423" customFormat="1" ht="57.75" customHeight="1" x14ac:dyDescent="0.25">
      <c r="A126" s="2623"/>
      <c r="B126" s="2790"/>
      <c r="C126" s="1522"/>
      <c r="D126" s="1564"/>
      <c r="E126" s="2729"/>
      <c r="F126" s="2729"/>
      <c r="G126" s="2707">
        <v>4501001</v>
      </c>
      <c r="H126" s="2708" t="s">
        <v>2484</v>
      </c>
      <c r="I126" s="2707">
        <v>4501001</v>
      </c>
      <c r="J126" s="2708" t="s">
        <v>2484</v>
      </c>
      <c r="K126" s="2734">
        <v>450100100</v>
      </c>
      <c r="L126" s="2316" t="s">
        <v>2485</v>
      </c>
      <c r="M126" s="2734">
        <v>4501000100</v>
      </c>
      <c r="N126" s="2316" t="s">
        <v>2486</v>
      </c>
      <c r="O126" s="2734">
        <v>12</v>
      </c>
      <c r="P126" s="2734" t="s">
        <v>2487</v>
      </c>
      <c r="Q126" s="2316" t="s">
        <v>2488</v>
      </c>
      <c r="R126" s="2782">
        <f>SUM(W126:W129)/S126</f>
        <v>1</v>
      </c>
      <c r="S126" s="2733">
        <f>SUM(W126:W129)</f>
        <v>49500000</v>
      </c>
      <c r="T126" s="2281" t="s">
        <v>2349</v>
      </c>
      <c r="U126" s="2316" t="s">
        <v>2489</v>
      </c>
      <c r="V126" s="2813" t="s">
        <v>2490</v>
      </c>
      <c r="W126" s="1526">
        <f>30000000-6500000</f>
        <v>23500000</v>
      </c>
      <c r="X126" s="153" t="s">
        <v>2491</v>
      </c>
      <c r="Y126" s="1103">
        <v>20</v>
      </c>
      <c r="Z126" s="728" t="s">
        <v>1763</v>
      </c>
      <c r="AA126" s="2270">
        <v>291786</v>
      </c>
      <c r="AB126" s="2740">
        <v>270331</v>
      </c>
      <c r="AC126" s="2700">
        <v>102045</v>
      </c>
      <c r="AD126" s="2700">
        <v>39183</v>
      </c>
      <c r="AE126" s="2700">
        <v>310195</v>
      </c>
      <c r="AF126" s="2700">
        <v>110694</v>
      </c>
      <c r="AG126" s="2700">
        <v>2145</v>
      </c>
      <c r="AH126" s="2700">
        <v>12718</v>
      </c>
      <c r="AI126" s="2700">
        <v>26</v>
      </c>
      <c r="AJ126" s="2700">
        <v>37</v>
      </c>
      <c r="AK126" s="2700"/>
      <c r="AL126" s="2700"/>
      <c r="AM126" s="2822">
        <v>44350</v>
      </c>
      <c r="AN126" s="2270">
        <v>21944</v>
      </c>
      <c r="AO126" s="2270">
        <v>75687</v>
      </c>
      <c r="AP126" s="2815">
        <f>SUM(AA126:AB129)</f>
        <v>562117</v>
      </c>
      <c r="AQ126" s="2823">
        <v>44198</v>
      </c>
      <c r="AR126" s="2823">
        <v>44561</v>
      </c>
      <c r="AS126" s="2815" t="s">
        <v>2322</v>
      </c>
    </row>
    <row r="127" spans="1:45" s="1423" customFormat="1" ht="57.75" customHeight="1" x14ac:dyDescent="0.25">
      <c r="A127" s="2623"/>
      <c r="B127" s="2790"/>
      <c r="C127" s="1522"/>
      <c r="D127" s="1564"/>
      <c r="E127" s="2729"/>
      <c r="F127" s="2729"/>
      <c r="G127" s="2707"/>
      <c r="H127" s="2708"/>
      <c r="I127" s="2707"/>
      <c r="J127" s="2708"/>
      <c r="K127" s="2734"/>
      <c r="L127" s="2316"/>
      <c r="M127" s="2734"/>
      <c r="N127" s="2316"/>
      <c r="O127" s="2734"/>
      <c r="P127" s="2734"/>
      <c r="Q127" s="2316"/>
      <c r="R127" s="2782"/>
      <c r="S127" s="2733"/>
      <c r="T127" s="2316"/>
      <c r="U127" s="2316"/>
      <c r="V127" s="2814"/>
      <c r="W127" s="1526">
        <v>25000000</v>
      </c>
      <c r="X127" s="153" t="s">
        <v>2492</v>
      </c>
      <c r="Y127" s="1551">
        <v>88</v>
      </c>
      <c r="Z127" s="696" t="s">
        <v>2324</v>
      </c>
      <c r="AA127" s="2270"/>
      <c r="AB127" s="2740"/>
      <c r="AC127" s="2700"/>
      <c r="AD127" s="2700"/>
      <c r="AE127" s="2700"/>
      <c r="AF127" s="2700"/>
      <c r="AG127" s="2700"/>
      <c r="AH127" s="2700"/>
      <c r="AI127" s="2700"/>
      <c r="AJ127" s="2700"/>
      <c r="AK127" s="2700"/>
      <c r="AL127" s="2700"/>
      <c r="AM127" s="2822"/>
      <c r="AN127" s="2270"/>
      <c r="AO127" s="2270"/>
      <c r="AP127" s="2815"/>
      <c r="AQ127" s="2823"/>
      <c r="AR127" s="2823"/>
      <c r="AS127" s="2815"/>
    </row>
    <row r="128" spans="1:45" s="1423" customFormat="1" ht="39" customHeight="1" x14ac:dyDescent="0.25">
      <c r="A128" s="2623"/>
      <c r="B128" s="2790"/>
      <c r="C128" s="1522"/>
      <c r="D128" s="1564"/>
      <c r="E128" s="2729"/>
      <c r="F128" s="2729"/>
      <c r="G128" s="2707"/>
      <c r="H128" s="2708"/>
      <c r="I128" s="2707"/>
      <c r="J128" s="2708"/>
      <c r="K128" s="2734"/>
      <c r="L128" s="2316"/>
      <c r="M128" s="2734"/>
      <c r="N128" s="2316"/>
      <c r="O128" s="2734"/>
      <c r="P128" s="2734"/>
      <c r="Q128" s="2316"/>
      <c r="R128" s="2782"/>
      <c r="S128" s="2733"/>
      <c r="T128" s="2316"/>
      <c r="U128" s="2316"/>
      <c r="V128" s="2813" t="s">
        <v>2493</v>
      </c>
      <c r="W128" s="1579">
        <v>1000000</v>
      </c>
      <c r="X128" s="153" t="s">
        <v>2491</v>
      </c>
      <c r="Y128" s="2805">
        <v>20</v>
      </c>
      <c r="Z128" s="2766" t="s">
        <v>1763</v>
      </c>
      <c r="AA128" s="2267"/>
      <c r="AB128" s="2740"/>
      <c r="AC128" s="2700"/>
      <c r="AD128" s="2700"/>
      <c r="AE128" s="2700"/>
      <c r="AF128" s="2700"/>
      <c r="AG128" s="2700"/>
      <c r="AH128" s="2700"/>
      <c r="AI128" s="2700"/>
      <c r="AJ128" s="2700"/>
      <c r="AK128" s="2700"/>
      <c r="AL128" s="2700"/>
      <c r="AM128" s="2822"/>
      <c r="AN128" s="2267"/>
      <c r="AO128" s="2267"/>
      <c r="AP128" s="2710"/>
      <c r="AQ128" s="2723"/>
      <c r="AR128" s="2723"/>
      <c r="AS128" s="2710"/>
    </row>
    <row r="129" spans="1:45" s="1423" customFormat="1" ht="64.5" customHeight="1" x14ac:dyDescent="0.25">
      <c r="A129" s="2789"/>
      <c r="B129" s="2791"/>
      <c r="C129" s="1580"/>
      <c r="D129" s="1581"/>
      <c r="E129" s="2730"/>
      <c r="F129" s="2730"/>
      <c r="G129" s="2707"/>
      <c r="H129" s="2709"/>
      <c r="I129" s="2707"/>
      <c r="J129" s="2708"/>
      <c r="K129" s="2734"/>
      <c r="L129" s="2316"/>
      <c r="M129" s="2734"/>
      <c r="N129" s="2316"/>
      <c r="O129" s="2734"/>
      <c r="P129" s="2734"/>
      <c r="Q129" s="2316"/>
      <c r="R129" s="2782"/>
      <c r="S129" s="2733"/>
      <c r="T129" s="2775"/>
      <c r="U129" s="2316"/>
      <c r="V129" s="2817"/>
      <c r="W129" s="1582">
        <f>5000000-5000000</f>
        <v>0</v>
      </c>
      <c r="X129" s="153" t="s">
        <v>2494</v>
      </c>
      <c r="Y129" s="2818"/>
      <c r="Z129" s="2382"/>
      <c r="AA129" s="2268"/>
      <c r="AB129" s="2740"/>
      <c r="AC129" s="2700"/>
      <c r="AD129" s="2700"/>
      <c r="AE129" s="2700"/>
      <c r="AF129" s="2700"/>
      <c r="AG129" s="2700"/>
      <c r="AH129" s="2700"/>
      <c r="AI129" s="2700"/>
      <c r="AJ129" s="2700"/>
      <c r="AK129" s="2700"/>
      <c r="AL129" s="2700"/>
      <c r="AM129" s="2822"/>
      <c r="AN129" s="2268"/>
      <c r="AO129" s="2268"/>
      <c r="AP129" s="2816"/>
      <c r="AQ129" s="2824"/>
      <c r="AR129" s="2824"/>
      <c r="AS129" s="2816"/>
    </row>
    <row r="130" spans="1:45" ht="27.75" customHeight="1" x14ac:dyDescent="0.25">
      <c r="A130" s="1583">
        <v>3</v>
      </c>
      <c r="B130" s="2819" t="s">
        <v>485</v>
      </c>
      <c r="C130" s="2820"/>
      <c r="D130" s="2820"/>
      <c r="E130" s="2820"/>
      <c r="F130" s="2820"/>
      <c r="G130" s="2820"/>
      <c r="H130" s="2820"/>
      <c r="I130" s="1584"/>
      <c r="J130" s="1240"/>
      <c r="K130" s="1239"/>
      <c r="L130" s="1240"/>
      <c r="M130" s="1239"/>
      <c r="N130" s="1240"/>
      <c r="O130" s="1239"/>
      <c r="P130" s="1239"/>
      <c r="Q130" s="1240"/>
      <c r="R130" s="1239"/>
      <c r="S130" s="1585"/>
      <c r="T130" s="1240"/>
      <c r="U130" s="1240"/>
      <c r="V130" s="1240"/>
      <c r="W130" s="1586"/>
      <c r="X130" s="1584"/>
      <c r="Y130" s="1239"/>
      <c r="Z130" s="1240"/>
      <c r="AA130" s="1239"/>
      <c r="AB130" s="1239"/>
      <c r="AC130" s="1239"/>
      <c r="AD130" s="1239"/>
      <c r="AE130" s="1239"/>
      <c r="AF130" s="1239"/>
      <c r="AG130" s="1239"/>
      <c r="AH130" s="1239"/>
      <c r="AI130" s="1239"/>
      <c r="AJ130" s="1239"/>
      <c r="AK130" s="1239"/>
      <c r="AL130" s="1239"/>
      <c r="AM130" s="1239"/>
      <c r="AN130" s="1239"/>
      <c r="AO130" s="1239"/>
      <c r="AP130" s="1239"/>
      <c r="AQ130" s="1239"/>
      <c r="AR130" s="1239"/>
      <c r="AS130" s="1246"/>
    </row>
    <row r="131" spans="1:45" ht="27.75" customHeight="1" x14ac:dyDescent="0.25">
      <c r="A131" s="46"/>
      <c r="B131" s="1455"/>
      <c r="C131" s="32">
        <v>32</v>
      </c>
      <c r="D131" s="2741" t="s">
        <v>547</v>
      </c>
      <c r="E131" s="2203"/>
      <c r="F131" s="2821"/>
      <c r="G131" s="2821"/>
      <c r="H131" s="2821"/>
      <c r="I131" s="2821"/>
      <c r="J131" s="1248"/>
      <c r="K131" s="718"/>
      <c r="L131" s="1248"/>
      <c r="M131" s="718"/>
      <c r="N131" s="1248"/>
      <c r="O131" s="718"/>
      <c r="P131" s="718"/>
      <c r="Q131" s="1248"/>
      <c r="R131" s="1587"/>
      <c r="S131" s="1588"/>
      <c r="T131" s="1589"/>
      <c r="U131" s="1589"/>
      <c r="V131" s="1589"/>
      <c r="W131" s="1590"/>
      <c r="X131" s="1587"/>
      <c r="Y131" s="1587"/>
      <c r="Z131" s="1589"/>
      <c r="AA131" s="1587"/>
      <c r="AB131" s="1587"/>
      <c r="AC131" s="1587"/>
      <c r="AD131" s="1587"/>
      <c r="AE131" s="1587"/>
      <c r="AF131" s="1587"/>
      <c r="AG131" s="1587"/>
      <c r="AH131" s="1587"/>
      <c r="AI131" s="1587"/>
      <c r="AJ131" s="1587"/>
      <c r="AK131" s="1587"/>
      <c r="AL131" s="1587"/>
      <c r="AM131" s="1587"/>
      <c r="AN131" s="1587"/>
      <c r="AO131" s="1587"/>
      <c r="AP131" s="1587"/>
      <c r="AQ131" s="1587"/>
      <c r="AR131" s="1587"/>
      <c r="AS131" s="1591"/>
    </row>
    <row r="132" spans="1:45" ht="27" customHeight="1" x14ac:dyDescent="0.25">
      <c r="A132" s="1522"/>
      <c r="B132" s="1564"/>
      <c r="C132" s="1563"/>
      <c r="D132" s="1564"/>
      <c r="E132" s="1541">
        <v>3205</v>
      </c>
      <c r="F132" s="2727" t="s">
        <v>548</v>
      </c>
      <c r="G132" s="2728"/>
      <c r="H132" s="2728"/>
      <c r="I132" s="2728"/>
      <c r="J132" s="2728"/>
      <c r="K132" s="2728"/>
      <c r="L132" s="2728"/>
      <c r="M132" s="2728"/>
      <c r="N132" s="2728"/>
      <c r="O132" s="2728"/>
      <c r="P132" s="2728"/>
      <c r="Q132" s="2728"/>
      <c r="R132" s="1487"/>
      <c r="S132" s="1549"/>
      <c r="T132" s="1494"/>
      <c r="U132" s="1494"/>
      <c r="V132" s="1494"/>
      <c r="W132" s="1493"/>
      <c r="X132" s="1486"/>
      <c r="Y132" s="1486"/>
      <c r="Z132" s="1489"/>
      <c r="AA132" s="1487"/>
      <c r="AB132" s="1487"/>
      <c r="AC132" s="1487"/>
      <c r="AD132" s="1487"/>
      <c r="AE132" s="1487"/>
      <c r="AF132" s="1487"/>
      <c r="AG132" s="1487"/>
      <c r="AH132" s="1487"/>
      <c r="AI132" s="1487"/>
      <c r="AJ132" s="1487"/>
      <c r="AK132" s="1487"/>
      <c r="AL132" s="1487"/>
      <c r="AM132" s="1487"/>
      <c r="AN132" s="1487"/>
      <c r="AO132" s="1487"/>
      <c r="AP132" s="1487"/>
      <c r="AQ132" s="1487"/>
      <c r="AR132" s="1487"/>
      <c r="AS132" s="1543"/>
    </row>
    <row r="133" spans="1:45" ht="92.25" customHeight="1" x14ac:dyDescent="0.25">
      <c r="A133" s="1522"/>
      <c r="B133" s="1564"/>
      <c r="C133" s="1522"/>
      <c r="D133" s="1564"/>
      <c r="E133" s="2829"/>
      <c r="F133" s="2829"/>
      <c r="G133" s="2632">
        <v>3205002</v>
      </c>
      <c r="H133" s="2677" t="s">
        <v>2495</v>
      </c>
      <c r="I133" s="2632">
        <v>3205002</v>
      </c>
      <c r="J133" s="2677" t="s">
        <v>2495</v>
      </c>
      <c r="K133" s="2832">
        <v>320500200</v>
      </c>
      <c r="L133" s="2685" t="s">
        <v>2496</v>
      </c>
      <c r="M133" s="2832">
        <v>320500200</v>
      </c>
      <c r="N133" s="2685" t="s">
        <v>2496</v>
      </c>
      <c r="O133" s="2687">
        <v>3</v>
      </c>
      <c r="P133" s="2647" t="s">
        <v>2497</v>
      </c>
      <c r="Q133" s="2685" t="s">
        <v>2498</v>
      </c>
      <c r="R133" s="2825">
        <f>SUM(W133:W136)/S133</f>
        <v>1</v>
      </c>
      <c r="S133" s="2827">
        <f>SUM(W133:W136)</f>
        <v>243850000</v>
      </c>
      <c r="T133" s="2251" t="s">
        <v>2499</v>
      </c>
      <c r="U133" s="2838" t="s">
        <v>2500</v>
      </c>
      <c r="V133" s="2839" t="s">
        <v>2501</v>
      </c>
      <c r="W133" s="1592">
        <v>31000000</v>
      </c>
      <c r="X133" s="153" t="s">
        <v>2502</v>
      </c>
      <c r="Y133" s="1484">
        <v>20</v>
      </c>
      <c r="Z133" s="751" t="s">
        <v>1763</v>
      </c>
      <c r="AA133" s="2841">
        <v>181571</v>
      </c>
      <c r="AB133" s="2835">
        <v>173060</v>
      </c>
      <c r="AC133" s="2835">
        <v>98942</v>
      </c>
      <c r="AD133" s="2835">
        <v>114369</v>
      </c>
      <c r="AE133" s="2835">
        <v>114368</v>
      </c>
      <c r="AF133" s="2835">
        <v>26952</v>
      </c>
      <c r="AG133" s="2835"/>
      <c r="AH133" s="2835"/>
      <c r="AI133" s="2835"/>
      <c r="AJ133" s="2835"/>
      <c r="AK133" s="2835"/>
      <c r="AL133" s="2835"/>
      <c r="AM133" s="2835"/>
      <c r="AN133" s="2835"/>
      <c r="AO133" s="2835"/>
      <c r="AP133" s="2835">
        <f>AC133+AD133+AE133+AF133</f>
        <v>354631</v>
      </c>
      <c r="AQ133" s="2324">
        <v>44198</v>
      </c>
      <c r="AR133" s="2324">
        <v>44196</v>
      </c>
      <c r="AS133" s="2835" t="s">
        <v>2341</v>
      </c>
    </row>
    <row r="134" spans="1:45" ht="92.25" customHeight="1" x14ac:dyDescent="0.25">
      <c r="A134" s="1522"/>
      <c r="B134" s="1564"/>
      <c r="C134" s="1522"/>
      <c r="D134" s="1564"/>
      <c r="E134" s="2829"/>
      <c r="F134" s="2829"/>
      <c r="G134" s="2632"/>
      <c r="H134" s="2671"/>
      <c r="I134" s="2632"/>
      <c r="J134" s="2671"/>
      <c r="K134" s="2833"/>
      <c r="L134" s="2684"/>
      <c r="M134" s="2833"/>
      <c r="N134" s="2684"/>
      <c r="O134" s="2636"/>
      <c r="P134" s="2683"/>
      <c r="Q134" s="2684"/>
      <c r="R134" s="2826"/>
      <c r="S134" s="2828"/>
      <c r="T134" s="2694"/>
      <c r="U134" s="2563"/>
      <c r="V134" s="2840"/>
      <c r="W134" s="1593">
        <f>25000000+134220000</f>
        <v>159220000</v>
      </c>
      <c r="X134" s="153" t="s">
        <v>2503</v>
      </c>
      <c r="Y134" s="1594">
        <v>88</v>
      </c>
      <c r="Z134" s="623" t="s">
        <v>2324</v>
      </c>
      <c r="AA134" s="2739"/>
      <c r="AB134" s="2699"/>
      <c r="AC134" s="2699"/>
      <c r="AD134" s="2699"/>
      <c r="AE134" s="2699"/>
      <c r="AF134" s="2699"/>
      <c r="AG134" s="2699"/>
      <c r="AH134" s="2699"/>
      <c r="AI134" s="2699"/>
      <c r="AJ134" s="2699"/>
      <c r="AK134" s="2699"/>
      <c r="AL134" s="2699"/>
      <c r="AM134" s="2699"/>
      <c r="AN134" s="2699"/>
      <c r="AO134" s="2699"/>
      <c r="AP134" s="2699"/>
      <c r="AQ134" s="2340"/>
      <c r="AR134" s="2340"/>
      <c r="AS134" s="2699"/>
    </row>
    <row r="135" spans="1:45" ht="92.25" customHeight="1" x14ac:dyDescent="0.25">
      <c r="A135" s="1522"/>
      <c r="B135" s="1564"/>
      <c r="C135" s="1522"/>
      <c r="D135" s="1564"/>
      <c r="E135" s="2829"/>
      <c r="F135" s="2829"/>
      <c r="G135" s="2632"/>
      <c r="H135" s="2671"/>
      <c r="I135" s="2632"/>
      <c r="J135" s="2671"/>
      <c r="K135" s="2833"/>
      <c r="L135" s="2684"/>
      <c r="M135" s="2833"/>
      <c r="N135" s="2684"/>
      <c r="O135" s="2636"/>
      <c r="P135" s="2683"/>
      <c r="Q135" s="2684"/>
      <c r="R135" s="2826"/>
      <c r="S135" s="2828"/>
      <c r="T135" s="2694"/>
      <c r="U135" s="2563"/>
      <c r="V135" s="2836" t="s">
        <v>2504</v>
      </c>
      <c r="W135" s="1593">
        <v>14000000</v>
      </c>
      <c r="X135" s="837" t="s">
        <v>2502</v>
      </c>
      <c r="Y135" s="1594">
        <v>20</v>
      </c>
      <c r="Z135" s="623" t="s">
        <v>1763</v>
      </c>
      <c r="AA135" s="2739"/>
      <c r="AB135" s="2699"/>
      <c r="AC135" s="2699"/>
      <c r="AD135" s="2699"/>
      <c r="AE135" s="2699"/>
      <c r="AF135" s="2699"/>
      <c r="AG135" s="2699"/>
      <c r="AH135" s="2699"/>
      <c r="AI135" s="2699"/>
      <c r="AJ135" s="2699"/>
      <c r="AK135" s="2699"/>
      <c r="AL135" s="2699"/>
      <c r="AM135" s="2699"/>
      <c r="AN135" s="2699"/>
      <c r="AO135" s="2699"/>
      <c r="AP135" s="2699"/>
      <c r="AQ135" s="2340"/>
      <c r="AR135" s="2340"/>
      <c r="AS135" s="2699"/>
    </row>
    <row r="136" spans="1:45" ht="88.5" customHeight="1" x14ac:dyDescent="0.25">
      <c r="A136" s="1522"/>
      <c r="B136" s="1564"/>
      <c r="C136" s="1595"/>
      <c r="D136" s="1581"/>
      <c r="E136" s="2830"/>
      <c r="F136" s="2830"/>
      <c r="G136" s="2633"/>
      <c r="H136" s="2831"/>
      <c r="I136" s="2633"/>
      <c r="J136" s="2676"/>
      <c r="K136" s="2834"/>
      <c r="L136" s="2694"/>
      <c r="M136" s="2834"/>
      <c r="N136" s="2694"/>
      <c r="O136" s="2686"/>
      <c r="P136" s="2693"/>
      <c r="Q136" s="2694"/>
      <c r="R136" s="2826"/>
      <c r="S136" s="2828"/>
      <c r="T136" s="2694"/>
      <c r="U136" s="2563"/>
      <c r="V136" s="2837"/>
      <c r="W136" s="1526">
        <f>20000000+19630000</f>
        <v>39630000</v>
      </c>
      <c r="X136" s="153" t="s">
        <v>2503</v>
      </c>
      <c r="Y136" s="1596">
        <v>88</v>
      </c>
      <c r="Z136" s="751" t="s">
        <v>2324</v>
      </c>
      <c r="AA136" s="2739"/>
      <c r="AB136" s="2699"/>
      <c r="AC136" s="2699"/>
      <c r="AD136" s="2699"/>
      <c r="AE136" s="2699"/>
      <c r="AF136" s="2699"/>
      <c r="AG136" s="2699"/>
      <c r="AH136" s="2699"/>
      <c r="AI136" s="2699"/>
      <c r="AJ136" s="2699"/>
      <c r="AK136" s="2699"/>
      <c r="AL136" s="2699"/>
      <c r="AM136" s="2699"/>
      <c r="AN136" s="2699"/>
      <c r="AO136" s="2699"/>
      <c r="AP136" s="2699"/>
      <c r="AQ136" s="2340"/>
      <c r="AR136" s="2340"/>
      <c r="AS136" s="2699"/>
    </row>
    <row r="137" spans="1:45" ht="15.75" x14ac:dyDescent="0.25">
      <c r="A137" s="1522"/>
      <c r="B137" s="1564"/>
      <c r="C137" s="193">
        <v>45</v>
      </c>
      <c r="D137" s="2788" t="s">
        <v>61</v>
      </c>
      <c r="E137" s="2742"/>
      <c r="F137" s="2742"/>
      <c r="G137" s="2742"/>
      <c r="H137" s="2742"/>
      <c r="I137" s="1597"/>
      <c r="J137" s="1598"/>
      <c r="K137" s="1599"/>
      <c r="L137" s="1598"/>
      <c r="M137" s="1599"/>
      <c r="N137" s="1598"/>
      <c r="O137" s="1600"/>
      <c r="P137" s="1600"/>
      <c r="Q137" s="1598"/>
      <c r="R137" s="1601"/>
      <c r="S137" s="1602"/>
      <c r="T137" s="1598"/>
      <c r="U137" s="1603"/>
      <c r="V137" s="1531"/>
      <c r="W137" s="1604"/>
      <c r="X137" s="1605"/>
      <c r="Y137" s="1606"/>
      <c r="Z137" s="1607"/>
      <c r="AA137" s="1537"/>
      <c r="AB137" s="1537"/>
      <c r="AC137" s="1537"/>
      <c r="AD137" s="1537"/>
      <c r="AE137" s="1537"/>
      <c r="AF137" s="1537"/>
      <c r="AG137" s="1537"/>
      <c r="AH137" s="1537"/>
      <c r="AI137" s="1537"/>
      <c r="AJ137" s="1537"/>
      <c r="AK137" s="1537"/>
      <c r="AL137" s="1537"/>
      <c r="AM137" s="1537"/>
      <c r="AN137" s="1537"/>
      <c r="AO137" s="1537"/>
      <c r="AP137" s="1537"/>
      <c r="AQ137" s="1608"/>
      <c r="AR137" s="1608"/>
      <c r="AS137" s="1609"/>
    </row>
    <row r="138" spans="1:45" s="1425" customFormat="1" ht="38.1" customHeight="1" x14ac:dyDescent="0.25">
      <c r="A138" s="1522"/>
      <c r="B138" s="1474"/>
      <c r="C138" s="1464"/>
      <c r="D138" s="1474"/>
      <c r="E138" s="1400">
        <v>4503</v>
      </c>
      <c r="F138" s="2792" t="s">
        <v>2505</v>
      </c>
      <c r="G138" s="2728"/>
      <c r="H138" s="2728"/>
      <c r="I138" s="2728"/>
      <c r="J138" s="2728"/>
      <c r="K138" s="2728"/>
      <c r="L138" s="2728"/>
      <c r="M138" s="2728"/>
      <c r="N138" s="1489"/>
      <c r="O138" s="1486"/>
      <c r="P138" s="1486"/>
      <c r="Q138" s="1489"/>
      <c r="R138" s="1486"/>
      <c r="S138" s="1542"/>
      <c r="T138" s="1489"/>
      <c r="U138" s="1489"/>
      <c r="V138" s="1494"/>
      <c r="W138" s="1493"/>
      <c r="X138" s="1486"/>
      <c r="Y138" s="1487"/>
      <c r="Z138" s="1494"/>
      <c r="AA138" s="1487"/>
      <c r="AB138" s="1487"/>
      <c r="AC138" s="1487"/>
      <c r="AD138" s="1487"/>
      <c r="AE138" s="1487"/>
      <c r="AF138" s="1487"/>
      <c r="AG138" s="1487"/>
      <c r="AH138" s="1487"/>
      <c r="AI138" s="1487"/>
      <c r="AJ138" s="1487"/>
      <c r="AK138" s="1487"/>
      <c r="AL138" s="1487"/>
      <c r="AM138" s="1487"/>
      <c r="AN138" s="1487"/>
      <c r="AO138" s="1487"/>
      <c r="AP138" s="1487"/>
      <c r="AQ138" s="1487"/>
      <c r="AR138" s="1487"/>
      <c r="AS138" s="1543"/>
    </row>
    <row r="139" spans="1:45" ht="48" customHeight="1" x14ac:dyDescent="0.25">
      <c r="A139" s="1522"/>
      <c r="B139" s="2624"/>
      <c r="C139" s="1473"/>
      <c r="D139" s="1474"/>
      <c r="E139" s="2829"/>
      <c r="F139" s="2829"/>
      <c r="G139" s="2632">
        <v>4503002</v>
      </c>
      <c r="H139" s="2671" t="s">
        <v>2506</v>
      </c>
      <c r="I139" s="2632">
        <v>4503002</v>
      </c>
      <c r="J139" s="2671" t="s">
        <v>2506</v>
      </c>
      <c r="K139" s="2843">
        <v>450300200</v>
      </c>
      <c r="L139" s="2845" t="s">
        <v>245</v>
      </c>
      <c r="M139" s="2843">
        <v>450300200</v>
      </c>
      <c r="N139" s="2846" t="s">
        <v>245</v>
      </c>
      <c r="O139" s="2855">
        <v>4000</v>
      </c>
      <c r="P139" s="2856" t="s">
        <v>2507</v>
      </c>
      <c r="Q139" s="2846" t="s">
        <v>2508</v>
      </c>
      <c r="R139" s="2857">
        <f>SUM(W139:W145)/SUM(S139:S177)</f>
        <v>6.6248342580037228E-2</v>
      </c>
      <c r="S139" s="2879">
        <f>SUM(W139:W177)</f>
        <v>528315104</v>
      </c>
      <c r="T139" s="2880" t="s">
        <v>2509</v>
      </c>
      <c r="U139" s="2882" t="s">
        <v>2510</v>
      </c>
      <c r="V139" s="2865" t="s">
        <v>2511</v>
      </c>
      <c r="W139" s="1610">
        <v>14000000</v>
      </c>
      <c r="X139" s="153" t="s">
        <v>2512</v>
      </c>
      <c r="Y139" s="1478">
        <v>20</v>
      </c>
      <c r="Z139" s="675" t="s">
        <v>1763</v>
      </c>
      <c r="AA139" s="2699">
        <v>296582</v>
      </c>
      <c r="AB139" s="2699">
        <v>284952</v>
      </c>
      <c r="AC139" s="2699">
        <v>135545</v>
      </c>
      <c r="AD139" s="2699">
        <v>44254</v>
      </c>
      <c r="AE139" s="2699">
        <v>309146</v>
      </c>
      <c r="AF139" s="2699">
        <v>92589</v>
      </c>
      <c r="AG139" s="2699">
        <v>2145</v>
      </c>
      <c r="AH139" s="2699">
        <v>12718</v>
      </c>
      <c r="AI139" s="2863">
        <v>0</v>
      </c>
      <c r="AJ139" s="2863">
        <v>0</v>
      </c>
      <c r="AK139" s="2863">
        <v>0</v>
      </c>
      <c r="AL139" s="2863">
        <v>0</v>
      </c>
      <c r="AM139" s="2863">
        <v>0</v>
      </c>
      <c r="AN139" s="2863">
        <v>0</v>
      </c>
      <c r="AO139" s="2863">
        <v>0</v>
      </c>
      <c r="AP139" s="2863">
        <f>AC139+AD139+AE139+AF139</f>
        <v>581534</v>
      </c>
      <c r="AQ139" s="2744">
        <v>44198</v>
      </c>
      <c r="AR139" s="2744">
        <v>44195</v>
      </c>
      <c r="AS139" s="2522" t="s">
        <v>2341</v>
      </c>
    </row>
    <row r="140" spans="1:45" ht="36" customHeight="1" x14ac:dyDescent="0.25">
      <c r="A140" s="1522"/>
      <c r="B140" s="2624"/>
      <c r="C140" s="1473"/>
      <c r="D140" s="1474"/>
      <c r="E140" s="2829"/>
      <c r="F140" s="2829"/>
      <c r="G140" s="2632"/>
      <c r="H140" s="2671"/>
      <c r="I140" s="2632"/>
      <c r="J140" s="2671"/>
      <c r="K140" s="2843"/>
      <c r="L140" s="2845"/>
      <c r="M140" s="2843"/>
      <c r="N140" s="2846"/>
      <c r="O140" s="2855"/>
      <c r="P140" s="2856"/>
      <c r="Q140" s="2846"/>
      <c r="R140" s="2857"/>
      <c r="S140" s="2879"/>
      <c r="T140" s="2880"/>
      <c r="U140" s="2882"/>
      <c r="V140" s="2866"/>
      <c r="W140" s="1610">
        <v>12000000</v>
      </c>
      <c r="X140" s="153" t="s">
        <v>2513</v>
      </c>
      <c r="Y140" s="1476">
        <v>88</v>
      </c>
      <c r="Z140" s="751" t="s">
        <v>2324</v>
      </c>
      <c r="AA140" s="2700"/>
      <c r="AB140" s="2700"/>
      <c r="AC140" s="2700"/>
      <c r="AD140" s="2700"/>
      <c r="AE140" s="2700"/>
      <c r="AF140" s="2700"/>
      <c r="AG140" s="2700"/>
      <c r="AH140" s="2700"/>
      <c r="AI140" s="2864"/>
      <c r="AJ140" s="2864"/>
      <c r="AK140" s="2864"/>
      <c r="AL140" s="2864"/>
      <c r="AM140" s="2864"/>
      <c r="AN140" s="2864"/>
      <c r="AO140" s="2864"/>
      <c r="AP140" s="2864"/>
      <c r="AQ140" s="2745"/>
      <c r="AR140" s="2745"/>
      <c r="AS140" s="2523"/>
    </row>
    <row r="141" spans="1:45" ht="39.75" customHeight="1" x14ac:dyDescent="0.25">
      <c r="A141" s="1522"/>
      <c r="B141" s="2624"/>
      <c r="C141" s="1473"/>
      <c r="D141" s="1474"/>
      <c r="E141" s="2829"/>
      <c r="F141" s="2829"/>
      <c r="G141" s="2633"/>
      <c r="H141" s="2671"/>
      <c r="I141" s="2633"/>
      <c r="J141" s="2671"/>
      <c r="K141" s="2843"/>
      <c r="L141" s="2846"/>
      <c r="M141" s="2843"/>
      <c r="N141" s="2846"/>
      <c r="O141" s="2855"/>
      <c r="P141" s="2856"/>
      <c r="Q141" s="2846"/>
      <c r="R141" s="2857"/>
      <c r="S141" s="2879"/>
      <c r="T141" s="2880"/>
      <c r="U141" s="2882"/>
      <c r="V141" s="2865" t="s">
        <v>2514</v>
      </c>
      <c r="W141" s="1610">
        <v>2000000</v>
      </c>
      <c r="X141" s="153" t="s">
        <v>2512</v>
      </c>
      <c r="Y141" s="1476">
        <v>20</v>
      </c>
      <c r="Z141" s="675" t="s">
        <v>1763</v>
      </c>
      <c r="AA141" s="2700"/>
      <c r="AB141" s="2700"/>
      <c r="AC141" s="2700"/>
      <c r="AD141" s="2700"/>
      <c r="AE141" s="2700"/>
      <c r="AF141" s="2700"/>
      <c r="AG141" s="2700"/>
      <c r="AH141" s="2700"/>
      <c r="AI141" s="2864"/>
      <c r="AJ141" s="2864"/>
      <c r="AK141" s="2864"/>
      <c r="AL141" s="2864"/>
      <c r="AM141" s="2864"/>
      <c r="AN141" s="2864"/>
      <c r="AO141" s="2864"/>
      <c r="AP141" s="2864"/>
      <c r="AQ141" s="2745"/>
      <c r="AR141" s="2745"/>
      <c r="AS141" s="2523"/>
    </row>
    <row r="142" spans="1:45" ht="39.75" customHeight="1" x14ac:dyDescent="0.25">
      <c r="A142" s="1522"/>
      <c r="B142" s="2624"/>
      <c r="C142" s="1473"/>
      <c r="D142" s="1474"/>
      <c r="E142" s="2829"/>
      <c r="F142" s="2829"/>
      <c r="G142" s="2633"/>
      <c r="H142" s="2671"/>
      <c r="I142" s="2633"/>
      <c r="J142" s="2671"/>
      <c r="K142" s="2843"/>
      <c r="L142" s="2846"/>
      <c r="M142" s="2843"/>
      <c r="N142" s="2846"/>
      <c r="O142" s="2855"/>
      <c r="P142" s="2856"/>
      <c r="Q142" s="2846"/>
      <c r="R142" s="2857"/>
      <c r="S142" s="2879"/>
      <c r="T142" s="2880"/>
      <c r="U142" s="2883"/>
      <c r="V142" s="2866"/>
      <c r="W142" s="1610">
        <f>5000000-5000000</f>
        <v>0</v>
      </c>
      <c r="X142" s="153" t="s">
        <v>2515</v>
      </c>
      <c r="Y142" s="1476">
        <v>88</v>
      </c>
      <c r="Z142" s="751" t="s">
        <v>2324</v>
      </c>
      <c r="AA142" s="2700"/>
      <c r="AB142" s="2700"/>
      <c r="AC142" s="2700"/>
      <c r="AD142" s="2700"/>
      <c r="AE142" s="2700"/>
      <c r="AF142" s="2700"/>
      <c r="AG142" s="2700"/>
      <c r="AH142" s="2700"/>
      <c r="AI142" s="2864"/>
      <c r="AJ142" s="2864"/>
      <c r="AK142" s="2864"/>
      <c r="AL142" s="2864"/>
      <c r="AM142" s="2864"/>
      <c r="AN142" s="2864"/>
      <c r="AO142" s="2864"/>
      <c r="AP142" s="2864"/>
      <c r="AQ142" s="2745"/>
      <c r="AR142" s="2745"/>
      <c r="AS142" s="2523"/>
    </row>
    <row r="143" spans="1:45" ht="39.75" customHeight="1" x14ac:dyDescent="0.25">
      <c r="A143" s="1522"/>
      <c r="B143" s="2624"/>
      <c r="C143" s="1473"/>
      <c r="D143" s="1474"/>
      <c r="E143" s="2829"/>
      <c r="F143" s="2829"/>
      <c r="G143" s="2633"/>
      <c r="H143" s="2671"/>
      <c r="I143" s="2633"/>
      <c r="J143" s="2671"/>
      <c r="K143" s="2843"/>
      <c r="L143" s="2846"/>
      <c r="M143" s="2843"/>
      <c r="N143" s="2846"/>
      <c r="O143" s="2855"/>
      <c r="P143" s="2856"/>
      <c r="Q143" s="2846"/>
      <c r="R143" s="2857"/>
      <c r="S143" s="2879"/>
      <c r="T143" s="2880"/>
      <c r="U143" s="2883"/>
      <c r="V143" s="2865" t="s">
        <v>2516</v>
      </c>
      <c r="W143" s="1610">
        <f>2000000-2000000</f>
        <v>0</v>
      </c>
      <c r="X143" s="153" t="s">
        <v>2512</v>
      </c>
      <c r="Y143" s="1476"/>
      <c r="Z143" s="675"/>
      <c r="AA143" s="2700"/>
      <c r="AB143" s="2700"/>
      <c r="AC143" s="2700"/>
      <c r="AD143" s="2700"/>
      <c r="AE143" s="2700"/>
      <c r="AF143" s="2700"/>
      <c r="AG143" s="2700"/>
      <c r="AH143" s="2700"/>
      <c r="AI143" s="2864"/>
      <c r="AJ143" s="2864"/>
      <c r="AK143" s="2864"/>
      <c r="AL143" s="2864"/>
      <c r="AM143" s="2864"/>
      <c r="AN143" s="2864"/>
      <c r="AO143" s="2864"/>
      <c r="AP143" s="2864"/>
      <c r="AQ143" s="2745"/>
      <c r="AR143" s="2745"/>
      <c r="AS143" s="2523"/>
    </row>
    <row r="144" spans="1:45" ht="39.75" customHeight="1" x14ac:dyDescent="0.25">
      <c r="A144" s="1522"/>
      <c r="B144" s="2624"/>
      <c r="C144" s="1473"/>
      <c r="D144" s="1474"/>
      <c r="E144" s="2829"/>
      <c r="F144" s="2829"/>
      <c r="G144" s="2633"/>
      <c r="H144" s="2671"/>
      <c r="I144" s="2633"/>
      <c r="J144" s="2671"/>
      <c r="K144" s="2843"/>
      <c r="L144" s="2846"/>
      <c r="M144" s="2843"/>
      <c r="N144" s="2846"/>
      <c r="O144" s="2855"/>
      <c r="P144" s="2856"/>
      <c r="Q144" s="2846"/>
      <c r="R144" s="2857"/>
      <c r="S144" s="2879"/>
      <c r="T144" s="2880"/>
      <c r="U144" s="2883"/>
      <c r="V144" s="2867"/>
      <c r="W144" s="1611">
        <v>2000000</v>
      </c>
      <c r="X144" s="837" t="s">
        <v>2517</v>
      </c>
      <c r="Y144" s="1612">
        <v>20</v>
      </c>
      <c r="Z144" s="731" t="s">
        <v>1763</v>
      </c>
      <c r="AA144" s="2700"/>
      <c r="AB144" s="2700"/>
      <c r="AC144" s="2700"/>
      <c r="AD144" s="2700"/>
      <c r="AE144" s="2700"/>
      <c r="AF144" s="2700"/>
      <c r="AG144" s="2700"/>
      <c r="AH144" s="2700"/>
      <c r="AI144" s="2864"/>
      <c r="AJ144" s="2864"/>
      <c r="AK144" s="2864"/>
      <c r="AL144" s="2864"/>
      <c r="AM144" s="2864"/>
      <c r="AN144" s="2864"/>
      <c r="AO144" s="2864"/>
      <c r="AP144" s="2864"/>
      <c r="AQ144" s="2745"/>
      <c r="AR144" s="2745"/>
      <c r="AS144" s="2523"/>
    </row>
    <row r="145" spans="1:45" ht="52.5" customHeight="1" x14ac:dyDescent="0.25">
      <c r="A145" s="1522"/>
      <c r="B145" s="2624"/>
      <c r="C145" s="1473"/>
      <c r="D145" s="1474"/>
      <c r="E145" s="2829"/>
      <c r="F145" s="2829"/>
      <c r="G145" s="2633"/>
      <c r="H145" s="2677"/>
      <c r="I145" s="2633"/>
      <c r="J145" s="2677"/>
      <c r="K145" s="2844"/>
      <c r="L145" s="2846"/>
      <c r="M145" s="2844"/>
      <c r="N145" s="2846"/>
      <c r="O145" s="2855"/>
      <c r="P145" s="2856"/>
      <c r="Q145" s="2846"/>
      <c r="R145" s="2857"/>
      <c r="S145" s="2879"/>
      <c r="T145" s="2880"/>
      <c r="U145" s="2883"/>
      <c r="V145" s="2868"/>
      <c r="W145" s="1526">
        <v>5000000</v>
      </c>
      <c r="X145" s="837" t="s">
        <v>2518</v>
      </c>
      <c r="Y145" s="1476">
        <v>88</v>
      </c>
      <c r="Z145" s="751" t="s">
        <v>2324</v>
      </c>
      <c r="AA145" s="2740"/>
      <c r="AB145" s="2700"/>
      <c r="AC145" s="2700"/>
      <c r="AD145" s="2700"/>
      <c r="AE145" s="2700"/>
      <c r="AF145" s="2700"/>
      <c r="AG145" s="2700"/>
      <c r="AH145" s="2700"/>
      <c r="AI145" s="2864"/>
      <c r="AJ145" s="2864"/>
      <c r="AK145" s="2864"/>
      <c r="AL145" s="2864"/>
      <c r="AM145" s="2864"/>
      <c r="AN145" s="2864"/>
      <c r="AO145" s="2864"/>
      <c r="AP145" s="2864"/>
      <c r="AQ145" s="2745"/>
      <c r="AR145" s="2745"/>
      <c r="AS145" s="2523"/>
    </row>
    <row r="146" spans="1:45" ht="49.5" customHeight="1" x14ac:dyDescent="0.25">
      <c r="A146" s="1522"/>
      <c r="B146" s="2624"/>
      <c r="C146" s="1473"/>
      <c r="D146" s="1474"/>
      <c r="E146" s="2829"/>
      <c r="F146" s="2829"/>
      <c r="G146" s="2861">
        <v>4503003</v>
      </c>
      <c r="H146" s="2874" t="s">
        <v>1658</v>
      </c>
      <c r="I146" s="2861">
        <v>4503003</v>
      </c>
      <c r="J146" s="2874" t="s">
        <v>1658</v>
      </c>
      <c r="K146" s="2858">
        <v>450300300</v>
      </c>
      <c r="L146" s="2860" t="s">
        <v>2519</v>
      </c>
      <c r="M146" s="2858">
        <v>450300300</v>
      </c>
      <c r="N146" s="2860" t="s">
        <v>2519</v>
      </c>
      <c r="O146" s="2861">
        <v>12</v>
      </c>
      <c r="P146" s="2856"/>
      <c r="Q146" s="2846"/>
      <c r="R146" s="2857">
        <f>SUM(W146:W170)/S139</f>
        <v>0.75865644000213928</v>
      </c>
      <c r="S146" s="2879"/>
      <c r="T146" s="2880"/>
      <c r="U146" s="2847" t="s">
        <v>2520</v>
      </c>
      <c r="V146" s="2372" t="s">
        <v>2521</v>
      </c>
      <c r="W146" s="1613">
        <v>10000000</v>
      </c>
      <c r="X146" s="837" t="s">
        <v>2522</v>
      </c>
      <c r="Y146" s="1614">
        <v>20</v>
      </c>
      <c r="Z146" s="670" t="s">
        <v>1763</v>
      </c>
      <c r="AA146" s="2700"/>
      <c r="AB146" s="2700"/>
      <c r="AC146" s="2700"/>
      <c r="AD146" s="2700"/>
      <c r="AE146" s="2700"/>
      <c r="AF146" s="2700"/>
      <c r="AG146" s="2700"/>
      <c r="AH146" s="2700"/>
      <c r="AI146" s="2864"/>
      <c r="AJ146" s="2864"/>
      <c r="AK146" s="2864"/>
      <c r="AL146" s="2864"/>
      <c r="AM146" s="2864"/>
      <c r="AN146" s="2864"/>
      <c r="AO146" s="2864"/>
      <c r="AP146" s="2864"/>
      <c r="AQ146" s="2745"/>
      <c r="AR146" s="2745"/>
      <c r="AS146" s="2523"/>
    </row>
    <row r="147" spans="1:45" ht="49.5" customHeight="1" x14ac:dyDescent="0.25">
      <c r="A147" s="1522"/>
      <c r="B147" s="2624"/>
      <c r="C147" s="1473"/>
      <c r="D147" s="1474"/>
      <c r="E147" s="2829"/>
      <c r="F147" s="2829"/>
      <c r="G147" s="2861"/>
      <c r="H147" s="2875"/>
      <c r="I147" s="2861"/>
      <c r="J147" s="2875"/>
      <c r="K147" s="2859"/>
      <c r="L147" s="2860"/>
      <c r="M147" s="2859"/>
      <c r="N147" s="2860"/>
      <c r="O147" s="2861"/>
      <c r="P147" s="2856"/>
      <c r="Q147" s="2846"/>
      <c r="R147" s="2857"/>
      <c r="S147" s="2879"/>
      <c r="T147" s="2880"/>
      <c r="U147" s="2847"/>
      <c r="V147" s="2372"/>
      <c r="W147" s="1613">
        <v>10000000</v>
      </c>
      <c r="X147" s="153" t="s">
        <v>2523</v>
      </c>
      <c r="Y147" s="1476">
        <v>88</v>
      </c>
      <c r="Z147" s="751" t="s">
        <v>2324</v>
      </c>
      <c r="AA147" s="2700"/>
      <c r="AB147" s="2700"/>
      <c r="AC147" s="2700"/>
      <c r="AD147" s="2700"/>
      <c r="AE147" s="2700"/>
      <c r="AF147" s="2700"/>
      <c r="AG147" s="2700"/>
      <c r="AH147" s="2700"/>
      <c r="AI147" s="2864"/>
      <c r="AJ147" s="2864"/>
      <c r="AK147" s="2864"/>
      <c r="AL147" s="2864"/>
      <c r="AM147" s="2864"/>
      <c r="AN147" s="2864"/>
      <c r="AO147" s="2864"/>
      <c r="AP147" s="2864"/>
      <c r="AQ147" s="2745"/>
      <c r="AR147" s="2745"/>
      <c r="AS147" s="2523"/>
    </row>
    <row r="148" spans="1:45" ht="49.5" customHeight="1" x14ac:dyDescent="0.25">
      <c r="A148" s="1522"/>
      <c r="B148" s="2624"/>
      <c r="C148" s="1473"/>
      <c r="D148" s="1474"/>
      <c r="E148" s="2829"/>
      <c r="F148" s="2829"/>
      <c r="G148" s="2861"/>
      <c r="H148" s="2875"/>
      <c r="I148" s="2861"/>
      <c r="J148" s="2875"/>
      <c r="K148" s="2859"/>
      <c r="L148" s="2860"/>
      <c r="M148" s="2859"/>
      <c r="N148" s="2860"/>
      <c r="O148" s="2861"/>
      <c r="P148" s="2856"/>
      <c r="Q148" s="2846"/>
      <c r="R148" s="2857"/>
      <c r="S148" s="2879"/>
      <c r="T148" s="2880"/>
      <c r="U148" s="2847"/>
      <c r="V148" s="628" t="s">
        <v>2524</v>
      </c>
      <c r="W148" s="1615">
        <v>30512500</v>
      </c>
      <c r="X148" s="153" t="s">
        <v>2525</v>
      </c>
      <c r="Y148" s="1476">
        <v>88</v>
      </c>
      <c r="Z148" s="751" t="s">
        <v>2324</v>
      </c>
      <c r="AA148" s="2700"/>
      <c r="AB148" s="2700"/>
      <c r="AC148" s="2700"/>
      <c r="AD148" s="2700"/>
      <c r="AE148" s="2700"/>
      <c r="AF148" s="2700"/>
      <c r="AG148" s="2700"/>
      <c r="AH148" s="2700"/>
      <c r="AI148" s="2864"/>
      <c r="AJ148" s="2864"/>
      <c r="AK148" s="2864"/>
      <c r="AL148" s="2864"/>
      <c r="AM148" s="2864"/>
      <c r="AN148" s="2864"/>
      <c r="AO148" s="2864"/>
      <c r="AP148" s="2864"/>
      <c r="AQ148" s="2745"/>
      <c r="AR148" s="2745"/>
      <c r="AS148" s="2523"/>
    </row>
    <row r="149" spans="1:45" ht="25.5" customHeight="1" x14ac:dyDescent="0.25">
      <c r="A149" s="1522"/>
      <c r="B149" s="2624"/>
      <c r="C149" s="1473"/>
      <c r="D149" s="1474"/>
      <c r="E149" s="2829"/>
      <c r="F149" s="2829"/>
      <c r="G149" s="2861"/>
      <c r="H149" s="2875"/>
      <c r="I149" s="2861"/>
      <c r="J149" s="2875"/>
      <c r="K149" s="2859"/>
      <c r="L149" s="2860"/>
      <c r="M149" s="2859"/>
      <c r="N149" s="2860"/>
      <c r="O149" s="2861"/>
      <c r="P149" s="2856"/>
      <c r="Q149" s="2846"/>
      <c r="R149" s="2857"/>
      <c r="S149" s="2879"/>
      <c r="T149" s="2880"/>
      <c r="U149" s="2847"/>
      <c r="V149" s="2372" t="s">
        <v>2526</v>
      </c>
      <c r="W149" s="1615">
        <v>28400000</v>
      </c>
      <c r="X149" s="153" t="s">
        <v>2527</v>
      </c>
      <c r="Y149" s="1616">
        <v>20</v>
      </c>
      <c r="Z149" s="669" t="s">
        <v>1763</v>
      </c>
      <c r="AA149" s="2700"/>
      <c r="AB149" s="2700"/>
      <c r="AC149" s="2700"/>
      <c r="AD149" s="2700"/>
      <c r="AE149" s="2700"/>
      <c r="AF149" s="2700"/>
      <c r="AG149" s="2700"/>
      <c r="AH149" s="2700"/>
      <c r="AI149" s="2864"/>
      <c r="AJ149" s="2864"/>
      <c r="AK149" s="2864"/>
      <c r="AL149" s="2864"/>
      <c r="AM149" s="2864"/>
      <c r="AN149" s="2864"/>
      <c r="AO149" s="2864"/>
      <c r="AP149" s="2864"/>
      <c r="AQ149" s="2745"/>
      <c r="AR149" s="2745"/>
      <c r="AS149" s="2523"/>
    </row>
    <row r="150" spans="1:45" ht="25.5" customHeight="1" x14ac:dyDescent="0.25">
      <c r="A150" s="1522"/>
      <c r="B150" s="2624"/>
      <c r="C150" s="1473"/>
      <c r="D150" s="1474"/>
      <c r="E150" s="2829"/>
      <c r="F150" s="2829"/>
      <c r="G150" s="2861"/>
      <c r="H150" s="2875"/>
      <c r="I150" s="2861"/>
      <c r="J150" s="2875"/>
      <c r="K150" s="2859"/>
      <c r="L150" s="2860"/>
      <c r="M150" s="2859"/>
      <c r="N150" s="2860"/>
      <c r="O150" s="2861"/>
      <c r="P150" s="2856"/>
      <c r="Q150" s="2846"/>
      <c r="R150" s="2857"/>
      <c r="S150" s="2879"/>
      <c r="T150" s="2880"/>
      <c r="U150" s="2847"/>
      <c r="V150" s="2849"/>
      <c r="W150" s="1592">
        <f>6800000-6800000</f>
        <v>0</v>
      </c>
      <c r="X150" s="153" t="s">
        <v>2528</v>
      </c>
      <c r="Y150" s="1617">
        <v>20</v>
      </c>
      <c r="Z150" s="1618" t="s">
        <v>1763</v>
      </c>
      <c r="AA150" s="2740"/>
      <c r="AB150" s="2700"/>
      <c r="AC150" s="2700"/>
      <c r="AD150" s="2700"/>
      <c r="AE150" s="2700"/>
      <c r="AF150" s="2700"/>
      <c r="AG150" s="2700"/>
      <c r="AH150" s="2700"/>
      <c r="AI150" s="2864"/>
      <c r="AJ150" s="2864"/>
      <c r="AK150" s="2864"/>
      <c r="AL150" s="2864"/>
      <c r="AM150" s="2864"/>
      <c r="AN150" s="2864"/>
      <c r="AO150" s="2864"/>
      <c r="AP150" s="2864"/>
      <c r="AQ150" s="2745"/>
      <c r="AR150" s="2745"/>
      <c r="AS150" s="2523"/>
    </row>
    <row r="151" spans="1:45" ht="25.5" customHeight="1" x14ac:dyDescent="0.25">
      <c r="A151" s="1522"/>
      <c r="B151" s="2624"/>
      <c r="C151" s="1473"/>
      <c r="D151" s="1474"/>
      <c r="E151" s="2829"/>
      <c r="F151" s="2829"/>
      <c r="G151" s="2861"/>
      <c r="H151" s="2875"/>
      <c r="I151" s="2861"/>
      <c r="J151" s="2875"/>
      <c r="K151" s="2859"/>
      <c r="L151" s="2860"/>
      <c r="M151" s="2859"/>
      <c r="N151" s="2860"/>
      <c r="O151" s="2861"/>
      <c r="P151" s="2856"/>
      <c r="Q151" s="2846"/>
      <c r="R151" s="2857"/>
      <c r="S151" s="2879"/>
      <c r="T151" s="2880"/>
      <c r="U151" s="2847"/>
      <c r="V151" s="2849"/>
      <c r="W151" s="1592">
        <v>6800000</v>
      </c>
      <c r="X151" s="153" t="s">
        <v>2529</v>
      </c>
      <c r="Y151" s="1616">
        <v>20</v>
      </c>
      <c r="Z151" s="669" t="s">
        <v>1763</v>
      </c>
      <c r="AA151" s="2740"/>
      <c r="AB151" s="2700"/>
      <c r="AC151" s="2700"/>
      <c r="AD151" s="2700"/>
      <c r="AE151" s="2700"/>
      <c r="AF151" s="2700"/>
      <c r="AG151" s="2700"/>
      <c r="AH151" s="2700"/>
      <c r="AI151" s="2864"/>
      <c r="AJ151" s="2864"/>
      <c r="AK151" s="2864"/>
      <c r="AL151" s="2864"/>
      <c r="AM151" s="2864"/>
      <c r="AN151" s="2864"/>
      <c r="AO151" s="2864"/>
      <c r="AP151" s="2864"/>
      <c r="AQ151" s="2745"/>
      <c r="AR151" s="2745"/>
      <c r="AS151" s="2523"/>
    </row>
    <row r="152" spans="1:45" ht="27.75" customHeight="1" x14ac:dyDescent="0.25">
      <c r="A152" s="1522"/>
      <c r="B152" s="2624"/>
      <c r="C152" s="1473"/>
      <c r="D152" s="1474"/>
      <c r="E152" s="2829"/>
      <c r="F152" s="2829"/>
      <c r="G152" s="2861"/>
      <c r="H152" s="2875"/>
      <c r="I152" s="2861"/>
      <c r="J152" s="2875"/>
      <c r="K152" s="2859"/>
      <c r="L152" s="2860"/>
      <c r="M152" s="2859"/>
      <c r="N152" s="2860"/>
      <c r="O152" s="2861"/>
      <c r="P152" s="2856"/>
      <c r="Q152" s="2846"/>
      <c r="R152" s="2857"/>
      <c r="S152" s="2879"/>
      <c r="T152" s="2880"/>
      <c r="U152" s="2847"/>
      <c r="V152" s="2849"/>
      <c r="W152" s="1572">
        <f>33000000+12415000</f>
        <v>45415000</v>
      </c>
      <c r="X152" s="153" t="s">
        <v>2525</v>
      </c>
      <c r="Y152" s="1476">
        <v>88</v>
      </c>
      <c r="Z152" s="725" t="s">
        <v>2324</v>
      </c>
      <c r="AA152" s="2740"/>
      <c r="AB152" s="2700"/>
      <c r="AC152" s="2700"/>
      <c r="AD152" s="2700"/>
      <c r="AE152" s="2700"/>
      <c r="AF152" s="2700"/>
      <c r="AG152" s="2700"/>
      <c r="AH152" s="2700"/>
      <c r="AI152" s="2864"/>
      <c r="AJ152" s="2864"/>
      <c r="AK152" s="2864"/>
      <c r="AL152" s="2864"/>
      <c r="AM152" s="2864"/>
      <c r="AN152" s="2864"/>
      <c r="AO152" s="2864"/>
      <c r="AP152" s="2864"/>
      <c r="AQ152" s="2745"/>
      <c r="AR152" s="2745"/>
      <c r="AS152" s="2523"/>
    </row>
    <row r="153" spans="1:45" ht="60" customHeight="1" x14ac:dyDescent="0.25">
      <c r="A153" s="44"/>
      <c r="B153" s="2624"/>
      <c r="C153" s="1619"/>
      <c r="D153" s="283"/>
      <c r="E153" s="2829"/>
      <c r="F153" s="2829"/>
      <c r="G153" s="2861"/>
      <c r="H153" s="2875"/>
      <c r="I153" s="2861"/>
      <c r="J153" s="2875"/>
      <c r="K153" s="2859"/>
      <c r="L153" s="2860"/>
      <c r="M153" s="2859"/>
      <c r="N153" s="2860"/>
      <c r="O153" s="2861"/>
      <c r="P153" s="2856"/>
      <c r="Q153" s="2846"/>
      <c r="R153" s="2857"/>
      <c r="S153" s="2879"/>
      <c r="T153" s="2880"/>
      <c r="U153" s="2848"/>
      <c r="V153" s="2869" t="s">
        <v>2530</v>
      </c>
      <c r="W153" s="1620">
        <v>14400000</v>
      </c>
      <c r="X153" s="153" t="s">
        <v>2527</v>
      </c>
      <c r="Y153" s="1621">
        <v>20</v>
      </c>
      <c r="Z153" s="1622" t="s">
        <v>1763</v>
      </c>
      <c r="AA153" s="2700"/>
      <c r="AB153" s="2700"/>
      <c r="AC153" s="2700"/>
      <c r="AD153" s="2700"/>
      <c r="AE153" s="2700"/>
      <c r="AF153" s="2700"/>
      <c r="AG153" s="2700"/>
      <c r="AH153" s="2700"/>
      <c r="AI153" s="2864"/>
      <c r="AJ153" s="2864"/>
      <c r="AK153" s="2864"/>
      <c r="AL153" s="2864"/>
      <c r="AM153" s="2864"/>
      <c r="AN153" s="2864"/>
      <c r="AO153" s="2864"/>
      <c r="AP153" s="2864"/>
      <c r="AQ153" s="2745"/>
      <c r="AR153" s="2745"/>
      <c r="AS153" s="2523"/>
    </row>
    <row r="154" spans="1:45" ht="60" customHeight="1" x14ac:dyDescent="0.25">
      <c r="A154" s="44"/>
      <c r="B154" s="2624"/>
      <c r="C154" s="1619"/>
      <c r="D154" s="283"/>
      <c r="E154" s="2829"/>
      <c r="F154" s="2829"/>
      <c r="G154" s="2861"/>
      <c r="H154" s="2875"/>
      <c r="I154" s="2861"/>
      <c r="J154" s="2875"/>
      <c r="K154" s="2859"/>
      <c r="L154" s="2860"/>
      <c r="M154" s="2859"/>
      <c r="N154" s="2860"/>
      <c r="O154" s="2861"/>
      <c r="P154" s="2856"/>
      <c r="Q154" s="2846"/>
      <c r="R154" s="2857"/>
      <c r="S154" s="2879"/>
      <c r="T154" s="2880"/>
      <c r="U154" s="2848"/>
      <c r="V154" s="2773"/>
      <c r="W154" s="1623">
        <f>9000000+9845000</f>
        <v>18845000</v>
      </c>
      <c r="X154" s="837" t="s">
        <v>2525</v>
      </c>
      <c r="Y154" s="1476">
        <v>88</v>
      </c>
      <c r="Z154" s="751" t="s">
        <v>2324</v>
      </c>
      <c r="AA154" s="2740"/>
      <c r="AB154" s="2700"/>
      <c r="AC154" s="2700"/>
      <c r="AD154" s="2700"/>
      <c r="AE154" s="2700"/>
      <c r="AF154" s="2700"/>
      <c r="AG154" s="2700"/>
      <c r="AH154" s="2700"/>
      <c r="AI154" s="2864"/>
      <c r="AJ154" s="2864"/>
      <c r="AK154" s="2864"/>
      <c r="AL154" s="2864"/>
      <c r="AM154" s="2864"/>
      <c r="AN154" s="2864"/>
      <c r="AO154" s="2864"/>
      <c r="AP154" s="2864"/>
      <c r="AQ154" s="2745"/>
      <c r="AR154" s="2745"/>
      <c r="AS154" s="2523"/>
    </row>
    <row r="155" spans="1:45" ht="33.75" customHeight="1" x14ac:dyDescent="0.25">
      <c r="A155" s="1522"/>
      <c r="B155" s="2624"/>
      <c r="C155" s="1473"/>
      <c r="D155" s="1474"/>
      <c r="E155" s="2829"/>
      <c r="F155" s="2829"/>
      <c r="G155" s="2861"/>
      <c r="H155" s="2875"/>
      <c r="I155" s="2861"/>
      <c r="J155" s="2875"/>
      <c r="K155" s="2859"/>
      <c r="L155" s="2860"/>
      <c r="M155" s="2859"/>
      <c r="N155" s="2860"/>
      <c r="O155" s="2861"/>
      <c r="P155" s="2856"/>
      <c r="Q155" s="2846"/>
      <c r="R155" s="2857"/>
      <c r="S155" s="2879"/>
      <c r="T155" s="2880"/>
      <c r="U155" s="2847"/>
      <c r="V155" s="2849" t="s">
        <v>2531</v>
      </c>
      <c r="W155" s="1624">
        <v>10000000</v>
      </c>
      <c r="X155" s="345" t="s">
        <v>2532</v>
      </c>
      <c r="Y155" s="1614">
        <v>20</v>
      </c>
      <c r="Z155" s="670" t="s">
        <v>1763</v>
      </c>
      <c r="AA155" s="2700"/>
      <c r="AB155" s="2700"/>
      <c r="AC155" s="2700"/>
      <c r="AD155" s="2700"/>
      <c r="AE155" s="2700"/>
      <c r="AF155" s="2700"/>
      <c r="AG155" s="2700"/>
      <c r="AH155" s="2700"/>
      <c r="AI155" s="2864"/>
      <c r="AJ155" s="2864"/>
      <c r="AK155" s="2864"/>
      <c r="AL155" s="2864"/>
      <c r="AM155" s="2864"/>
      <c r="AN155" s="2864"/>
      <c r="AO155" s="2864"/>
      <c r="AP155" s="2864"/>
      <c r="AQ155" s="2745"/>
      <c r="AR155" s="2745"/>
      <c r="AS155" s="2523"/>
    </row>
    <row r="156" spans="1:45" ht="33.75" customHeight="1" x14ac:dyDescent="0.25">
      <c r="A156" s="1522"/>
      <c r="B156" s="2624"/>
      <c r="C156" s="1473"/>
      <c r="D156" s="1474"/>
      <c r="E156" s="2829"/>
      <c r="F156" s="2829"/>
      <c r="G156" s="2861"/>
      <c r="H156" s="2875"/>
      <c r="I156" s="2861"/>
      <c r="J156" s="2875"/>
      <c r="K156" s="2859"/>
      <c r="L156" s="2860"/>
      <c r="M156" s="2859"/>
      <c r="N156" s="2860"/>
      <c r="O156" s="2861"/>
      <c r="P156" s="2856"/>
      <c r="Q156" s="2846"/>
      <c r="R156" s="2857"/>
      <c r="S156" s="2879"/>
      <c r="T156" s="2880"/>
      <c r="U156" s="2847"/>
      <c r="V156" s="2849"/>
      <c r="W156" s="1624">
        <v>5200000</v>
      </c>
      <c r="X156" s="345" t="s">
        <v>2528</v>
      </c>
      <c r="Y156" s="1621">
        <v>20</v>
      </c>
      <c r="Z156" s="1622" t="s">
        <v>1763</v>
      </c>
      <c r="AA156" s="2700"/>
      <c r="AB156" s="2700"/>
      <c r="AC156" s="2700"/>
      <c r="AD156" s="2700"/>
      <c r="AE156" s="2700"/>
      <c r="AF156" s="2700"/>
      <c r="AG156" s="2700"/>
      <c r="AH156" s="2700"/>
      <c r="AI156" s="2864"/>
      <c r="AJ156" s="2864"/>
      <c r="AK156" s="2864"/>
      <c r="AL156" s="2864"/>
      <c r="AM156" s="2864"/>
      <c r="AN156" s="2864"/>
      <c r="AO156" s="2864"/>
      <c r="AP156" s="2864"/>
      <c r="AQ156" s="2745"/>
      <c r="AR156" s="2745"/>
      <c r="AS156" s="2523"/>
    </row>
    <row r="157" spans="1:45" ht="33.75" customHeight="1" x14ac:dyDescent="0.25">
      <c r="A157" s="1522"/>
      <c r="B157" s="2624"/>
      <c r="C157" s="1473"/>
      <c r="D157" s="1474"/>
      <c r="E157" s="2829"/>
      <c r="F157" s="2829"/>
      <c r="G157" s="2861"/>
      <c r="H157" s="2875"/>
      <c r="I157" s="2861"/>
      <c r="J157" s="2875"/>
      <c r="K157" s="2859"/>
      <c r="L157" s="2860"/>
      <c r="M157" s="2859"/>
      <c r="N157" s="2860"/>
      <c r="O157" s="2861"/>
      <c r="P157" s="2856"/>
      <c r="Q157" s="2846"/>
      <c r="R157" s="2857"/>
      <c r="S157" s="2879"/>
      <c r="T157" s="2880"/>
      <c r="U157" s="2847"/>
      <c r="V157" s="2849"/>
      <c r="W157" s="1624">
        <v>36000000</v>
      </c>
      <c r="X157" s="345" t="s">
        <v>2533</v>
      </c>
      <c r="Y157" s="1476">
        <v>88</v>
      </c>
      <c r="Z157" s="751" t="s">
        <v>2324</v>
      </c>
      <c r="AA157" s="2740"/>
      <c r="AB157" s="2700"/>
      <c r="AC157" s="2700"/>
      <c r="AD157" s="2700"/>
      <c r="AE157" s="2700"/>
      <c r="AF157" s="2700"/>
      <c r="AG157" s="2700"/>
      <c r="AH157" s="2700"/>
      <c r="AI157" s="2864"/>
      <c r="AJ157" s="2864"/>
      <c r="AK157" s="2864"/>
      <c r="AL157" s="2864"/>
      <c r="AM157" s="2864"/>
      <c r="AN157" s="2864"/>
      <c r="AO157" s="2864"/>
      <c r="AP157" s="2864"/>
      <c r="AQ157" s="2745"/>
      <c r="AR157" s="2745"/>
      <c r="AS157" s="2523"/>
    </row>
    <row r="158" spans="1:45" ht="33.75" customHeight="1" x14ac:dyDescent="0.25">
      <c r="A158" s="1522"/>
      <c r="B158" s="2624"/>
      <c r="C158" s="1473"/>
      <c r="D158" s="1474"/>
      <c r="E158" s="2829"/>
      <c r="F158" s="2829"/>
      <c r="G158" s="2861"/>
      <c r="H158" s="2875"/>
      <c r="I158" s="2861"/>
      <c r="J158" s="2875"/>
      <c r="K158" s="2859"/>
      <c r="L158" s="2860"/>
      <c r="M158" s="2859"/>
      <c r="N158" s="2860"/>
      <c r="O158" s="2861"/>
      <c r="P158" s="2856"/>
      <c r="Q158" s="2846"/>
      <c r="R158" s="2857"/>
      <c r="S158" s="2879"/>
      <c r="T158" s="2880"/>
      <c r="U158" s="2847"/>
      <c r="V158" s="2849"/>
      <c r="W158" s="1567">
        <v>20000000</v>
      </c>
      <c r="X158" s="345" t="s">
        <v>2534</v>
      </c>
      <c r="Y158" s="1476">
        <v>88</v>
      </c>
      <c r="Z158" s="751" t="s">
        <v>2324</v>
      </c>
      <c r="AA158" s="2740"/>
      <c r="AB158" s="2700"/>
      <c r="AC158" s="2700"/>
      <c r="AD158" s="2700"/>
      <c r="AE158" s="2700"/>
      <c r="AF158" s="2700"/>
      <c r="AG158" s="2700"/>
      <c r="AH158" s="2700"/>
      <c r="AI158" s="2864"/>
      <c r="AJ158" s="2864"/>
      <c r="AK158" s="2864"/>
      <c r="AL158" s="2864"/>
      <c r="AM158" s="2864"/>
      <c r="AN158" s="2864"/>
      <c r="AO158" s="2864"/>
      <c r="AP158" s="2864"/>
      <c r="AQ158" s="2745"/>
      <c r="AR158" s="2745"/>
      <c r="AS158" s="2523"/>
    </row>
    <row r="159" spans="1:45" ht="26.25" customHeight="1" x14ac:dyDescent="0.25">
      <c r="A159" s="1522"/>
      <c r="B159" s="2624"/>
      <c r="C159" s="1473"/>
      <c r="D159" s="1474"/>
      <c r="E159" s="2829"/>
      <c r="F159" s="2829"/>
      <c r="G159" s="2861"/>
      <c r="H159" s="2875"/>
      <c r="I159" s="2861"/>
      <c r="J159" s="2875"/>
      <c r="K159" s="2859"/>
      <c r="L159" s="2860"/>
      <c r="M159" s="2859"/>
      <c r="N159" s="2860"/>
      <c r="O159" s="2861"/>
      <c r="P159" s="2856"/>
      <c r="Q159" s="2846"/>
      <c r="R159" s="2857"/>
      <c r="S159" s="2879"/>
      <c r="T159" s="2880"/>
      <c r="U159" s="2847"/>
      <c r="V159" s="2849"/>
      <c r="W159" s="1567">
        <v>20000000</v>
      </c>
      <c r="X159" s="345" t="s">
        <v>2535</v>
      </c>
      <c r="Y159" s="1476">
        <v>88</v>
      </c>
      <c r="Z159" s="751" t="s">
        <v>2324</v>
      </c>
      <c r="AA159" s="2740"/>
      <c r="AB159" s="2700"/>
      <c r="AC159" s="2700"/>
      <c r="AD159" s="2700"/>
      <c r="AE159" s="2700"/>
      <c r="AF159" s="2700"/>
      <c r="AG159" s="2700"/>
      <c r="AH159" s="2700"/>
      <c r="AI159" s="2864"/>
      <c r="AJ159" s="2864"/>
      <c r="AK159" s="2864"/>
      <c r="AL159" s="2864"/>
      <c r="AM159" s="2864"/>
      <c r="AN159" s="2864"/>
      <c r="AO159" s="2864"/>
      <c r="AP159" s="2864"/>
      <c r="AQ159" s="2745"/>
      <c r="AR159" s="2745"/>
      <c r="AS159" s="2523"/>
    </row>
    <row r="160" spans="1:45" ht="26.25" customHeight="1" x14ac:dyDescent="0.25">
      <c r="A160" s="1522"/>
      <c r="B160" s="2624"/>
      <c r="C160" s="1473"/>
      <c r="D160" s="1474"/>
      <c r="E160" s="2829"/>
      <c r="F160" s="2829"/>
      <c r="G160" s="2861"/>
      <c r="H160" s="2875"/>
      <c r="I160" s="2861"/>
      <c r="J160" s="2875"/>
      <c r="K160" s="2859"/>
      <c r="L160" s="2860"/>
      <c r="M160" s="2859"/>
      <c r="N160" s="2860"/>
      <c r="O160" s="2861"/>
      <c r="P160" s="2856"/>
      <c r="Q160" s="2846"/>
      <c r="R160" s="2857"/>
      <c r="S160" s="2879"/>
      <c r="T160" s="2880"/>
      <c r="U160" s="2847"/>
      <c r="V160" s="1625" t="s">
        <v>2536</v>
      </c>
      <c r="W160" s="1567">
        <v>50000000</v>
      </c>
      <c r="X160" s="345" t="s">
        <v>2537</v>
      </c>
      <c r="Y160" s="1476">
        <v>88</v>
      </c>
      <c r="Z160" s="751" t="s">
        <v>2324</v>
      </c>
      <c r="AA160" s="2740"/>
      <c r="AB160" s="2700"/>
      <c r="AC160" s="2700"/>
      <c r="AD160" s="2700"/>
      <c r="AE160" s="2700"/>
      <c r="AF160" s="2700"/>
      <c r="AG160" s="2700"/>
      <c r="AH160" s="2700"/>
      <c r="AI160" s="2864"/>
      <c r="AJ160" s="2864"/>
      <c r="AK160" s="2864"/>
      <c r="AL160" s="2864"/>
      <c r="AM160" s="2864"/>
      <c r="AN160" s="2864"/>
      <c r="AO160" s="2864"/>
      <c r="AP160" s="2864"/>
      <c r="AQ160" s="2745"/>
      <c r="AR160" s="2745"/>
      <c r="AS160" s="2523"/>
    </row>
    <row r="161" spans="1:45" ht="37.5" customHeight="1" x14ac:dyDescent="0.25">
      <c r="A161" s="1522"/>
      <c r="B161" s="2624"/>
      <c r="C161" s="1473"/>
      <c r="D161" s="1474"/>
      <c r="E161" s="2829"/>
      <c r="F161" s="2829"/>
      <c r="G161" s="2861"/>
      <c r="H161" s="2875"/>
      <c r="I161" s="2861"/>
      <c r="J161" s="2875"/>
      <c r="K161" s="2859"/>
      <c r="L161" s="2860"/>
      <c r="M161" s="2859"/>
      <c r="N161" s="2860"/>
      <c r="O161" s="2861"/>
      <c r="P161" s="2856"/>
      <c r="Q161" s="2846"/>
      <c r="R161" s="2857"/>
      <c r="S161" s="2879"/>
      <c r="T161" s="2880"/>
      <c r="U161" s="2847"/>
      <c r="V161" s="2850" t="s">
        <v>2538</v>
      </c>
      <c r="W161" s="1624">
        <v>2700000</v>
      </c>
      <c r="X161" s="345" t="s">
        <v>2528</v>
      </c>
      <c r="Y161" s="1621">
        <v>20</v>
      </c>
      <c r="Z161" s="1622" t="s">
        <v>1763</v>
      </c>
      <c r="AA161" s="2700"/>
      <c r="AB161" s="2700"/>
      <c r="AC161" s="2700"/>
      <c r="AD161" s="2700"/>
      <c r="AE161" s="2700"/>
      <c r="AF161" s="2700"/>
      <c r="AG161" s="2700"/>
      <c r="AH161" s="2700"/>
      <c r="AI161" s="2864"/>
      <c r="AJ161" s="2864"/>
      <c r="AK161" s="2864"/>
      <c r="AL161" s="2864"/>
      <c r="AM161" s="2864"/>
      <c r="AN161" s="2864"/>
      <c r="AO161" s="2864"/>
      <c r="AP161" s="2864"/>
      <c r="AQ161" s="2745"/>
      <c r="AR161" s="2745"/>
      <c r="AS161" s="2523"/>
    </row>
    <row r="162" spans="1:45" ht="37.5" customHeight="1" x14ac:dyDescent="0.25">
      <c r="A162" s="1522"/>
      <c r="B162" s="2624"/>
      <c r="C162" s="1473"/>
      <c r="D162" s="1474"/>
      <c r="E162" s="2829"/>
      <c r="F162" s="2829"/>
      <c r="G162" s="2861"/>
      <c r="H162" s="2875"/>
      <c r="I162" s="2861"/>
      <c r="J162" s="2875"/>
      <c r="K162" s="2859"/>
      <c r="L162" s="2860"/>
      <c r="M162" s="2859"/>
      <c r="N162" s="2860"/>
      <c r="O162" s="2861"/>
      <c r="P162" s="2856"/>
      <c r="Q162" s="2846"/>
      <c r="R162" s="2857"/>
      <c r="S162" s="2879"/>
      <c r="T162" s="2880"/>
      <c r="U162" s="2847"/>
      <c r="V162" s="2851"/>
      <c r="W162" s="1624">
        <v>5000000</v>
      </c>
      <c r="X162" s="345" t="s">
        <v>2539</v>
      </c>
      <c r="Y162" s="1476">
        <v>88</v>
      </c>
      <c r="Z162" s="751" t="s">
        <v>2324</v>
      </c>
      <c r="AA162" s="2740"/>
      <c r="AB162" s="2700"/>
      <c r="AC162" s="2700"/>
      <c r="AD162" s="2700"/>
      <c r="AE162" s="2700"/>
      <c r="AF162" s="2700"/>
      <c r="AG162" s="2700"/>
      <c r="AH162" s="2700"/>
      <c r="AI162" s="2864"/>
      <c r="AJ162" s="2864"/>
      <c r="AK162" s="2864"/>
      <c r="AL162" s="2864"/>
      <c r="AM162" s="2864"/>
      <c r="AN162" s="2864"/>
      <c r="AO162" s="2864"/>
      <c r="AP162" s="2864"/>
      <c r="AQ162" s="2745"/>
      <c r="AR162" s="2745"/>
      <c r="AS162" s="2523"/>
    </row>
    <row r="163" spans="1:45" ht="37.5" customHeight="1" x14ac:dyDescent="0.25">
      <c r="A163" s="1522"/>
      <c r="B163" s="2624"/>
      <c r="C163" s="1473"/>
      <c r="D163" s="1474"/>
      <c r="E163" s="2829"/>
      <c r="F163" s="2829"/>
      <c r="G163" s="2861"/>
      <c r="H163" s="2875"/>
      <c r="I163" s="2861"/>
      <c r="J163" s="2875"/>
      <c r="K163" s="2859"/>
      <c r="L163" s="2860"/>
      <c r="M163" s="2859"/>
      <c r="N163" s="2860"/>
      <c r="O163" s="2861"/>
      <c r="P163" s="2856"/>
      <c r="Q163" s="2846"/>
      <c r="R163" s="2857"/>
      <c r="S163" s="2879"/>
      <c r="T163" s="2880"/>
      <c r="U163" s="2847"/>
      <c r="V163" s="1626" t="s">
        <v>2540</v>
      </c>
      <c r="W163" s="1624">
        <f>50980000-8252844</f>
        <v>42727156</v>
      </c>
      <c r="X163" s="345" t="s">
        <v>2541</v>
      </c>
      <c r="Y163" s="1476">
        <v>88</v>
      </c>
      <c r="Z163" s="751" t="s">
        <v>2324</v>
      </c>
      <c r="AA163" s="2740"/>
      <c r="AB163" s="2700"/>
      <c r="AC163" s="2700"/>
      <c r="AD163" s="2700"/>
      <c r="AE163" s="2700"/>
      <c r="AF163" s="2700"/>
      <c r="AG163" s="2700"/>
      <c r="AH163" s="2700"/>
      <c r="AI163" s="2864"/>
      <c r="AJ163" s="2864"/>
      <c r="AK163" s="2864"/>
      <c r="AL163" s="2864"/>
      <c r="AM163" s="2864"/>
      <c r="AN163" s="2864"/>
      <c r="AO163" s="2864"/>
      <c r="AP163" s="2864"/>
      <c r="AQ163" s="2745"/>
      <c r="AR163" s="2745"/>
      <c r="AS163" s="2523"/>
    </row>
    <row r="164" spans="1:45" ht="57" customHeight="1" x14ac:dyDescent="0.25">
      <c r="A164" s="1522"/>
      <c r="B164" s="2624"/>
      <c r="C164" s="1473"/>
      <c r="D164" s="1474"/>
      <c r="E164" s="2829"/>
      <c r="F164" s="2829"/>
      <c r="G164" s="2861"/>
      <c r="H164" s="2875"/>
      <c r="I164" s="2861"/>
      <c r="J164" s="2875"/>
      <c r="K164" s="2859"/>
      <c r="L164" s="2860"/>
      <c r="M164" s="2859"/>
      <c r="N164" s="2860"/>
      <c r="O164" s="2861"/>
      <c r="P164" s="2856"/>
      <c r="Q164" s="2846"/>
      <c r="R164" s="2857"/>
      <c r="S164" s="2879"/>
      <c r="T164" s="2880"/>
      <c r="U164" s="2848"/>
      <c r="V164" s="2852" t="s">
        <v>2542</v>
      </c>
      <c r="W164" s="1624">
        <f>4200000-4200000</f>
        <v>0</v>
      </c>
      <c r="X164" s="345" t="s">
        <v>2522</v>
      </c>
      <c r="Y164" s="1621">
        <v>20</v>
      </c>
      <c r="Z164" s="1622" t="s">
        <v>1763</v>
      </c>
      <c r="AA164" s="2700"/>
      <c r="AB164" s="2700"/>
      <c r="AC164" s="2700"/>
      <c r="AD164" s="2700"/>
      <c r="AE164" s="2700"/>
      <c r="AF164" s="2700"/>
      <c r="AG164" s="2700"/>
      <c r="AH164" s="2700"/>
      <c r="AI164" s="2864"/>
      <c r="AJ164" s="2864"/>
      <c r="AK164" s="2864"/>
      <c r="AL164" s="2864"/>
      <c r="AM164" s="2864"/>
      <c r="AN164" s="2864"/>
      <c r="AO164" s="2864"/>
      <c r="AP164" s="2864"/>
      <c r="AQ164" s="2745"/>
      <c r="AR164" s="2745"/>
      <c r="AS164" s="2523"/>
    </row>
    <row r="165" spans="1:45" ht="57" customHeight="1" x14ac:dyDescent="0.25">
      <c r="A165" s="1522"/>
      <c r="B165" s="2624"/>
      <c r="C165" s="1473"/>
      <c r="D165" s="1474"/>
      <c r="E165" s="2829"/>
      <c r="F165" s="2829"/>
      <c r="G165" s="2861"/>
      <c r="H165" s="2875"/>
      <c r="I165" s="2861"/>
      <c r="J165" s="2875"/>
      <c r="K165" s="2859"/>
      <c r="L165" s="2860"/>
      <c r="M165" s="2859"/>
      <c r="N165" s="2860"/>
      <c r="O165" s="2861"/>
      <c r="P165" s="2856"/>
      <c r="Q165" s="2846"/>
      <c r="R165" s="2857"/>
      <c r="S165" s="2879"/>
      <c r="T165" s="2880"/>
      <c r="U165" s="2848"/>
      <c r="V165" s="2853"/>
      <c r="W165" s="1620">
        <v>4200000</v>
      </c>
      <c r="X165" s="1576" t="s">
        <v>2527</v>
      </c>
      <c r="Y165" s="1616">
        <v>20</v>
      </c>
      <c r="Z165" s="669" t="s">
        <v>1763</v>
      </c>
      <c r="AA165" s="2740"/>
      <c r="AB165" s="2700"/>
      <c r="AC165" s="2700"/>
      <c r="AD165" s="2700"/>
      <c r="AE165" s="2700"/>
      <c r="AF165" s="2700"/>
      <c r="AG165" s="2700"/>
      <c r="AH165" s="2700"/>
      <c r="AI165" s="2864"/>
      <c r="AJ165" s="2864"/>
      <c r="AK165" s="2864"/>
      <c r="AL165" s="2864"/>
      <c r="AM165" s="2864"/>
      <c r="AN165" s="2864"/>
      <c r="AO165" s="2864"/>
      <c r="AP165" s="2864"/>
      <c r="AQ165" s="2745"/>
      <c r="AR165" s="2745"/>
      <c r="AS165" s="2523"/>
    </row>
    <row r="166" spans="1:45" ht="57" customHeight="1" x14ac:dyDescent="0.25">
      <c r="A166" s="1522"/>
      <c r="B166" s="2624"/>
      <c r="C166" s="1473"/>
      <c r="D166" s="1474"/>
      <c r="E166" s="2829"/>
      <c r="F166" s="2829"/>
      <c r="G166" s="2861"/>
      <c r="H166" s="2875"/>
      <c r="I166" s="2861"/>
      <c r="J166" s="2875"/>
      <c r="K166" s="2859"/>
      <c r="L166" s="2860"/>
      <c r="M166" s="2859"/>
      <c r="N166" s="2860"/>
      <c r="O166" s="2861"/>
      <c r="P166" s="2856"/>
      <c r="Q166" s="2846"/>
      <c r="R166" s="2857"/>
      <c r="S166" s="2879"/>
      <c r="T166" s="2880"/>
      <c r="U166" s="2848"/>
      <c r="V166" s="2854"/>
      <c r="W166" s="1620">
        <f>6000000+7110000</f>
        <v>13110000</v>
      </c>
      <c r="X166" s="837" t="s">
        <v>2525</v>
      </c>
      <c r="Y166" s="1476">
        <v>88</v>
      </c>
      <c r="Z166" s="751" t="s">
        <v>2324</v>
      </c>
      <c r="AA166" s="2740"/>
      <c r="AB166" s="2700"/>
      <c r="AC166" s="2700"/>
      <c r="AD166" s="2700"/>
      <c r="AE166" s="2700"/>
      <c r="AF166" s="2700"/>
      <c r="AG166" s="2700"/>
      <c r="AH166" s="2700"/>
      <c r="AI166" s="2864"/>
      <c r="AJ166" s="2864"/>
      <c r="AK166" s="2864"/>
      <c r="AL166" s="2864"/>
      <c r="AM166" s="2864"/>
      <c r="AN166" s="2864"/>
      <c r="AO166" s="2864"/>
      <c r="AP166" s="2864"/>
      <c r="AQ166" s="2745"/>
      <c r="AR166" s="2745"/>
      <c r="AS166" s="2523"/>
    </row>
    <row r="167" spans="1:45" ht="43.5" customHeight="1" x14ac:dyDescent="0.25">
      <c r="A167" s="1522"/>
      <c r="B167" s="2624"/>
      <c r="C167" s="1473"/>
      <c r="D167" s="1474"/>
      <c r="E167" s="2829"/>
      <c r="F167" s="2829"/>
      <c r="G167" s="2861"/>
      <c r="H167" s="2875"/>
      <c r="I167" s="2861"/>
      <c r="J167" s="2875"/>
      <c r="K167" s="2859"/>
      <c r="L167" s="2860"/>
      <c r="M167" s="2859"/>
      <c r="N167" s="2860"/>
      <c r="O167" s="2861"/>
      <c r="P167" s="2856"/>
      <c r="Q167" s="2846"/>
      <c r="R167" s="2857"/>
      <c r="S167" s="2879"/>
      <c r="T167" s="2880"/>
      <c r="U167" s="2848"/>
      <c r="V167" s="2872" t="s">
        <v>2543</v>
      </c>
      <c r="W167" s="1620">
        <f>5800000-5800000</f>
        <v>0</v>
      </c>
      <c r="X167" s="153" t="s">
        <v>2522</v>
      </c>
      <c r="Y167" s="1627">
        <v>20</v>
      </c>
      <c r="Z167" s="669" t="s">
        <v>1763</v>
      </c>
      <c r="AA167" s="2700"/>
      <c r="AB167" s="2700"/>
      <c r="AC167" s="2700"/>
      <c r="AD167" s="2700"/>
      <c r="AE167" s="2700"/>
      <c r="AF167" s="2700"/>
      <c r="AG167" s="2700"/>
      <c r="AH167" s="2700"/>
      <c r="AI167" s="2864"/>
      <c r="AJ167" s="2864"/>
      <c r="AK167" s="2864"/>
      <c r="AL167" s="2864"/>
      <c r="AM167" s="2864"/>
      <c r="AN167" s="2864"/>
      <c r="AO167" s="2864"/>
      <c r="AP167" s="2864"/>
      <c r="AQ167" s="2745"/>
      <c r="AR167" s="2745"/>
      <c r="AS167" s="2523"/>
    </row>
    <row r="168" spans="1:45" ht="43.5" customHeight="1" x14ac:dyDescent="0.25">
      <c r="A168" s="1522"/>
      <c r="B168" s="2624"/>
      <c r="C168" s="1473"/>
      <c r="D168" s="1474"/>
      <c r="E168" s="2829"/>
      <c r="F168" s="2829"/>
      <c r="G168" s="2861"/>
      <c r="H168" s="2875"/>
      <c r="I168" s="2861"/>
      <c r="J168" s="2875"/>
      <c r="K168" s="2859"/>
      <c r="L168" s="2860"/>
      <c r="M168" s="2859"/>
      <c r="N168" s="2860"/>
      <c r="O168" s="2861"/>
      <c r="P168" s="2856"/>
      <c r="Q168" s="2846"/>
      <c r="R168" s="2857"/>
      <c r="S168" s="2879"/>
      <c r="T168" s="2880"/>
      <c r="U168" s="2848"/>
      <c r="V168" s="2853"/>
      <c r="W168" s="1623">
        <f>5800000-5800000</f>
        <v>0</v>
      </c>
      <c r="X168" s="153" t="s">
        <v>2544</v>
      </c>
      <c r="Y168" s="1627">
        <v>20</v>
      </c>
      <c r="Z168" s="669" t="s">
        <v>1763</v>
      </c>
      <c r="AA168" s="2700"/>
      <c r="AB168" s="2700"/>
      <c r="AC168" s="2700"/>
      <c r="AD168" s="2700"/>
      <c r="AE168" s="2700"/>
      <c r="AF168" s="2700"/>
      <c r="AG168" s="2700"/>
      <c r="AH168" s="2700"/>
      <c r="AI168" s="2864"/>
      <c r="AJ168" s="2864"/>
      <c r="AK168" s="2864"/>
      <c r="AL168" s="2864"/>
      <c r="AM168" s="2864"/>
      <c r="AN168" s="2864"/>
      <c r="AO168" s="2864"/>
      <c r="AP168" s="2864"/>
      <c r="AQ168" s="2745"/>
      <c r="AR168" s="2745"/>
      <c r="AS168" s="2523"/>
    </row>
    <row r="169" spans="1:45" ht="43.5" customHeight="1" x14ac:dyDescent="0.25">
      <c r="A169" s="1522"/>
      <c r="B169" s="2624"/>
      <c r="C169" s="1473"/>
      <c r="D169" s="1474"/>
      <c r="E169" s="2829"/>
      <c r="F169" s="2829"/>
      <c r="G169" s="2861"/>
      <c r="H169" s="2875"/>
      <c r="I169" s="2861"/>
      <c r="J169" s="2875"/>
      <c r="K169" s="2859"/>
      <c r="L169" s="2860"/>
      <c r="M169" s="2859"/>
      <c r="N169" s="2860"/>
      <c r="O169" s="2861"/>
      <c r="P169" s="2856"/>
      <c r="Q169" s="2846"/>
      <c r="R169" s="2857"/>
      <c r="S169" s="2879"/>
      <c r="T169" s="2880"/>
      <c r="U169" s="2848"/>
      <c r="V169" s="2853"/>
      <c r="W169" s="1623">
        <v>12500000</v>
      </c>
      <c r="X169" s="153" t="s">
        <v>2528</v>
      </c>
      <c r="Y169" s="1627">
        <v>20</v>
      </c>
      <c r="Z169" s="669" t="s">
        <v>1763</v>
      </c>
      <c r="AA169" s="2700"/>
      <c r="AB169" s="2700"/>
      <c r="AC169" s="2700"/>
      <c r="AD169" s="2700"/>
      <c r="AE169" s="2700"/>
      <c r="AF169" s="2700"/>
      <c r="AG169" s="2700"/>
      <c r="AH169" s="2700"/>
      <c r="AI169" s="2864"/>
      <c r="AJ169" s="2864"/>
      <c r="AK169" s="2864"/>
      <c r="AL169" s="2864"/>
      <c r="AM169" s="2864"/>
      <c r="AN169" s="2864"/>
      <c r="AO169" s="2864"/>
      <c r="AP169" s="2864"/>
      <c r="AQ169" s="2745"/>
      <c r="AR169" s="2745"/>
      <c r="AS169" s="2523"/>
    </row>
    <row r="170" spans="1:45" ht="42" customHeight="1" x14ac:dyDescent="0.25">
      <c r="A170" s="1522"/>
      <c r="B170" s="2624"/>
      <c r="C170" s="1473"/>
      <c r="D170" s="1474"/>
      <c r="E170" s="2829"/>
      <c r="F170" s="2829"/>
      <c r="G170" s="2861"/>
      <c r="H170" s="2875"/>
      <c r="I170" s="2861"/>
      <c r="J170" s="2875"/>
      <c r="K170" s="2859"/>
      <c r="L170" s="2860"/>
      <c r="M170" s="2859"/>
      <c r="N170" s="2860"/>
      <c r="O170" s="2861"/>
      <c r="P170" s="2856"/>
      <c r="Q170" s="2846"/>
      <c r="R170" s="2857"/>
      <c r="S170" s="2879"/>
      <c r="T170" s="2880"/>
      <c r="U170" s="2848"/>
      <c r="V170" s="2851"/>
      <c r="W170" s="1526">
        <v>15000000</v>
      </c>
      <c r="X170" s="153" t="s">
        <v>2545</v>
      </c>
      <c r="Y170" s="1476">
        <v>88</v>
      </c>
      <c r="Z170" s="751" t="s">
        <v>2324</v>
      </c>
      <c r="AA170" s="2740"/>
      <c r="AB170" s="2700"/>
      <c r="AC170" s="2700"/>
      <c r="AD170" s="2700"/>
      <c r="AE170" s="2700"/>
      <c r="AF170" s="2700"/>
      <c r="AG170" s="2700"/>
      <c r="AH170" s="2700"/>
      <c r="AI170" s="2864"/>
      <c r="AJ170" s="2864"/>
      <c r="AK170" s="2864"/>
      <c r="AL170" s="2864"/>
      <c r="AM170" s="2864"/>
      <c r="AN170" s="2864"/>
      <c r="AO170" s="2864"/>
      <c r="AP170" s="2864"/>
      <c r="AQ170" s="2745"/>
      <c r="AR170" s="2745"/>
      <c r="AS170" s="2523"/>
    </row>
    <row r="171" spans="1:45" ht="71.25" customHeight="1" x14ac:dyDescent="0.25">
      <c r="A171" s="1522"/>
      <c r="B171" s="2624"/>
      <c r="C171" s="1473"/>
      <c r="D171" s="1474"/>
      <c r="E171" s="2829"/>
      <c r="F171" s="2829"/>
      <c r="G171" s="2873" t="s">
        <v>63</v>
      </c>
      <c r="H171" s="2874" t="s">
        <v>2546</v>
      </c>
      <c r="I171" s="2873">
        <v>4503016</v>
      </c>
      <c r="J171" s="2874" t="s">
        <v>2547</v>
      </c>
      <c r="K171" s="2877" t="s">
        <v>63</v>
      </c>
      <c r="L171" s="2860" t="s">
        <v>2548</v>
      </c>
      <c r="M171" s="2877">
        <v>450301600</v>
      </c>
      <c r="N171" s="2860" t="s">
        <v>2549</v>
      </c>
      <c r="O171" s="2861">
        <v>1</v>
      </c>
      <c r="P171" s="2856"/>
      <c r="Q171" s="2846"/>
      <c r="R171" s="2857">
        <f>SUM(W171:W177)/SUM(S139:S177)</f>
        <v>0.17509521741782344</v>
      </c>
      <c r="S171" s="2879"/>
      <c r="T171" s="2880"/>
      <c r="U171" s="2862" t="s">
        <v>2550</v>
      </c>
      <c r="V171" s="2151" t="s">
        <v>2551</v>
      </c>
      <c r="W171" s="1628">
        <v>9600000</v>
      </c>
      <c r="X171" s="153" t="s">
        <v>2552</v>
      </c>
      <c r="Y171" s="1629">
        <v>20</v>
      </c>
      <c r="Z171" s="1630" t="s">
        <v>1763</v>
      </c>
      <c r="AA171" s="2740"/>
      <c r="AB171" s="2700"/>
      <c r="AC171" s="2700"/>
      <c r="AD171" s="2700"/>
      <c r="AE171" s="2700"/>
      <c r="AF171" s="2700"/>
      <c r="AG171" s="2700"/>
      <c r="AH171" s="2700"/>
      <c r="AI171" s="2864"/>
      <c r="AJ171" s="2864"/>
      <c r="AK171" s="2864"/>
      <c r="AL171" s="2864"/>
      <c r="AM171" s="2864"/>
      <c r="AN171" s="2864"/>
      <c r="AO171" s="2864"/>
      <c r="AP171" s="2864"/>
      <c r="AQ171" s="2745"/>
      <c r="AR171" s="2745"/>
      <c r="AS171" s="2523"/>
    </row>
    <row r="172" spans="1:45" ht="48" customHeight="1" x14ac:dyDescent="0.25">
      <c r="A172" s="1522"/>
      <c r="B172" s="2624"/>
      <c r="C172" s="1473"/>
      <c r="D172" s="1474"/>
      <c r="E172" s="2829"/>
      <c r="F172" s="2829"/>
      <c r="G172" s="2873"/>
      <c r="H172" s="2875"/>
      <c r="I172" s="2873"/>
      <c r="J172" s="2875"/>
      <c r="K172" s="2878"/>
      <c r="L172" s="2860"/>
      <c r="M172" s="2878"/>
      <c r="N172" s="2860"/>
      <c r="O172" s="2861"/>
      <c r="P172" s="2856"/>
      <c r="Q172" s="2846"/>
      <c r="R172" s="2857"/>
      <c r="S172" s="2879"/>
      <c r="T172" s="2880"/>
      <c r="U172" s="2862"/>
      <c r="V172" s="2152"/>
      <c r="W172" s="1631">
        <f>6600000-6600000</f>
        <v>0</v>
      </c>
      <c r="X172" s="1576" t="s">
        <v>2553</v>
      </c>
      <c r="Y172" s="1632">
        <v>20</v>
      </c>
      <c r="Z172" s="1618" t="s">
        <v>1763</v>
      </c>
      <c r="AA172" s="2740"/>
      <c r="AB172" s="2700"/>
      <c r="AC172" s="2700"/>
      <c r="AD172" s="2700"/>
      <c r="AE172" s="2700"/>
      <c r="AF172" s="2700"/>
      <c r="AG172" s="2700"/>
      <c r="AH172" s="2700"/>
      <c r="AI172" s="2864"/>
      <c r="AJ172" s="2864"/>
      <c r="AK172" s="2864"/>
      <c r="AL172" s="2864"/>
      <c r="AM172" s="2864"/>
      <c r="AN172" s="2864"/>
      <c r="AO172" s="2864"/>
      <c r="AP172" s="2864"/>
      <c r="AQ172" s="2745"/>
      <c r="AR172" s="2745"/>
      <c r="AS172" s="2523"/>
    </row>
    <row r="173" spans="1:45" ht="48" customHeight="1" x14ac:dyDescent="0.25">
      <c r="A173" s="1522"/>
      <c r="B173" s="2624"/>
      <c r="C173" s="1473"/>
      <c r="D173" s="1474"/>
      <c r="E173" s="2829"/>
      <c r="F173" s="2829"/>
      <c r="G173" s="2873"/>
      <c r="H173" s="2875"/>
      <c r="I173" s="2873"/>
      <c r="J173" s="2875"/>
      <c r="K173" s="2878"/>
      <c r="L173" s="2860"/>
      <c r="M173" s="2878"/>
      <c r="N173" s="2860"/>
      <c r="O173" s="2861"/>
      <c r="P173" s="2856"/>
      <c r="Q173" s="2846"/>
      <c r="R173" s="2857"/>
      <c r="S173" s="2879"/>
      <c r="T173" s="2881"/>
      <c r="U173" s="2862"/>
      <c r="V173" s="2152"/>
      <c r="W173" s="1631">
        <v>6600000</v>
      </c>
      <c r="X173" s="153" t="s">
        <v>2554</v>
      </c>
      <c r="Y173" s="1633">
        <v>20</v>
      </c>
      <c r="Z173" s="1618" t="s">
        <v>1763</v>
      </c>
      <c r="AA173" s="2740"/>
      <c r="AB173" s="2700"/>
      <c r="AC173" s="2700"/>
      <c r="AD173" s="2700"/>
      <c r="AE173" s="2700"/>
      <c r="AF173" s="2700"/>
      <c r="AG173" s="2700"/>
      <c r="AH173" s="2700"/>
      <c r="AI173" s="2864"/>
      <c r="AJ173" s="2864"/>
      <c r="AK173" s="2864"/>
      <c r="AL173" s="2864"/>
      <c r="AM173" s="2864"/>
      <c r="AN173" s="2864"/>
      <c r="AO173" s="2864"/>
      <c r="AP173" s="2864"/>
      <c r="AQ173" s="2745"/>
      <c r="AR173" s="2745"/>
      <c r="AS173" s="2523"/>
    </row>
    <row r="174" spans="1:45" ht="48" customHeight="1" x14ac:dyDescent="0.25">
      <c r="A174" s="1522"/>
      <c r="B174" s="2624"/>
      <c r="C174" s="1473"/>
      <c r="D174" s="1474"/>
      <c r="E174" s="2829"/>
      <c r="F174" s="2829"/>
      <c r="G174" s="2873"/>
      <c r="H174" s="2875"/>
      <c r="I174" s="2873"/>
      <c r="J174" s="2875"/>
      <c r="K174" s="2878"/>
      <c r="L174" s="2860"/>
      <c r="M174" s="2878"/>
      <c r="N174" s="2860"/>
      <c r="O174" s="2861"/>
      <c r="P174" s="2856"/>
      <c r="Q174" s="2846"/>
      <c r="R174" s="2857"/>
      <c r="S174" s="2879"/>
      <c r="T174" s="2881"/>
      <c r="U174" s="2862"/>
      <c r="V174" s="2304"/>
      <c r="W174" s="1631">
        <v>27000000</v>
      </c>
      <c r="X174" s="153" t="s">
        <v>2555</v>
      </c>
      <c r="Y174" s="1476">
        <v>88</v>
      </c>
      <c r="Z174" s="751" t="s">
        <v>2324</v>
      </c>
      <c r="AA174" s="2740"/>
      <c r="AB174" s="2700"/>
      <c r="AC174" s="2700"/>
      <c r="AD174" s="2700"/>
      <c r="AE174" s="2700"/>
      <c r="AF174" s="2700"/>
      <c r="AG174" s="2700"/>
      <c r="AH174" s="2700"/>
      <c r="AI174" s="2864"/>
      <c r="AJ174" s="2864"/>
      <c r="AK174" s="2864"/>
      <c r="AL174" s="2864"/>
      <c r="AM174" s="2864"/>
      <c r="AN174" s="2864"/>
      <c r="AO174" s="2864"/>
      <c r="AP174" s="2864"/>
      <c r="AQ174" s="2745"/>
      <c r="AR174" s="2745"/>
      <c r="AS174" s="2523"/>
    </row>
    <row r="175" spans="1:45" ht="48" customHeight="1" x14ac:dyDescent="0.25">
      <c r="A175" s="1522"/>
      <c r="B175" s="2624"/>
      <c r="C175" s="1473"/>
      <c r="D175" s="1474"/>
      <c r="E175" s="2829"/>
      <c r="F175" s="2829"/>
      <c r="G175" s="2873"/>
      <c r="H175" s="2875"/>
      <c r="I175" s="2873"/>
      <c r="J175" s="2875"/>
      <c r="K175" s="2878"/>
      <c r="L175" s="2860"/>
      <c r="M175" s="2878"/>
      <c r="N175" s="2860"/>
      <c r="O175" s="2861"/>
      <c r="P175" s="2856"/>
      <c r="Q175" s="2846"/>
      <c r="R175" s="2857"/>
      <c r="S175" s="2879"/>
      <c r="T175" s="2881"/>
      <c r="U175" s="2862"/>
      <c r="V175" s="2151" t="s">
        <v>2556</v>
      </c>
      <c r="W175" s="1631">
        <f>21000000-7200000-13800000</f>
        <v>0</v>
      </c>
      <c r="X175" s="153" t="s">
        <v>2553</v>
      </c>
      <c r="Y175" s="1632">
        <v>20</v>
      </c>
      <c r="Z175" s="1618" t="s">
        <v>1763</v>
      </c>
      <c r="AA175" s="2740"/>
      <c r="AB175" s="2700"/>
      <c r="AC175" s="2700"/>
      <c r="AD175" s="2700"/>
      <c r="AE175" s="2700"/>
      <c r="AF175" s="2700"/>
      <c r="AG175" s="2700"/>
      <c r="AH175" s="2700"/>
      <c r="AI175" s="2864"/>
      <c r="AJ175" s="2864"/>
      <c r="AK175" s="2864"/>
      <c r="AL175" s="2864"/>
      <c r="AM175" s="2864"/>
      <c r="AN175" s="2864"/>
      <c r="AO175" s="2864"/>
      <c r="AP175" s="2864"/>
      <c r="AQ175" s="2745"/>
      <c r="AR175" s="2745"/>
      <c r="AS175" s="2523"/>
    </row>
    <row r="176" spans="1:45" ht="48" customHeight="1" x14ac:dyDescent="0.25">
      <c r="A176" s="1522"/>
      <c r="B176" s="2624"/>
      <c r="C176" s="1473"/>
      <c r="D176" s="1474"/>
      <c r="E176" s="2829"/>
      <c r="F176" s="2829"/>
      <c r="G176" s="2873"/>
      <c r="H176" s="2875"/>
      <c r="I176" s="2873"/>
      <c r="J176" s="2875"/>
      <c r="K176" s="2878"/>
      <c r="L176" s="2860"/>
      <c r="M176" s="2878"/>
      <c r="N176" s="2860"/>
      <c r="O176" s="2861"/>
      <c r="P176" s="2856"/>
      <c r="Q176" s="2846"/>
      <c r="R176" s="2857"/>
      <c r="S176" s="2879"/>
      <c r="T176" s="2881"/>
      <c r="U176" s="2862"/>
      <c r="V176" s="2152"/>
      <c r="W176" s="1631">
        <v>13800000</v>
      </c>
      <c r="X176" s="153" t="s">
        <v>2557</v>
      </c>
      <c r="Y176" s="1632">
        <v>20</v>
      </c>
      <c r="Z176" s="1618" t="s">
        <v>1763</v>
      </c>
      <c r="AA176" s="2740"/>
      <c r="AB176" s="2700"/>
      <c r="AC176" s="2700"/>
      <c r="AD176" s="2700"/>
      <c r="AE176" s="2700"/>
      <c r="AF176" s="2700"/>
      <c r="AG176" s="2700"/>
      <c r="AH176" s="2700"/>
      <c r="AI176" s="2864"/>
      <c r="AJ176" s="2864"/>
      <c r="AK176" s="2864"/>
      <c r="AL176" s="2864"/>
      <c r="AM176" s="2864"/>
      <c r="AN176" s="2864"/>
      <c r="AO176" s="2864"/>
      <c r="AP176" s="2864"/>
      <c r="AQ176" s="2745"/>
      <c r="AR176" s="2745"/>
      <c r="AS176" s="2523"/>
    </row>
    <row r="177" spans="1:45" ht="50.1" customHeight="1" x14ac:dyDescent="0.25">
      <c r="A177" s="1595"/>
      <c r="B177" s="2842"/>
      <c r="C177" s="1528"/>
      <c r="D177" s="1502"/>
      <c r="E177" s="2830"/>
      <c r="F177" s="2830"/>
      <c r="G177" s="2873"/>
      <c r="H177" s="2876"/>
      <c r="I177" s="2873"/>
      <c r="J177" s="2875"/>
      <c r="K177" s="2878"/>
      <c r="L177" s="2860"/>
      <c r="M177" s="2878"/>
      <c r="N177" s="2860"/>
      <c r="O177" s="2861"/>
      <c r="P177" s="2856"/>
      <c r="Q177" s="2846"/>
      <c r="R177" s="2857"/>
      <c r="S177" s="2879"/>
      <c r="T177" s="2881"/>
      <c r="U177" s="2862"/>
      <c r="V177" s="2304"/>
      <c r="W177" s="1631">
        <f>20505448+15000000</f>
        <v>35505448</v>
      </c>
      <c r="X177" s="153" t="s">
        <v>2558</v>
      </c>
      <c r="Y177" s="1476">
        <v>88</v>
      </c>
      <c r="Z177" s="751" t="s">
        <v>2324</v>
      </c>
      <c r="AA177" s="2740"/>
      <c r="AB177" s="2700"/>
      <c r="AC177" s="2700"/>
      <c r="AD177" s="2700"/>
      <c r="AE177" s="2700"/>
      <c r="AF177" s="2700"/>
      <c r="AG177" s="2700"/>
      <c r="AH177" s="2700"/>
      <c r="AI177" s="2864"/>
      <c r="AJ177" s="2864"/>
      <c r="AK177" s="2864"/>
      <c r="AL177" s="2864"/>
      <c r="AM177" s="2864"/>
      <c r="AN177" s="2864"/>
      <c r="AO177" s="2864"/>
      <c r="AP177" s="2864"/>
      <c r="AQ177" s="2745"/>
      <c r="AR177" s="2745"/>
      <c r="AS177" s="2523"/>
    </row>
    <row r="178" spans="1:45" ht="27" customHeight="1" x14ac:dyDescent="0.25">
      <c r="A178" s="1389">
        <v>4</v>
      </c>
      <c r="B178" s="2870" t="s">
        <v>2255</v>
      </c>
      <c r="C178" s="2871"/>
      <c r="D178" s="2871"/>
      <c r="E178" s="2871"/>
      <c r="F178" s="2871"/>
      <c r="G178" s="2871"/>
      <c r="H178" s="2871"/>
      <c r="I178" s="1584"/>
      <c r="J178" s="1240"/>
      <c r="K178" s="1239"/>
      <c r="L178" s="1634"/>
      <c r="M178" s="1239"/>
      <c r="N178" s="1634"/>
      <c r="O178" s="1584"/>
      <c r="P178" s="1584"/>
      <c r="Q178" s="1634"/>
      <c r="R178" s="1584"/>
      <c r="S178" s="1635"/>
      <c r="T178" s="1240"/>
      <c r="U178" s="1240"/>
      <c r="V178" s="1240"/>
      <c r="W178" s="1586"/>
      <c r="X178" s="1584"/>
      <c r="Y178" s="1239"/>
      <c r="Z178" s="1240"/>
      <c r="AA178" s="1239"/>
      <c r="AB178" s="1239"/>
      <c r="AC178" s="1239"/>
      <c r="AD178" s="1239"/>
      <c r="AE178" s="1239"/>
      <c r="AF178" s="1239"/>
      <c r="AG178" s="1239"/>
      <c r="AH178" s="1239"/>
      <c r="AI178" s="1239"/>
      <c r="AJ178" s="1239"/>
      <c r="AK178" s="1239"/>
      <c r="AL178" s="1239"/>
      <c r="AM178" s="1239"/>
      <c r="AN178" s="1239"/>
      <c r="AO178" s="1239"/>
      <c r="AP178" s="1239"/>
      <c r="AQ178" s="1239"/>
      <c r="AR178" s="1239"/>
      <c r="AS178" s="1246"/>
    </row>
    <row r="179" spans="1:45" ht="27" customHeight="1" x14ac:dyDescent="0.25">
      <c r="A179" s="46"/>
      <c r="B179" s="64"/>
      <c r="C179" s="32">
        <v>45</v>
      </c>
      <c r="D179" s="2741" t="s">
        <v>61</v>
      </c>
      <c r="E179" s="2203"/>
      <c r="F179" s="2821"/>
      <c r="G179" s="2821"/>
      <c r="H179" s="2821"/>
      <c r="I179" s="718"/>
      <c r="J179" s="1248"/>
      <c r="K179" s="718"/>
      <c r="L179" s="1248"/>
      <c r="M179" s="718"/>
      <c r="N179" s="1248"/>
      <c r="O179" s="718"/>
      <c r="P179" s="718"/>
      <c r="Q179" s="1589"/>
      <c r="R179" s="1587"/>
      <c r="S179" s="1588"/>
      <c r="T179" s="1589"/>
      <c r="U179" s="1589"/>
      <c r="V179" s="1589"/>
      <c r="W179" s="1590"/>
      <c r="X179" s="1587"/>
      <c r="Y179" s="1587"/>
      <c r="Z179" s="1589"/>
      <c r="AA179" s="1587"/>
      <c r="AB179" s="1587"/>
      <c r="AC179" s="1587"/>
      <c r="AD179" s="1587"/>
      <c r="AE179" s="1587"/>
      <c r="AF179" s="1587"/>
      <c r="AG179" s="1587"/>
      <c r="AH179" s="1587"/>
      <c r="AI179" s="1587"/>
      <c r="AJ179" s="1587"/>
      <c r="AK179" s="1587"/>
      <c r="AL179" s="1587"/>
      <c r="AM179" s="1587"/>
      <c r="AN179" s="1587"/>
      <c r="AO179" s="1587"/>
      <c r="AP179" s="1587"/>
      <c r="AQ179" s="1587"/>
      <c r="AR179" s="1587"/>
      <c r="AS179" s="1591"/>
    </row>
    <row r="180" spans="1:45" ht="27" customHeight="1" x14ac:dyDescent="0.25">
      <c r="A180" s="1522"/>
      <c r="B180" s="2624"/>
      <c r="C180" s="1464"/>
      <c r="D180" s="1474"/>
      <c r="E180" s="1400">
        <v>4502</v>
      </c>
      <c r="F180" s="2792" t="s">
        <v>222</v>
      </c>
      <c r="G180" s="2728"/>
      <c r="H180" s="2728"/>
      <c r="I180" s="2728"/>
      <c r="J180" s="2728"/>
      <c r="K180" s="2728"/>
      <c r="L180" s="2728"/>
      <c r="M180" s="2728"/>
      <c r="N180" s="2728"/>
      <c r="O180" s="2728"/>
      <c r="P180" s="2728"/>
      <c r="Q180" s="1494"/>
      <c r="R180" s="1487"/>
      <c r="S180" s="1542"/>
      <c r="T180" s="1494"/>
      <c r="U180" s="1494"/>
      <c r="V180" s="1494"/>
      <c r="W180" s="1493"/>
      <c r="X180" s="1486"/>
      <c r="Y180" s="1487"/>
      <c r="Z180" s="1489"/>
      <c r="AA180" s="1487"/>
      <c r="AB180" s="1487"/>
      <c r="AC180" s="1487"/>
      <c r="AD180" s="1487"/>
      <c r="AE180" s="1487"/>
      <c r="AF180" s="1487"/>
      <c r="AG180" s="1487"/>
      <c r="AH180" s="1487"/>
      <c r="AI180" s="1487"/>
      <c r="AJ180" s="1487"/>
      <c r="AK180" s="1487"/>
      <c r="AL180" s="1487"/>
      <c r="AM180" s="1487"/>
      <c r="AN180" s="1487"/>
      <c r="AO180" s="1487"/>
      <c r="AP180" s="1487"/>
      <c r="AQ180" s="1487"/>
      <c r="AR180" s="1487"/>
      <c r="AS180" s="1543"/>
    </row>
    <row r="181" spans="1:45" ht="32.1" customHeight="1" x14ac:dyDescent="0.25">
      <c r="A181" s="44"/>
      <c r="B181" s="2624"/>
      <c r="C181" s="1473"/>
      <c r="D181" s="1474"/>
      <c r="E181" s="2729"/>
      <c r="F181" s="2729"/>
      <c r="G181" s="2706">
        <v>4502024</v>
      </c>
      <c r="H181" s="2708" t="s">
        <v>1502</v>
      </c>
      <c r="I181" s="2706">
        <v>4502024</v>
      </c>
      <c r="J181" s="2708" t="s">
        <v>1502</v>
      </c>
      <c r="K181" s="2734">
        <v>450202400</v>
      </c>
      <c r="L181" s="2316" t="s">
        <v>2559</v>
      </c>
      <c r="M181" s="2734">
        <v>450202400</v>
      </c>
      <c r="N181" s="2316" t="s">
        <v>2559</v>
      </c>
      <c r="O181" s="2734">
        <v>10</v>
      </c>
      <c r="P181" s="2734" t="s">
        <v>2560</v>
      </c>
      <c r="Q181" s="2281" t="s">
        <v>1502</v>
      </c>
      <c r="R181" s="2911">
        <f>SUM(W181:W195)/S181</f>
        <v>1</v>
      </c>
      <c r="S181" s="2754">
        <f>SUM(W181:W195)</f>
        <v>89000000</v>
      </c>
      <c r="T181" s="2764" t="s">
        <v>2561</v>
      </c>
      <c r="U181" s="2281" t="s">
        <v>2562</v>
      </c>
      <c r="V181" s="615" t="s">
        <v>2563</v>
      </c>
      <c r="W181" s="1636">
        <v>2000000</v>
      </c>
      <c r="X181" s="153" t="s">
        <v>2564</v>
      </c>
      <c r="Y181" s="1578">
        <v>20</v>
      </c>
      <c r="Z181" s="685" t="s">
        <v>1763</v>
      </c>
      <c r="AA181" s="2904">
        <v>245646</v>
      </c>
      <c r="AB181" s="2896">
        <v>263994</v>
      </c>
      <c r="AC181" s="2896">
        <v>135592</v>
      </c>
      <c r="AD181" s="2896">
        <v>44252</v>
      </c>
      <c r="AE181" s="2896">
        <v>237257</v>
      </c>
      <c r="AF181" s="2896">
        <v>92539</v>
      </c>
      <c r="AG181" s="2896">
        <v>2883</v>
      </c>
      <c r="AH181" s="2896">
        <v>6058</v>
      </c>
      <c r="AI181" s="2896">
        <v>0</v>
      </c>
      <c r="AJ181" s="2896">
        <v>0</v>
      </c>
      <c r="AK181" s="2896">
        <v>0</v>
      </c>
      <c r="AL181" s="2896">
        <v>0</v>
      </c>
      <c r="AM181" s="2896">
        <v>0</v>
      </c>
      <c r="AN181" s="2896">
        <v>42555</v>
      </c>
      <c r="AO181" s="2896">
        <v>43342</v>
      </c>
      <c r="AP181" s="2896">
        <f>AA181+AB181</f>
        <v>509640</v>
      </c>
      <c r="AQ181" s="2297">
        <v>44198</v>
      </c>
      <c r="AR181" s="2297">
        <v>44196</v>
      </c>
      <c r="AS181" s="2896" t="s">
        <v>2565</v>
      </c>
    </row>
    <row r="182" spans="1:45" ht="30" customHeight="1" x14ac:dyDescent="0.25">
      <c r="A182" s="44"/>
      <c r="B182" s="2624"/>
      <c r="C182" s="1473"/>
      <c r="D182" s="1474"/>
      <c r="E182" s="2729"/>
      <c r="F182" s="2729"/>
      <c r="G182" s="2707"/>
      <c r="H182" s="2708"/>
      <c r="I182" s="2707"/>
      <c r="J182" s="2708"/>
      <c r="K182" s="2734"/>
      <c r="L182" s="2316"/>
      <c r="M182" s="2734"/>
      <c r="N182" s="2316"/>
      <c r="O182" s="2734"/>
      <c r="P182" s="2734"/>
      <c r="Q182" s="2316"/>
      <c r="R182" s="2912"/>
      <c r="S182" s="2754"/>
      <c r="T182" s="2708"/>
      <c r="U182" s="2316"/>
      <c r="V182" s="615" t="s">
        <v>2566</v>
      </c>
      <c r="W182" s="1637">
        <v>1000000</v>
      </c>
      <c r="X182" s="153" t="s">
        <v>2567</v>
      </c>
      <c r="Y182" s="1103">
        <v>20</v>
      </c>
      <c r="Z182" s="633" t="s">
        <v>1763</v>
      </c>
      <c r="AA182" s="2897"/>
      <c r="AB182" s="2897"/>
      <c r="AC182" s="2897"/>
      <c r="AD182" s="2897"/>
      <c r="AE182" s="2897"/>
      <c r="AF182" s="2897"/>
      <c r="AG182" s="2897"/>
      <c r="AH182" s="2897"/>
      <c r="AI182" s="2897"/>
      <c r="AJ182" s="2897"/>
      <c r="AK182" s="2897"/>
      <c r="AL182" s="2897"/>
      <c r="AM182" s="2897"/>
      <c r="AN182" s="2897"/>
      <c r="AO182" s="2897"/>
      <c r="AP182" s="2897"/>
      <c r="AQ182" s="2908"/>
      <c r="AR182" s="2908"/>
      <c r="AS182" s="2897"/>
    </row>
    <row r="183" spans="1:45" ht="53.1" customHeight="1" x14ac:dyDescent="0.25">
      <c r="A183" s="44"/>
      <c r="B183" s="2624"/>
      <c r="C183" s="1473"/>
      <c r="D183" s="1474"/>
      <c r="E183" s="2729"/>
      <c r="F183" s="2729"/>
      <c r="G183" s="2707"/>
      <c r="H183" s="2708"/>
      <c r="I183" s="2707"/>
      <c r="J183" s="2708"/>
      <c r="K183" s="2734"/>
      <c r="L183" s="2316"/>
      <c r="M183" s="2734"/>
      <c r="N183" s="2316"/>
      <c r="O183" s="2734"/>
      <c r="P183" s="2734"/>
      <c r="Q183" s="2316"/>
      <c r="R183" s="2912"/>
      <c r="S183" s="2754"/>
      <c r="T183" s="2708"/>
      <c r="U183" s="2316"/>
      <c r="V183" s="2899" t="s">
        <v>2568</v>
      </c>
      <c r="W183" s="1638">
        <v>13000000</v>
      </c>
      <c r="X183" s="153" t="s">
        <v>2569</v>
      </c>
      <c r="Y183" s="1103">
        <v>20</v>
      </c>
      <c r="Z183" s="633" t="s">
        <v>1763</v>
      </c>
      <c r="AA183" s="2897"/>
      <c r="AB183" s="2897"/>
      <c r="AC183" s="2897"/>
      <c r="AD183" s="2897"/>
      <c r="AE183" s="2897"/>
      <c r="AF183" s="2897"/>
      <c r="AG183" s="2897"/>
      <c r="AH183" s="2897"/>
      <c r="AI183" s="2897"/>
      <c r="AJ183" s="2897"/>
      <c r="AK183" s="2897"/>
      <c r="AL183" s="2897"/>
      <c r="AM183" s="2897"/>
      <c r="AN183" s="2897"/>
      <c r="AO183" s="2897"/>
      <c r="AP183" s="2897"/>
      <c r="AQ183" s="2908"/>
      <c r="AR183" s="2908"/>
      <c r="AS183" s="2897"/>
    </row>
    <row r="184" spans="1:45" ht="53.1" customHeight="1" x14ac:dyDescent="0.25">
      <c r="A184" s="44"/>
      <c r="B184" s="2624"/>
      <c r="C184" s="1473"/>
      <c r="D184" s="1474"/>
      <c r="E184" s="2729"/>
      <c r="F184" s="2729"/>
      <c r="G184" s="2707"/>
      <c r="H184" s="2708"/>
      <c r="I184" s="2707"/>
      <c r="J184" s="2708"/>
      <c r="K184" s="2734"/>
      <c r="L184" s="2316"/>
      <c r="M184" s="2734"/>
      <c r="N184" s="2316"/>
      <c r="O184" s="2734"/>
      <c r="P184" s="2734"/>
      <c r="Q184" s="2316"/>
      <c r="R184" s="2912"/>
      <c r="S184" s="2754"/>
      <c r="T184" s="2708"/>
      <c r="U184" s="2316"/>
      <c r="V184" s="2900"/>
      <c r="W184" s="1638">
        <v>14000000</v>
      </c>
      <c r="X184" s="153" t="s">
        <v>2570</v>
      </c>
      <c r="Y184" s="1554">
        <v>88</v>
      </c>
      <c r="Z184" s="696" t="s">
        <v>2324</v>
      </c>
      <c r="AA184" s="2897"/>
      <c r="AB184" s="2897"/>
      <c r="AC184" s="2897"/>
      <c r="AD184" s="2897"/>
      <c r="AE184" s="2897"/>
      <c r="AF184" s="2897"/>
      <c r="AG184" s="2897"/>
      <c r="AH184" s="2897"/>
      <c r="AI184" s="2897"/>
      <c r="AJ184" s="2897"/>
      <c r="AK184" s="2897"/>
      <c r="AL184" s="2897"/>
      <c r="AM184" s="2897"/>
      <c r="AN184" s="2897"/>
      <c r="AO184" s="2897"/>
      <c r="AP184" s="2897"/>
      <c r="AQ184" s="2908"/>
      <c r="AR184" s="2908"/>
      <c r="AS184" s="2897"/>
    </row>
    <row r="185" spans="1:45" ht="45" customHeight="1" x14ac:dyDescent="0.25">
      <c r="A185" s="44"/>
      <c r="B185" s="2624"/>
      <c r="C185" s="1473"/>
      <c r="D185" s="1474"/>
      <c r="E185" s="2729"/>
      <c r="F185" s="2729"/>
      <c r="G185" s="2707"/>
      <c r="H185" s="2708"/>
      <c r="I185" s="2707"/>
      <c r="J185" s="2708"/>
      <c r="K185" s="2734"/>
      <c r="L185" s="2316"/>
      <c r="M185" s="2734"/>
      <c r="N185" s="2316"/>
      <c r="O185" s="2734"/>
      <c r="P185" s="2734"/>
      <c r="Q185" s="2316"/>
      <c r="R185" s="2912"/>
      <c r="S185" s="2754"/>
      <c r="T185" s="2708"/>
      <c r="U185" s="2316"/>
      <c r="V185" s="2899" t="s">
        <v>2571</v>
      </c>
      <c r="W185" s="1639">
        <v>5000000</v>
      </c>
      <c r="X185" s="153" t="s">
        <v>2569</v>
      </c>
      <c r="Y185" s="1103">
        <v>20</v>
      </c>
      <c r="Z185" s="633" t="s">
        <v>1763</v>
      </c>
      <c r="AA185" s="2897"/>
      <c r="AB185" s="2897"/>
      <c r="AC185" s="2897"/>
      <c r="AD185" s="2897"/>
      <c r="AE185" s="2897"/>
      <c r="AF185" s="2897"/>
      <c r="AG185" s="2897"/>
      <c r="AH185" s="2897"/>
      <c r="AI185" s="2897"/>
      <c r="AJ185" s="2897"/>
      <c r="AK185" s="2897"/>
      <c r="AL185" s="2897"/>
      <c r="AM185" s="2897"/>
      <c r="AN185" s="2897"/>
      <c r="AO185" s="2897"/>
      <c r="AP185" s="2897"/>
      <c r="AQ185" s="2908"/>
      <c r="AR185" s="2908"/>
      <c r="AS185" s="2897"/>
    </row>
    <row r="186" spans="1:45" ht="45" customHeight="1" x14ac:dyDescent="0.25">
      <c r="A186" s="44"/>
      <c r="B186" s="2624"/>
      <c r="C186" s="1473"/>
      <c r="D186" s="1474"/>
      <c r="E186" s="2729"/>
      <c r="F186" s="2729"/>
      <c r="G186" s="2707"/>
      <c r="H186" s="2708"/>
      <c r="I186" s="2707"/>
      <c r="J186" s="2708"/>
      <c r="K186" s="2734"/>
      <c r="L186" s="2316"/>
      <c r="M186" s="2734"/>
      <c r="N186" s="2316"/>
      <c r="O186" s="2734"/>
      <c r="P186" s="2734"/>
      <c r="Q186" s="2316"/>
      <c r="R186" s="2912"/>
      <c r="S186" s="2754"/>
      <c r="T186" s="2708"/>
      <c r="U186" s="2316"/>
      <c r="V186" s="2900"/>
      <c r="W186" s="1639">
        <v>5000000</v>
      </c>
      <c r="X186" s="153" t="s">
        <v>2570</v>
      </c>
      <c r="Y186" s="1554">
        <v>88</v>
      </c>
      <c r="Z186" s="696" t="s">
        <v>2324</v>
      </c>
      <c r="AA186" s="2897"/>
      <c r="AB186" s="2897"/>
      <c r="AC186" s="2897"/>
      <c r="AD186" s="2897"/>
      <c r="AE186" s="2897"/>
      <c r="AF186" s="2897"/>
      <c r="AG186" s="2897"/>
      <c r="AH186" s="2897"/>
      <c r="AI186" s="2897"/>
      <c r="AJ186" s="2897"/>
      <c r="AK186" s="2897"/>
      <c r="AL186" s="2897"/>
      <c r="AM186" s="2897"/>
      <c r="AN186" s="2897"/>
      <c r="AO186" s="2897"/>
      <c r="AP186" s="2897"/>
      <c r="AQ186" s="2908"/>
      <c r="AR186" s="2908"/>
      <c r="AS186" s="2897"/>
    </row>
    <row r="187" spans="1:45" ht="53.1" customHeight="1" x14ac:dyDescent="0.25">
      <c r="A187" s="44"/>
      <c r="B187" s="2624"/>
      <c r="C187" s="1473"/>
      <c r="D187" s="1474"/>
      <c r="E187" s="2729"/>
      <c r="F187" s="2729"/>
      <c r="G187" s="2707"/>
      <c r="H187" s="2708"/>
      <c r="I187" s="2707"/>
      <c r="J187" s="2708"/>
      <c r="K187" s="2734"/>
      <c r="L187" s="2316"/>
      <c r="M187" s="2734"/>
      <c r="N187" s="2316"/>
      <c r="O187" s="2734"/>
      <c r="P187" s="2734"/>
      <c r="Q187" s="2316"/>
      <c r="R187" s="2912"/>
      <c r="S187" s="2754"/>
      <c r="T187" s="2708"/>
      <c r="U187" s="2316"/>
      <c r="V187" s="2901" t="s">
        <v>2572</v>
      </c>
      <c r="W187" s="1640">
        <v>9000000</v>
      </c>
      <c r="X187" s="153" t="s">
        <v>2569</v>
      </c>
      <c r="Y187" s="1103">
        <v>20</v>
      </c>
      <c r="Z187" s="633" t="s">
        <v>1763</v>
      </c>
      <c r="AA187" s="2897"/>
      <c r="AB187" s="2897"/>
      <c r="AC187" s="2897"/>
      <c r="AD187" s="2897"/>
      <c r="AE187" s="2897"/>
      <c r="AF187" s="2897"/>
      <c r="AG187" s="2897"/>
      <c r="AH187" s="2897"/>
      <c r="AI187" s="2897"/>
      <c r="AJ187" s="2897"/>
      <c r="AK187" s="2897"/>
      <c r="AL187" s="2897"/>
      <c r="AM187" s="2897"/>
      <c r="AN187" s="2897"/>
      <c r="AO187" s="2897"/>
      <c r="AP187" s="2897"/>
      <c r="AQ187" s="2908"/>
      <c r="AR187" s="2908"/>
      <c r="AS187" s="2897"/>
    </row>
    <row r="188" spans="1:45" ht="53.1" customHeight="1" x14ac:dyDescent="0.25">
      <c r="A188" s="44"/>
      <c r="B188" s="2624"/>
      <c r="C188" s="1473"/>
      <c r="D188" s="1474"/>
      <c r="E188" s="2729"/>
      <c r="F188" s="2729"/>
      <c r="G188" s="2707"/>
      <c r="H188" s="2708"/>
      <c r="I188" s="2707"/>
      <c r="J188" s="2708"/>
      <c r="K188" s="2734"/>
      <c r="L188" s="2316"/>
      <c r="M188" s="2734"/>
      <c r="N188" s="2316"/>
      <c r="O188" s="2734"/>
      <c r="P188" s="2734"/>
      <c r="Q188" s="2316"/>
      <c r="R188" s="2912"/>
      <c r="S188" s="2754"/>
      <c r="T188" s="2708"/>
      <c r="U188" s="2316"/>
      <c r="V188" s="2902"/>
      <c r="W188" s="1639">
        <v>5000000</v>
      </c>
      <c r="X188" s="153" t="s">
        <v>2570</v>
      </c>
      <c r="Y188" s="1554">
        <v>88</v>
      </c>
      <c r="Z188" s="696" t="s">
        <v>2324</v>
      </c>
      <c r="AA188" s="2897"/>
      <c r="AB188" s="2897"/>
      <c r="AC188" s="2897"/>
      <c r="AD188" s="2897"/>
      <c r="AE188" s="2897"/>
      <c r="AF188" s="2897"/>
      <c r="AG188" s="2897"/>
      <c r="AH188" s="2897"/>
      <c r="AI188" s="2897"/>
      <c r="AJ188" s="2897"/>
      <c r="AK188" s="2897"/>
      <c r="AL188" s="2897"/>
      <c r="AM188" s="2897"/>
      <c r="AN188" s="2897"/>
      <c r="AO188" s="2897"/>
      <c r="AP188" s="2897"/>
      <c r="AQ188" s="2908"/>
      <c r="AR188" s="2908"/>
      <c r="AS188" s="2897"/>
    </row>
    <row r="189" spans="1:45" ht="58.5" customHeight="1" x14ac:dyDescent="0.25">
      <c r="A189" s="44"/>
      <c r="B189" s="2624"/>
      <c r="C189" s="1473"/>
      <c r="D189" s="1474"/>
      <c r="E189" s="2729"/>
      <c r="F189" s="2729"/>
      <c r="G189" s="2707"/>
      <c r="H189" s="2708"/>
      <c r="I189" s="2707"/>
      <c r="J189" s="2708"/>
      <c r="K189" s="2734"/>
      <c r="L189" s="2316"/>
      <c r="M189" s="2734"/>
      <c r="N189" s="2316"/>
      <c r="O189" s="2734"/>
      <c r="P189" s="2734"/>
      <c r="Q189" s="2316"/>
      <c r="R189" s="2912"/>
      <c r="S189" s="2754"/>
      <c r="T189" s="2708"/>
      <c r="U189" s="2316"/>
      <c r="V189" s="2901" t="s">
        <v>2573</v>
      </c>
      <c r="W189" s="1640">
        <v>8000000</v>
      </c>
      <c r="X189" s="153" t="s">
        <v>2569</v>
      </c>
      <c r="Y189" s="1641">
        <v>20</v>
      </c>
      <c r="Z189" s="632" t="s">
        <v>1763</v>
      </c>
      <c r="AA189" s="2897"/>
      <c r="AB189" s="2897"/>
      <c r="AC189" s="2897"/>
      <c r="AD189" s="2897"/>
      <c r="AE189" s="2897"/>
      <c r="AF189" s="2897"/>
      <c r="AG189" s="2897"/>
      <c r="AH189" s="2897"/>
      <c r="AI189" s="2897"/>
      <c r="AJ189" s="2897"/>
      <c r="AK189" s="2897"/>
      <c r="AL189" s="2897"/>
      <c r="AM189" s="2897"/>
      <c r="AN189" s="2897"/>
      <c r="AO189" s="2897"/>
      <c r="AP189" s="2897"/>
      <c r="AQ189" s="2908"/>
      <c r="AR189" s="2908"/>
      <c r="AS189" s="2897"/>
    </row>
    <row r="190" spans="1:45" ht="58.5" customHeight="1" x14ac:dyDescent="0.25">
      <c r="A190" s="44"/>
      <c r="B190" s="2624"/>
      <c r="C190" s="1473"/>
      <c r="D190" s="1474"/>
      <c r="E190" s="2729"/>
      <c r="F190" s="2729"/>
      <c r="G190" s="2707"/>
      <c r="H190" s="2708"/>
      <c r="I190" s="2707"/>
      <c r="J190" s="2708"/>
      <c r="K190" s="2734"/>
      <c r="L190" s="2316"/>
      <c r="M190" s="2734"/>
      <c r="N190" s="2316"/>
      <c r="O190" s="2734"/>
      <c r="P190" s="2734"/>
      <c r="Q190" s="2316"/>
      <c r="R190" s="2912"/>
      <c r="S190" s="2754"/>
      <c r="T190" s="2708"/>
      <c r="U190" s="2316"/>
      <c r="V190" s="2902"/>
      <c r="W190" s="1640">
        <v>5000000</v>
      </c>
      <c r="X190" s="153" t="s">
        <v>2570</v>
      </c>
      <c r="Y190" s="1554">
        <v>88</v>
      </c>
      <c r="Z190" s="696" t="s">
        <v>2324</v>
      </c>
      <c r="AA190" s="2905"/>
      <c r="AB190" s="2897"/>
      <c r="AC190" s="2897"/>
      <c r="AD190" s="2897"/>
      <c r="AE190" s="2897"/>
      <c r="AF190" s="2897"/>
      <c r="AG190" s="2897"/>
      <c r="AH190" s="2897"/>
      <c r="AI190" s="2897"/>
      <c r="AJ190" s="2897"/>
      <c r="AK190" s="2897"/>
      <c r="AL190" s="2897"/>
      <c r="AM190" s="2897"/>
      <c r="AN190" s="2897"/>
      <c r="AO190" s="2897"/>
      <c r="AP190" s="2897"/>
      <c r="AQ190" s="2908"/>
      <c r="AR190" s="2908"/>
      <c r="AS190" s="2897"/>
    </row>
    <row r="191" spans="1:45" ht="61.5" customHeight="1" x14ac:dyDescent="0.25">
      <c r="A191" s="44"/>
      <c r="B191" s="2624"/>
      <c r="C191" s="1473"/>
      <c r="D191" s="1474"/>
      <c r="E191" s="2729"/>
      <c r="F191" s="2729"/>
      <c r="G191" s="2707"/>
      <c r="H191" s="2708"/>
      <c r="I191" s="2707"/>
      <c r="J191" s="2708"/>
      <c r="K191" s="2734"/>
      <c r="L191" s="2316"/>
      <c r="M191" s="2734"/>
      <c r="N191" s="2316"/>
      <c r="O191" s="2734"/>
      <c r="P191" s="2734"/>
      <c r="Q191" s="2316"/>
      <c r="R191" s="2912"/>
      <c r="S191" s="2754"/>
      <c r="T191" s="2708"/>
      <c r="U191" s="2316"/>
      <c r="V191" s="2899" t="s">
        <v>2574</v>
      </c>
      <c r="W191" s="1640">
        <v>9000000</v>
      </c>
      <c r="X191" s="153" t="s">
        <v>2569</v>
      </c>
      <c r="Y191" s="1525">
        <v>20</v>
      </c>
      <c r="Z191" s="685" t="s">
        <v>1763</v>
      </c>
      <c r="AA191" s="2905"/>
      <c r="AB191" s="2897"/>
      <c r="AC191" s="2897"/>
      <c r="AD191" s="2897"/>
      <c r="AE191" s="2897"/>
      <c r="AF191" s="2897"/>
      <c r="AG191" s="2897"/>
      <c r="AH191" s="2897"/>
      <c r="AI191" s="2897"/>
      <c r="AJ191" s="2897"/>
      <c r="AK191" s="2897"/>
      <c r="AL191" s="2897"/>
      <c r="AM191" s="2897"/>
      <c r="AN191" s="2897"/>
      <c r="AO191" s="2897"/>
      <c r="AP191" s="2897"/>
      <c r="AQ191" s="2908"/>
      <c r="AR191" s="2908"/>
      <c r="AS191" s="2897"/>
    </row>
    <row r="192" spans="1:45" ht="61.5" customHeight="1" x14ac:dyDescent="0.25">
      <c r="A192" s="44"/>
      <c r="B192" s="2624"/>
      <c r="C192" s="1473"/>
      <c r="D192" s="1474"/>
      <c r="E192" s="2729"/>
      <c r="F192" s="2729"/>
      <c r="G192" s="2707"/>
      <c r="H192" s="2708"/>
      <c r="I192" s="2707"/>
      <c r="J192" s="2708"/>
      <c r="K192" s="2734"/>
      <c r="L192" s="2316"/>
      <c r="M192" s="2734"/>
      <c r="N192" s="2316"/>
      <c r="O192" s="2734"/>
      <c r="P192" s="2734"/>
      <c r="Q192" s="2316"/>
      <c r="R192" s="2912"/>
      <c r="S192" s="2754"/>
      <c r="T192" s="2708"/>
      <c r="U192" s="2316"/>
      <c r="V192" s="2900"/>
      <c r="W192" s="1642">
        <v>10000000</v>
      </c>
      <c r="X192" s="153" t="s">
        <v>2570</v>
      </c>
      <c r="Y192" s="1554">
        <v>88</v>
      </c>
      <c r="Z192" s="696" t="s">
        <v>2324</v>
      </c>
      <c r="AA192" s="2905"/>
      <c r="AB192" s="2897"/>
      <c r="AC192" s="2897"/>
      <c r="AD192" s="2897"/>
      <c r="AE192" s="2897"/>
      <c r="AF192" s="2897"/>
      <c r="AG192" s="2897"/>
      <c r="AH192" s="2897"/>
      <c r="AI192" s="2897"/>
      <c r="AJ192" s="2897"/>
      <c r="AK192" s="2897"/>
      <c r="AL192" s="2897"/>
      <c r="AM192" s="2897"/>
      <c r="AN192" s="2897"/>
      <c r="AO192" s="2897"/>
      <c r="AP192" s="2897"/>
      <c r="AQ192" s="2908"/>
      <c r="AR192" s="2908"/>
      <c r="AS192" s="2897"/>
    </row>
    <row r="193" spans="1:45" ht="35.25" customHeight="1" x14ac:dyDescent="0.25">
      <c r="A193" s="44"/>
      <c r="B193" s="2624"/>
      <c r="C193" s="1473"/>
      <c r="D193" s="1474"/>
      <c r="E193" s="2729"/>
      <c r="F193" s="2729"/>
      <c r="G193" s="2707"/>
      <c r="H193" s="2708"/>
      <c r="I193" s="2707"/>
      <c r="J193" s="2708"/>
      <c r="K193" s="2734"/>
      <c r="L193" s="2316"/>
      <c r="M193" s="2734"/>
      <c r="N193" s="2316"/>
      <c r="O193" s="2734"/>
      <c r="P193" s="2734"/>
      <c r="Q193" s="2316"/>
      <c r="R193" s="2912"/>
      <c r="S193" s="2754"/>
      <c r="T193" s="2708"/>
      <c r="U193" s="2316"/>
      <c r="V193" s="2901" t="s">
        <v>2575</v>
      </c>
      <c r="W193" s="1642">
        <v>1000000</v>
      </c>
      <c r="X193" s="153" t="s">
        <v>2567</v>
      </c>
      <c r="Y193" s="2907">
        <v>20</v>
      </c>
      <c r="Z193" s="2755" t="s">
        <v>1763</v>
      </c>
      <c r="AA193" s="2905"/>
      <c r="AB193" s="2897"/>
      <c r="AC193" s="2897"/>
      <c r="AD193" s="2897"/>
      <c r="AE193" s="2897"/>
      <c r="AF193" s="2897"/>
      <c r="AG193" s="2897"/>
      <c r="AH193" s="2897"/>
      <c r="AI193" s="2897"/>
      <c r="AJ193" s="2897"/>
      <c r="AK193" s="2897"/>
      <c r="AL193" s="2897"/>
      <c r="AM193" s="2897"/>
      <c r="AN193" s="2897"/>
      <c r="AO193" s="2897"/>
      <c r="AP193" s="2897"/>
      <c r="AQ193" s="2908"/>
      <c r="AR193" s="2908"/>
      <c r="AS193" s="2897"/>
    </row>
    <row r="194" spans="1:45" ht="35.25" customHeight="1" x14ac:dyDescent="0.25">
      <c r="A194" s="44"/>
      <c r="B194" s="2624"/>
      <c r="C194" s="1473"/>
      <c r="D194" s="1474"/>
      <c r="E194" s="2729"/>
      <c r="F194" s="2729"/>
      <c r="G194" s="2707"/>
      <c r="H194" s="2708"/>
      <c r="I194" s="2707"/>
      <c r="J194" s="2708"/>
      <c r="K194" s="2734"/>
      <c r="L194" s="2316"/>
      <c r="M194" s="2734"/>
      <c r="N194" s="2316"/>
      <c r="O194" s="2734"/>
      <c r="P194" s="2734"/>
      <c r="Q194" s="2316"/>
      <c r="R194" s="2912"/>
      <c r="S194" s="2910"/>
      <c r="T194" s="2708"/>
      <c r="U194" s="2316"/>
      <c r="V194" s="2903"/>
      <c r="W194" s="1640">
        <v>1000000</v>
      </c>
      <c r="X194" s="153" t="s">
        <v>2564</v>
      </c>
      <c r="Y194" s="2907"/>
      <c r="Z194" s="2755"/>
      <c r="AA194" s="2905"/>
      <c r="AB194" s="2897"/>
      <c r="AC194" s="2897"/>
      <c r="AD194" s="2897"/>
      <c r="AE194" s="2897"/>
      <c r="AF194" s="2897"/>
      <c r="AG194" s="2897"/>
      <c r="AH194" s="2897"/>
      <c r="AI194" s="2897"/>
      <c r="AJ194" s="2897"/>
      <c r="AK194" s="2897"/>
      <c r="AL194" s="2897"/>
      <c r="AM194" s="2897"/>
      <c r="AN194" s="2897"/>
      <c r="AO194" s="2897"/>
      <c r="AP194" s="2897"/>
      <c r="AQ194" s="2908"/>
      <c r="AR194" s="2908"/>
      <c r="AS194" s="2897"/>
    </row>
    <row r="195" spans="1:45" ht="48.95" customHeight="1" x14ac:dyDescent="0.25">
      <c r="A195" s="44"/>
      <c r="B195" s="2624"/>
      <c r="C195" s="1473"/>
      <c r="D195" s="1474"/>
      <c r="E195" s="2729"/>
      <c r="F195" s="2729"/>
      <c r="G195" s="2707"/>
      <c r="H195" s="2731"/>
      <c r="I195" s="2707"/>
      <c r="J195" s="2731"/>
      <c r="K195" s="2735"/>
      <c r="L195" s="2317"/>
      <c r="M195" s="2735"/>
      <c r="N195" s="2317"/>
      <c r="O195" s="2735"/>
      <c r="P195" s="2735"/>
      <c r="Q195" s="2317"/>
      <c r="R195" s="2912"/>
      <c r="S195" s="2910"/>
      <c r="T195" s="2708"/>
      <c r="U195" s="2316"/>
      <c r="V195" s="2902"/>
      <c r="W195" s="1640">
        <v>1000000</v>
      </c>
      <c r="X195" s="837" t="s">
        <v>2569</v>
      </c>
      <c r="Y195" s="2907"/>
      <c r="Z195" s="2759"/>
      <c r="AA195" s="2906"/>
      <c r="AB195" s="2898"/>
      <c r="AC195" s="2898"/>
      <c r="AD195" s="2898"/>
      <c r="AE195" s="2898"/>
      <c r="AF195" s="2898"/>
      <c r="AG195" s="2898"/>
      <c r="AH195" s="2898"/>
      <c r="AI195" s="2898"/>
      <c r="AJ195" s="2898"/>
      <c r="AK195" s="2898"/>
      <c r="AL195" s="2898"/>
      <c r="AM195" s="2898"/>
      <c r="AN195" s="2898"/>
      <c r="AO195" s="2898"/>
      <c r="AP195" s="2898"/>
      <c r="AQ195" s="2909"/>
      <c r="AR195" s="2909"/>
      <c r="AS195" s="2898"/>
    </row>
    <row r="196" spans="1:45" ht="75" customHeight="1" x14ac:dyDescent="0.25">
      <c r="A196" s="1522"/>
      <c r="B196" s="2624"/>
      <c r="C196" s="1473"/>
      <c r="D196" s="1474"/>
      <c r="E196" s="2729"/>
      <c r="F196" s="2729"/>
      <c r="G196" s="2861">
        <v>4502001</v>
      </c>
      <c r="H196" s="2874" t="s">
        <v>224</v>
      </c>
      <c r="I196" s="2861">
        <v>4502001</v>
      </c>
      <c r="J196" s="2874" t="s">
        <v>224</v>
      </c>
      <c r="K196" s="2885">
        <v>450200100</v>
      </c>
      <c r="L196" s="2563" t="s">
        <v>2576</v>
      </c>
      <c r="M196" s="2885">
        <v>450200100</v>
      </c>
      <c r="N196" s="2563" t="s">
        <v>226</v>
      </c>
      <c r="O196" s="2889">
        <v>3</v>
      </c>
      <c r="P196" s="2889" t="s">
        <v>2577</v>
      </c>
      <c r="Q196" s="2946" t="s">
        <v>2578</v>
      </c>
      <c r="R196" s="2948">
        <f>SUM(W196:W211)/S196</f>
        <v>0.43787011411883042</v>
      </c>
      <c r="S196" s="2950">
        <f>SUM(W196:W229)</f>
        <v>301626733</v>
      </c>
      <c r="T196" s="2883" t="s">
        <v>2579</v>
      </c>
      <c r="U196" s="2941" t="s">
        <v>2580</v>
      </c>
      <c r="V196" s="2913" t="s">
        <v>2581</v>
      </c>
      <c r="W196" s="1643">
        <v>38000000</v>
      </c>
      <c r="X196" s="837" t="s">
        <v>2582</v>
      </c>
      <c r="Y196" s="1644">
        <v>20</v>
      </c>
      <c r="Z196" s="1618" t="s">
        <v>1763</v>
      </c>
      <c r="AA196" s="2915">
        <v>291786</v>
      </c>
      <c r="AB196" s="2919">
        <v>270331</v>
      </c>
      <c r="AC196" s="2919">
        <v>102045</v>
      </c>
      <c r="AD196" s="2919">
        <v>39183</v>
      </c>
      <c r="AE196" s="2919">
        <v>310195</v>
      </c>
      <c r="AF196" s="2919">
        <v>110694</v>
      </c>
      <c r="AG196" s="2919">
        <v>2145</v>
      </c>
      <c r="AH196" s="2919">
        <v>12718</v>
      </c>
      <c r="AI196" s="2919">
        <v>26</v>
      </c>
      <c r="AJ196" s="2919">
        <v>37</v>
      </c>
      <c r="AK196" s="2919">
        <v>0</v>
      </c>
      <c r="AL196" s="2919">
        <v>0</v>
      </c>
      <c r="AM196" s="2919">
        <v>44350</v>
      </c>
      <c r="AN196" s="2919">
        <v>21944</v>
      </c>
      <c r="AO196" s="2919">
        <v>75687</v>
      </c>
      <c r="AP196" s="2919">
        <f>SUM(AA196:AB229)</f>
        <v>562117</v>
      </c>
      <c r="AQ196" s="2929">
        <v>44198</v>
      </c>
      <c r="AR196" s="2929">
        <v>44196</v>
      </c>
      <c r="AS196" s="2919" t="s">
        <v>2341</v>
      </c>
    </row>
    <row r="197" spans="1:45" ht="75" customHeight="1" x14ac:dyDescent="0.25">
      <c r="A197" s="1522"/>
      <c r="B197" s="2624"/>
      <c r="C197" s="1473"/>
      <c r="D197" s="1474"/>
      <c r="E197" s="2729"/>
      <c r="F197" s="2729"/>
      <c r="G197" s="2861"/>
      <c r="H197" s="2875"/>
      <c r="I197" s="2861"/>
      <c r="J197" s="2875"/>
      <c r="K197" s="2886"/>
      <c r="L197" s="2888"/>
      <c r="M197" s="2886"/>
      <c r="N197" s="2888"/>
      <c r="O197" s="2890"/>
      <c r="P197" s="2890"/>
      <c r="Q197" s="2947"/>
      <c r="R197" s="2948"/>
      <c r="S197" s="2950"/>
      <c r="T197" s="2952"/>
      <c r="U197" s="2942"/>
      <c r="V197" s="2914"/>
      <c r="W197" s="1526">
        <v>15000000</v>
      </c>
      <c r="X197" s="153" t="s">
        <v>2583</v>
      </c>
      <c r="Y197" s="1644">
        <v>88</v>
      </c>
      <c r="Z197" s="696" t="s">
        <v>2324</v>
      </c>
      <c r="AA197" s="2916"/>
      <c r="AB197" s="2917"/>
      <c r="AC197" s="2917"/>
      <c r="AD197" s="2917"/>
      <c r="AE197" s="2917"/>
      <c r="AF197" s="2917"/>
      <c r="AG197" s="2917"/>
      <c r="AH197" s="2917"/>
      <c r="AI197" s="2917"/>
      <c r="AJ197" s="2917"/>
      <c r="AK197" s="2917"/>
      <c r="AL197" s="2917"/>
      <c r="AM197" s="2917"/>
      <c r="AN197" s="2917"/>
      <c r="AO197" s="2917"/>
      <c r="AP197" s="2917"/>
      <c r="AQ197" s="2930"/>
      <c r="AR197" s="2930"/>
      <c r="AS197" s="2917"/>
    </row>
    <row r="198" spans="1:45" ht="62.25" customHeight="1" x14ac:dyDescent="0.25">
      <c r="A198" s="1522"/>
      <c r="B198" s="2624"/>
      <c r="C198" s="1473"/>
      <c r="D198" s="1474"/>
      <c r="E198" s="2729"/>
      <c r="F198" s="2729"/>
      <c r="G198" s="2861"/>
      <c r="H198" s="2875"/>
      <c r="I198" s="2861"/>
      <c r="J198" s="2875"/>
      <c r="K198" s="2886"/>
      <c r="L198" s="2888"/>
      <c r="M198" s="2886"/>
      <c r="N198" s="2888"/>
      <c r="O198" s="2890"/>
      <c r="P198" s="2890"/>
      <c r="Q198" s="2947"/>
      <c r="R198" s="2948"/>
      <c r="S198" s="2950"/>
      <c r="T198" s="2952"/>
      <c r="U198" s="2942"/>
      <c r="V198" s="2922" t="s">
        <v>2584</v>
      </c>
      <c r="W198" s="1579">
        <f>2000000-2000000</f>
        <v>0</v>
      </c>
      <c r="X198" s="1576" t="s">
        <v>2585</v>
      </c>
      <c r="Y198" s="2933">
        <v>20</v>
      </c>
      <c r="Z198" s="2925" t="s">
        <v>1763</v>
      </c>
      <c r="AA198" s="2916"/>
      <c r="AB198" s="2917"/>
      <c r="AC198" s="2917"/>
      <c r="AD198" s="2917"/>
      <c r="AE198" s="2917"/>
      <c r="AF198" s="2917"/>
      <c r="AG198" s="2917"/>
      <c r="AH198" s="2917"/>
      <c r="AI198" s="2917"/>
      <c r="AJ198" s="2917"/>
      <c r="AK198" s="2917"/>
      <c r="AL198" s="2917"/>
      <c r="AM198" s="2917"/>
      <c r="AN198" s="2917"/>
      <c r="AO198" s="2917"/>
      <c r="AP198" s="2917"/>
      <c r="AQ198" s="2930"/>
      <c r="AR198" s="2930"/>
      <c r="AS198" s="2917"/>
    </row>
    <row r="199" spans="1:45" ht="62.25" customHeight="1" x14ac:dyDescent="0.25">
      <c r="A199" s="1522"/>
      <c r="B199" s="2624"/>
      <c r="C199" s="1473"/>
      <c r="D199" s="1474"/>
      <c r="E199" s="2729"/>
      <c r="F199" s="2729"/>
      <c r="G199" s="2861"/>
      <c r="H199" s="2875"/>
      <c r="I199" s="2861"/>
      <c r="J199" s="2875"/>
      <c r="K199" s="2886"/>
      <c r="L199" s="2888"/>
      <c r="M199" s="2886"/>
      <c r="N199" s="2888"/>
      <c r="O199" s="2890"/>
      <c r="P199" s="2890"/>
      <c r="Q199" s="2947"/>
      <c r="R199" s="2948"/>
      <c r="S199" s="2950"/>
      <c r="T199" s="2952"/>
      <c r="U199" s="2942"/>
      <c r="V199" s="2932"/>
      <c r="W199" s="1645">
        <v>18000000</v>
      </c>
      <c r="X199" s="153" t="s">
        <v>2582</v>
      </c>
      <c r="Y199" s="2933"/>
      <c r="Z199" s="2925"/>
      <c r="AA199" s="2916"/>
      <c r="AB199" s="2917"/>
      <c r="AC199" s="2917"/>
      <c r="AD199" s="2917"/>
      <c r="AE199" s="2917"/>
      <c r="AF199" s="2917"/>
      <c r="AG199" s="2917"/>
      <c r="AH199" s="2917"/>
      <c r="AI199" s="2917"/>
      <c r="AJ199" s="2917"/>
      <c r="AK199" s="2917"/>
      <c r="AL199" s="2917"/>
      <c r="AM199" s="2917"/>
      <c r="AN199" s="2917"/>
      <c r="AO199" s="2917"/>
      <c r="AP199" s="2917"/>
      <c r="AQ199" s="2930"/>
      <c r="AR199" s="2930"/>
      <c r="AS199" s="2917"/>
    </row>
    <row r="200" spans="1:45" ht="15.75" x14ac:dyDescent="0.25">
      <c r="A200" s="1522"/>
      <c r="B200" s="2624"/>
      <c r="C200" s="1473"/>
      <c r="D200" s="1474"/>
      <c r="E200" s="2729"/>
      <c r="F200" s="2729"/>
      <c r="G200" s="2861"/>
      <c r="H200" s="2875"/>
      <c r="I200" s="2861"/>
      <c r="J200" s="2875"/>
      <c r="K200" s="2886"/>
      <c r="L200" s="2888"/>
      <c r="M200" s="2886"/>
      <c r="N200" s="2888"/>
      <c r="O200" s="2890"/>
      <c r="P200" s="2890"/>
      <c r="Q200" s="2947"/>
      <c r="R200" s="2948"/>
      <c r="S200" s="2950"/>
      <c r="T200" s="2952"/>
      <c r="U200" s="2942"/>
      <c r="V200" s="1646" t="s">
        <v>2586</v>
      </c>
      <c r="W200" s="1647">
        <v>8000000</v>
      </c>
      <c r="X200" s="153" t="s">
        <v>2587</v>
      </c>
      <c r="Y200" s="1632">
        <v>20</v>
      </c>
      <c r="Z200" s="1630" t="s">
        <v>1763</v>
      </c>
      <c r="AA200" s="2916"/>
      <c r="AB200" s="2917"/>
      <c r="AC200" s="2917"/>
      <c r="AD200" s="2917"/>
      <c r="AE200" s="2917"/>
      <c r="AF200" s="2917"/>
      <c r="AG200" s="2917"/>
      <c r="AH200" s="2917"/>
      <c r="AI200" s="2917"/>
      <c r="AJ200" s="2917"/>
      <c r="AK200" s="2917"/>
      <c r="AL200" s="2917"/>
      <c r="AM200" s="2917"/>
      <c r="AN200" s="2917"/>
      <c r="AO200" s="2917"/>
      <c r="AP200" s="2917"/>
      <c r="AQ200" s="2930"/>
      <c r="AR200" s="2930"/>
      <c r="AS200" s="2917"/>
    </row>
    <row r="201" spans="1:45" ht="45" x14ac:dyDescent="0.25">
      <c r="A201" s="1522"/>
      <c r="B201" s="2624"/>
      <c r="C201" s="1473"/>
      <c r="D201" s="1474"/>
      <c r="E201" s="2729"/>
      <c r="F201" s="2729"/>
      <c r="G201" s="2861"/>
      <c r="H201" s="2875"/>
      <c r="I201" s="2861"/>
      <c r="J201" s="2875"/>
      <c r="K201" s="2886"/>
      <c r="L201" s="2888"/>
      <c r="M201" s="2886"/>
      <c r="N201" s="2888"/>
      <c r="O201" s="2890"/>
      <c r="P201" s="2890"/>
      <c r="Q201" s="2947"/>
      <c r="R201" s="2948"/>
      <c r="S201" s="2950"/>
      <c r="T201" s="2952"/>
      <c r="U201" s="2942"/>
      <c r="V201" s="1646" t="s">
        <v>2588</v>
      </c>
      <c r="W201" s="1475">
        <f>10000000-4000000</f>
        <v>6000000</v>
      </c>
      <c r="X201" s="153" t="s">
        <v>2582</v>
      </c>
      <c r="Y201" s="1632">
        <v>20</v>
      </c>
      <c r="Z201" s="1618" t="s">
        <v>1763</v>
      </c>
      <c r="AA201" s="2916"/>
      <c r="AB201" s="2917"/>
      <c r="AC201" s="2917"/>
      <c r="AD201" s="2917"/>
      <c r="AE201" s="2917"/>
      <c r="AF201" s="2917"/>
      <c r="AG201" s="2917"/>
      <c r="AH201" s="2917"/>
      <c r="AI201" s="2917"/>
      <c r="AJ201" s="2917"/>
      <c r="AK201" s="2917"/>
      <c r="AL201" s="2917"/>
      <c r="AM201" s="2917"/>
      <c r="AN201" s="2917"/>
      <c r="AO201" s="2917"/>
      <c r="AP201" s="2917"/>
      <c r="AQ201" s="2930"/>
      <c r="AR201" s="2930"/>
      <c r="AS201" s="2917"/>
    </row>
    <row r="202" spans="1:45" ht="71.25" customHeight="1" x14ac:dyDescent="0.25">
      <c r="A202" s="1522"/>
      <c r="B202" s="2624"/>
      <c r="C202" s="1473"/>
      <c r="D202" s="1474"/>
      <c r="E202" s="2729"/>
      <c r="F202" s="2729"/>
      <c r="G202" s="2861"/>
      <c r="H202" s="2875"/>
      <c r="I202" s="2861"/>
      <c r="J202" s="2875"/>
      <c r="K202" s="2886"/>
      <c r="L202" s="2888"/>
      <c r="M202" s="2886"/>
      <c r="N202" s="2888"/>
      <c r="O202" s="2890"/>
      <c r="P202" s="2890"/>
      <c r="Q202" s="2947"/>
      <c r="R202" s="2948"/>
      <c r="S202" s="2950"/>
      <c r="T202" s="2952"/>
      <c r="U202" s="2942"/>
      <c r="V202" s="1648" t="s">
        <v>2589</v>
      </c>
      <c r="W202" s="1475">
        <f>5000000-3000000</f>
        <v>2000000</v>
      </c>
      <c r="X202" s="153" t="s">
        <v>2582</v>
      </c>
      <c r="Y202" s="1632">
        <v>20</v>
      </c>
      <c r="Z202" s="1618" t="s">
        <v>1763</v>
      </c>
      <c r="AA202" s="2916"/>
      <c r="AB202" s="2917"/>
      <c r="AC202" s="2917"/>
      <c r="AD202" s="2917"/>
      <c r="AE202" s="2917"/>
      <c r="AF202" s="2917"/>
      <c r="AG202" s="2917"/>
      <c r="AH202" s="2917"/>
      <c r="AI202" s="2917"/>
      <c r="AJ202" s="2917"/>
      <c r="AK202" s="2917"/>
      <c r="AL202" s="2917"/>
      <c r="AM202" s="2917"/>
      <c r="AN202" s="2917"/>
      <c r="AO202" s="2917"/>
      <c r="AP202" s="2917"/>
      <c r="AQ202" s="2930"/>
      <c r="AR202" s="2930"/>
      <c r="AS202" s="2917"/>
    </row>
    <row r="203" spans="1:45" ht="57" customHeight="1" x14ac:dyDescent="0.25">
      <c r="A203" s="1522"/>
      <c r="B203" s="2624"/>
      <c r="C203" s="1473"/>
      <c r="D203" s="1474"/>
      <c r="E203" s="2729"/>
      <c r="F203" s="2729"/>
      <c r="G203" s="2861"/>
      <c r="H203" s="2875"/>
      <c r="I203" s="2861"/>
      <c r="J203" s="2875"/>
      <c r="K203" s="2886"/>
      <c r="L203" s="2888"/>
      <c r="M203" s="2886"/>
      <c r="N203" s="2888"/>
      <c r="O203" s="2890"/>
      <c r="P203" s="2890"/>
      <c r="Q203" s="2947"/>
      <c r="R203" s="2948"/>
      <c r="S203" s="2950"/>
      <c r="T203" s="2952"/>
      <c r="U203" s="2942"/>
      <c r="V203" s="2934" t="s">
        <v>2590</v>
      </c>
      <c r="W203" s="1475">
        <f>5000000-3000000</f>
        <v>2000000</v>
      </c>
      <c r="X203" s="153" t="s">
        <v>2591</v>
      </c>
      <c r="Y203" s="1632">
        <v>20</v>
      </c>
      <c r="Z203" s="1618" t="s">
        <v>1763</v>
      </c>
      <c r="AA203" s="2916"/>
      <c r="AB203" s="2917"/>
      <c r="AC203" s="2917"/>
      <c r="AD203" s="2917"/>
      <c r="AE203" s="2917"/>
      <c r="AF203" s="2917"/>
      <c r="AG203" s="2917"/>
      <c r="AH203" s="2917"/>
      <c r="AI203" s="2917"/>
      <c r="AJ203" s="2917"/>
      <c r="AK203" s="2917"/>
      <c r="AL203" s="2917"/>
      <c r="AM203" s="2917"/>
      <c r="AN203" s="2917"/>
      <c r="AO203" s="2917"/>
      <c r="AP203" s="2917"/>
      <c r="AQ203" s="2930"/>
      <c r="AR203" s="2930"/>
      <c r="AS203" s="2917"/>
    </row>
    <row r="204" spans="1:45" ht="57" customHeight="1" x14ac:dyDescent="0.25">
      <c r="A204" s="1522"/>
      <c r="B204" s="2624"/>
      <c r="C204" s="1473"/>
      <c r="D204" s="1474"/>
      <c r="E204" s="2729"/>
      <c r="F204" s="2729"/>
      <c r="G204" s="2861"/>
      <c r="H204" s="2875"/>
      <c r="I204" s="2861"/>
      <c r="J204" s="2875"/>
      <c r="K204" s="2886"/>
      <c r="L204" s="2888"/>
      <c r="M204" s="2886"/>
      <c r="N204" s="2888"/>
      <c r="O204" s="2890"/>
      <c r="P204" s="2890"/>
      <c r="Q204" s="2947"/>
      <c r="R204" s="2948"/>
      <c r="S204" s="2950"/>
      <c r="T204" s="2952"/>
      <c r="U204" s="2942"/>
      <c r="V204" s="2935"/>
      <c r="W204" s="1475">
        <v>3000000</v>
      </c>
      <c r="X204" s="153" t="s">
        <v>2592</v>
      </c>
      <c r="Y204" s="1632">
        <v>20</v>
      </c>
      <c r="Z204" s="1618" t="s">
        <v>1763</v>
      </c>
      <c r="AA204" s="2916"/>
      <c r="AB204" s="2917"/>
      <c r="AC204" s="2917"/>
      <c r="AD204" s="2917"/>
      <c r="AE204" s="2917"/>
      <c r="AF204" s="2917"/>
      <c r="AG204" s="2917"/>
      <c r="AH204" s="2917"/>
      <c r="AI204" s="2917"/>
      <c r="AJ204" s="2917"/>
      <c r="AK204" s="2917"/>
      <c r="AL204" s="2917"/>
      <c r="AM204" s="2917"/>
      <c r="AN204" s="2917"/>
      <c r="AO204" s="2917"/>
      <c r="AP204" s="2917"/>
      <c r="AQ204" s="2930"/>
      <c r="AR204" s="2930"/>
      <c r="AS204" s="2917"/>
    </row>
    <row r="205" spans="1:45" ht="44.25" customHeight="1" x14ac:dyDescent="0.25">
      <c r="A205" s="1522"/>
      <c r="B205" s="2624"/>
      <c r="C205" s="1473"/>
      <c r="D205" s="1474"/>
      <c r="E205" s="2729"/>
      <c r="F205" s="2729"/>
      <c r="G205" s="2861"/>
      <c r="H205" s="2875"/>
      <c r="I205" s="2861"/>
      <c r="J205" s="2875"/>
      <c r="K205" s="2886"/>
      <c r="L205" s="2888"/>
      <c r="M205" s="2886"/>
      <c r="N205" s="2888"/>
      <c r="O205" s="2890"/>
      <c r="P205" s="2890"/>
      <c r="Q205" s="2947"/>
      <c r="R205" s="2948"/>
      <c r="S205" s="2950"/>
      <c r="T205" s="2952"/>
      <c r="U205" s="2942"/>
      <c r="V205" s="2920" t="s">
        <v>2593</v>
      </c>
      <c r="W205" s="1475">
        <f>5000000-3666668</f>
        <v>1333332</v>
      </c>
      <c r="X205" s="153" t="s">
        <v>2582</v>
      </c>
      <c r="Y205" s="1632">
        <v>20</v>
      </c>
      <c r="Z205" s="1618" t="s">
        <v>1763</v>
      </c>
      <c r="AA205" s="2916"/>
      <c r="AB205" s="2917"/>
      <c r="AC205" s="2917"/>
      <c r="AD205" s="2917"/>
      <c r="AE205" s="2917"/>
      <c r="AF205" s="2917"/>
      <c r="AG205" s="2917"/>
      <c r="AH205" s="2917"/>
      <c r="AI205" s="2917"/>
      <c r="AJ205" s="2917"/>
      <c r="AK205" s="2917"/>
      <c r="AL205" s="2917"/>
      <c r="AM205" s="2917"/>
      <c r="AN205" s="2917"/>
      <c r="AO205" s="2917"/>
      <c r="AP205" s="2917"/>
      <c r="AQ205" s="2930"/>
      <c r="AR205" s="2930"/>
      <c r="AS205" s="2917"/>
    </row>
    <row r="206" spans="1:45" ht="34.5" customHeight="1" x14ac:dyDescent="0.25">
      <c r="A206" s="1522"/>
      <c r="B206" s="2624"/>
      <c r="C206" s="1473"/>
      <c r="D206" s="1474"/>
      <c r="E206" s="2729"/>
      <c r="F206" s="2729"/>
      <c r="G206" s="2861"/>
      <c r="H206" s="2875"/>
      <c r="I206" s="2861"/>
      <c r="J206" s="2875"/>
      <c r="K206" s="2886"/>
      <c r="L206" s="2888"/>
      <c r="M206" s="2886"/>
      <c r="N206" s="2888"/>
      <c r="O206" s="2890"/>
      <c r="P206" s="2890"/>
      <c r="Q206" s="2947"/>
      <c r="R206" s="2948"/>
      <c r="S206" s="2950"/>
      <c r="T206" s="2952"/>
      <c r="U206" s="2942"/>
      <c r="V206" s="2921"/>
      <c r="W206" s="1475">
        <f>5000000-4000000</f>
        <v>1000000</v>
      </c>
      <c r="X206" s="153" t="s">
        <v>2592</v>
      </c>
      <c r="Y206" s="1632">
        <v>20</v>
      </c>
      <c r="Z206" s="1618" t="s">
        <v>1763</v>
      </c>
      <c r="AA206" s="2916"/>
      <c r="AB206" s="2917"/>
      <c r="AC206" s="2917"/>
      <c r="AD206" s="2917"/>
      <c r="AE206" s="2917"/>
      <c r="AF206" s="2917"/>
      <c r="AG206" s="2917"/>
      <c r="AH206" s="2917"/>
      <c r="AI206" s="2917"/>
      <c r="AJ206" s="2917"/>
      <c r="AK206" s="2917"/>
      <c r="AL206" s="2917"/>
      <c r="AM206" s="2917"/>
      <c r="AN206" s="2917"/>
      <c r="AO206" s="2917"/>
      <c r="AP206" s="2917"/>
      <c r="AQ206" s="2930"/>
      <c r="AR206" s="2930"/>
      <c r="AS206" s="2917"/>
    </row>
    <row r="207" spans="1:45" ht="57" customHeight="1" x14ac:dyDescent="0.25">
      <c r="A207" s="1522"/>
      <c r="B207" s="2624"/>
      <c r="C207" s="1473"/>
      <c r="D207" s="1474"/>
      <c r="E207" s="2729"/>
      <c r="F207" s="2729"/>
      <c r="G207" s="2861"/>
      <c r="H207" s="2875"/>
      <c r="I207" s="2861"/>
      <c r="J207" s="2875"/>
      <c r="K207" s="2886"/>
      <c r="L207" s="2888"/>
      <c r="M207" s="2886"/>
      <c r="N207" s="2888"/>
      <c r="O207" s="2890"/>
      <c r="P207" s="2890"/>
      <c r="Q207" s="2947"/>
      <c r="R207" s="2948"/>
      <c r="S207" s="2950"/>
      <c r="T207" s="2952"/>
      <c r="U207" s="2942"/>
      <c r="V207" s="2920" t="s">
        <v>2594</v>
      </c>
      <c r="W207" s="1475">
        <f>4000000-960000</f>
        <v>3040000</v>
      </c>
      <c r="X207" s="153" t="s">
        <v>2582</v>
      </c>
      <c r="Y207" s="1632">
        <v>20</v>
      </c>
      <c r="Z207" s="1618" t="s">
        <v>1763</v>
      </c>
      <c r="AA207" s="2916"/>
      <c r="AB207" s="2917"/>
      <c r="AC207" s="2917"/>
      <c r="AD207" s="2917"/>
      <c r="AE207" s="2917"/>
      <c r="AF207" s="2917"/>
      <c r="AG207" s="2917"/>
      <c r="AH207" s="2917"/>
      <c r="AI207" s="2917"/>
      <c r="AJ207" s="2917"/>
      <c r="AK207" s="2917"/>
      <c r="AL207" s="2917"/>
      <c r="AM207" s="2917"/>
      <c r="AN207" s="2917"/>
      <c r="AO207" s="2917"/>
      <c r="AP207" s="2917"/>
      <c r="AQ207" s="2930"/>
      <c r="AR207" s="2930"/>
      <c r="AS207" s="2917"/>
    </row>
    <row r="208" spans="1:45" ht="57" customHeight="1" x14ac:dyDescent="0.25">
      <c r="A208" s="1522"/>
      <c r="B208" s="2624"/>
      <c r="C208" s="1473"/>
      <c r="D208" s="1474"/>
      <c r="E208" s="2729"/>
      <c r="F208" s="2729"/>
      <c r="G208" s="2861"/>
      <c r="H208" s="2875"/>
      <c r="I208" s="2861"/>
      <c r="J208" s="2875"/>
      <c r="K208" s="2886"/>
      <c r="L208" s="2888"/>
      <c r="M208" s="2886"/>
      <c r="N208" s="2888"/>
      <c r="O208" s="2890"/>
      <c r="P208" s="2890"/>
      <c r="Q208" s="2947"/>
      <c r="R208" s="2948"/>
      <c r="S208" s="2950"/>
      <c r="T208" s="2952"/>
      <c r="U208" s="2942"/>
      <c r="V208" s="2921"/>
      <c r="W208" s="1475">
        <f>10000000-3000000</f>
        <v>7000000</v>
      </c>
      <c r="X208" s="153" t="s">
        <v>2595</v>
      </c>
      <c r="Y208" s="1632">
        <v>88</v>
      </c>
      <c r="Z208" s="1618" t="s">
        <v>2324</v>
      </c>
      <c r="AA208" s="2916"/>
      <c r="AB208" s="2917"/>
      <c r="AC208" s="2917"/>
      <c r="AD208" s="2917"/>
      <c r="AE208" s="2917"/>
      <c r="AF208" s="2917"/>
      <c r="AG208" s="2917"/>
      <c r="AH208" s="2917"/>
      <c r="AI208" s="2917"/>
      <c r="AJ208" s="2917"/>
      <c r="AK208" s="2917"/>
      <c r="AL208" s="2917"/>
      <c r="AM208" s="2917"/>
      <c r="AN208" s="2917"/>
      <c r="AO208" s="2917"/>
      <c r="AP208" s="2917"/>
      <c r="AQ208" s="2930"/>
      <c r="AR208" s="2930"/>
      <c r="AS208" s="2917"/>
    </row>
    <row r="209" spans="1:45" ht="30" x14ac:dyDescent="0.25">
      <c r="A209" s="1522"/>
      <c r="B209" s="2624"/>
      <c r="C209" s="1473"/>
      <c r="D209" s="1474"/>
      <c r="E209" s="2729"/>
      <c r="F209" s="2729"/>
      <c r="G209" s="2861"/>
      <c r="H209" s="2875"/>
      <c r="I209" s="2861"/>
      <c r="J209" s="2875"/>
      <c r="K209" s="2886"/>
      <c r="L209" s="2888"/>
      <c r="M209" s="2886"/>
      <c r="N209" s="2888"/>
      <c r="O209" s="2890"/>
      <c r="P209" s="2890"/>
      <c r="Q209" s="2947"/>
      <c r="R209" s="2948"/>
      <c r="S209" s="2950"/>
      <c r="T209" s="2952"/>
      <c r="U209" s="2942"/>
      <c r="V209" s="1646" t="s">
        <v>2596</v>
      </c>
      <c r="W209" s="1475">
        <f>10000000-2300000</f>
        <v>7700000</v>
      </c>
      <c r="X209" s="153" t="s">
        <v>2582</v>
      </c>
      <c r="Y209" s="1632">
        <v>20</v>
      </c>
      <c r="Z209" s="1618" t="s">
        <v>1763</v>
      </c>
      <c r="AA209" s="2916"/>
      <c r="AB209" s="2917"/>
      <c r="AC209" s="2917"/>
      <c r="AD209" s="2917"/>
      <c r="AE209" s="2917"/>
      <c r="AF209" s="2917"/>
      <c r="AG209" s="2917"/>
      <c r="AH209" s="2917"/>
      <c r="AI209" s="2917"/>
      <c r="AJ209" s="2917"/>
      <c r="AK209" s="2917"/>
      <c r="AL209" s="2917"/>
      <c r="AM209" s="2917"/>
      <c r="AN209" s="2917"/>
      <c r="AO209" s="2917"/>
      <c r="AP209" s="2917"/>
      <c r="AQ209" s="2930"/>
      <c r="AR209" s="2930"/>
      <c r="AS209" s="2917"/>
    </row>
    <row r="210" spans="1:45" ht="60" x14ac:dyDescent="0.25">
      <c r="A210" s="1522"/>
      <c r="B210" s="2624"/>
      <c r="C210" s="1473"/>
      <c r="D210" s="1474"/>
      <c r="E210" s="2729"/>
      <c r="F210" s="2729"/>
      <c r="G210" s="2861"/>
      <c r="H210" s="2875"/>
      <c r="I210" s="2861"/>
      <c r="J210" s="2875"/>
      <c r="K210" s="2886"/>
      <c r="L210" s="2888"/>
      <c r="M210" s="2886"/>
      <c r="N210" s="2888"/>
      <c r="O210" s="2890"/>
      <c r="P210" s="2890"/>
      <c r="Q210" s="2947"/>
      <c r="R210" s="2948"/>
      <c r="S210" s="2950"/>
      <c r="T210" s="2952"/>
      <c r="U210" s="2942"/>
      <c r="V210" s="1646" t="s">
        <v>2597</v>
      </c>
      <c r="W210" s="1480">
        <v>10000000</v>
      </c>
      <c r="X210" s="153" t="s">
        <v>2585</v>
      </c>
      <c r="Y210" s="1649">
        <v>20</v>
      </c>
      <c r="Z210" s="1650" t="s">
        <v>1763</v>
      </c>
      <c r="AA210" s="2916"/>
      <c r="AB210" s="2917"/>
      <c r="AC210" s="2917"/>
      <c r="AD210" s="2917"/>
      <c r="AE210" s="2917"/>
      <c r="AF210" s="2917"/>
      <c r="AG210" s="2917"/>
      <c r="AH210" s="2917"/>
      <c r="AI210" s="2917"/>
      <c r="AJ210" s="2917"/>
      <c r="AK210" s="2917"/>
      <c r="AL210" s="2917"/>
      <c r="AM210" s="2917"/>
      <c r="AN210" s="2917"/>
      <c r="AO210" s="2917"/>
      <c r="AP210" s="2917"/>
      <c r="AQ210" s="2930"/>
      <c r="AR210" s="2930"/>
      <c r="AS210" s="2917"/>
    </row>
    <row r="211" spans="1:45" ht="30" x14ac:dyDescent="0.25">
      <c r="A211" s="1522"/>
      <c r="B211" s="2624"/>
      <c r="C211" s="1473"/>
      <c r="D211" s="1474"/>
      <c r="E211" s="2729"/>
      <c r="F211" s="2729"/>
      <c r="G211" s="2861"/>
      <c r="H211" s="2884"/>
      <c r="I211" s="2861"/>
      <c r="J211" s="2884"/>
      <c r="K211" s="2887"/>
      <c r="L211" s="2564"/>
      <c r="M211" s="2887"/>
      <c r="N211" s="2564"/>
      <c r="O211" s="2891"/>
      <c r="P211" s="2890"/>
      <c r="Q211" s="2947"/>
      <c r="R211" s="2948"/>
      <c r="S211" s="2950"/>
      <c r="T211" s="2952"/>
      <c r="U211" s="2942"/>
      <c r="V211" s="1651" t="s">
        <v>2598</v>
      </c>
      <c r="W211" s="1483">
        <v>10000000</v>
      </c>
      <c r="X211" s="153" t="s">
        <v>2582</v>
      </c>
      <c r="Y211" s="1632">
        <v>20</v>
      </c>
      <c r="Z211" s="1618" t="s">
        <v>1763</v>
      </c>
      <c r="AA211" s="2916"/>
      <c r="AB211" s="2917"/>
      <c r="AC211" s="2917"/>
      <c r="AD211" s="2917"/>
      <c r="AE211" s="2917"/>
      <c r="AF211" s="2917"/>
      <c r="AG211" s="2917"/>
      <c r="AH211" s="2917"/>
      <c r="AI211" s="2917"/>
      <c r="AJ211" s="2917"/>
      <c r="AK211" s="2917"/>
      <c r="AL211" s="2917"/>
      <c r="AM211" s="2917"/>
      <c r="AN211" s="2917"/>
      <c r="AO211" s="2917"/>
      <c r="AP211" s="2917"/>
      <c r="AQ211" s="2930"/>
      <c r="AR211" s="2930"/>
      <c r="AS211" s="2917"/>
    </row>
    <row r="212" spans="1:45" ht="42.75" customHeight="1" x14ac:dyDescent="0.25">
      <c r="A212" s="1522"/>
      <c r="B212" s="2624"/>
      <c r="C212" s="1473"/>
      <c r="D212" s="1474"/>
      <c r="E212" s="2729"/>
      <c r="F212" s="2729"/>
      <c r="G212" s="2873" t="s">
        <v>63</v>
      </c>
      <c r="H212" s="2874" t="s">
        <v>2599</v>
      </c>
      <c r="I212" s="2873">
        <v>4502001</v>
      </c>
      <c r="J212" s="2874" t="s">
        <v>224</v>
      </c>
      <c r="K212" s="2873" t="s">
        <v>63</v>
      </c>
      <c r="L212" s="2563" t="s">
        <v>2600</v>
      </c>
      <c r="M212" s="2889">
        <v>450200111</v>
      </c>
      <c r="N212" s="2563" t="s">
        <v>2601</v>
      </c>
      <c r="O212" s="2889">
        <v>1</v>
      </c>
      <c r="P212" s="2890"/>
      <c r="Q212" s="2947"/>
      <c r="R212" s="2949">
        <f>SUM(W212:W216)/S196</f>
        <v>0.1956060041932689</v>
      </c>
      <c r="S212" s="2951"/>
      <c r="T212" s="2952"/>
      <c r="U212" s="2942"/>
      <c r="V212" s="1646" t="s">
        <v>2602</v>
      </c>
      <c r="W212" s="1647">
        <v>30000000</v>
      </c>
      <c r="X212" s="153" t="s">
        <v>2603</v>
      </c>
      <c r="Y212" s="1632">
        <v>20</v>
      </c>
      <c r="Z212" s="1618" t="s">
        <v>1763</v>
      </c>
      <c r="AA212" s="2916"/>
      <c r="AB212" s="2917"/>
      <c r="AC212" s="2917"/>
      <c r="AD212" s="2917"/>
      <c r="AE212" s="2917"/>
      <c r="AF212" s="2917"/>
      <c r="AG212" s="2917"/>
      <c r="AH212" s="2917"/>
      <c r="AI212" s="2917"/>
      <c r="AJ212" s="2917"/>
      <c r="AK212" s="2917"/>
      <c r="AL212" s="2917"/>
      <c r="AM212" s="2917"/>
      <c r="AN212" s="2917"/>
      <c r="AO212" s="2917"/>
      <c r="AP212" s="2917"/>
      <c r="AQ212" s="2930"/>
      <c r="AR212" s="2930"/>
      <c r="AS212" s="2917"/>
    </row>
    <row r="213" spans="1:45" ht="45" x14ac:dyDescent="0.25">
      <c r="A213" s="1522"/>
      <c r="B213" s="2624"/>
      <c r="C213" s="1473"/>
      <c r="D213" s="1474"/>
      <c r="E213" s="2729"/>
      <c r="F213" s="2729"/>
      <c r="G213" s="2873"/>
      <c r="H213" s="2875"/>
      <c r="I213" s="2873"/>
      <c r="J213" s="2875"/>
      <c r="K213" s="2873"/>
      <c r="L213" s="2888"/>
      <c r="M213" s="2890"/>
      <c r="N213" s="2888"/>
      <c r="O213" s="2890"/>
      <c r="P213" s="2890"/>
      <c r="Q213" s="2947"/>
      <c r="R213" s="2939"/>
      <c r="S213" s="2951"/>
      <c r="T213" s="2952"/>
      <c r="U213" s="2942"/>
      <c r="V213" s="1646" t="s">
        <v>2604</v>
      </c>
      <c r="W213" s="1480">
        <f>30000000-9000000</f>
        <v>21000000</v>
      </c>
      <c r="X213" s="153" t="s">
        <v>2603</v>
      </c>
      <c r="Y213" s="1632">
        <v>20</v>
      </c>
      <c r="Z213" s="1618" t="s">
        <v>1763</v>
      </c>
      <c r="AA213" s="2916"/>
      <c r="AB213" s="2917"/>
      <c r="AC213" s="2917"/>
      <c r="AD213" s="2917"/>
      <c r="AE213" s="2917"/>
      <c r="AF213" s="2917"/>
      <c r="AG213" s="2917"/>
      <c r="AH213" s="2917"/>
      <c r="AI213" s="2917"/>
      <c r="AJ213" s="2917"/>
      <c r="AK213" s="2917"/>
      <c r="AL213" s="2917"/>
      <c r="AM213" s="2917"/>
      <c r="AN213" s="2917"/>
      <c r="AO213" s="2917"/>
      <c r="AP213" s="2917"/>
      <c r="AQ213" s="2930"/>
      <c r="AR213" s="2930"/>
      <c r="AS213" s="2917"/>
    </row>
    <row r="214" spans="1:45" ht="36.75" customHeight="1" x14ac:dyDescent="0.25">
      <c r="A214" s="1522"/>
      <c r="B214" s="2624"/>
      <c r="C214" s="1473"/>
      <c r="D214" s="1474"/>
      <c r="E214" s="2729"/>
      <c r="F214" s="2729"/>
      <c r="G214" s="2873"/>
      <c r="H214" s="2875"/>
      <c r="I214" s="2873"/>
      <c r="J214" s="2875"/>
      <c r="K214" s="2873"/>
      <c r="L214" s="2888"/>
      <c r="M214" s="2890"/>
      <c r="N214" s="2888"/>
      <c r="O214" s="2890"/>
      <c r="P214" s="2890"/>
      <c r="Q214" s="2947"/>
      <c r="R214" s="2939"/>
      <c r="S214" s="2951"/>
      <c r="T214" s="2952"/>
      <c r="U214" s="2942"/>
      <c r="V214" s="2922" t="s">
        <v>2605</v>
      </c>
      <c r="W214" s="1526">
        <f>5000000-3000000-2000000</f>
        <v>0</v>
      </c>
      <c r="X214" s="153" t="s">
        <v>2603</v>
      </c>
      <c r="Y214" s="2924">
        <v>20</v>
      </c>
      <c r="Z214" s="2925" t="s">
        <v>1763</v>
      </c>
      <c r="AA214" s="2916"/>
      <c r="AB214" s="2917"/>
      <c r="AC214" s="2917"/>
      <c r="AD214" s="2917"/>
      <c r="AE214" s="2917"/>
      <c r="AF214" s="2917"/>
      <c r="AG214" s="2917"/>
      <c r="AH214" s="2917"/>
      <c r="AI214" s="2917"/>
      <c r="AJ214" s="2917"/>
      <c r="AK214" s="2917"/>
      <c r="AL214" s="2917"/>
      <c r="AM214" s="2917"/>
      <c r="AN214" s="2917"/>
      <c r="AO214" s="2917"/>
      <c r="AP214" s="2917"/>
      <c r="AQ214" s="2930"/>
      <c r="AR214" s="2930"/>
      <c r="AS214" s="2917"/>
    </row>
    <row r="215" spans="1:45" ht="50.25" customHeight="1" x14ac:dyDescent="0.25">
      <c r="A215" s="1522"/>
      <c r="B215" s="2624"/>
      <c r="C215" s="1473"/>
      <c r="D215" s="1474"/>
      <c r="E215" s="2729"/>
      <c r="F215" s="2729"/>
      <c r="G215" s="2873"/>
      <c r="H215" s="2875"/>
      <c r="I215" s="2873"/>
      <c r="J215" s="2875"/>
      <c r="K215" s="2873"/>
      <c r="L215" s="2888"/>
      <c r="M215" s="2890"/>
      <c r="N215" s="2888"/>
      <c r="O215" s="2890"/>
      <c r="P215" s="2890"/>
      <c r="Q215" s="2947"/>
      <c r="R215" s="2940"/>
      <c r="S215" s="2951"/>
      <c r="T215" s="2952"/>
      <c r="U215" s="2942"/>
      <c r="V215" s="2923"/>
      <c r="W215" s="1526">
        <v>5000000</v>
      </c>
      <c r="X215" s="153" t="s">
        <v>2606</v>
      </c>
      <c r="Y215" s="2924"/>
      <c r="Z215" s="2925"/>
      <c r="AA215" s="2916"/>
      <c r="AB215" s="2917"/>
      <c r="AC215" s="2917"/>
      <c r="AD215" s="2917"/>
      <c r="AE215" s="2917"/>
      <c r="AF215" s="2917"/>
      <c r="AG215" s="2917"/>
      <c r="AH215" s="2917"/>
      <c r="AI215" s="2917"/>
      <c r="AJ215" s="2917"/>
      <c r="AK215" s="2917"/>
      <c r="AL215" s="2917"/>
      <c r="AM215" s="2917"/>
      <c r="AN215" s="2917"/>
      <c r="AO215" s="2917"/>
      <c r="AP215" s="2917"/>
      <c r="AQ215" s="2930"/>
      <c r="AR215" s="2930"/>
      <c r="AS215" s="2917"/>
    </row>
    <row r="216" spans="1:45" ht="45" customHeight="1" x14ac:dyDescent="0.25">
      <c r="A216" s="1522"/>
      <c r="B216" s="2624"/>
      <c r="C216" s="1473"/>
      <c r="D216" s="1474"/>
      <c r="E216" s="2729"/>
      <c r="F216" s="2729"/>
      <c r="G216" s="2873"/>
      <c r="H216" s="2884"/>
      <c r="I216" s="2873"/>
      <c r="J216" s="2884"/>
      <c r="K216" s="2873"/>
      <c r="L216" s="2564"/>
      <c r="M216" s="2891"/>
      <c r="N216" s="2564"/>
      <c r="O216" s="2891"/>
      <c r="P216" s="2890"/>
      <c r="Q216" s="2947"/>
      <c r="R216" s="2940"/>
      <c r="S216" s="2951"/>
      <c r="T216" s="2952"/>
      <c r="U216" s="2942"/>
      <c r="V216" s="2923"/>
      <c r="W216" s="1553">
        <f>3000000+3000000-3000000</f>
        <v>3000000</v>
      </c>
      <c r="X216" s="153" t="s">
        <v>2607</v>
      </c>
      <c r="Y216" s="2924"/>
      <c r="Z216" s="2925"/>
      <c r="AA216" s="2916"/>
      <c r="AB216" s="2917"/>
      <c r="AC216" s="2917"/>
      <c r="AD216" s="2917"/>
      <c r="AE216" s="2917"/>
      <c r="AF216" s="2917"/>
      <c r="AG216" s="2917"/>
      <c r="AH216" s="2917"/>
      <c r="AI216" s="2917"/>
      <c r="AJ216" s="2917"/>
      <c r="AK216" s="2917"/>
      <c r="AL216" s="2917"/>
      <c r="AM216" s="2917"/>
      <c r="AN216" s="2917"/>
      <c r="AO216" s="2917"/>
      <c r="AP216" s="2917"/>
      <c r="AQ216" s="2930"/>
      <c r="AR216" s="2930"/>
      <c r="AS216" s="2917"/>
    </row>
    <row r="217" spans="1:45" ht="42.75" customHeight="1" x14ac:dyDescent="0.25">
      <c r="A217" s="1522"/>
      <c r="B217" s="2624"/>
      <c r="C217" s="1473"/>
      <c r="D217" s="1474"/>
      <c r="E217" s="2729"/>
      <c r="F217" s="2729"/>
      <c r="G217" s="2954" t="s">
        <v>63</v>
      </c>
      <c r="H217" s="2957" t="s">
        <v>2608</v>
      </c>
      <c r="I217" s="2954">
        <v>452001</v>
      </c>
      <c r="J217" s="2892" t="s">
        <v>2609</v>
      </c>
      <c r="K217" s="2895" t="s">
        <v>63</v>
      </c>
      <c r="L217" s="2563" t="s">
        <v>2610</v>
      </c>
      <c r="M217" s="2889">
        <v>45200109</v>
      </c>
      <c r="N217" s="2563" t="s">
        <v>2611</v>
      </c>
      <c r="O217" s="2889">
        <v>12</v>
      </c>
      <c r="P217" s="2890"/>
      <c r="Q217" s="2947"/>
      <c r="R217" s="2943">
        <f>SUM(W217:W225)/SUM(S196:S229)</f>
        <v>0.21865900394180246</v>
      </c>
      <c r="S217" s="2951"/>
      <c r="T217" s="2952"/>
      <c r="U217" s="2953"/>
      <c r="V217" s="2926" t="s">
        <v>2612</v>
      </c>
      <c r="W217" s="1652">
        <v>15000000</v>
      </c>
      <c r="X217" s="153" t="s">
        <v>2613</v>
      </c>
      <c r="Y217" s="1632">
        <v>20</v>
      </c>
      <c r="Z217" s="1618" t="s">
        <v>1763</v>
      </c>
      <c r="AA217" s="2916"/>
      <c r="AB217" s="2917"/>
      <c r="AC217" s="2917"/>
      <c r="AD217" s="2917"/>
      <c r="AE217" s="2917"/>
      <c r="AF217" s="2917"/>
      <c r="AG217" s="2917"/>
      <c r="AH217" s="2917"/>
      <c r="AI217" s="2917"/>
      <c r="AJ217" s="2917"/>
      <c r="AK217" s="2917"/>
      <c r="AL217" s="2917"/>
      <c r="AM217" s="2917"/>
      <c r="AN217" s="2917"/>
      <c r="AO217" s="2917"/>
      <c r="AP217" s="2917"/>
      <c r="AQ217" s="2930"/>
      <c r="AR217" s="2930"/>
      <c r="AS217" s="2917"/>
    </row>
    <row r="218" spans="1:45" ht="42.75" customHeight="1" x14ac:dyDescent="0.25">
      <c r="A218" s="1522"/>
      <c r="B218" s="2624"/>
      <c r="C218" s="1473"/>
      <c r="D218" s="1474"/>
      <c r="E218" s="2729"/>
      <c r="F218" s="2729"/>
      <c r="G218" s="2955"/>
      <c r="H218" s="2942"/>
      <c r="I218" s="2955"/>
      <c r="J218" s="2893"/>
      <c r="K218" s="2890"/>
      <c r="L218" s="2888"/>
      <c r="M218" s="2890"/>
      <c r="N218" s="2888"/>
      <c r="O218" s="2890"/>
      <c r="P218" s="2890"/>
      <c r="Q218" s="2947"/>
      <c r="R218" s="2944"/>
      <c r="S218" s="2951"/>
      <c r="T218" s="2952"/>
      <c r="U218" s="2953"/>
      <c r="V218" s="2926"/>
      <c r="W218" s="1652">
        <f>16000000-2440000</f>
        <v>13560000</v>
      </c>
      <c r="X218" s="153" t="s">
        <v>2614</v>
      </c>
      <c r="Y218" s="1632">
        <v>88</v>
      </c>
      <c r="Z218" s="1618" t="s">
        <v>2324</v>
      </c>
      <c r="AA218" s="2916"/>
      <c r="AB218" s="2917"/>
      <c r="AC218" s="2917"/>
      <c r="AD218" s="2917"/>
      <c r="AE218" s="2917"/>
      <c r="AF218" s="2917"/>
      <c r="AG218" s="2917"/>
      <c r="AH218" s="2917"/>
      <c r="AI218" s="2917"/>
      <c r="AJ218" s="2917"/>
      <c r="AK218" s="2917"/>
      <c r="AL218" s="2917"/>
      <c r="AM218" s="2917"/>
      <c r="AN218" s="2917"/>
      <c r="AO218" s="2917"/>
      <c r="AP218" s="2917"/>
      <c r="AQ218" s="2930"/>
      <c r="AR218" s="2930"/>
      <c r="AS218" s="2917"/>
    </row>
    <row r="219" spans="1:45" ht="30.75" customHeight="1" x14ac:dyDescent="0.25">
      <c r="A219" s="1522"/>
      <c r="B219" s="2624"/>
      <c r="C219" s="1473"/>
      <c r="D219" s="1474"/>
      <c r="E219" s="2729"/>
      <c r="F219" s="2729"/>
      <c r="G219" s="2955"/>
      <c r="H219" s="2942"/>
      <c r="I219" s="2955"/>
      <c r="J219" s="2893"/>
      <c r="K219" s="2890"/>
      <c r="L219" s="2888"/>
      <c r="M219" s="2890"/>
      <c r="N219" s="2888"/>
      <c r="O219" s="2890"/>
      <c r="P219" s="2890"/>
      <c r="Q219" s="2947"/>
      <c r="R219" s="2944"/>
      <c r="S219" s="2951"/>
      <c r="T219" s="2952"/>
      <c r="U219" s="2942"/>
      <c r="V219" s="2927" t="s">
        <v>2615</v>
      </c>
      <c r="W219" s="1653">
        <f>1000000-1000000</f>
        <v>0</v>
      </c>
      <c r="X219" s="153" t="s">
        <v>2616</v>
      </c>
      <c r="Y219" s="2924">
        <v>20</v>
      </c>
      <c r="Z219" s="2925" t="s">
        <v>1763</v>
      </c>
      <c r="AA219" s="2916"/>
      <c r="AB219" s="2917"/>
      <c r="AC219" s="2917"/>
      <c r="AD219" s="2917"/>
      <c r="AE219" s="2917"/>
      <c r="AF219" s="2917"/>
      <c r="AG219" s="2917"/>
      <c r="AH219" s="2917"/>
      <c r="AI219" s="2917"/>
      <c r="AJ219" s="2917"/>
      <c r="AK219" s="2917"/>
      <c r="AL219" s="2917"/>
      <c r="AM219" s="2917"/>
      <c r="AN219" s="2917"/>
      <c r="AO219" s="2917"/>
      <c r="AP219" s="2917"/>
      <c r="AQ219" s="2930"/>
      <c r="AR219" s="2930"/>
      <c r="AS219" s="2917"/>
    </row>
    <row r="220" spans="1:45" ht="43.5" customHeight="1" x14ac:dyDescent="0.25">
      <c r="A220" s="1522"/>
      <c r="B220" s="2624"/>
      <c r="C220" s="1473"/>
      <c r="D220" s="1474"/>
      <c r="E220" s="2729"/>
      <c r="F220" s="2729"/>
      <c r="G220" s="2955"/>
      <c r="H220" s="2942"/>
      <c r="I220" s="2955"/>
      <c r="J220" s="2893"/>
      <c r="K220" s="2890"/>
      <c r="L220" s="2888"/>
      <c r="M220" s="2890"/>
      <c r="N220" s="2888"/>
      <c r="O220" s="2890"/>
      <c r="P220" s="2890"/>
      <c r="Q220" s="2947"/>
      <c r="R220" s="2944"/>
      <c r="S220" s="2951"/>
      <c r="T220" s="2952"/>
      <c r="U220" s="2942"/>
      <c r="V220" s="2928"/>
      <c r="W220" s="1499">
        <f>1000000-1000000</f>
        <v>0</v>
      </c>
      <c r="X220" s="153" t="s">
        <v>2613</v>
      </c>
      <c r="Y220" s="2924"/>
      <c r="Z220" s="2925"/>
      <c r="AA220" s="2916"/>
      <c r="AB220" s="2917"/>
      <c r="AC220" s="2917"/>
      <c r="AD220" s="2917"/>
      <c r="AE220" s="2917"/>
      <c r="AF220" s="2917"/>
      <c r="AG220" s="2917"/>
      <c r="AH220" s="2917"/>
      <c r="AI220" s="2917"/>
      <c r="AJ220" s="2917"/>
      <c r="AK220" s="2917"/>
      <c r="AL220" s="2917"/>
      <c r="AM220" s="2917"/>
      <c r="AN220" s="2917"/>
      <c r="AO220" s="2917"/>
      <c r="AP220" s="2917"/>
      <c r="AQ220" s="2930"/>
      <c r="AR220" s="2930"/>
      <c r="AS220" s="2917"/>
    </row>
    <row r="221" spans="1:45" ht="30" x14ac:dyDescent="0.25">
      <c r="A221" s="1522"/>
      <c r="B221" s="2624"/>
      <c r="C221" s="1473"/>
      <c r="D221" s="1474"/>
      <c r="E221" s="2729"/>
      <c r="F221" s="2729"/>
      <c r="G221" s="2955"/>
      <c r="H221" s="2942"/>
      <c r="I221" s="2955"/>
      <c r="J221" s="2893"/>
      <c r="K221" s="2890"/>
      <c r="L221" s="2888"/>
      <c r="M221" s="2890"/>
      <c r="N221" s="2888"/>
      <c r="O221" s="2890"/>
      <c r="P221" s="2890"/>
      <c r="Q221" s="2947"/>
      <c r="R221" s="2944"/>
      <c r="S221" s="2951"/>
      <c r="T221" s="2952"/>
      <c r="U221" s="2942"/>
      <c r="V221" s="1654" t="s">
        <v>2617</v>
      </c>
      <c r="W221" s="1655">
        <v>7500000</v>
      </c>
      <c r="X221" s="153" t="s">
        <v>2613</v>
      </c>
      <c r="Y221" s="1614">
        <v>20</v>
      </c>
      <c r="Z221" s="670" t="s">
        <v>1763</v>
      </c>
      <c r="AA221" s="2917"/>
      <c r="AB221" s="2917"/>
      <c r="AC221" s="2917"/>
      <c r="AD221" s="2917"/>
      <c r="AE221" s="2917"/>
      <c r="AF221" s="2917"/>
      <c r="AG221" s="2917"/>
      <c r="AH221" s="2917"/>
      <c r="AI221" s="2917"/>
      <c r="AJ221" s="2917"/>
      <c r="AK221" s="2917"/>
      <c r="AL221" s="2917"/>
      <c r="AM221" s="2917"/>
      <c r="AN221" s="2917"/>
      <c r="AO221" s="2917"/>
      <c r="AP221" s="2917"/>
      <c r="AQ221" s="2930"/>
      <c r="AR221" s="2930"/>
      <c r="AS221" s="2917"/>
    </row>
    <row r="222" spans="1:45" ht="33.75" customHeight="1" x14ac:dyDescent="0.25">
      <c r="A222" s="1522"/>
      <c r="B222" s="2624"/>
      <c r="C222" s="1473"/>
      <c r="D222" s="1474"/>
      <c r="E222" s="2729"/>
      <c r="F222" s="2729"/>
      <c r="G222" s="2955"/>
      <c r="H222" s="2942"/>
      <c r="I222" s="2955"/>
      <c r="J222" s="2893"/>
      <c r="K222" s="2890"/>
      <c r="L222" s="2888"/>
      <c r="M222" s="2890"/>
      <c r="N222" s="2888"/>
      <c r="O222" s="2890"/>
      <c r="P222" s="2890"/>
      <c r="Q222" s="2947"/>
      <c r="R222" s="2944"/>
      <c r="S222" s="2951"/>
      <c r="T222" s="2952"/>
      <c r="U222" s="2942"/>
      <c r="V222" s="1654" t="s">
        <v>2618</v>
      </c>
      <c r="W222" s="1656">
        <f>500000-500000</f>
        <v>0</v>
      </c>
      <c r="X222" s="153" t="s">
        <v>2613</v>
      </c>
      <c r="Y222" s="1616">
        <v>20</v>
      </c>
      <c r="Z222" s="457" t="s">
        <v>1763</v>
      </c>
      <c r="AA222" s="2917"/>
      <c r="AB222" s="2917"/>
      <c r="AC222" s="2917"/>
      <c r="AD222" s="2917"/>
      <c r="AE222" s="2917"/>
      <c r="AF222" s="2917"/>
      <c r="AG222" s="2917"/>
      <c r="AH222" s="2917"/>
      <c r="AI222" s="2917"/>
      <c r="AJ222" s="2917"/>
      <c r="AK222" s="2917"/>
      <c r="AL222" s="2917"/>
      <c r="AM222" s="2917"/>
      <c r="AN222" s="2917"/>
      <c r="AO222" s="2917"/>
      <c r="AP222" s="2917"/>
      <c r="AQ222" s="2930"/>
      <c r="AR222" s="2930"/>
      <c r="AS222" s="2917"/>
    </row>
    <row r="223" spans="1:45" ht="57" customHeight="1" x14ac:dyDescent="0.25">
      <c r="A223" s="1522"/>
      <c r="B223" s="2624"/>
      <c r="C223" s="1473"/>
      <c r="D223" s="1474"/>
      <c r="E223" s="2729"/>
      <c r="F223" s="2729"/>
      <c r="G223" s="2955"/>
      <c r="H223" s="2942"/>
      <c r="I223" s="2955"/>
      <c r="J223" s="2893"/>
      <c r="K223" s="2890"/>
      <c r="L223" s="2888"/>
      <c r="M223" s="2890"/>
      <c r="N223" s="2888"/>
      <c r="O223" s="2890"/>
      <c r="P223" s="2890"/>
      <c r="Q223" s="2947"/>
      <c r="R223" s="2944"/>
      <c r="S223" s="2951"/>
      <c r="T223" s="2952"/>
      <c r="U223" s="2942"/>
      <c r="V223" s="2920" t="s">
        <v>2619</v>
      </c>
      <c r="W223" s="1656">
        <f>10000000-2000000</f>
        <v>8000000</v>
      </c>
      <c r="X223" s="153" t="s">
        <v>2613</v>
      </c>
      <c r="Y223" s="1616">
        <v>20</v>
      </c>
      <c r="Z223" s="457" t="s">
        <v>1763</v>
      </c>
      <c r="AA223" s="2917"/>
      <c r="AB223" s="2917"/>
      <c r="AC223" s="2917"/>
      <c r="AD223" s="2917"/>
      <c r="AE223" s="2917"/>
      <c r="AF223" s="2917"/>
      <c r="AG223" s="2917"/>
      <c r="AH223" s="2917"/>
      <c r="AI223" s="2917"/>
      <c r="AJ223" s="2917"/>
      <c r="AK223" s="2917"/>
      <c r="AL223" s="2917"/>
      <c r="AM223" s="2917"/>
      <c r="AN223" s="2917"/>
      <c r="AO223" s="2917"/>
      <c r="AP223" s="2917"/>
      <c r="AQ223" s="2930"/>
      <c r="AR223" s="2930"/>
      <c r="AS223" s="2917"/>
    </row>
    <row r="224" spans="1:45" ht="57" customHeight="1" x14ac:dyDescent="0.25">
      <c r="A224" s="1522"/>
      <c r="B224" s="2624"/>
      <c r="C224" s="1473"/>
      <c r="D224" s="1474"/>
      <c r="E224" s="2729"/>
      <c r="F224" s="2729"/>
      <c r="G224" s="2955"/>
      <c r="H224" s="2942"/>
      <c r="I224" s="2955"/>
      <c r="J224" s="2893"/>
      <c r="K224" s="2890"/>
      <c r="L224" s="2888"/>
      <c r="M224" s="2890"/>
      <c r="N224" s="2888"/>
      <c r="O224" s="2890"/>
      <c r="P224" s="2890"/>
      <c r="Q224" s="2947"/>
      <c r="R224" s="2944"/>
      <c r="S224" s="2951"/>
      <c r="T224" s="2952"/>
      <c r="U224" s="1657"/>
      <c r="V224" s="2938"/>
      <c r="W224" s="1656">
        <v>2000000</v>
      </c>
      <c r="X224" s="153" t="s">
        <v>2616</v>
      </c>
      <c r="Y224" s="1616">
        <v>20</v>
      </c>
      <c r="Z224" s="457" t="s">
        <v>1763</v>
      </c>
      <c r="AA224" s="2917"/>
      <c r="AB224" s="2917"/>
      <c r="AC224" s="2917"/>
      <c r="AD224" s="2917"/>
      <c r="AE224" s="2917"/>
      <c r="AF224" s="2917"/>
      <c r="AG224" s="2917"/>
      <c r="AH224" s="2917"/>
      <c r="AI224" s="2917"/>
      <c r="AJ224" s="2917"/>
      <c r="AK224" s="2917"/>
      <c r="AL224" s="2917"/>
      <c r="AM224" s="2917"/>
      <c r="AN224" s="2917"/>
      <c r="AO224" s="2917"/>
      <c r="AP224" s="2917"/>
      <c r="AQ224" s="2930"/>
      <c r="AR224" s="2930"/>
      <c r="AS224" s="2917"/>
    </row>
    <row r="225" spans="1:45" ht="45" customHeight="1" x14ac:dyDescent="0.25">
      <c r="A225" s="1522"/>
      <c r="B225" s="2624"/>
      <c r="C225" s="1473"/>
      <c r="D225" s="1474"/>
      <c r="E225" s="2729"/>
      <c r="F225" s="2729"/>
      <c r="G225" s="2956"/>
      <c r="H225" s="2958"/>
      <c r="I225" s="2956"/>
      <c r="J225" s="2894"/>
      <c r="K225" s="2891"/>
      <c r="L225" s="2564"/>
      <c r="M225" s="2891"/>
      <c r="N225" s="2564"/>
      <c r="O225" s="2891"/>
      <c r="P225" s="2890"/>
      <c r="Q225" s="2947"/>
      <c r="R225" s="2945"/>
      <c r="S225" s="2951"/>
      <c r="T225" s="2952"/>
      <c r="U225" s="1657"/>
      <c r="V225" s="2921"/>
      <c r="W225" s="1656">
        <v>19893401</v>
      </c>
      <c r="X225" s="153" t="s">
        <v>2614</v>
      </c>
      <c r="Y225" s="1632">
        <v>88</v>
      </c>
      <c r="Z225" s="1618" t="s">
        <v>2324</v>
      </c>
      <c r="AA225" s="2917"/>
      <c r="AB225" s="2917"/>
      <c r="AC225" s="2917"/>
      <c r="AD225" s="2917"/>
      <c r="AE225" s="2917"/>
      <c r="AF225" s="2917"/>
      <c r="AG225" s="2917"/>
      <c r="AH225" s="2917"/>
      <c r="AI225" s="2917"/>
      <c r="AJ225" s="2917"/>
      <c r="AK225" s="2917"/>
      <c r="AL225" s="2917"/>
      <c r="AM225" s="2917"/>
      <c r="AN225" s="2917"/>
      <c r="AO225" s="2917"/>
      <c r="AP225" s="2917"/>
      <c r="AQ225" s="2930"/>
      <c r="AR225" s="2930"/>
      <c r="AS225" s="2917"/>
    </row>
    <row r="226" spans="1:45" ht="42.75" customHeight="1" x14ac:dyDescent="0.25">
      <c r="A226" s="1522"/>
      <c r="B226" s="2624"/>
      <c r="C226" s="1473"/>
      <c r="D226" s="1474"/>
      <c r="E226" s="2729"/>
      <c r="F226" s="2729"/>
      <c r="G226" s="2873" t="s">
        <v>63</v>
      </c>
      <c r="H226" s="2874" t="s">
        <v>2620</v>
      </c>
      <c r="I226" s="2873">
        <v>4502035</v>
      </c>
      <c r="J226" s="2874" t="s">
        <v>1525</v>
      </c>
      <c r="K226" s="2873" t="s">
        <v>63</v>
      </c>
      <c r="L226" s="2563" t="s">
        <v>2621</v>
      </c>
      <c r="M226" s="2889">
        <v>450203501</v>
      </c>
      <c r="N226" s="2563" t="s">
        <v>2622</v>
      </c>
      <c r="O226" s="2693">
        <v>0.4</v>
      </c>
      <c r="P226" s="2890"/>
      <c r="Q226" s="2947"/>
      <c r="R226" s="2939">
        <f>SUM(W226:W229)/SUM(S196:S229)</f>
        <v>0.14786487774609819</v>
      </c>
      <c r="S226" s="2951"/>
      <c r="T226" s="2952"/>
      <c r="U226" s="2941" t="s">
        <v>2623</v>
      </c>
      <c r="V226" s="2936" t="s">
        <v>2624</v>
      </c>
      <c r="W226" s="1475">
        <v>13000000</v>
      </c>
      <c r="X226" s="153" t="s">
        <v>2625</v>
      </c>
      <c r="Y226" s="1616">
        <v>20</v>
      </c>
      <c r="Z226" s="457" t="s">
        <v>1763</v>
      </c>
      <c r="AA226" s="2917"/>
      <c r="AB226" s="2917"/>
      <c r="AC226" s="2917"/>
      <c r="AD226" s="2917"/>
      <c r="AE226" s="2917"/>
      <c r="AF226" s="2917"/>
      <c r="AG226" s="2917"/>
      <c r="AH226" s="2917"/>
      <c r="AI226" s="2917"/>
      <c r="AJ226" s="2917"/>
      <c r="AK226" s="2917"/>
      <c r="AL226" s="2917"/>
      <c r="AM226" s="2917"/>
      <c r="AN226" s="2917"/>
      <c r="AO226" s="2917"/>
      <c r="AP226" s="2917"/>
      <c r="AQ226" s="2930"/>
      <c r="AR226" s="2930"/>
      <c r="AS226" s="2917"/>
    </row>
    <row r="227" spans="1:45" ht="42.75" customHeight="1" x14ac:dyDescent="0.25">
      <c r="A227" s="1522"/>
      <c r="B227" s="2624"/>
      <c r="C227" s="1473"/>
      <c r="D227" s="1474"/>
      <c r="E227" s="2729"/>
      <c r="F227" s="2729"/>
      <c r="G227" s="2873"/>
      <c r="H227" s="2875"/>
      <c r="I227" s="2873"/>
      <c r="J227" s="2875"/>
      <c r="K227" s="2873"/>
      <c r="L227" s="2888"/>
      <c r="M227" s="2890"/>
      <c r="N227" s="2888"/>
      <c r="O227" s="2683"/>
      <c r="P227" s="2890"/>
      <c r="Q227" s="2947"/>
      <c r="R227" s="2939"/>
      <c r="S227" s="2951"/>
      <c r="T227" s="2952"/>
      <c r="U227" s="2942"/>
      <c r="V227" s="2937"/>
      <c r="W227" s="1475">
        <v>19600000</v>
      </c>
      <c r="X227" s="153" t="s">
        <v>2626</v>
      </c>
      <c r="Y227" s="1632">
        <v>88</v>
      </c>
      <c r="Z227" s="1618" t="s">
        <v>2324</v>
      </c>
      <c r="AA227" s="2917"/>
      <c r="AB227" s="2917"/>
      <c r="AC227" s="2917"/>
      <c r="AD227" s="2917"/>
      <c r="AE227" s="2917"/>
      <c r="AF227" s="2917"/>
      <c r="AG227" s="2917"/>
      <c r="AH227" s="2917"/>
      <c r="AI227" s="2917"/>
      <c r="AJ227" s="2917"/>
      <c r="AK227" s="2917"/>
      <c r="AL227" s="2917"/>
      <c r="AM227" s="2917"/>
      <c r="AN227" s="2917"/>
      <c r="AO227" s="2917"/>
      <c r="AP227" s="2917"/>
      <c r="AQ227" s="2930"/>
      <c r="AR227" s="2930"/>
      <c r="AS227" s="2917"/>
    </row>
    <row r="228" spans="1:45" ht="27" customHeight="1" x14ac:dyDescent="0.25">
      <c r="A228" s="1522"/>
      <c r="B228" s="2624"/>
      <c r="C228" s="1473"/>
      <c r="D228" s="1474"/>
      <c r="E228" s="2729"/>
      <c r="F228" s="2729"/>
      <c r="G228" s="2873"/>
      <c r="H228" s="2875"/>
      <c r="I228" s="2873"/>
      <c r="J228" s="2875"/>
      <c r="K228" s="2873"/>
      <c r="L228" s="2888"/>
      <c r="M228" s="2890"/>
      <c r="N228" s="2888"/>
      <c r="O228" s="2683"/>
      <c r="P228" s="2890"/>
      <c r="Q228" s="2947"/>
      <c r="R228" s="2939"/>
      <c r="S228" s="2951"/>
      <c r="T228" s="2952"/>
      <c r="U228" s="2942"/>
      <c r="V228" s="1479" t="s">
        <v>2627</v>
      </c>
      <c r="W228" s="1475">
        <v>2000000</v>
      </c>
      <c r="X228" s="153" t="s">
        <v>2628</v>
      </c>
      <c r="Y228" s="1616">
        <v>20</v>
      </c>
      <c r="Z228" s="457" t="s">
        <v>1763</v>
      </c>
      <c r="AA228" s="2917"/>
      <c r="AB228" s="2917"/>
      <c r="AC228" s="2917"/>
      <c r="AD228" s="2917"/>
      <c r="AE228" s="2917"/>
      <c r="AF228" s="2917"/>
      <c r="AG228" s="2917"/>
      <c r="AH228" s="2917"/>
      <c r="AI228" s="2917"/>
      <c r="AJ228" s="2917"/>
      <c r="AK228" s="2917"/>
      <c r="AL228" s="2917"/>
      <c r="AM228" s="2917"/>
      <c r="AN228" s="2917"/>
      <c r="AO228" s="2917"/>
      <c r="AP228" s="2917"/>
      <c r="AQ228" s="2930"/>
      <c r="AR228" s="2930"/>
      <c r="AS228" s="2917"/>
    </row>
    <row r="229" spans="1:45" ht="74.25" customHeight="1" x14ac:dyDescent="0.25">
      <c r="A229" s="1595"/>
      <c r="B229" s="2842"/>
      <c r="C229" s="1528"/>
      <c r="D229" s="1555"/>
      <c r="E229" s="2729"/>
      <c r="F229" s="2729"/>
      <c r="G229" s="2954"/>
      <c r="H229" s="2875"/>
      <c r="I229" s="2954"/>
      <c r="J229" s="2875"/>
      <c r="K229" s="2954"/>
      <c r="L229" s="2888"/>
      <c r="M229" s="2890"/>
      <c r="N229" s="2888"/>
      <c r="O229" s="2683"/>
      <c r="P229" s="2890"/>
      <c r="Q229" s="2947"/>
      <c r="R229" s="2940"/>
      <c r="S229" s="2951"/>
      <c r="T229" s="2952"/>
      <c r="U229" s="2942"/>
      <c r="V229" s="1479" t="s">
        <v>2629</v>
      </c>
      <c r="W229" s="1475">
        <v>10000000</v>
      </c>
      <c r="X229" s="153" t="s">
        <v>2625</v>
      </c>
      <c r="Y229" s="1616">
        <v>20</v>
      </c>
      <c r="Z229" s="457" t="s">
        <v>1763</v>
      </c>
      <c r="AA229" s="2918"/>
      <c r="AB229" s="2918"/>
      <c r="AC229" s="2918"/>
      <c r="AD229" s="2918"/>
      <c r="AE229" s="2918"/>
      <c r="AF229" s="2918"/>
      <c r="AG229" s="2918"/>
      <c r="AH229" s="2918"/>
      <c r="AI229" s="2918"/>
      <c r="AJ229" s="2918"/>
      <c r="AK229" s="2918"/>
      <c r="AL229" s="2918"/>
      <c r="AM229" s="2918"/>
      <c r="AN229" s="2918"/>
      <c r="AO229" s="2918"/>
      <c r="AP229" s="2918"/>
      <c r="AQ229" s="2931"/>
      <c r="AR229" s="2931"/>
      <c r="AS229" s="2918"/>
    </row>
    <row r="230" spans="1:45" ht="27" customHeight="1" x14ac:dyDescent="0.25">
      <c r="A230" s="1658"/>
      <c r="B230" s="1659"/>
      <c r="C230" s="1659"/>
      <c r="D230" s="1659"/>
      <c r="E230" s="1659"/>
      <c r="F230" s="1659"/>
      <c r="G230" s="1659"/>
      <c r="H230" s="1660"/>
      <c r="I230" s="1659"/>
      <c r="J230" s="1660"/>
      <c r="K230" s="1659"/>
      <c r="L230" s="1660"/>
      <c r="M230" s="1659"/>
      <c r="N230" s="1660"/>
      <c r="O230" s="1659"/>
      <c r="P230" s="1659"/>
      <c r="Q230" s="1660"/>
      <c r="R230" s="1661"/>
      <c r="S230" s="1662">
        <f>SUM(S9:S229)</f>
        <v>6443722008.3299999</v>
      </c>
      <c r="T230" s="1663"/>
      <c r="U230" s="1664"/>
      <c r="V230" s="809" t="s">
        <v>122</v>
      </c>
      <c r="W230" s="1665">
        <f>SUM(W9:W229)</f>
        <v>6443722008.3299999</v>
      </c>
      <c r="X230" s="1666"/>
      <c r="Y230" s="1667"/>
      <c r="Z230" s="1668"/>
      <c r="AA230" s="1668"/>
      <c r="AB230" s="1668"/>
      <c r="AC230" s="1668"/>
      <c r="AD230" s="1668"/>
      <c r="AE230" s="1668"/>
      <c r="AF230" s="1668"/>
      <c r="AG230" s="1668"/>
      <c r="AH230" s="1668"/>
      <c r="AI230" s="1668"/>
      <c r="AJ230" s="1668"/>
      <c r="AK230" s="1668"/>
      <c r="AL230" s="1668"/>
      <c r="AM230" s="1668"/>
      <c r="AN230" s="1668"/>
      <c r="AO230" s="1668"/>
      <c r="AP230" s="1668"/>
      <c r="AQ230" s="1669"/>
      <c r="AR230" s="1669"/>
      <c r="AS230" s="1670"/>
    </row>
  </sheetData>
  <mergeCells count="652">
    <mergeCell ref="G226:G229"/>
    <mergeCell ref="H226:H229"/>
    <mergeCell ref="I226:I229"/>
    <mergeCell ref="J226:J229"/>
    <mergeCell ref="K226:K229"/>
    <mergeCell ref="L226:L229"/>
    <mergeCell ref="M226:M229"/>
    <mergeCell ref="M217:M225"/>
    <mergeCell ref="N217:N225"/>
    <mergeCell ref="G217:G225"/>
    <mergeCell ref="H217:H225"/>
    <mergeCell ref="I217:I225"/>
    <mergeCell ref="H212:H216"/>
    <mergeCell ref="I212:I216"/>
    <mergeCell ref="J212:J216"/>
    <mergeCell ref="K212:K216"/>
    <mergeCell ref="L212:L216"/>
    <mergeCell ref="N226:N229"/>
    <mergeCell ref="O226:O229"/>
    <mergeCell ref="R226:R229"/>
    <mergeCell ref="U226:U229"/>
    <mergeCell ref="O217:O225"/>
    <mergeCell ref="R217:R225"/>
    <mergeCell ref="Q196:Q229"/>
    <mergeCell ref="R196:R211"/>
    <mergeCell ref="M212:M216"/>
    <mergeCell ref="N212:N216"/>
    <mergeCell ref="O212:O216"/>
    <mergeCell ref="R212:R216"/>
    <mergeCell ref="S196:S229"/>
    <mergeCell ref="T196:T229"/>
    <mergeCell ref="U196:U223"/>
    <mergeCell ref="AQ196:AQ229"/>
    <mergeCell ref="AR196:AR229"/>
    <mergeCell ref="AS196:AS229"/>
    <mergeCell ref="V198:V199"/>
    <mergeCell ref="Y198:Y199"/>
    <mergeCell ref="Z198:Z199"/>
    <mergeCell ref="V203:V204"/>
    <mergeCell ref="V205:V206"/>
    <mergeCell ref="AI196:AI229"/>
    <mergeCell ref="AJ196:AJ229"/>
    <mergeCell ref="AK196:AK229"/>
    <mergeCell ref="AL196:AL229"/>
    <mergeCell ref="AM196:AM229"/>
    <mergeCell ref="AN196:AN229"/>
    <mergeCell ref="AC196:AC229"/>
    <mergeCell ref="AD196:AD229"/>
    <mergeCell ref="AE196:AE229"/>
    <mergeCell ref="AF196:AF229"/>
    <mergeCell ref="AG196:AG229"/>
    <mergeCell ref="AH196:AH229"/>
    <mergeCell ref="V226:V227"/>
    <mergeCell ref="Y219:Y220"/>
    <mergeCell ref="Z219:Z220"/>
    <mergeCell ref="V223:V225"/>
    <mergeCell ref="V196:V197"/>
    <mergeCell ref="AA196:AA229"/>
    <mergeCell ref="AB196:AB229"/>
    <mergeCell ref="V207:V208"/>
    <mergeCell ref="V214:V216"/>
    <mergeCell ref="Y214:Y216"/>
    <mergeCell ref="Z214:Z216"/>
    <mergeCell ref="AO196:AO229"/>
    <mergeCell ref="AP196:AP229"/>
    <mergeCell ref="V217:V218"/>
    <mergeCell ref="V219:V220"/>
    <mergeCell ref="AP181:AP195"/>
    <mergeCell ref="AQ181:AQ195"/>
    <mergeCell ref="AR181:AR195"/>
    <mergeCell ref="S181:S195"/>
    <mergeCell ref="T181:T195"/>
    <mergeCell ref="U181:U195"/>
    <mergeCell ref="M181:M195"/>
    <mergeCell ref="N181:N195"/>
    <mergeCell ref="O181:O195"/>
    <mergeCell ref="P181:P195"/>
    <mergeCell ref="Q181:Q195"/>
    <mergeCell ref="R181:R195"/>
    <mergeCell ref="AS181:AS195"/>
    <mergeCell ref="V183:V184"/>
    <mergeCell ref="V185:V186"/>
    <mergeCell ref="V187:V188"/>
    <mergeCell ref="V189:V190"/>
    <mergeCell ref="V191:V192"/>
    <mergeCell ref="V193:V195"/>
    <mergeCell ref="AJ181:AJ195"/>
    <mergeCell ref="AK181:AK195"/>
    <mergeCell ref="AL181:AL195"/>
    <mergeCell ref="AM181:AM195"/>
    <mergeCell ref="AN181:AN195"/>
    <mergeCell ref="AO181:AO195"/>
    <mergeCell ref="AD181:AD195"/>
    <mergeCell ref="AE181:AE195"/>
    <mergeCell ref="AF181:AF195"/>
    <mergeCell ref="AG181:AG195"/>
    <mergeCell ref="AH181:AH195"/>
    <mergeCell ref="AI181:AI195"/>
    <mergeCell ref="AA181:AA195"/>
    <mergeCell ref="AB181:AB195"/>
    <mergeCell ref="AC181:AC195"/>
    <mergeCell ref="Y193:Y195"/>
    <mergeCell ref="Z193:Z195"/>
    <mergeCell ref="B180:B229"/>
    <mergeCell ref="F180:P180"/>
    <mergeCell ref="E181:E229"/>
    <mergeCell ref="F181:F229"/>
    <mergeCell ref="G181:G195"/>
    <mergeCell ref="H181:H195"/>
    <mergeCell ref="I181:I195"/>
    <mergeCell ref="J181:J195"/>
    <mergeCell ref="K181:K195"/>
    <mergeCell ref="L181:L195"/>
    <mergeCell ref="G196:G211"/>
    <mergeCell ref="H196:H211"/>
    <mergeCell ref="I196:I211"/>
    <mergeCell ref="J196:J211"/>
    <mergeCell ref="K196:K211"/>
    <mergeCell ref="L196:L211"/>
    <mergeCell ref="M196:M211"/>
    <mergeCell ref="N196:N211"/>
    <mergeCell ref="O196:O211"/>
    <mergeCell ref="P196:P229"/>
    <mergeCell ref="J217:J225"/>
    <mergeCell ref="K217:K225"/>
    <mergeCell ref="L217:L225"/>
    <mergeCell ref="G212:G216"/>
    <mergeCell ref="B178:H178"/>
    <mergeCell ref="D179:H179"/>
    <mergeCell ref="V167:V170"/>
    <mergeCell ref="G171:G177"/>
    <mergeCell ref="H171:H177"/>
    <mergeCell ref="I171:I177"/>
    <mergeCell ref="J171:J177"/>
    <mergeCell ref="K171:K177"/>
    <mergeCell ref="L171:L177"/>
    <mergeCell ref="M171:M177"/>
    <mergeCell ref="N171:N177"/>
    <mergeCell ref="O171:O177"/>
    <mergeCell ref="G146:G170"/>
    <mergeCell ref="H146:H170"/>
    <mergeCell ref="I146:I170"/>
    <mergeCell ref="J146:J170"/>
    <mergeCell ref="K146:K170"/>
    <mergeCell ref="L146:L170"/>
    <mergeCell ref="S139:S177"/>
    <mergeCell ref="T139:T177"/>
    <mergeCell ref="U139:U145"/>
    <mergeCell ref="V139:V140"/>
    <mergeCell ref="AO139:AO177"/>
    <mergeCell ref="AP139:AP177"/>
    <mergeCell ref="AQ139:AQ177"/>
    <mergeCell ref="AR139:AR177"/>
    <mergeCell ref="AS139:AS177"/>
    <mergeCell ref="V141:V142"/>
    <mergeCell ref="V143:V145"/>
    <mergeCell ref="V146:V147"/>
    <mergeCell ref="V149:V152"/>
    <mergeCell ref="V153:V154"/>
    <mergeCell ref="AI139:AI177"/>
    <mergeCell ref="AJ139:AJ177"/>
    <mergeCell ref="AK139:AK177"/>
    <mergeCell ref="AL139:AL177"/>
    <mergeCell ref="AM139:AM177"/>
    <mergeCell ref="AN139:AN177"/>
    <mergeCell ref="AC139:AC177"/>
    <mergeCell ref="AD139:AD177"/>
    <mergeCell ref="AE139:AE177"/>
    <mergeCell ref="AF139:AF177"/>
    <mergeCell ref="AG139:AG177"/>
    <mergeCell ref="AH139:AH177"/>
    <mergeCell ref="V171:V174"/>
    <mergeCell ref="V175:V177"/>
    <mergeCell ref="AA139:AA177"/>
    <mergeCell ref="AB139:AB177"/>
    <mergeCell ref="U146:U170"/>
    <mergeCell ref="V155:V159"/>
    <mergeCell ref="V161:V162"/>
    <mergeCell ref="V164:V166"/>
    <mergeCell ref="M139:M145"/>
    <mergeCell ref="N139:N145"/>
    <mergeCell ref="O139:O145"/>
    <mergeCell ref="P139:P177"/>
    <mergeCell ref="Q139:Q177"/>
    <mergeCell ref="R139:R145"/>
    <mergeCell ref="M146:M170"/>
    <mergeCell ref="N146:N170"/>
    <mergeCell ref="O146:O170"/>
    <mergeCell ref="R146:R170"/>
    <mergeCell ref="R171:R177"/>
    <mergeCell ref="U171:U177"/>
    <mergeCell ref="F138:M138"/>
    <mergeCell ref="B139:B177"/>
    <mergeCell ref="E139:E177"/>
    <mergeCell ref="F139:F177"/>
    <mergeCell ref="G139:G145"/>
    <mergeCell ref="H139:H145"/>
    <mergeCell ref="I139:I145"/>
    <mergeCell ref="J139:J145"/>
    <mergeCell ref="K139:K145"/>
    <mergeCell ref="L139:L145"/>
    <mergeCell ref="AP133:AP136"/>
    <mergeCell ref="AQ133:AQ136"/>
    <mergeCell ref="AR133:AR136"/>
    <mergeCell ref="AS133:AS136"/>
    <mergeCell ref="V135:V136"/>
    <mergeCell ref="D137:H137"/>
    <mergeCell ref="AJ133:AJ136"/>
    <mergeCell ref="AK133:AK136"/>
    <mergeCell ref="AL133:AL136"/>
    <mergeCell ref="AM133:AM136"/>
    <mergeCell ref="AN133:AN136"/>
    <mergeCell ref="AO133:AO136"/>
    <mergeCell ref="AD133:AD136"/>
    <mergeCell ref="AE133:AE136"/>
    <mergeCell ref="AF133:AF136"/>
    <mergeCell ref="AG133:AG136"/>
    <mergeCell ref="AH133:AH136"/>
    <mergeCell ref="AI133:AI136"/>
    <mergeCell ref="T133:T136"/>
    <mergeCell ref="U133:U136"/>
    <mergeCell ref="V133:V134"/>
    <mergeCell ref="AA133:AA136"/>
    <mergeCell ref="AB133:AB136"/>
    <mergeCell ref="AC133:AC136"/>
    <mergeCell ref="N133:N136"/>
    <mergeCell ref="O133:O136"/>
    <mergeCell ref="P133:P136"/>
    <mergeCell ref="Q133:Q136"/>
    <mergeCell ref="R133:R136"/>
    <mergeCell ref="S133:S136"/>
    <mergeCell ref="F132:Q132"/>
    <mergeCell ref="E133:E136"/>
    <mergeCell ref="F133:F136"/>
    <mergeCell ref="G133:G136"/>
    <mergeCell ref="H133:H136"/>
    <mergeCell ref="I133:I136"/>
    <mergeCell ref="J133:J136"/>
    <mergeCell ref="K133:K136"/>
    <mergeCell ref="L133:L136"/>
    <mergeCell ref="M133:M136"/>
    <mergeCell ref="AS126:AS129"/>
    <mergeCell ref="V128:V129"/>
    <mergeCell ref="Y128:Y129"/>
    <mergeCell ref="Z128:Z129"/>
    <mergeCell ref="B130:H130"/>
    <mergeCell ref="D131:I131"/>
    <mergeCell ref="AM126:AM129"/>
    <mergeCell ref="AN126:AN129"/>
    <mergeCell ref="AO126:AO129"/>
    <mergeCell ref="AP126:AP129"/>
    <mergeCell ref="AQ126:AQ129"/>
    <mergeCell ref="AR126:AR129"/>
    <mergeCell ref="AG126:AG129"/>
    <mergeCell ref="AH126:AH129"/>
    <mergeCell ref="AI126:AI129"/>
    <mergeCell ref="AJ126:AJ129"/>
    <mergeCell ref="AK126:AK129"/>
    <mergeCell ref="AL126:AL129"/>
    <mergeCell ref="AA126:AA129"/>
    <mergeCell ref="AB126:AB129"/>
    <mergeCell ref="AC126:AC129"/>
    <mergeCell ref="AD126:AD129"/>
    <mergeCell ref="AE126:AE129"/>
    <mergeCell ref="AF126:AF129"/>
    <mergeCell ref="Q126:Q129"/>
    <mergeCell ref="R126:R129"/>
    <mergeCell ref="S126:S129"/>
    <mergeCell ref="T126:T129"/>
    <mergeCell ref="U126:U129"/>
    <mergeCell ref="V126:V127"/>
    <mergeCell ref="K126:K129"/>
    <mergeCell ref="L126:L129"/>
    <mergeCell ref="M126:M129"/>
    <mergeCell ref="N126:N129"/>
    <mergeCell ref="O126:O129"/>
    <mergeCell ref="P126:P129"/>
    <mergeCell ref="AS105:AS125"/>
    <mergeCell ref="V109:V110"/>
    <mergeCell ref="V111:V112"/>
    <mergeCell ref="V115:V116"/>
    <mergeCell ref="Y115:Y116"/>
    <mergeCell ref="Z115:Z116"/>
    <mergeCell ref="V119:V121"/>
    <mergeCell ref="V123:V125"/>
    <mergeCell ref="AM105:AM125"/>
    <mergeCell ref="AN105:AN125"/>
    <mergeCell ref="AO105:AO125"/>
    <mergeCell ref="AP105:AP125"/>
    <mergeCell ref="AQ105:AQ125"/>
    <mergeCell ref="AR105:AR125"/>
    <mergeCell ref="AG105:AG125"/>
    <mergeCell ref="AH105:AH125"/>
    <mergeCell ref="AI105:AI125"/>
    <mergeCell ref="AJ105:AJ125"/>
    <mergeCell ref="AK105:AK125"/>
    <mergeCell ref="AL105:AL125"/>
    <mergeCell ref="AA105:AA125"/>
    <mergeCell ref="AB105:AB125"/>
    <mergeCell ref="AC105:AC125"/>
    <mergeCell ref="AD105:AD125"/>
    <mergeCell ref="AE105:AE125"/>
    <mergeCell ref="AF105:AF125"/>
    <mergeCell ref="Q105:Q125"/>
    <mergeCell ref="R105:R125"/>
    <mergeCell ref="S105:S125"/>
    <mergeCell ref="T105:T125"/>
    <mergeCell ref="U105:U125"/>
    <mergeCell ref="V105:V107"/>
    <mergeCell ref="K105:K125"/>
    <mergeCell ref="L105:L125"/>
    <mergeCell ref="M105:M125"/>
    <mergeCell ref="N105:N125"/>
    <mergeCell ref="O105:O125"/>
    <mergeCell ref="P105:P125"/>
    <mergeCell ref="D103:H103"/>
    <mergeCell ref="A104:A129"/>
    <mergeCell ref="B104:B129"/>
    <mergeCell ref="F104:N104"/>
    <mergeCell ref="E105:E125"/>
    <mergeCell ref="F105:F125"/>
    <mergeCell ref="G105:G125"/>
    <mergeCell ref="H105:H125"/>
    <mergeCell ref="I105:I125"/>
    <mergeCell ref="J105:J125"/>
    <mergeCell ref="E126:E129"/>
    <mergeCell ref="F126:F129"/>
    <mergeCell ref="G126:G129"/>
    <mergeCell ref="H126:H129"/>
    <mergeCell ref="I126:I129"/>
    <mergeCell ref="J126:J129"/>
    <mergeCell ref="AP92:AP102"/>
    <mergeCell ref="AQ92:AQ102"/>
    <mergeCell ref="AR92:AR102"/>
    <mergeCell ref="AS92:AS102"/>
    <mergeCell ref="V95:V99"/>
    <mergeCell ref="V100:V102"/>
    <mergeCell ref="AJ92:AJ102"/>
    <mergeCell ref="AK92:AK102"/>
    <mergeCell ref="AL92:AL102"/>
    <mergeCell ref="AM92:AM102"/>
    <mergeCell ref="AN92:AN102"/>
    <mergeCell ref="AO92:AO102"/>
    <mergeCell ref="AD92:AD102"/>
    <mergeCell ref="AE92:AE102"/>
    <mergeCell ref="AF92:AF102"/>
    <mergeCell ref="AG92:AG102"/>
    <mergeCell ref="AH92:AH102"/>
    <mergeCell ref="AI92:AI102"/>
    <mergeCell ref="T92:T102"/>
    <mergeCell ref="U92:U102"/>
    <mergeCell ref="V92:V94"/>
    <mergeCell ref="AA92:AA102"/>
    <mergeCell ref="AB92:AB102"/>
    <mergeCell ref="AC92:AC102"/>
    <mergeCell ref="N92:N102"/>
    <mergeCell ref="O92:O102"/>
    <mergeCell ref="P92:P102"/>
    <mergeCell ref="Q92:Q102"/>
    <mergeCell ref="R92:R102"/>
    <mergeCell ref="S92:S102"/>
    <mergeCell ref="G83:G90"/>
    <mergeCell ref="H83:H90"/>
    <mergeCell ref="I83:I90"/>
    <mergeCell ref="J83:J90"/>
    <mergeCell ref="K83:K90"/>
    <mergeCell ref="L83:L90"/>
    <mergeCell ref="F91:P91"/>
    <mergeCell ref="E92:E102"/>
    <mergeCell ref="F92:F102"/>
    <mergeCell ref="G92:G102"/>
    <mergeCell ref="H92:H102"/>
    <mergeCell ref="I92:I102"/>
    <mergeCell ref="J92:J102"/>
    <mergeCell ref="K92:K102"/>
    <mergeCell ref="L92:L102"/>
    <mergeCell ref="M92:M102"/>
    <mergeCell ref="J77:J82"/>
    <mergeCell ref="K77:K82"/>
    <mergeCell ref="L77:L82"/>
    <mergeCell ref="M83:M90"/>
    <mergeCell ref="N83:N90"/>
    <mergeCell ref="O83:O90"/>
    <mergeCell ref="R83:R90"/>
    <mergeCell ref="U83:U90"/>
    <mergeCell ref="V83:V84"/>
    <mergeCell ref="V85:V86"/>
    <mergeCell ref="V88:V90"/>
    <mergeCell ref="G62:G67"/>
    <mergeCell ref="H62:H67"/>
    <mergeCell ref="I62:I67"/>
    <mergeCell ref="J62:J67"/>
    <mergeCell ref="K62:K67"/>
    <mergeCell ref="L62:L67"/>
    <mergeCell ref="O41:O61"/>
    <mergeCell ref="P41:P90"/>
    <mergeCell ref="Q41:Q90"/>
    <mergeCell ref="M68:M76"/>
    <mergeCell ref="N68:N76"/>
    <mergeCell ref="O68:O76"/>
    <mergeCell ref="G68:G76"/>
    <mergeCell ref="H68:H76"/>
    <mergeCell ref="I68:I76"/>
    <mergeCell ref="J68:J76"/>
    <mergeCell ref="K68:K76"/>
    <mergeCell ref="L68:L76"/>
    <mergeCell ref="M77:M82"/>
    <mergeCell ref="N77:N82"/>
    <mergeCell ref="O77:O82"/>
    <mergeCell ref="G77:G82"/>
    <mergeCell ref="H77:H82"/>
    <mergeCell ref="I77:I82"/>
    <mergeCell ref="AE41:AE90"/>
    <mergeCell ref="AF41:AF90"/>
    <mergeCell ref="AG41:AG90"/>
    <mergeCell ref="AH41:AH90"/>
    <mergeCell ref="AI41:AI90"/>
    <mergeCell ref="AJ41:AJ90"/>
    <mergeCell ref="V60:V61"/>
    <mergeCell ref="M62:M67"/>
    <mergeCell ref="N62:N67"/>
    <mergeCell ref="O62:O67"/>
    <mergeCell ref="R62:R67"/>
    <mergeCell ref="U62:U67"/>
    <mergeCell ref="V62:V63"/>
    <mergeCell ref="V64:V65"/>
    <mergeCell ref="R41:R61"/>
    <mergeCell ref="S41:S90"/>
    <mergeCell ref="T41:T90"/>
    <mergeCell ref="R68:R76"/>
    <mergeCell ref="U68:U76"/>
    <mergeCell ref="V70:V72"/>
    <mergeCell ref="V74:V75"/>
    <mergeCell ref="R77:R82"/>
    <mergeCell ref="U77:U82"/>
    <mergeCell ref="V77:V82"/>
    <mergeCell ref="AQ41:AQ90"/>
    <mergeCell ref="AR41:AR90"/>
    <mergeCell ref="AS33:AS38"/>
    <mergeCell ref="V35:V36"/>
    <mergeCell ref="V37:V38"/>
    <mergeCell ref="AB33:AB38"/>
    <mergeCell ref="AC33:AC38"/>
    <mergeCell ref="AD33:AD38"/>
    <mergeCell ref="AE33:AE38"/>
    <mergeCell ref="AF33:AF38"/>
    <mergeCell ref="AS41:AS90"/>
    <mergeCell ref="V43:V44"/>
    <mergeCell ref="V45:V46"/>
    <mergeCell ref="V47:V50"/>
    <mergeCell ref="V51:V53"/>
    <mergeCell ref="V54:V55"/>
    <mergeCell ref="V56:V57"/>
    <mergeCell ref="V58:V59"/>
    <mergeCell ref="AK41:AK90"/>
    <mergeCell ref="AL41:AL90"/>
    <mergeCell ref="AM41:AM90"/>
    <mergeCell ref="AN41:AN90"/>
    <mergeCell ref="AO41:AO90"/>
    <mergeCell ref="AP41:AP90"/>
    <mergeCell ref="D39:I39"/>
    <mergeCell ref="AP33:AP38"/>
    <mergeCell ref="AQ33:AQ38"/>
    <mergeCell ref="AR33:AR38"/>
    <mergeCell ref="T33:T38"/>
    <mergeCell ref="U33:U38"/>
    <mergeCell ref="V33:V34"/>
    <mergeCell ref="K33:K38"/>
    <mergeCell ref="L33:L38"/>
    <mergeCell ref="M33:M38"/>
    <mergeCell ref="N33:N38"/>
    <mergeCell ref="O33:O38"/>
    <mergeCell ref="P33:P38"/>
    <mergeCell ref="E33:E38"/>
    <mergeCell ref="F33:F38"/>
    <mergeCell ref="AN33:AN38"/>
    <mergeCell ref="AO33:AO38"/>
    <mergeCell ref="AG33:AG38"/>
    <mergeCell ref="AH33:AH38"/>
    <mergeCell ref="AI33:AI38"/>
    <mergeCell ref="AJ33:AJ38"/>
    <mergeCell ref="AK33:AK38"/>
    <mergeCell ref="AL33:AL38"/>
    <mergeCell ref="AA33:AA38"/>
    <mergeCell ref="AA26:AA30"/>
    <mergeCell ref="AB26:AB30"/>
    <mergeCell ref="A40:A102"/>
    <mergeCell ref="F40:M40"/>
    <mergeCell ref="E41:E90"/>
    <mergeCell ref="F41:F90"/>
    <mergeCell ref="G41:G61"/>
    <mergeCell ref="H41:H61"/>
    <mergeCell ref="AM33:AM38"/>
    <mergeCell ref="Q33:Q38"/>
    <mergeCell ref="R33:R38"/>
    <mergeCell ref="S33:S38"/>
    <mergeCell ref="I41:I61"/>
    <mergeCell ref="J41:J61"/>
    <mergeCell ref="K41:K61"/>
    <mergeCell ref="L41:L61"/>
    <mergeCell ref="M41:M61"/>
    <mergeCell ref="N41:N61"/>
    <mergeCell ref="U41:U61"/>
    <mergeCell ref="V41:V42"/>
    <mergeCell ref="AA41:AA90"/>
    <mergeCell ref="AB41:AB90"/>
    <mergeCell ref="AC41:AC90"/>
    <mergeCell ref="AD41:AD90"/>
    <mergeCell ref="T26:T30"/>
    <mergeCell ref="U26:U30"/>
    <mergeCell ref="G33:G38"/>
    <mergeCell ref="H33:H38"/>
    <mergeCell ref="I33:I38"/>
    <mergeCell ref="J33:J38"/>
    <mergeCell ref="AS26:AS30"/>
    <mergeCell ref="V27:V29"/>
    <mergeCell ref="Y27:Y29"/>
    <mergeCell ref="Z27:Z29"/>
    <mergeCell ref="D31:G31"/>
    <mergeCell ref="F32:N32"/>
    <mergeCell ref="AM26:AM30"/>
    <mergeCell ref="AN26:AN30"/>
    <mergeCell ref="AO26:AO30"/>
    <mergeCell ref="AP26:AP30"/>
    <mergeCell ref="AQ26:AQ30"/>
    <mergeCell ref="AR26:AR30"/>
    <mergeCell ref="AG26:AG30"/>
    <mergeCell ref="AH26:AH30"/>
    <mergeCell ref="AI26:AI30"/>
    <mergeCell ref="AJ26:AJ30"/>
    <mergeCell ref="AK26:AK30"/>
    <mergeCell ref="AL26:AL30"/>
    <mergeCell ref="J26:J30"/>
    <mergeCell ref="K26:K30"/>
    <mergeCell ref="L26:L30"/>
    <mergeCell ref="M26:M30"/>
    <mergeCell ref="N26:N30"/>
    <mergeCell ref="O26:O30"/>
    <mergeCell ref="AP22:AP24"/>
    <mergeCell ref="AQ22:AQ24"/>
    <mergeCell ref="AR22:AR24"/>
    <mergeCell ref="AC22:AC24"/>
    <mergeCell ref="N22:N24"/>
    <mergeCell ref="O22:O24"/>
    <mergeCell ref="P22:P24"/>
    <mergeCell ref="Q22:Q24"/>
    <mergeCell ref="R22:R24"/>
    <mergeCell ref="S22:S24"/>
    <mergeCell ref="AC26:AC30"/>
    <mergeCell ref="AD26:AD30"/>
    <mergeCell ref="AE26:AE30"/>
    <mergeCell ref="AF26:AF30"/>
    <mergeCell ref="P26:P30"/>
    <mergeCell ref="Q26:Q30"/>
    <mergeCell ref="R26:R30"/>
    <mergeCell ref="S26:S30"/>
    <mergeCell ref="AS22:AS24"/>
    <mergeCell ref="F25:N25"/>
    <mergeCell ref="E26:E30"/>
    <mergeCell ref="F26:F30"/>
    <mergeCell ref="G26:G30"/>
    <mergeCell ref="H26:H30"/>
    <mergeCell ref="I26:I30"/>
    <mergeCell ref="AJ22:AJ24"/>
    <mergeCell ref="AK22:AK24"/>
    <mergeCell ref="AL22:AL24"/>
    <mergeCell ref="AM22:AM24"/>
    <mergeCell ref="AN22:AN24"/>
    <mergeCell ref="AO22:AO24"/>
    <mergeCell ref="AD22:AD24"/>
    <mergeCell ref="AE22:AE24"/>
    <mergeCell ref="AF22:AF24"/>
    <mergeCell ref="AG22:AG24"/>
    <mergeCell ref="AH22:AH24"/>
    <mergeCell ref="AI22:AI24"/>
    <mergeCell ref="T22:T24"/>
    <mergeCell ref="U22:U24"/>
    <mergeCell ref="V22:V23"/>
    <mergeCell ref="AA22:AA24"/>
    <mergeCell ref="AB22:AB24"/>
    <mergeCell ref="F21:N21"/>
    <mergeCell ref="E22:E24"/>
    <mergeCell ref="F22:F24"/>
    <mergeCell ref="G22:G24"/>
    <mergeCell ref="H22:H24"/>
    <mergeCell ref="I22:I24"/>
    <mergeCell ref="J22:J24"/>
    <mergeCell ref="K22:K24"/>
    <mergeCell ref="L22:L24"/>
    <mergeCell ref="M22:M24"/>
    <mergeCell ref="P12:P20"/>
    <mergeCell ref="Q12:Q20"/>
    <mergeCell ref="R12:R20"/>
    <mergeCell ref="AO12:AO20"/>
    <mergeCell ref="AP12:AP20"/>
    <mergeCell ref="AQ12:AQ20"/>
    <mergeCell ref="AR12:AR20"/>
    <mergeCell ref="AS12:AS20"/>
    <mergeCell ref="V15:V16"/>
    <mergeCell ref="AI12:AI20"/>
    <mergeCell ref="AJ12:AJ20"/>
    <mergeCell ref="AK12:AK20"/>
    <mergeCell ref="AL12:AL20"/>
    <mergeCell ref="AM12:AM20"/>
    <mergeCell ref="AN12:AN20"/>
    <mergeCell ref="AC12:AC20"/>
    <mergeCell ref="AD12:AD20"/>
    <mergeCell ref="AE12:AE20"/>
    <mergeCell ref="AF12:AF20"/>
    <mergeCell ref="AG12:AG20"/>
    <mergeCell ref="AH12:AH20"/>
    <mergeCell ref="B9:F9"/>
    <mergeCell ref="D10:I10"/>
    <mergeCell ref="A11:A30"/>
    <mergeCell ref="B11:B30"/>
    <mergeCell ref="F11:P11"/>
    <mergeCell ref="E12:E20"/>
    <mergeCell ref="F12:F20"/>
    <mergeCell ref="X7:Z7"/>
    <mergeCell ref="AA7:AB7"/>
    <mergeCell ref="G12:G20"/>
    <mergeCell ref="H12:H20"/>
    <mergeCell ref="I12:I20"/>
    <mergeCell ref="J12:J20"/>
    <mergeCell ref="K12:K20"/>
    <mergeCell ref="L12:L20"/>
    <mergeCell ref="S12:S20"/>
    <mergeCell ref="T12:T20"/>
    <mergeCell ref="U12:U20"/>
    <mergeCell ref="V12:V13"/>
    <mergeCell ref="AA12:AA20"/>
    <mergeCell ref="AB12:AB20"/>
    <mergeCell ref="M12:M20"/>
    <mergeCell ref="N12:N20"/>
    <mergeCell ref="O12:O20"/>
    <mergeCell ref="A1:AQ4"/>
    <mergeCell ref="A5:O6"/>
    <mergeCell ref="P5:AS5"/>
    <mergeCell ref="AA6:AO6"/>
    <mergeCell ref="A7:B7"/>
    <mergeCell ref="C7:D7"/>
    <mergeCell ref="E7:F7"/>
    <mergeCell ref="G7:J7"/>
    <mergeCell ref="K7:N7"/>
    <mergeCell ref="O7:W7"/>
    <mergeCell ref="AQ7:AQ8"/>
    <mergeCell ref="AR7:AR8"/>
    <mergeCell ref="AS7:AS8"/>
    <mergeCell ref="AC7:AF7"/>
    <mergeCell ref="AG7:AL7"/>
    <mergeCell ref="AM7:AO7"/>
    <mergeCell ref="AP7:AP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BM72"/>
  <sheetViews>
    <sheetView showGridLines="0" topLeftCell="I1" zoomScale="50" zoomScaleNormal="50" workbookViewId="0">
      <selection activeCell="M15" sqref="M15:M33"/>
    </sheetView>
  </sheetViews>
  <sheetFormatPr baseColWidth="10" defaultColWidth="11.42578125" defaultRowHeight="27" customHeight="1" x14ac:dyDescent="0.25"/>
  <cols>
    <col min="1" max="1" width="14.140625" style="117" customWidth="1"/>
    <col min="2" max="2" width="14.28515625" style="3" customWidth="1"/>
    <col min="3" max="3" width="13.42578125" style="3" customWidth="1"/>
    <col min="4" max="4" width="16.28515625" style="3" customWidth="1"/>
    <col min="5" max="5" width="15.42578125" style="3" customWidth="1"/>
    <col min="6" max="6" width="14.5703125" style="3" customWidth="1"/>
    <col min="7" max="7" width="14.140625" style="3" customWidth="1"/>
    <col min="8" max="8" width="26" style="2" customWidth="1"/>
    <col min="9" max="9" width="25.5703125" style="2" customWidth="1"/>
    <col min="10" max="10" width="24.5703125" style="2" customWidth="1"/>
    <col min="11" max="11" width="15.85546875" style="2" customWidth="1"/>
    <col min="12" max="14" width="25" style="2" customWidth="1"/>
    <col min="15" max="15" width="23.85546875" style="2" customWidth="1"/>
    <col min="16" max="16" width="25.42578125" style="2" customWidth="1"/>
    <col min="17" max="17" width="32.7109375" style="2" customWidth="1"/>
    <col min="18" max="18" width="15.140625" style="121" customWidth="1"/>
    <col min="19" max="19" width="28.85546875" style="130" customWidth="1"/>
    <col min="20" max="20" width="29.140625" style="2" customWidth="1"/>
    <col min="21" max="21" width="37.42578125" style="2" customWidth="1"/>
    <col min="22" max="22" width="41.28515625" style="2" customWidth="1"/>
    <col min="23" max="23" width="28.140625" style="419" customWidth="1"/>
    <col min="24" max="24" width="52.85546875" style="3" customWidth="1"/>
    <col min="25" max="25" width="20.85546875" style="3" customWidth="1"/>
    <col min="26" max="26" width="45.7109375" style="3" customWidth="1"/>
    <col min="27" max="38" width="10.42578125" style="3" customWidth="1"/>
    <col min="39" max="39" width="18.42578125" style="126" customWidth="1"/>
    <col min="40" max="40" width="19.28515625" style="126" customWidth="1"/>
    <col min="41" max="41" width="21" style="3" customWidth="1"/>
    <col min="42" max="42" width="21.140625" style="3" customWidth="1"/>
    <col min="43" max="43" width="18.85546875" style="3" customWidth="1"/>
    <col min="44" max="44" width="15.7109375" style="3" customWidth="1"/>
    <col min="45" max="45" width="23.28515625" style="3" customWidth="1"/>
    <col min="46" max="16384" width="11.42578125" style="3"/>
  </cols>
  <sheetData>
    <row r="1" spans="1:65" ht="28.5" customHeight="1" x14ac:dyDescent="0.25">
      <c r="A1" s="2959" t="s">
        <v>234</v>
      </c>
      <c r="B1" s="2215"/>
      <c r="C1" s="2215"/>
      <c r="D1" s="2215"/>
      <c r="E1" s="2215"/>
      <c r="F1" s="2215"/>
      <c r="G1" s="2215"/>
      <c r="H1" s="2215"/>
      <c r="I1" s="2215"/>
      <c r="J1" s="2215"/>
      <c r="K1" s="2215"/>
      <c r="L1" s="2215"/>
      <c r="M1" s="2215"/>
      <c r="N1" s="2215"/>
      <c r="O1" s="2215"/>
      <c r="P1" s="2215"/>
      <c r="Q1" s="2215"/>
      <c r="R1" s="2215"/>
      <c r="S1" s="2215"/>
      <c r="T1" s="2215"/>
      <c r="U1" s="2215"/>
      <c r="V1" s="2215"/>
      <c r="W1" s="2215"/>
      <c r="X1" s="2215"/>
      <c r="Y1" s="2215"/>
      <c r="Z1" s="2215"/>
      <c r="AA1" s="2215"/>
      <c r="AB1" s="2215"/>
      <c r="AC1" s="2215"/>
      <c r="AD1" s="2215"/>
      <c r="AE1" s="2215"/>
      <c r="AF1" s="2215"/>
      <c r="AG1" s="2215"/>
      <c r="AH1" s="2215"/>
      <c r="AI1" s="2215"/>
      <c r="AJ1" s="2215"/>
      <c r="AK1" s="2215"/>
      <c r="AL1" s="2215"/>
      <c r="AM1" s="2215"/>
      <c r="AN1" s="2215"/>
      <c r="AO1" s="2215"/>
      <c r="AP1" s="2215"/>
      <c r="AQ1" s="2594"/>
      <c r="AR1" s="307" t="s">
        <v>1</v>
      </c>
      <c r="AS1" s="307" t="s">
        <v>235</v>
      </c>
      <c r="AT1" s="2"/>
      <c r="AU1" s="2"/>
      <c r="AV1" s="2"/>
      <c r="AW1" s="2"/>
      <c r="AX1" s="2"/>
      <c r="AY1" s="2"/>
      <c r="AZ1" s="2"/>
      <c r="BA1" s="2"/>
      <c r="BB1" s="2"/>
      <c r="BC1" s="2"/>
      <c r="BD1" s="2"/>
      <c r="BE1" s="2"/>
      <c r="BF1" s="2"/>
      <c r="BG1" s="2"/>
      <c r="BH1" s="2"/>
      <c r="BI1" s="2"/>
      <c r="BJ1" s="2"/>
      <c r="BK1" s="2"/>
      <c r="BL1" s="2"/>
      <c r="BM1" s="2"/>
    </row>
    <row r="2" spans="1:65" ht="27.75" customHeight="1" x14ac:dyDescent="0.25">
      <c r="A2" s="2219"/>
      <c r="B2" s="2217"/>
      <c r="C2" s="2217"/>
      <c r="D2" s="2217"/>
      <c r="E2" s="2217"/>
      <c r="F2" s="2217"/>
      <c r="G2" s="2217"/>
      <c r="H2" s="2217"/>
      <c r="I2" s="2217"/>
      <c r="J2" s="2217"/>
      <c r="K2" s="2217"/>
      <c r="L2" s="2217"/>
      <c r="M2" s="2217"/>
      <c r="N2" s="2217"/>
      <c r="O2" s="2217"/>
      <c r="P2" s="2217"/>
      <c r="Q2" s="2217"/>
      <c r="R2" s="2217"/>
      <c r="S2" s="2217"/>
      <c r="T2" s="2217"/>
      <c r="U2" s="2217"/>
      <c r="V2" s="2217"/>
      <c r="W2" s="2217"/>
      <c r="X2" s="2217"/>
      <c r="Y2" s="2217"/>
      <c r="Z2" s="2217"/>
      <c r="AA2" s="2217"/>
      <c r="AB2" s="2217"/>
      <c r="AC2" s="2217"/>
      <c r="AD2" s="2217"/>
      <c r="AE2" s="2217"/>
      <c r="AF2" s="2217"/>
      <c r="AG2" s="2217"/>
      <c r="AH2" s="2217"/>
      <c r="AI2" s="2217"/>
      <c r="AJ2" s="2217"/>
      <c r="AK2" s="2217"/>
      <c r="AL2" s="2217"/>
      <c r="AM2" s="2217"/>
      <c r="AN2" s="2217"/>
      <c r="AO2" s="2217"/>
      <c r="AP2" s="2217"/>
      <c r="AQ2" s="2220"/>
      <c r="AR2" s="307" t="s">
        <v>3</v>
      </c>
      <c r="AS2" s="308" t="s">
        <v>236</v>
      </c>
      <c r="AT2" s="2"/>
      <c r="AU2" s="2"/>
      <c r="AV2" s="2"/>
      <c r="AW2" s="2"/>
      <c r="AX2" s="2"/>
      <c r="AY2" s="2"/>
      <c r="AZ2" s="2"/>
      <c r="BA2" s="2"/>
      <c r="BB2" s="2"/>
      <c r="BC2" s="2"/>
      <c r="BD2" s="2"/>
      <c r="BE2" s="2"/>
      <c r="BF2" s="2"/>
      <c r="BG2" s="2"/>
      <c r="BH2" s="2"/>
      <c r="BI2" s="2"/>
      <c r="BJ2" s="2"/>
      <c r="BK2" s="2"/>
      <c r="BL2" s="2"/>
      <c r="BM2" s="2"/>
    </row>
    <row r="3" spans="1:65" ht="24" customHeight="1" x14ac:dyDescent="0.25">
      <c r="A3" s="2219"/>
      <c r="B3" s="2217"/>
      <c r="C3" s="2217"/>
      <c r="D3" s="2217"/>
      <c r="E3" s="2217"/>
      <c r="F3" s="2217"/>
      <c r="G3" s="2217"/>
      <c r="H3" s="2217"/>
      <c r="I3" s="2217"/>
      <c r="J3" s="2217"/>
      <c r="K3" s="2217"/>
      <c r="L3" s="2217"/>
      <c r="M3" s="2217"/>
      <c r="N3" s="2217"/>
      <c r="O3" s="2217"/>
      <c r="P3" s="2217"/>
      <c r="Q3" s="2217"/>
      <c r="R3" s="2217"/>
      <c r="S3" s="2217"/>
      <c r="T3" s="2217"/>
      <c r="U3" s="2217"/>
      <c r="V3" s="2217"/>
      <c r="W3" s="2217"/>
      <c r="X3" s="2217"/>
      <c r="Y3" s="2217"/>
      <c r="Z3" s="2217"/>
      <c r="AA3" s="2217"/>
      <c r="AB3" s="2217"/>
      <c r="AC3" s="2217"/>
      <c r="AD3" s="2217"/>
      <c r="AE3" s="2217"/>
      <c r="AF3" s="2217"/>
      <c r="AG3" s="2217"/>
      <c r="AH3" s="2217"/>
      <c r="AI3" s="2217"/>
      <c r="AJ3" s="2217"/>
      <c r="AK3" s="2217"/>
      <c r="AL3" s="2217"/>
      <c r="AM3" s="2217"/>
      <c r="AN3" s="2217"/>
      <c r="AO3" s="2217"/>
      <c r="AP3" s="2217"/>
      <c r="AQ3" s="2220"/>
      <c r="AR3" s="307" t="s">
        <v>5</v>
      </c>
      <c r="AS3" s="309">
        <v>44266</v>
      </c>
      <c r="AT3" s="2"/>
      <c r="AU3" s="2"/>
      <c r="AV3" s="2"/>
      <c r="AW3" s="2"/>
      <c r="AX3" s="2"/>
      <c r="AY3" s="2"/>
      <c r="AZ3" s="2"/>
      <c r="BA3" s="2"/>
      <c r="BB3" s="2"/>
      <c r="BC3" s="2"/>
      <c r="BD3" s="2"/>
      <c r="BE3" s="2"/>
      <c r="BF3" s="2"/>
      <c r="BG3" s="2"/>
      <c r="BH3" s="2"/>
      <c r="BI3" s="2"/>
      <c r="BJ3" s="2"/>
      <c r="BK3" s="2"/>
      <c r="BL3" s="2"/>
      <c r="BM3" s="2"/>
    </row>
    <row r="4" spans="1:65" ht="24" customHeight="1" x14ac:dyDescent="0.25">
      <c r="A4" s="2219"/>
      <c r="B4" s="2217"/>
      <c r="C4" s="2217"/>
      <c r="D4" s="2217"/>
      <c r="E4" s="2217"/>
      <c r="F4" s="2217"/>
      <c r="G4" s="2217"/>
      <c r="H4" s="2217"/>
      <c r="I4" s="2217"/>
      <c r="J4" s="2217"/>
      <c r="K4" s="2217"/>
      <c r="L4" s="2217"/>
      <c r="M4" s="2217"/>
      <c r="N4" s="2217"/>
      <c r="O4" s="2217"/>
      <c r="P4" s="2217"/>
      <c r="Q4" s="2217"/>
      <c r="R4" s="2217"/>
      <c r="S4" s="2217"/>
      <c r="T4" s="2217"/>
      <c r="U4" s="2217"/>
      <c r="V4" s="2217"/>
      <c r="W4" s="2217"/>
      <c r="X4" s="2217"/>
      <c r="Y4" s="2217"/>
      <c r="Z4" s="2217"/>
      <c r="AA4" s="2233"/>
      <c r="AB4" s="2233"/>
      <c r="AC4" s="2233"/>
      <c r="AD4" s="2233"/>
      <c r="AE4" s="2233"/>
      <c r="AF4" s="2233"/>
      <c r="AG4" s="2233"/>
      <c r="AH4" s="2233"/>
      <c r="AI4" s="2233"/>
      <c r="AJ4" s="2233"/>
      <c r="AK4" s="2233"/>
      <c r="AL4" s="2233"/>
      <c r="AM4" s="2233"/>
      <c r="AN4" s="2233"/>
      <c r="AO4" s="2233"/>
      <c r="AP4" s="2233"/>
      <c r="AQ4" s="2235"/>
      <c r="AR4" s="307" t="s">
        <v>6</v>
      </c>
      <c r="AS4" s="310" t="s">
        <v>7</v>
      </c>
      <c r="AT4" s="2"/>
      <c r="AU4" s="2"/>
      <c r="AV4" s="2"/>
      <c r="AW4" s="2"/>
      <c r="AX4" s="2"/>
      <c r="AY4" s="2"/>
      <c r="AZ4" s="2"/>
      <c r="BA4" s="2"/>
      <c r="BB4" s="2"/>
      <c r="BC4" s="2"/>
      <c r="BD4" s="2"/>
      <c r="BE4" s="2"/>
      <c r="BF4" s="2"/>
      <c r="BG4" s="2"/>
      <c r="BH4" s="2"/>
      <c r="BI4" s="2"/>
      <c r="BJ4" s="2"/>
      <c r="BK4" s="2"/>
      <c r="BL4" s="2"/>
      <c r="BM4" s="2"/>
    </row>
    <row r="5" spans="1:65" ht="21" customHeight="1" x14ac:dyDescent="0.25">
      <c r="A5" s="2960" t="s">
        <v>237</v>
      </c>
      <c r="B5" s="2960"/>
      <c r="C5" s="2960"/>
      <c r="D5" s="2960"/>
      <c r="E5" s="2960"/>
      <c r="F5" s="2960"/>
      <c r="G5" s="2960"/>
      <c r="H5" s="2960"/>
      <c r="I5" s="2960"/>
      <c r="J5" s="2960"/>
      <c r="K5" s="2960"/>
      <c r="L5" s="2960"/>
      <c r="M5" s="2960"/>
      <c r="N5" s="2960"/>
      <c r="O5" s="2960"/>
      <c r="P5" s="2960"/>
      <c r="Q5" s="2960"/>
      <c r="R5" s="2960"/>
      <c r="S5" s="2960"/>
      <c r="T5" s="2960"/>
      <c r="U5" s="2960"/>
      <c r="V5" s="2960"/>
      <c r="W5" s="2960"/>
      <c r="X5" s="2960"/>
      <c r="Y5" s="2960"/>
      <c r="Z5" s="2960"/>
      <c r="AA5" s="7"/>
      <c r="AB5" s="7"/>
      <c r="AC5" s="7"/>
      <c r="AD5" s="7"/>
      <c r="AE5" s="7"/>
      <c r="AF5" s="7"/>
      <c r="AG5" s="7"/>
      <c r="AH5" s="7"/>
      <c r="AI5" s="7"/>
      <c r="AJ5" s="7"/>
      <c r="AK5" s="7"/>
      <c r="AL5" s="7"/>
      <c r="AM5" s="7"/>
      <c r="AN5" s="7"/>
      <c r="AO5" s="7"/>
      <c r="AP5" s="7"/>
      <c r="AQ5" s="7"/>
      <c r="AR5" s="7"/>
      <c r="AS5" s="7"/>
      <c r="AT5" s="2"/>
      <c r="AU5" s="2"/>
      <c r="AV5" s="2"/>
      <c r="AW5" s="2"/>
      <c r="AX5" s="2"/>
      <c r="AY5" s="2"/>
      <c r="AZ5" s="2"/>
      <c r="BA5" s="2"/>
      <c r="BB5" s="2"/>
      <c r="BC5" s="2"/>
      <c r="BD5" s="2"/>
      <c r="BE5" s="2"/>
      <c r="BF5" s="2"/>
      <c r="BG5" s="2"/>
      <c r="BH5" s="2"/>
      <c r="BI5" s="2"/>
      <c r="BJ5" s="2"/>
      <c r="BK5" s="2"/>
      <c r="BL5" s="2"/>
      <c r="BM5" s="2"/>
    </row>
    <row r="6" spans="1:65" ht="21" customHeight="1" x14ac:dyDescent="0.25">
      <c r="A6" s="2960"/>
      <c r="B6" s="2960"/>
      <c r="C6" s="2960"/>
      <c r="D6" s="2960"/>
      <c r="E6" s="2960"/>
      <c r="F6" s="2960"/>
      <c r="G6" s="2960"/>
      <c r="H6" s="2960"/>
      <c r="I6" s="2960"/>
      <c r="J6" s="2960"/>
      <c r="K6" s="2960"/>
      <c r="L6" s="2960"/>
      <c r="M6" s="2960"/>
      <c r="N6" s="2960"/>
      <c r="O6" s="2960"/>
      <c r="P6" s="2960"/>
      <c r="Q6" s="2960"/>
      <c r="R6" s="2960"/>
      <c r="S6" s="2960"/>
      <c r="T6" s="2960"/>
      <c r="U6" s="2960"/>
      <c r="V6" s="2960"/>
      <c r="W6" s="2960"/>
      <c r="X6" s="2960"/>
      <c r="Y6" s="2960"/>
      <c r="Z6" s="2960"/>
      <c r="AA6" s="2961" t="s">
        <v>9</v>
      </c>
      <c r="AB6" s="2960"/>
      <c r="AC6" s="2960"/>
      <c r="AD6" s="2960"/>
      <c r="AE6" s="2960"/>
      <c r="AF6" s="2960"/>
      <c r="AG6" s="2960"/>
      <c r="AH6" s="2960"/>
      <c r="AI6" s="2960"/>
      <c r="AJ6" s="2960"/>
      <c r="AK6" s="2960"/>
      <c r="AL6" s="2960"/>
      <c r="AM6" s="2960"/>
      <c r="AN6" s="2960"/>
      <c r="AO6" s="2960"/>
      <c r="AP6" s="211"/>
      <c r="AQ6" s="211"/>
      <c r="AR6" s="211"/>
      <c r="AS6" s="225"/>
      <c r="AT6" s="2"/>
      <c r="AU6" s="2"/>
      <c r="AV6" s="2"/>
      <c r="AW6" s="2"/>
      <c r="AX6" s="2"/>
      <c r="AY6" s="2"/>
      <c r="AZ6" s="2"/>
      <c r="BA6" s="2"/>
      <c r="BB6" s="2"/>
      <c r="BC6" s="2"/>
      <c r="BD6" s="2"/>
      <c r="BE6" s="2"/>
      <c r="BF6" s="2"/>
      <c r="BG6" s="2"/>
      <c r="BH6" s="2"/>
      <c r="BI6" s="2"/>
      <c r="BJ6" s="2"/>
      <c r="BK6" s="2"/>
      <c r="BL6" s="2"/>
      <c r="BM6" s="2"/>
    </row>
    <row r="7" spans="1:65" ht="28.5" customHeight="1" x14ac:dyDescent="0.25">
      <c r="A7" s="2962" t="s">
        <v>10</v>
      </c>
      <c r="B7" s="2963"/>
      <c r="C7" s="2240" t="s">
        <v>11</v>
      </c>
      <c r="D7" s="2963"/>
      <c r="E7" s="2240" t="s">
        <v>12</v>
      </c>
      <c r="F7" s="2963"/>
      <c r="G7" s="2240" t="s">
        <v>13</v>
      </c>
      <c r="H7" s="2962"/>
      <c r="I7" s="2962"/>
      <c r="J7" s="2962"/>
      <c r="K7" s="2240" t="s">
        <v>14</v>
      </c>
      <c r="L7" s="2962"/>
      <c r="M7" s="2962"/>
      <c r="N7" s="2963"/>
      <c r="O7" s="2964" t="s">
        <v>15</v>
      </c>
      <c r="P7" s="2965"/>
      <c r="Q7" s="2965"/>
      <c r="R7" s="2965"/>
      <c r="S7" s="2965"/>
      <c r="T7" s="2965"/>
      <c r="U7" s="2965"/>
      <c r="V7" s="2965"/>
      <c r="W7" s="2965"/>
      <c r="X7" s="2966" t="s">
        <v>16</v>
      </c>
      <c r="Y7" s="2967"/>
      <c r="Z7" s="2968"/>
      <c r="AA7" s="2980" t="s">
        <v>17</v>
      </c>
      <c r="AB7" s="2981"/>
      <c r="AC7" s="2982" t="s">
        <v>18</v>
      </c>
      <c r="AD7" s="2983"/>
      <c r="AE7" s="2983"/>
      <c r="AF7" s="2984"/>
      <c r="AG7" s="2985" t="s">
        <v>19</v>
      </c>
      <c r="AH7" s="2986"/>
      <c r="AI7" s="2986"/>
      <c r="AJ7" s="2986"/>
      <c r="AK7" s="2986"/>
      <c r="AL7" s="2987"/>
      <c r="AM7" s="2982" t="s">
        <v>20</v>
      </c>
      <c r="AN7" s="2983"/>
      <c r="AO7" s="2984"/>
      <c r="AP7" s="2988" t="s">
        <v>21</v>
      </c>
      <c r="AQ7" s="2342" t="s">
        <v>22</v>
      </c>
      <c r="AR7" s="2342" t="s">
        <v>23</v>
      </c>
      <c r="AS7" s="2346" t="s">
        <v>24</v>
      </c>
      <c r="AT7" s="2"/>
      <c r="AU7" s="2"/>
      <c r="AV7" s="2"/>
      <c r="AW7" s="2"/>
      <c r="AX7" s="2"/>
      <c r="AY7" s="2"/>
      <c r="AZ7" s="2"/>
      <c r="BA7" s="2"/>
      <c r="BB7" s="2"/>
      <c r="BC7" s="2"/>
      <c r="BD7" s="2"/>
      <c r="BE7" s="2"/>
      <c r="BF7" s="2"/>
      <c r="BG7" s="2"/>
      <c r="BH7" s="2"/>
      <c r="BI7" s="2"/>
      <c r="BJ7" s="2"/>
      <c r="BK7" s="2"/>
      <c r="BL7" s="2"/>
      <c r="BM7" s="2"/>
    </row>
    <row r="8" spans="1:65" ht="127.5" customHeight="1" x14ac:dyDescent="0.25">
      <c r="A8" s="229" t="s">
        <v>25</v>
      </c>
      <c r="B8" s="15" t="s">
        <v>26</v>
      </c>
      <c r="C8" s="229" t="s">
        <v>25</v>
      </c>
      <c r="D8" s="15" t="s">
        <v>26</v>
      </c>
      <c r="E8" s="311" t="s">
        <v>25</v>
      </c>
      <c r="F8" s="15" t="s">
        <v>26</v>
      </c>
      <c r="G8" s="312" t="s">
        <v>27</v>
      </c>
      <c r="H8" s="312" t="s">
        <v>28</v>
      </c>
      <c r="I8" s="312" t="s">
        <v>29</v>
      </c>
      <c r="J8" s="312" t="s">
        <v>187</v>
      </c>
      <c r="K8" s="312" t="s">
        <v>27</v>
      </c>
      <c r="L8" s="312" t="s">
        <v>31</v>
      </c>
      <c r="M8" s="15" t="s">
        <v>32</v>
      </c>
      <c r="N8" s="313" t="s">
        <v>33</v>
      </c>
      <c r="O8" s="314" t="s">
        <v>238</v>
      </c>
      <c r="P8" s="314" t="s">
        <v>35</v>
      </c>
      <c r="Q8" s="314" t="s">
        <v>36</v>
      </c>
      <c r="R8" s="315" t="s">
        <v>37</v>
      </c>
      <c r="S8" s="316" t="s">
        <v>38</v>
      </c>
      <c r="T8" s="314" t="s">
        <v>39</v>
      </c>
      <c r="U8" s="314" t="s">
        <v>40</v>
      </c>
      <c r="V8" s="314" t="s">
        <v>41</v>
      </c>
      <c r="W8" s="317" t="s">
        <v>38</v>
      </c>
      <c r="X8" s="318" t="s">
        <v>43</v>
      </c>
      <c r="Y8" s="11" t="s">
        <v>44</v>
      </c>
      <c r="Z8" s="15" t="s">
        <v>26</v>
      </c>
      <c r="AA8" s="319" t="s">
        <v>45</v>
      </c>
      <c r="AB8" s="320" t="s">
        <v>46</v>
      </c>
      <c r="AC8" s="321" t="s">
        <v>47</v>
      </c>
      <c r="AD8" s="321" t="s">
        <v>48</v>
      </c>
      <c r="AE8" s="321" t="s">
        <v>239</v>
      </c>
      <c r="AF8" s="321" t="s">
        <v>50</v>
      </c>
      <c r="AG8" s="321" t="s">
        <v>51</v>
      </c>
      <c r="AH8" s="321" t="s">
        <v>52</v>
      </c>
      <c r="AI8" s="321" t="s">
        <v>53</v>
      </c>
      <c r="AJ8" s="321" t="s">
        <v>240</v>
      </c>
      <c r="AK8" s="321" t="s">
        <v>55</v>
      </c>
      <c r="AL8" s="321" t="s">
        <v>56</v>
      </c>
      <c r="AM8" s="321" t="s">
        <v>57</v>
      </c>
      <c r="AN8" s="321" t="s">
        <v>58</v>
      </c>
      <c r="AO8" s="321" t="s">
        <v>59</v>
      </c>
      <c r="AP8" s="2989"/>
      <c r="AQ8" s="2342"/>
      <c r="AR8" s="2342"/>
      <c r="AS8" s="2346"/>
      <c r="AT8" s="2"/>
      <c r="AU8" s="2"/>
      <c r="AV8" s="2"/>
      <c r="AW8" s="2"/>
      <c r="AX8" s="2"/>
      <c r="AY8" s="2"/>
      <c r="AZ8" s="2"/>
      <c r="BA8" s="2"/>
      <c r="BB8" s="2"/>
      <c r="BC8" s="2"/>
      <c r="BD8" s="2"/>
      <c r="BE8" s="2"/>
      <c r="BF8" s="2"/>
      <c r="BG8" s="2"/>
      <c r="BH8" s="2"/>
      <c r="BI8" s="2"/>
      <c r="BJ8" s="2"/>
      <c r="BK8" s="2"/>
      <c r="BL8" s="2"/>
      <c r="BM8" s="2"/>
    </row>
    <row r="9" spans="1:65" ht="20.25" customHeight="1" x14ac:dyDescent="0.25">
      <c r="A9" s="230">
        <v>1</v>
      </c>
      <c r="B9" s="2969" t="s">
        <v>241</v>
      </c>
      <c r="C9" s="2970"/>
      <c r="D9" s="2970"/>
      <c r="E9" s="2970"/>
      <c r="F9" s="234"/>
      <c r="G9" s="234"/>
      <c r="H9" s="234"/>
      <c r="I9" s="234"/>
      <c r="J9" s="234"/>
      <c r="K9" s="234"/>
      <c r="L9" s="234"/>
      <c r="M9" s="234"/>
      <c r="N9" s="234"/>
      <c r="O9" s="234"/>
      <c r="P9" s="234"/>
      <c r="Q9" s="234"/>
      <c r="R9" s="235"/>
      <c r="S9" s="236"/>
      <c r="T9" s="234"/>
      <c r="U9" s="234"/>
      <c r="V9" s="234"/>
      <c r="W9" s="322"/>
      <c r="X9" s="234"/>
      <c r="Y9" s="238"/>
      <c r="Z9" s="234"/>
      <c r="AA9" s="234"/>
      <c r="AB9" s="234"/>
      <c r="AC9" s="234"/>
      <c r="AD9" s="234"/>
      <c r="AE9" s="234"/>
      <c r="AF9" s="234"/>
      <c r="AG9" s="234"/>
      <c r="AH9" s="234"/>
      <c r="AI9" s="234"/>
      <c r="AJ9" s="234"/>
      <c r="AK9" s="234"/>
      <c r="AL9" s="234"/>
      <c r="AM9" s="234"/>
      <c r="AN9" s="234"/>
      <c r="AO9" s="234"/>
      <c r="AP9" s="234"/>
      <c r="AQ9" s="323"/>
      <c r="AR9" s="323"/>
      <c r="AS9" s="324"/>
      <c r="AT9" s="2"/>
      <c r="AU9" s="2"/>
      <c r="AV9" s="2"/>
      <c r="AW9" s="2"/>
      <c r="AX9" s="2"/>
      <c r="AY9" s="2"/>
      <c r="AZ9" s="2"/>
      <c r="BA9" s="2"/>
      <c r="BB9" s="2"/>
      <c r="BC9" s="2"/>
      <c r="BD9" s="2"/>
      <c r="BE9" s="2"/>
      <c r="BF9" s="2"/>
      <c r="BG9" s="2"/>
      <c r="BH9" s="2"/>
      <c r="BI9" s="2"/>
      <c r="BJ9" s="2"/>
      <c r="BK9" s="2"/>
      <c r="BL9" s="2"/>
      <c r="BM9" s="2"/>
    </row>
    <row r="10" spans="1:65" s="70" customFormat="1" ht="18.75" customHeight="1" x14ac:dyDescent="0.25">
      <c r="A10" s="325"/>
      <c r="B10" s="228"/>
      <c r="C10" s="32">
        <v>33</v>
      </c>
      <c r="D10" s="326" t="s">
        <v>242</v>
      </c>
      <c r="E10" s="34"/>
      <c r="F10" s="327"/>
      <c r="G10" s="327"/>
      <c r="H10" s="327"/>
      <c r="I10" s="327"/>
      <c r="J10" s="327"/>
      <c r="K10" s="327"/>
      <c r="L10" s="327"/>
      <c r="M10" s="327"/>
      <c r="N10" s="327"/>
      <c r="O10" s="327"/>
      <c r="P10" s="327"/>
      <c r="Q10" s="327"/>
      <c r="R10" s="328"/>
      <c r="S10" s="329"/>
      <c r="T10" s="327"/>
      <c r="U10" s="327"/>
      <c r="V10" s="327"/>
      <c r="W10" s="330"/>
      <c r="X10" s="327"/>
      <c r="Y10" s="331"/>
      <c r="Z10" s="327"/>
      <c r="AA10" s="327"/>
      <c r="AB10" s="327"/>
      <c r="AC10" s="327"/>
      <c r="AD10" s="327"/>
      <c r="AE10" s="327"/>
      <c r="AF10" s="327"/>
      <c r="AG10" s="327"/>
      <c r="AH10" s="327"/>
      <c r="AI10" s="327"/>
      <c r="AJ10" s="327"/>
      <c r="AK10" s="327"/>
      <c r="AL10" s="327"/>
      <c r="AM10" s="327"/>
      <c r="AN10" s="327"/>
      <c r="AO10" s="327"/>
      <c r="AP10" s="327"/>
      <c r="AQ10" s="332"/>
      <c r="AR10" s="332"/>
      <c r="AS10" s="333"/>
      <c r="AT10"/>
      <c r="AU10"/>
      <c r="AV10"/>
      <c r="AW10"/>
      <c r="AX10"/>
      <c r="AY10"/>
      <c r="AZ10"/>
      <c r="BA10"/>
      <c r="BB10"/>
      <c r="BC10"/>
      <c r="BD10"/>
      <c r="BE10"/>
      <c r="BF10"/>
      <c r="BG10"/>
      <c r="BH10"/>
      <c r="BI10"/>
      <c r="BJ10"/>
      <c r="BK10"/>
      <c r="BL10"/>
      <c r="BM10"/>
    </row>
    <row r="11" spans="1:65" s="2" customFormat="1" ht="16.5" customHeight="1" x14ac:dyDescent="0.25">
      <c r="A11" s="253"/>
      <c r="B11" s="254"/>
      <c r="C11" s="246"/>
      <c r="D11" s="247"/>
      <c r="E11" s="334">
        <v>3301</v>
      </c>
      <c r="F11" s="2971" t="s">
        <v>243</v>
      </c>
      <c r="G11" s="2972"/>
      <c r="H11" s="2972"/>
      <c r="I11" s="2972"/>
      <c r="J11" s="2972"/>
      <c r="K11" s="2972"/>
      <c r="L11" s="2972"/>
      <c r="M11" s="2972"/>
      <c r="N11" s="2972"/>
      <c r="O11" s="335"/>
      <c r="P11" s="335"/>
      <c r="Q11" s="336"/>
      <c r="R11" s="337"/>
      <c r="S11" s="338"/>
      <c r="T11" s="339"/>
      <c r="U11" s="335"/>
      <c r="V11" s="339"/>
      <c r="W11" s="340"/>
      <c r="X11" s="335"/>
      <c r="Y11" s="341"/>
      <c r="Z11" s="339"/>
      <c r="AA11" s="339"/>
      <c r="AB11" s="339"/>
      <c r="AC11" s="339"/>
      <c r="AD11" s="339"/>
      <c r="AE11" s="339"/>
      <c r="AF11" s="339"/>
      <c r="AG11" s="339"/>
      <c r="AH11" s="339"/>
      <c r="AI11" s="339"/>
      <c r="AJ11" s="339"/>
      <c r="AK11" s="339"/>
      <c r="AL11" s="339"/>
      <c r="AM11" s="339"/>
      <c r="AN11" s="339"/>
      <c r="AO11" s="339"/>
      <c r="AP11" s="339"/>
      <c r="AQ11" s="342"/>
      <c r="AR11" s="342"/>
      <c r="AS11" s="343"/>
    </row>
    <row r="12" spans="1:65" s="70" customFormat="1" ht="30.75" customHeight="1" x14ac:dyDescent="0.25">
      <c r="A12" s="253"/>
      <c r="B12" s="254"/>
      <c r="C12" s="253"/>
      <c r="D12" s="254"/>
      <c r="E12" s="120"/>
      <c r="F12" s="2973"/>
      <c r="G12" s="2975">
        <v>3301087</v>
      </c>
      <c r="H12" s="2977" t="s">
        <v>244</v>
      </c>
      <c r="I12" s="2975">
        <v>3301087</v>
      </c>
      <c r="J12" s="2977" t="s">
        <v>244</v>
      </c>
      <c r="K12" s="2976">
        <v>330108701</v>
      </c>
      <c r="L12" s="2990" t="s">
        <v>245</v>
      </c>
      <c r="M12" s="2976">
        <v>330108701</v>
      </c>
      <c r="N12" s="2990" t="s">
        <v>245</v>
      </c>
      <c r="O12" s="2992">
        <f>5700+1428</f>
        <v>7128</v>
      </c>
      <c r="P12" s="2994" t="s">
        <v>246</v>
      </c>
      <c r="Q12" s="2995" t="s">
        <v>247</v>
      </c>
      <c r="R12" s="2999">
        <v>0.16307432596694776</v>
      </c>
      <c r="S12" s="3001">
        <f>SUM(W12:W36)</f>
        <v>1980078703.8999999</v>
      </c>
      <c r="T12" s="3002" t="s">
        <v>248</v>
      </c>
      <c r="U12" s="3005" t="s">
        <v>249</v>
      </c>
      <c r="V12" s="2431" t="s">
        <v>250</v>
      </c>
      <c r="W12" s="344">
        <v>231300000</v>
      </c>
      <c r="X12" s="345" t="s">
        <v>251</v>
      </c>
      <c r="Y12" s="67">
        <v>20</v>
      </c>
      <c r="Z12" s="346" t="s">
        <v>252</v>
      </c>
      <c r="AA12" s="2997">
        <v>763.40206894654295</v>
      </c>
      <c r="AB12" s="2997">
        <v>736.59793105345705</v>
      </c>
      <c r="AC12" s="2997">
        <v>349.61190056951102</v>
      </c>
      <c r="AD12" s="2997">
        <v>114.14456488843599</v>
      </c>
      <c r="AE12" s="2997">
        <v>797.38183343879803</v>
      </c>
      <c r="AF12" s="2997">
        <v>238.861701103255</v>
      </c>
      <c r="AG12" s="2997">
        <v>5.5326092937518903</v>
      </c>
      <c r="AH12" s="2997">
        <v>32.803601397639397</v>
      </c>
      <c r="AI12" s="2997">
        <v>6.7061930833356306E-2</v>
      </c>
      <c r="AJ12" s="2997">
        <v>9.5434286185930098E-2</v>
      </c>
      <c r="AK12" s="2997">
        <v>0</v>
      </c>
      <c r="AL12" s="2997">
        <v>0</v>
      </c>
      <c r="AM12" s="2997">
        <v>114.392178171513</v>
      </c>
      <c r="AN12" s="2997">
        <v>56.600269623352702</v>
      </c>
      <c r="AO12" s="2997">
        <v>195.21985996093201</v>
      </c>
      <c r="AP12" s="2997">
        <f>AA12+AB12</f>
        <v>1500</v>
      </c>
      <c r="AQ12" s="3016">
        <v>44200</v>
      </c>
      <c r="AR12" s="3016">
        <v>44560</v>
      </c>
      <c r="AS12" s="3018" t="s">
        <v>253</v>
      </c>
      <c r="AT12" s="2"/>
      <c r="AU12" s="2"/>
      <c r="AV12" s="2"/>
      <c r="AW12" s="2"/>
      <c r="AX12" s="2"/>
      <c r="AY12" s="2"/>
      <c r="AZ12" s="2"/>
      <c r="BA12" s="2"/>
      <c r="BB12" s="2"/>
      <c r="BC12" s="2"/>
      <c r="BD12" s="2"/>
      <c r="BE12" s="2"/>
      <c r="BF12" s="2"/>
      <c r="BG12" s="2"/>
      <c r="BH12" s="2"/>
      <c r="BI12" s="2"/>
      <c r="BJ12" s="2"/>
      <c r="BK12" s="2"/>
      <c r="BL12" s="2"/>
      <c r="BM12" s="2"/>
    </row>
    <row r="13" spans="1:65" s="70" customFormat="1" ht="24.75" customHeight="1" x14ac:dyDescent="0.25">
      <c r="A13" s="253"/>
      <c r="B13" s="347"/>
      <c r="C13" s="253"/>
      <c r="D13" s="254"/>
      <c r="E13" s="120"/>
      <c r="F13" s="2973"/>
      <c r="G13" s="2976"/>
      <c r="H13" s="2978"/>
      <c r="I13" s="2976"/>
      <c r="J13" s="2978"/>
      <c r="K13" s="2979"/>
      <c r="L13" s="2991"/>
      <c r="M13" s="2979"/>
      <c r="N13" s="2991"/>
      <c r="O13" s="2993"/>
      <c r="P13" s="2994"/>
      <c r="Q13" s="2995"/>
      <c r="R13" s="3000"/>
      <c r="S13" s="3001"/>
      <c r="T13" s="3003"/>
      <c r="U13" s="3006"/>
      <c r="V13" s="2431"/>
      <c r="W13" s="344">
        <v>80000000</v>
      </c>
      <c r="X13" s="73" t="s">
        <v>254</v>
      </c>
      <c r="Y13" s="348">
        <v>88</v>
      </c>
      <c r="Z13" s="349" t="s">
        <v>255</v>
      </c>
      <c r="AA13" s="3008"/>
      <c r="AB13" s="2998"/>
      <c r="AC13" s="2998"/>
      <c r="AD13" s="2998"/>
      <c r="AE13" s="2998"/>
      <c r="AF13" s="2998"/>
      <c r="AG13" s="2998"/>
      <c r="AH13" s="2998"/>
      <c r="AI13" s="2998"/>
      <c r="AJ13" s="2998"/>
      <c r="AK13" s="2998"/>
      <c r="AL13" s="2998"/>
      <c r="AM13" s="2998"/>
      <c r="AN13" s="2998"/>
      <c r="AO13" s="2998"/>
      <c r="AP13" s="2998"/>
      <c r="AQ13" s="3017"/>
      <c r="AR13" s="3017"/>
      <c r="AS13" s="3019"/>
      <c r="AT13" s="2"/>
      <c r="AU13" s="2"/>
      <c r="AV13" s="2"/>
      <c r="AW13" s="2"/>
      <c r="AX13" s="2"/>
      <c r="AY13" s="2"/>
      <c r="AZ13" s="2"/>
      <c r="BA13" s="2"/>
      <c r="BB13" s="2"/>
      <c r="BC13" s="2"/>
      <c r="BD13" s="2"/>
      <c r="BE13" s="2"/>
      <c r="BF13" s="2"/>
      <c r="BG13" s="2"/>
      <c r="BH13" s="2"/>
      <c r="BI13" s="2"/>
      <c r="BJ13" s="2"/>
      <c r="BK13" s="2"/>
      <c r="BL13" s="2"/>
      <c r="BM13" s="2"/>
    </row>
    <row r="14" spans="1:65" s="70" customFormat="1" ht="42" customHeight="1" x14ac:dyDescent="0.25">
      <c r="A14" s="253"/>
      <c r="B14" s="347"/>
      <c r="C14" s="253"/>
      <c r="D14" s="254"/>
      <c r="E14" s="120"/>
      <c r="F14" s="2973"/>
      <c r="G14" s="2976"/>
      <c r="H14" s="2978"/>
      <c r="I14" s="2976"/>
      <c r="J14" s="2978"/>
      <c r="K14" s="2979"/>
      <c r="L14" s="2991"/>
      <c r="M14" s="2979"/>
      <c r="N14" s="2991"/>
      <c r="O14" s="2993"/>
      <c r="P14" s="2994"/>
      <c r="Q14" s="2995"/>
      <c r="R14" s="3000"/>
      <c r="S14" s="3001"/>
      <c r="T14" s="3003"/>
      <c r="U14" s="3007"/>
      <c r="V14" s="350" t="s">
        <v>256</v>
      </c>
      <c r="W14" s="344">
        <v>11600000</v>
      </c>
      <c r="X14" s="345" t="s">
        <v>251</v>
      </c>
      <c r="Y14" s="67">
        <v>20</v>
      </c>
      <c r="Z14" s="68" t="s">
        <v>257</v>
      </c>
      <c r="AA14" s="2998"/>
      <c r="AB14" s="2998"/>
      <c r="AC14" s="2998"/>
      <c r="AD14" s="2998"/>
      <c r="AE14" s="2998"/>
      <c r="AF14" s="2998"/>
      <c r="AG14" s="2998"/>
      <c r="AH14" s="2998"/>
      <c r="AI14" s="2998"/>
      <c r="AJ14" s="2998"/>
      <c r="AK14" s="2998"/>
      <c r="AL14" s="2998"/>
      <c r="AM14" s="2998"/>
      <c r="AN14" s="2998"/>
      <c r="AO14" s="2998"/>
      <c r="AP14" s="2998"/>
      <c r="AQ14" s="3017"/>
      <c r="AR14" s="3017"/>
      <c r="AS14" s="3019"/>
      <c r="AT14" s="2"/>
      <c r="AU14" s="2"/>
      <c r="AV14" s="2"/>
      <c r="AW14" s="2"/>
      <c r="AX14" s="2"/>
      <c r="AY14" s="2"/>
      <c r="AZ14" s="2"/>
      <c r="BA14" s="2"/>
      <c r="BB14" s="2"/>
      <c r="BC14" s="2"/>
      <c r="BD14" s="2"/>
      <c r="BE14" s="2"/>
      <c r="BF14" s="2"/>
      <c r="BG14" s="2"/>
      <c r="BH14" s="2"/>
      <c r="BI14" s="2"/>
      <c r="BJ14" s="2"/>
      <c r="BK14" s="2"/>
      <c r="BL14" s="2"/>
      <c r="BM14" s="2"/>
    </row>
    <row r="15" spans="1:65" s="69" customFormat="1" ht="49.5" customHeight="1" x14ac:dyDescent="0.25">
      <c r="A15" s="347"/>
      <c r="B15" s="347"/>
      <c r="C15" s="253"/>
      <c r="D15" s="254"/>
      <c r="E15" s="351"/>
      <c r="F15" s="2973"/>
      <c r="G15" s="3020">
        <v>3301073</v>
      </c>
      <c r="H15" s="2147" t="s">
        <v>258</v>
      </c>
      <c r="I15" s="3021">
        <v>3301073</v>
      </c>
      <c r="J15" s="2147" t="s">
        <v>258</v>
      </c>
      <c r="K15" s="3021">
        <v>330107301</v>
      </c>
      <c r="L15" s="3022" t="s">
        <v>259</v>
      </c>
      <c r="M15" s="2144">
        <v>330107301</v>
      </c>
      <c r="N15" s="2755" t="s">
        <v>259</v>
      </c>
      <c r="O15" s="2996">
        <v>500</v>
      </c>
      <c r="P15" s="2994"/>
      <c r="Q15" s="2995"/>
      <c r="R15" s="3009">
        <v>0.81500735335493046</v>
      </c>
      <c r="S15" s="3001"/>
      <c r="T15" s="3003"/>
      <c r="U15" s="3005" t="s">
        <v>260</v>
      </c>
      <c r="V15" s="72" t="s">
        <v>261</v>
      </c>
      <c r="W15" s="344">
        <v>121000000</v>
      </c>
      <c r="X15" s="345" t="s">
        <v>262</v>
      </c>
      <c r="Y15" s="67">
        <v>20</v>
      </c>
      <c r="Z15" s="68" t="s">
        <v>257</v>
      </c>
      <c r="AA15" s="2998"/>
      <c r="AB15" s="2998"/>
      <c r="AC15" s="2998"/>
      <c r="AD15" s="2998"/>
      <c r="AE15" s="2998"/>
      <c r="AF15" s="2998"/>
      <c r="AG15" s="2998"/>
      <c r="AH15" s="2998"/>
      <c r="AI15" s="2998"/>
      <c r="AJ15" s="2998"/>
      <c r="AK15" s="2998"/>
      <c r="AL15" s="2998"/>
      <c r="AM15" s="2998"/>
      <c r="AN15" s="2998"/>
      <c r="AO15" s="2998"/>
      <c r="AP15" s="2998"/>
      <c r="AQ15" s="3017"/>
      <c r="AR15" s="3017"/>
      <c r="AS15" s="3019"/>
      <c r="AT15" s="127"/>
      <c r="AU15" s="127"/>
      <c r="AV15" s="127"/>
      <c r="AW15" s="127"/>
      <c r="AX15" s="127"/>
      <c r="AY15" s="127"/>
      <c r="AZ15" s="127"/>
      <c r="BA15" s="127"/>
      <c r="BB15" s="127"/>
      <c r="BC15" s="127"/>
      <c r="BD15" s="127"/>
      <c r="BE15" s="127"/>
      <c r="BF15" s="127"/>
      <c r="BG15" s="127"/>
      <c r="BH15" s="127"/>
      <c r="BI15" s="127"/>
      <c r="BJ15" s="127"/>
      <c r="BK15" s="127"/>
      <c r="BL15" s="127"/>
      <c r="BM15" s="127"/>
    </row>
    <row r="16" spans="1:65" s="69" customFormat="1" ht="54.75" customHeight="1" x14ac:dyDescent="0.25">
      <c r="A16" s="253"/>
      <c r="B16" s="347"/>
      <c r="C16" s="253"/>
      <c r="D16" s="254"/>
      <c r="E16" s="120"/>
      <c r="F16" s="2973"/>
      <c r="G16" s="3020"/>
      <c r="H16" s="2147"/>
      <c r="I16" s="3021"/>
      <c r="J16" s="2147"/>
      <c r="K16" s="3021"/>
      <c r="L16" s="3022"/>
      <c r="M16" s="2144"/>
      <c r="N16" s="2755"/>
      <c r="O16" s="2996"/>
      <c r="P16" s="2994"/>
      <c r="Q16" s="2995"/>
      <c r="R16" s="3009"/>
      <c r="S16" s="3001"/>
      <c r="T16" s="3003"/>
      <c r="U16" s="3006"/>
      <c r="V16" s="72" t="s">
        <v>263</v>
      </c>
      <c r="W16" s="344">
        <v>15000000</v>
      </c>
      <c r="X16" s="345" t="s">
        <v>262</v>
      </c>
      <c r="Y16" s="67">
        <v>20</v>
      </c>
      <c r="Z16" s="68" t="s">
        <v>257</v>
      </c>
      <c r="AA16" s="2998"/>
      <c r="AB16" s="2998"/>
      <c r="AC16" s="2998"/>
      <c r="AD16" s="2998"/>
      <c r="AE16" s="2998"/>
      <c r="AF16" s="2998"/>
      <c r="AG16" s="2998"/>
      <c r="AH16" s="2998"/>
      <c r="AI16" s="2998"/>
      <c r="AJ16" s="2998"/>
      <c r="AK16" s="2998"/>
      <c r="AL16" s="2998"/>
      <c r="AM16" s="2998"/>
      <c r="AN16" s="2998"/>
      <c r="AO16" s="2998"/>
      <c r="AP16" s="2998"/>
      <c r="AQ16" s="3017"/>
      <c r="AR16" s="3017"/>
      <c r="AS16" s="3019"/>
    </row>
    <row r="17" spans="1:45" s="70" customFormat="1" ht="42" customHeight="1" x14ac:dyDescent="0.25">
      <c r="A17" s="253"/>
      <c r="B17" s="347"/>
      <c r="C17" s="253"/>
      <c r="D17" s="254"/>
      <c r="E17" s="120"/>
      <c r="F17" s="2973"/>
      <c r="G17" s="3020"/>
      <c r="H17" s="2147"/>
      <c r="I17" s="3021"/>
      <c r="J17" s="2147"/>
      <c r="K17" s="3021"/>
      <c r="L17" s="3022"/>
      <c r="M17" s="2144"/>
      <c r="N17" s="2755"/>
      <c r="O17" s="2996"/>
      <c r="P17" s="2994"/>
      <c r="Q17" s="2995"/>
      <c r="R17" s="3009"/>
      <c r="S17" s="3001"/>
      <c r="T17" s="3003"/>
      <c r="U17" s="3006"/>
      <c r="V17" s="2172" t="s">
        <v>264</v>
      </c>
      <c r="W17" s="344">
        <v>48000000</v>
      </c>
      <c r="X17" s="345" t="s">
        <v>262</v>
      </c>
      <c r="Y17" s="67">
        <v>20</v>
      </c>
      <c r="Z17" s="352" t="s">
        <v>257</v>
      </c>
      <c r="AA17" s="2998"/>
      <c r="AB17" s="2998"/>
      <c r="AC17" s="2998"/>
      <c r="AD17" s="2998"/>
      <c r="AE17" s="2998"/>
      <c r="AF17" s="2998"/>
      <c r="AG17" s="2998"/>
      <c r="AH17" s="2998"/>
      <c r="AI17" s="2998"/>
      <c r="AJ17" s="2998"/>
      <c r="AK17" s="2998"/>
      <c r="AL17" s="2998"/>
      <c r="AM17" s="2998"/>
      <c r="AN17" s="2998"/>
      <c r="AO17" s="2998"/>
      <c r="AP17" s="2998"/>
      <c r="AQ17" s="3017"/>
      <c r="AR17" s="3017"/>
      <c r="AS17" s="3019"/>
    </row>
    <row r="18" spans="1:45" s="70" customFormat="1" ht="35.25" customHeight="1" x14ac:dyDescent="0.25">
      <c r="A18" s="253"/>
      <c r="B18" s="347"/>
      <c r="C18" s="253"/>
      <c r="D18" s="254"/>
      <c r="E18" s="120"/>
      <c r="F18" s="2973"/>
      <c r="G18" s="3020"/>
      <c r="H18" s="2147"/>
      <c r="I18" s="3021"/>
      <c r="J18" s="2147"/>
      <c r="K18" s="3021"/>
      <c r="L18" s="3022"/>
      <c r="M18" s="2144"/>
      <c r="N18" s="2755"/>
      <c r="O18" s="2996"/>
      <c r="P18" s="2994"/>
      <c r="Q18" s="2995"/>
      <c r="R18" s="3009"/>
      <c r="S18" s="3001"/>
      <c r="T18" s="3003"/>
      <c r="U18" s="3006"/>
      <c r="V18" s="2172"/>
      <c r="W18" s="353">
        <v>0</v>
      </c>
      <c r="X18" s="345" t="s">
        <v>265</v>
      </c>
      <c r="Y18" s="67">
        <v>20</v>
      </c>
      <c r="Z18" s="352" t="s">
        <v>257</v>
      </c>
      <c r="AA18" s="2998"/>
      <c r="AB18" s="2998"/>
      <c r="AC18" s="2998"/>
      <c r="AD18" s="2998"/>
      <c r="AE18" s="2998"/>
      <c r="AF18" s="2998"/>
      <c r="AG18" s="2998"/>
      <c r="AH18" s="2998"/>
      <c r="AI18" s="2998"/>
      <c r="AJ18" s="2998"/>
      <c r="AK18" s="2998"/>
      <c r="AL18" s="2998"/>
      <c r="AM18" s="2998"/>
      <c r="AN18" s="2998"/>
      <c r="AO18" s="2998"/>
      <c r="AP18" s="2998"/>
      <c r="AQ18" s="3017"/>
      <c r="AR18" s="3017"/>
      <c r="AS18" s="3019"/>
    </row>
    <row r="19" spans="1:45" s="70" customFormat="1" ht="45.75" customHeight="1" x14ac:dyDescent="0.25">
      <c r="A19" s="253"/>
      <c r="B19" s="254"/>
      <c r="C19" s="253"/>
      <c r="D19" s="254"/>
      <c r="E19" s="120"/>
      <c r="F19" s="2973"/>
      <c r="G19" s="3020"/>
      <c r="H19" s="2147"/>
      <c r="I19" s="3021"/>
      <c r="J19" s="2147"/>
      <c r="K19" s="3021"/>
      <c r="L19" s="3022"/>
      <c r="M19" s="2144"/>
      <c r="N19" s="2755"/>
      <c r="O19" s="2996"/>
      <c r="P19" s="2994"/>
      <c r="Q19" s="2995"/>
      <c r="R19" s="3009"/>
      <c r="S19" s="3001"/>
      <c r="T19" s="3003"/>
      <c r="U19" s="3010"/>
      <c r="V19" s="3012" t="s">
        <v>266</v>
      </c>
      <c r="W19" s="344">
        <v>9100000</v>
      </c>
      <c r="X19" s="345" t="s">
        <v>267</v>
      </c>
      <c r="Y19" s="67">
        <v>20</v>
      </c>
      <c r="Z19" s="352" t="s">
        <v>257</v>
      </c>
      <c r="AA19" s="2998"/>
      <c r="AB19" s="2998"/>
      <c r="AC19" s="2998"/>
      <c r="AD19" s="2998"/>
      <c r="AE19" s="2998"/>
      <c r="AF19" s="2998"/>
      <c r="AG19" s="2998"/>
      <c r="AH19" s="2998"/>
      <c r="AI19" s="2998"/>
      <c r="AJ19" s="2998"/>
      <c r="AK19" s="2998"/>
      <c r="AL19" s="2998"/>
      <c r="AM19" s="2998"/>
      <c r="AN19" s="2998"/>
      <c r="AO19" s="2998"/>
      <c r="AP19" s="2998"/>
      <c r="AQ19" s="3017"/>
      <c r="AR19" s="3017"/>
      <c r="AS19" s="3019"/>
    </row>
    <row r="20" spans="1:45" s="70" customFormat="1" ht="47.25" customHeight="1" x14ac:dyDescent="0.25">
      <c r="A20" s="253"/>
      <c r="B20" s="254"/>
      <c r="C20" s="253"/>
      <c r="D20" s="254"/>
      <c r="E20" s="120"/>
      <c r="F20" s="2973"/>
      <c r="G20" s="3020"/>
      <c r="H20" s="2147"/>
      <c r="I20" s="3021"/>
      <c r="J20" s="2147"/>
      <c r="K20" s="3021"/>
      <c r="L20" s="3022"/>
      <c r="M20" s="2144"/>
      <c r="N20" s="2755"/>
      <c r="O20" s="2996"/>
      <c r="P20" s="2994"/>
      <c r="Q20" s="2995"/>
      <c r="R20" s="3009"/>
      <c r="S20" s="3001"/>
      <c r="T20" s="3003"/>
      <c r="U20" s="3010"/>
      <c r="V20" s="3013"/>
      <c r="W20" s="344">
        <v>16000000</v>
      </c>
      <c r="X20" s="345" t="s">
        <v>268</v>
      </c>
      <c r="Y20" s="67">
        <v>21</v>
      </c>
      <c r="Z20" s="352" t="s">
        <v>257</v>
      </c>
      <c r="AA20" s="2998"/>
      <c r="AB20" s="2998"/>
      <c r="AC20" s="2998"/>
      <c r="AD20" s="2998"/>
      <c r="AE20" s="2998"/>
      <c r="AF20" s="2998"/>
      <c r="AG20" s="2998"/>
      <c r="AH20" s="2998"/>
      <c r="AI20" s="2998"/>
      <c r="AJ20" s="2998"/>
      <c r="AK20" s="2998"/>
      <c r="AL20" s="2998"/>
      <c r="AM20" s="2998"/>
      <c r="AN20" s="2998"/>
      <c r="AO20" s="2998"/>
      <c r="AP20" s="2998"/>
      <c r="AQ20" s="3017"/>
      <c r="AR20" s="3017"/>
      <c r="AS20" s="3019"/>
    </row>
    <row r="21" spans="1:45" s="70" customFormat="1" ht="43.5" customHeight="1" x14ac:dyDescent="0.25">
      <c r="A21" s="253"/>
      <c r="B21" s="254"/>
      <c r="C21" s="253"/>
      <c r="D21" s="254"/>
      <c r="E21" s="120"/>
      <c r="F21" s="2973"/>
      <c r="G21" s="3020"/>
      <c r="H21" s="2147"/>
      <c r="I21" s="3021"/>
      <c r="J21" s="2147"/>
      <c r="K21" s="3021"/>
      <c r="L21" s="3022"/>
      <c r="M21" s="2144"/>
      <c r="N21" s="2755"/>
      <c r="O21" s="2996"/>
      <c r="P21" s="2994"/>
      <c r="Q21" s="2995"/>
      <c r="R21" s="3009"/>
      <c r="S21" s="3001"/>
      <c r="T21" s="3003"/>
      <c r="U21" s="3010"/>
      <c r="V21" s="3013"/>
      <c r="W21" s="344">
        <v>4000000</v>
      </c>
      <c r="X21" s="345" t="s">
        <v>269</v>
      </c>
      <c r="Y21" s="67">
        <v>22</v>
      </c>
      <c r="Z21" s="352" t="s">
        <v>257</v>
      </c>
      <c r="AA21" s="2998"/>
      <c r="AB21" s="2998"/>
      <c r="AC21" s="2998"/>
      <c r="AD21" s="2998"/>
      <c r="AE21" s="2998"/>
      <c r="AF21" s="2998"/>
      <c r="AG21" s="2998"/>
      <c r="AH21" s="2998"/>
      <c r="AI21" s="2998"/>
      <c r="AJ21" s="2998"/>
      <c r="AK21" s="2998"/>
      <c r="AL21" s="2998"/>
      <c r="AM21" s="2998"/>
      <c r="AN21" s="2998"/>
      <c r="AO21" s="2998"/>
      <c r="AP21" s="2998"/>
      <c r="AQ21" s="3017"/>
      <c r="AR21" s="3017"/>
      <c r="AS21" s="3019"/>
    </row>
    <row r="22" spans="1:45" s="70" customFormat="1" ht="49.5" customHeight="1" x14ac:dyDescent="0.25">
      <c r="A22" s="253"/>
      <c r="B22" s="254"/>
      <c r="C22" s="253"/>
      <c r="D22" s="254"/>
      <c r="E22" s="120"/>
      <c r="F22" s="2973"/>
      <c r="G22" s="3020"/>
      <c r="H22" s="2147"/>
      <c r="I22" s="3021"/>
      <c r="J22" s="2147"/>
      <c r="K22" s="3021"/>
      <c r="L22" s="3022"/>
      <c r="M22" s="2144"/>
      <c r="N22" s="2755"/>
      <c r="O22" s="2996"/>
      <c r="P22" s="2994"/>
      <c r="Q22" s="2995"/>
      <c r="R22" s="3009"/>
      <c r="S22" s="3001"/>
      <c r="T22" s="3003"/>
      <c r="U22" s="3010"/>
      <c r="V22" s="3014"/>
      <c r="W22" s="344">
        <v>16000000</v>
      </c>
      <c r="X22" s="345" t="s">
        <v>270</v>
      </c>
      <c r="Y22" s="67">
        <v>20</v>
      </c>
      <c r="Z22" s="352" t="s">
        <v>257</v>
      </c>
      <c r="AA22" s="2998"/>
      <c r="AB22" s="2998"/>
      <c r="AC22" s="2998"/>
      <c r="AD22" s="2998"/>
      <c r="AE22" s="2998"/>
      <c r="AF22" s="2998"/>
      <c r="AG22" s="2998"/>
      <c r="AH22" s="2998"/>
      <c r="AI22" s="2998"/>
      <c r="AJ22" s="2998"/>
      <c r="AK22" s="2998"/>
      <c r="AL22" s="2998"/>
      <c r="AM22" s="2998"/>
      <c r="AN22" s="2998"/>
      <c r="AO22" s="2998"/>
      <c r="AP22" s="2998"/>
      <c r="AQ22" s="3017"/>
      <c r="AR22" s="3017"/>
      <c r="AS22" s="3019"/>
    </row>
    <row r="23" spans="1:45" s="70" customFormat="1" ht="60.75" customHeight="1" x14ac:dyDescent="0.25">
      <c r="A23" s="253"/>
      <c r="B23" s="254"/>
      <c r="C23" s="253"/>
      <c r="D23" s="254"/>
      <c r="E23" s="120"/>
      <c r="F23" s="2973"/>
      <c r="G23" s="3020"/>
      <c r="H23" s="2147"/>
      <c r="I23" s="3021"/>
      <c r="J23" s="2147"/>
      <c r="K23" s="3021"/>
      <c r="L23" s="3022"/>
      <c r="M23" s="2144"/>
      <c r="N23" s="2755"/>
      <c r="O23" s="2996"/>
      <c r="P23" s="2994"/>
      <c r="Q23" s="2995"/>
      <c r="R23" s="3009"/>
      <c r="S23" s="3001"/>
      <c r="T23" s="3003"/>
      <c r="U23" s="3010"/>
      <c r="V23" s="354" t="s">
        <v>271</v>
      </c>
      <c r="W23" s="355">
        <v>50000000</v>
      </c>
      <c r="X23" s="345" t="s">
        <v>272</v>
      </c>
      <c r="Y23" s="67">
        <v>39</v>
      </c>
      <c r="Z23" s="356" t="s">
        <v>273</v>
      </c>
      <c r="AA23" s="2998"/>
      <c r="AB23" s="2998"/>
      <c r="AC23" s="2998"/>
      <c r="AD23" s="2998"/>
      <c r="AE23" s="2998"/>
      <c r="AF23" s="2998"/>
      <c r="AG23" s="2998"/>
      <c r="AH23" s="2998"/>
      <c r="AI23" s="2998"/>
      <c r="AJ23" s="2998"/>
      <c r="AK23" s="2998"/>
      <c r="AL23" s="2998"/>
      <c r="AM23" s="2998"/>
      <c r="AN23" s="2998"/>
      <c r="AO23" s="2998"/>
      <c r="AP23" s="2998"/>
      <c r="AQ23" s="3017"/>
      <c r="AR23" s="3017"/>
      <c r="AS23" s="3019"/>
    </row>
    <row r="24" spans="1:45" s="70" customFormat="1" ht="53.25" customHeight="1" x14ac:dyDescent="0.25">
      <c r="A24" s="253"/>
      <c r="B24" s="254"/>
      <c r="C24" s="253"/>
      <c r="D24" s="254"/>
      <c r="E24" s="120"/>
      <c r="F24" s="2973"/>
      <c r="G24" s="3020"/>
      <c r="H24" s="2147"/>
      <c r="I24" s="3021"/>
      <c r="J24" s="2147"/>
      <c r="K24" s="3021"/>
      <c r="L24" s="3022"/>
      <c r="M24" s="2144"/>
      <c r="N24" s="2755"/>
      <c r="O24" s="2996"/>
      <c r="P24" s="2994"/>
      <c r="Q24" s="2995"/>
      <c r="R24" s="3009"/>
      <c r="S24" s="3001"/>
      <c r="T24" s="3003"/>
      <c r="U24" s="3010"/>
      <c r="V24" s="354" t="s">
        <v>274</v>
      </c>
      <c r="W24" s="355">
        <v>28000000</v>
      </c>
      <c r="X24" s="345" t="s">
        <v>272</v>
      </c>
      <c r="Y24" s="67">
        <v>39</v>
      </c>
      <c r="Z24" s="356" t="s">
        <v>273</v>
      </c>
      <c r="AA24" s="2998"/>
      <c r="AB24" s="2998"/>
      <c r="AC24" s="2998"/>
      <c r="AD24" s="2998"/>
      <c r="AE24" s="2998"/>
      <c r="AF24" s="2998"/>
      <c r="AG24" s="2998"/>
      <c r="AH24" s="2998"/>
      <c r="AI24" s="2998"/>
      <c r="AJ24" s="2998"/>
      <c r="AK24" s="2998"/>
      <c r="AL24" s="2998"/>
      <c r="AM24" s="2998"/>
      <c r="AN24" s="2998"/>
      <c r="AO24" s="2998"/>
      <c r="AP24" s="2998"/>
      <c r="AQ24" s="3017"/>
      <c r="AR24" s="3017"/>
      <c r="AS24" s="3019"/>
    </row>
    <row r="25" spans="1:45" s="70" customFormat="1" ht="60.75" customHeight="1" x14ac:dyDescent="0.25">
      <c r="A25" s="253"/>
      <c r="B25" s="254"/>
      <c r="C25" s="253"/>
      <c r="D25" s="254"/>
      <c r="E25" s="120"/>
      <c r="F25" s="2973"/>
      <c r="G25" s="3020"/>
      <c r="H25" s="2147"/>
      <c r="I25" s="3021"/>
      <c r="J25" s="2147"/>
      <c r="K25" s="3021"/>
      <c r="L25" s="3022"/>
      <c r="M25" s="2144"/>
      <c r="N25" s="2755"/>
      <c r="O25" s="2996"/>
      <c r="P25" s="2994"/>
      <c r="Q25" s="2995"/>
      <c r="R25" s="3009"/>
      <c r="S25" s="3001"/>
      <c r="T25" s="3003"/>
      <c r="U25" s="3010"/>
      <c r="V25" s="354" t="s">
        <v>275</v>
      </c>
      <c r="W25" s="355">
        <v>36000000</v>
      </c>
      <c r="X25" s="345" t="s">
        <v>272</v>
      </c>
      <c r="Y25" s="67">
        <v>39</v>
      </c>
      <c r="Z25" s="356" t="s">
        <v>273</v>
      </c>
      <c r="AA25" s="2998"/>
      <c r="AB25" s="2998"/>
      <c r="AC25" s="2998"/>
      <c r="AD25" s="2998"/>
      <c r="AE25" s="2998"/>
      <c r="AF25" s="2998"/>
      <c r="AG25" s="2998"/>
      <c r="AH25" s="2998"/>
      <c r="AI25" s="2998"/>
      <c r="AJ25" s="2998"/>
      <c r="AK25" s="2998"/>
      <c r="AL25" s="2998"/>
      <c r="AM25" s="2998"/>
      <c r="AN25" s="2998"/>
      <c r="AO25" s="2998"/>
      <c r="AP25" s="2998"/>
      <c r="AQ25" s="3017"/>
      <c r="AR25" s="3017"/>
      <c r="AS25" s="3019"/>
    </row>
    <row r="26" spans="1:45" s="70" customFormat="1" ht="51.75" customHeight="1" x14ac:dyDescent="0.25">
      <c r="A26" s="253"/>
      <c r="B26" s="254"/>
      <c r="C26" s="253"/>
      <c r="D26" s="254"/>
      <c r="E26" s="120"/>
      <c r="F26" s="2973"/>
      <c r="G26" s="3020"/>
      <c r="H26" s="2147"/>
      <c r="I26" s="3021"/>
      <c r="J26" s="2147"/>
      <c r="K26" s="3021"/>
      <c r="L26" s="3022"/>
      <c r="M26" s="2144"/>
      <c r="N26" s="2755"/>
      <c r="O26" s="2996"/>
      <c r="P26" s="2994"/>
      <c r="Q26" s="2995"/>
      <c r="R26" s="3009"/>
      <c r="S26" s="3001"/>
      <c r="T26" s="3003"/>
      <c r="U26" s="3010"/>
      <c r="V26" s="2187" t="s">
        <v>276</v>
      </c>
      <c r="W26" s="355">
        <v>805912475</v>
      </c>
      <c r="X26" s="345" t="s">
        <v>272</v>
      </c>
      <c r="Y26" s="67">
        <v>39</v>
      </c>
      <c r="Z26" s="356" t="s">
        <v>273</v>
      </c>
      <c r="AA26" s="2998"/>
      <c r="AB26" s="2998"/>
      <c r="AC26" s="2998"/>
      <c r="AD26" s="2998"/>
      <c r="AE26" s="2998"/>
      <c r="AF26" s="2998"/>
      <c r="AG26" s="2998"/>
      <c r="AH26" s="2998"/>
      <c r="AI26" s="2998"/>
      <c r="AJ26" s="2998"/>
      <c r="AK26" s="2998"/>
      <c r="AL26" s="2998"/>
      <c r="AM26" s="2998"/>
      <c r="AN26" s="2998"/>
      <c r="AO26" s="2998"/>
      <c r="AP26" s="2998"/>
      <c r="AQ26" s="3017"/>
      <c r="AR26" s="3017"/>
      <c r="AS26" s="3019"/>
    </row>
    <row r="27" spans="1:45" s="70" customFormat="1" ht="51" customHeight="1" x14ac:dyDescent="0.25">
      <c r="A27" s="253"/>
      <c r="B27" s="254"/>
      <c r="C27" s="253"/>
      <c r="D27" s="254"/>
      <c r="E27" s="120"/>
      <c r="F27" s="2973"/>
      <c r="G27" s="3020"/>
      <c r="H27" s="2147"/>
      <c r="I27" s="3021"/>
      <c r="J27" s="2147"/>
      <c r="K27" s="3021"/>
      <c r="L27" s="3022"/>
      <c r="M27" s="2144"/>
      <c r="N27" s="2755"/>
      <c r="O27" s="2996"/>
      <c r="P27" s="2994"/>
      <c r="Q27" s="2995"/>
      <c r="R27" s="3009"/>
      <c r="S27" s="3001"/>
      <c r="T27" s="3003"/>
      <c r="U27" s="3010"/>
      <c r="V27" s="2188"/>
      <c r="W27" s="344">
        <v>176183734.30000001</v>
      </c>
      <c r="X27" s="261" t="s">
        <v>277</v>
      </c>
      <c r="Y27" s="67">
        <v>83</v>
      </c>
      <c r="Z27" s="356" t="s">
        <v>278</v>
      </c>
      <c r="AA27" s="2998"/>
      <c r="AB27" s="2998"/>
      <c r="AC27" s="2998"/>
      <c r="AD27" s="2998"/>
      <c r="AE27" s="2998"/>
      <c r="AF27" s="2998"/>
      <c r="AG27" s="2998"/>
      <c r="AH27" s="2998"/>
      <c r="AI27" s="2998"/>
      <c r="AJ27" s="2998"/>
      <c r="AK27" s="2998"/>
      <c r="AL27" s="2998"/>
      <c r="AM27" s="2998"/>
      <c r="AN27" s="2998"/>
      <c r="AO27" s="2998"/>
      <c r="AP27" s="2998"/>
      <c r="AQ27" s="3017"/>
      <c r="AR27" s="3017"/>
      <c r="AS27" s="3019"/>
    </row>
    <row r="28" spans="1:45" s="70" customFormat="1" ht="44.25" customHeight="1" x14ac:dyDescent="0.25">
      <c r="A28" s="253"/>
      <c r="B28" s="254"/>
      <c r="C28" s="253"/>
      <c r="D28" s="254"/>
      <c r="E28" s="120"/>
      <c r="F28" s="2973"/>
      <c r="G28" s="3020"/>
      <c r="H28" s="2147"/>
      <c r="I28" s="3021"/>
      <c r="J28" s="2147"/>
      <c r="K28" s="3021"/>
      <c r="L28" s="3022"/>
      <c r="M28" s="2144"/>
      <c r="N28" s="2755"/>
      <c r="O28" s="2996"/>
      <c r="P28" s="2994"/>
      <c r="Q28" s="2995"/>
      <c r="R28" s="3009"/>
      <c r="S28" s="3001"/>
      <c r="T28" s="3003"/>
      <c r="U28" s="3010"/>
      <c r="V28" s="3015"/>
      <c r="W28" s="344">
        <v>30000000</v>
      </c>
      <c r="X28" s="261" t="s">
        <v>262</v>
      </c>
      <c r="Y28" s="67">
        <v>20</v>
      </c>
      <c r="Z28" s="356" t="s">
        <v>252</v>
      </c>
      <c r="AA28" s="2998"/>
      <c r="AB28" s="2998"/>
      <c r="AC28" s="2998"/>
      <c r="AD28" s="2998"/>
      <c r="AE28" s="2998"/>
      <c r="AF28" s="2998"/>
      <c r="AG28" s="2998"/>
      <c r="AH28" s="2998"/>
      <c r="AI28" s="2998"/>
      <c r="AJ28" s="2998"/>
      <c r="AK28" s="2998"/>
      <c r="AL28" s="2998"/>
      <c r="AM28" s="2998"/>
      <c r="AN28" s="2998"/>
      <c r="AO28" s="2998"/>
      <c r="AP28" s="2998"/>
      <c r="AQ28" s="3017"/>
      <c r="AR28" s="3017"/>
      <c r="AS28" s="3019"/>
    </row>
    <row r="29" spans="1:45" s="70" customFormat="1" ht="51" customHeight="1" x14ac:dyDescent="0.25">
      <c r="A29" s="253"/>
      <c r="B29" s="254"/>
      <c r="C29" s="253"/>
      <c r="D29" s="254"/>
      <c r="E29" s="120"/>
      <c r="F29" s="2973"/>
      <c r="G29" s="3020"/>
      <c r="H29" s="2147"/>
      <c r="I29" s="3021"/>
      <c r="J29" s="2147"/>
      <c r="K29" s="3021"/>
      <c r="L29" s="3022"/>
      <c r="M29" s="2144"/>
      <c r="N29" s="2755"/>
      <c r="O29" s="2996"/>
      <c r="P29" s="2994"/>
      <c r="Q29" s="2995"/>
      <c r="R29" s="3009"/>
      <c r="S29" s="3001"/>
      <c r="T29" s="3003"/>
      <c r="U29" s="3010"/>
      <c r="V29" s="354" t="s">
        <v>279</v>
      </c>
      <c r="W29" s="344">
        <v>0</v>
      </c>
      <c r="X29" s="345" t="s">
        <v>280</v>
      </c>
      <c r="Y29" s="67">
        <v>41</v>
      </c>
      <c r="Z29" s="356" t="s">
        <v>281</v>
      </c>
      <c r="AA29" s="2998"/>
      <c r="AB29" s="2998"/>
      <c r="AC29" s="2998"/>
      <c r="AD29" s="2998"/>
      <c r="AE29" s="2998"/>
      <c r="AF29" s="2998"/>
      <c r="AG29" s="2998"/>
      <c r="AH29" s="2998"/>
      <c r="AI29" s="2998"/>
      <c r="AJ29" s="2998"/>
      <c r="AK29" s="2998"/>
      <c r="AL29" s="2998"/>
      <c r="AM29" s="2998"/>
      <c r="AN29" s="2998"/>
      <c r="AO29" s="2998"/>
      <c r="AP29" s="2998"/>
      <c r="AQ29" s="3017"/>
      <c r="AR29" s="3017"/>
      <c r="AS29" s="3019"/>
    </row>
    <row r="30" spans="1:45" s="70" customFormat="1" ht="60.75" customHeight="1" x14ac:dyDescent="0.25">
      <c r="A30" s="253"/>
      <c r="B30" s="254"/>
      <c r="C30" s="253"/>
      <c r="D30" s="254"/>
      <c r="E30" s="120"/>
      <c r="F30" s="2973"/>
      <c r="G30" s="3020"/>
      <c r="H30" s="2147"/>
      <c r="I30" s="3021"/>
      <c r="J30" s="2147"/>
      <c r="K30" s="3021"/>
      <c r="L30" s="3022"/>
      <c r="M30" s="2144"/>
      <c r="N30" s="2755"/>
      <c r="O30" s="2996"/>
      <c r="P30" s="2994"/>
      <c r="Q30" s="2995"/>
      <c r="R30" s="3009"/>
      <c r="S30" s="3001"/>
      <c r="T30" s="3003"/>
      <c r="U30" s="3010"/>
      <c r="V30" s="354" t="s">
        <v>282</v>
      </c>
      <c r="W30" s="344">
        <v>13500000</v>
      </c>
      <c r="X30" s="345" t="s">
        <v>280</v>
      </c>
      <c r="Y30" s="67">
        <v>41</v>
      </c>
      <c r="Z30" s="356" t="s">
        <v>281</v>
      </c>
      <c r="AA30" s="2998"/>
      <c r="AB30" s="2998"/>
      <c r="AC30" s="2998"/>
      <c r="AD30" s="2998"/>
      <c r="AE30" s="2998"/>
      <c r="AF30" s="2998"/>
      <c r="AG30" s="2998"/>
      <c r="AH30" s="2998"/>
      <c r="AI30" s="2998"/>
      <c r="AJ30" s="2998"/>
      <c r="AK30" s="2998"/>
      <c r="AL30" s="2998"/>
      <c r="AM30" s="2998"/>
      <c r="AN30" s="2998"/>
      <c r="AO30" s="2998"/>
      <c r="AP30" s="2998"/>
      <c r="AQ30" s="3017"/>
      <c r="AR30" s="3017"/>
      <c r="AS30" s="3019"/>
    </row>
    <row r="31" spans="1:45" s="70" customFormat="1" ht="57" customHeight="1" x14ac:dyDescent="0.25">
      <c r="A31" s="253"/>
      <c r="B31" s="254"/>
      <c r="C31" s="253"/>
      <c r="D31" s="254"/>
      <c r="E31" s="120"/>
      <c r="F31" s="2973"/>
      <c r="G31" s="3020"/>
      <c r="H31" s="2147"/>
      <c r="I31" s="3021"/>
      <c r="J31" s="2147"/>
      <c r="K31" s="3021"/>
      <c r="L31" s="3022"/>
      <c r="M31" s="2144"/>
      <c r="N31" s="2755"/>
      <c r="O31" s="2996"/>
      <c r="P31" s="2994"/>
      <c r="Q31" s="2995"/>
      <c r="R31" s="3009"/>
      <c r="S31" s="3001"/>
      <c r="T31" s="3003"/>
      <c r="U31" s="3010"/>
      <c r="V31" s="354" t="s">
        <v>283</v>
      </c>
      <c r="W31" s="344">
        <v>35212900</v>
      </c>
      <c r="X31" s="345" t="s">
        <v>280</v>
      </c>
      <c r="Y31" s="67">
        <v>41</v>
      </c>
      <c r="Z31" s="356" t="s">
        <v>281</v>
      </c>
      <c r="AA31" s="2998"/>
      <c r="AB31" s="2998"/>
      <c r="AC31" s="2998"/>
      <c r="AD31" s="2998"/>
      <c r="AE31" s="2998"/>
      <c r="AF31" s="2998"/>
      <c r="AG31" s="2998"/>
      <c r="AH31" s="2998"/>
      <c r="AI31" s="2998"/>
      <c r="AJ31" s="2998"/>
      <c r="AK31" s="2998"/>
      <c r="AL31" s="2998"/>
      <c r="AM31" s="2998"/>
      <c r="AN31" s="2998"/>
      <c r="AO31" s="2998"/>
      <c r="AP31" s="2998"/>
      <c r="AQ31" s="3017"/>
      <c r="AR31" s="3017"/>
      <c r="AS31" s="3019"/>
    </row>
    <row r="32" spans="1:45" s="70" customFormat="1" ht="47.25" customHeight="1" x14ac:dyDescent="0.25">
      <c r="A32" s="253"/>
      <c r="B32" s="254"/>
      <c r="C32" s="253"/>
      <c r="D32" s="254"/>
      <c r="E32" s="120"/>
      <c r="F32" s="2973"/>
      <c r="G32" s="3020"/>
      <c r="H32" s="2147"/>
      <c r="I32" s="3021"/>
      <c r="J32" s="2147"/>
      <c r="K32" s="3021"/>
      <c r="L32" s="3022"/>
      <c r="M32" s="2144"/>
      <c r="N32" s="2755"/>
      <c r="O32" s="2996"/>
      <c r="P32" s="2994"/>
      <c r="Q32" s="2995"/>
      <c r="R32" s="3009"/>
      <c r="S32" s="3001"/>
      <c r="T32" s="3003"/>
      <c r="U32" s="3010"/>
      <c r="V32" s="2187" t="s">
        <v>284</v>
      </c>
      <c r="W32" s="344">
        <v>135269594.59999999</v>
      </c>
      <c r="X32" s="345" t="s">
        <v>280</v>
      </c>
      <c r="Y32" s="67">
        <v>41</v>
      </c>
      <c r="Z32" s="356" t="s">
        <v>281</v>
      </c>
      <c r="AA32" s="2998"/>
      <c r="AB32" s="2998"/>
      <c r="AC32" s="2998"/>
      <c r="AD32" s="2998"/>
      <c r="AE32" s="2998"/>
      <c r="AF32" s="2998"/>
      <c r="AG32" s="2998"/>
      <c r="AH32" s="2998"/>
      <c r="AI32" s="2998"/>
      <c r="AJ32" s="2998"/>
      <c r="AK32" s="2998"/>
      <c r="AL32" s="2998"/>
      <c r="AM32" s="2998"/>
      <c r="AN32" s="2998"/>
      <c r="AO32" s="2998"/>
      <c r="AP32" s="2998"/>
      <c r="AQ32" s="3017"/>
      <c r="AR32" s="3017"/>
      <c r="AS32" s="3019"/>
    </row>
    <row r="33" spans="1:45" s="70" customFormat="1" ht="47.25" customHeight="1" x14ac:dyDescent="0.25">
      <c r="A33" s="253"/>
      <c r="B33" s="254"/>
      <c r="C33" s="253"/>
      <c r="D33" s="254"/>
      <c r="E33" s="120"/>
      <c r="F33" s="2973"/>
      <c r="G33" s="3020"/>
      <c r="H33" s="2147"/>
      <c r="I33" s="3021"/>
      <c r="J33" s="2147"/>
      <c r="K33" s="3021"/>
      <c r="L33" s="3022"/>
      <c r="M33" s="2144"/>
      <c r="N33" s="2755"/>
      <c r="O33" s="2996"/>
      <c r="P33" s="2994"/>
      <c r="Q33" s="2995"/>
      <c r="R33" s="3009"/>
      <c r="S33" s="3001"/>
      <c r="T33" s="3003"/>
      <c r="U33" s="3011"/>
      <c r="V33" s="3015"/>
      <c r="W33" s="344">
        <v>74600000</v>
      </c>
      <c r="X33" s="261" t="s">
        <v>262</v>
      </c>
      <c r="Y33" s="67">
        <v>20</v>
      </c>
      <c r="Z33" s="356" t="s">
        <v>252</v>
      </c>
      <c r="AA33" s="2998"/>
      <c r="AB33" s="2998"/>
      <c r="AC33" s="2998"/>
      <c r="AD33" s="2998"/>
      <c r="AE33" s="2998"/>
      <c r="AF33" s="2998"/>
      <c r="AG33" s="2998"/>
      <c r="AH33" s="2998"/>
      <c r="AI33" s="2998"/>
      <c r="AJ33" s="2998"/>
      <c r="AK33" s="2998"/>
      <c r="AL33" s="2998"/>
      <c r="AM33" s="2998"/>
      <c r="AN33" s="2998"/>
      <c r="AO33" s="2998"/>
      <c r="AP33" s="2998"/>
      <c r="AQ33" s="3017"/>
      <c r="AR33" s="3017"/>
      <c r="AS33" s="3019"/>
    </row>
    <row r="34" spans="1:45" s="70" customFormat="1" ht="55.5" customHeight="1" x14ac:dyDescent="0.25">
      <c r="A34" s="253"/>
      <c r="B34" s="254"/>
      <c r="C34" s="253"/>
      <c r="D34" s="254"/>
      <c r="E34" s="120"/>
      <c r="F34" s="2973"/>
      <c r="G34" s="99" t="s">
        <v>63</v>
      </c>
      <c r="H34" s="357" t="s">
        <v>285</v>
      </c>
      <c r="I34" s="99">
        <v>3301070</v>
      </c>
      <c r="J34" s="358" t="s">
        <v>286</v>
      </c>
      <c r="K34" s="168" t="s">
        <v>63</v>
      </c>
      <c r="L34" s="359" t="s">
        <v>287</v>
      </c>
      <c r="M34" s="168">
        <v>330107000</v>
      </c>
      <c r="N34" s="360" t="s">
        <v>288</v>
      </c>
      <c r="O34" s="361">
        <v>0.3</v>
      </c>
      <c r="P34" s="2994"/>
      <c r="Q34" s="2995"/>
      <c r="R34" s="362">
        <v>1.0100608607429406E-2</v>
      </c>
      <c r="S34" s="3001"/>
      <c r="T34" s="3003"/>
      <c r="U34" s="363" t="s">
        <v>289</v>
      </c>
      <c r="V34" s="354" t="s">
        <v>290</v>
      </c>
      <c r="W34" s="344">
        <v>20000000</v>
      </c>
      <c r="X34" s="345" t="s">
        <v>291</v>
      </c>
      <c r="Y34" s="67">
        <v>20</v>
      </c>
      <c r="Z34" s="356" t="s">
        <v>252</v>
      </c>
      <c r="AA34" s="2998"/>
      <c r="AB34" s="2998"/>
      <c r="AC34" s="2998"/>
      <c r="AD34" s="2998"/>
      <c r="AE34" s="2998"/>
      <c r="AF34" s="2998"/>
      <c r="AG34" s="2998"/>
      <c r="AH34" s="2998"/>
      <c r="AI34" s="2998"/>
      <c r="AJ34" s="2998"/>
      <c r="AK34" s="2998"/>
      <c r="AL34" s="2998"/>
      <c r="AM34" s="2998"/>
      <c r="AN34" s="2998"/>
      <c r="AO34" s="2998"/>
      <c r="AP34" s="2998"/>
      <c r="AQ34" s="3017"/>
      <c r="AR34" s="3017"/>
      <c r="AS34" s="3019"/>
    </row>
    <row r="35" spans="1:45" s="70" customFormat="1" ht="63.75" customHeight="1" x14ac:dyDescent="0.25">
      <c r="A35" s="253"/>
      <c r="B35" s="254"/>
      <c r="C35" s="253"/>
      <c r="D35" s="254"/>
      <c r="E35" s="120"/>
      <c r="F35" s="2973"/>
      <c r="G35" s="364">
        <v>3301099</v>
      </c>
      <c r="H35" s="365" t="s">
        <v>292</v>
      </c>
      <c r="I35" s="364">
        <v>3301099</v>
      </c>
      <c r="J35" s="365" t="s">
        <v>292</v>
      </c>
      <c r="K35" s="364">
        <v>330109900</v>
      </c>
      <c r="L35" s="366" t="s">
        <v>293</v>
      </c>
      <c r="M35" s="364">
        <v>330109900</v>
      </c>
      <c r="N35" s="366" t="s">
        <v>293</v>
      </c>
      <c r="O35" s="367">
        <v>1</v>
      </c>
      <c r="P35" s="2994"/>
      <c r="Q35" s="2995"/>
      <c r="R35" s="368">
        <v>2.7271643240059395E-3</v>
      </c>
      <c r="S35" s="3001"/>
      <c r="T35" s="3003"/>
      <c r="U35" s="369" t="s">
        <v>294</v>
      </c>
      <c r="V35" s="354" t="s">
        <v>295</v>
      </c>
      <c r="W35" s="344">
        <v>5400000</v>
      </c>
      <c r="X35" s="345" t="s">
        <v>296</v>
      </c>
      <c r="Y35" s="67">
        <v>20</v>
      </c>
      <c r="Z35" s="356" t="s">
        <v>252</v>
      </c>
      <c r="AA35" s="2998"/>
      <c r="AB35" s="2998"/>
      <c r="AC35" s="2998"/>
      <c r="AD35" s="2998"/>
      <c r="AE35" s="2998"/>
      <c r="AF35" s="2998"/>
      <c r="AG35" s="2998"/>
      <c r="AH35" s="2998"/>
      <c r="AI35" s="2998"/>
      <c r="AJ35" s="2998"/>
      <c r="AK35" s="2998"/>
      <c r="AL35" s="2998"/>
      <c r="AM35" s="2998"/>
      <c r="AN35" s="2998"/>
      <c r="AO35" s="2998"/>
      <c r="AP35" s="2998"/>
      <c r="AQ35" s="3017"/>
      <c r="AR35" s="3017"/>
      <c r="AS35" s="3019"/>
    </row>
    <row r="36" spans="1:45" s="70" customFormat="1" ht="85.5" customHeight="1" x14ac:dyDescent="0.25">
      <c r="A36" s="253"/>
      <c r="B36" s="254"/>
      <c r="C36" s="253"/>
      <c r="D36" s="254"/>
      <c r="E36" s="120"/>
      <c r="F36" s="2973"/>
      <c r="G36" s="370">
        <v>3301052</v>
      </c>
      <c r="H36" s="371" t="s">
        <v>297</v>
      </c>
      <c r="I36" s="370">
        <v>3301052</v>
      </c>
      <c r="J36" s="371" t="s">
        <v>297</v>
      </c>
      <c r="K36" s="370">
        <v>330105203</v>
      </c>
      <c r="L36" s="372" t="s">
        <v>298</v>
      </c>
      <c r="M36" s="370">
        <v>330105203</v>
      </c>
      <c r="N36" s="372" t="s">
        <v>298</v>
      </c>
      <c r="O36" s="373">
        <v>135</v>
      </c>
      <c r="P36" s="2994"/>
      <c r="Q36" s="2995"/>
      <c r="R36" s="374">
        <v>9.0905477466864653E-3</v>
      </c>
      <c r="S36" s="3001"/>
      <c r="T36" s="3004"/>
      <c r="U36" s="369" t="s">
        <v>299</v>
      </c>
      <c r="V36" s="375" t="s">
        <v>300</v>
      </c>
      <c r="W36" s="344">
        <v>18000000</v>
      </c>
      <c r="X36" s="345" t="s">
        <v>301</v>
      </c>
      <c r="Y36" s="67">
        <v>20</v>
      </c>
      <c r="Z36" s="356" t="s">
        <v>252</v>
      </c>
      <c r="AA36" s="2998"/>
      <c r="AB36" s="2998"/>
      <c r="AC36" s="2998"/>
      <c r="AD36" s="2998"/>
      <c r="AE36" s="2998"/>
      <c r="AF36" s="2998"/>
      <c r="AG36" s="2998"/>
      <c r="AH36" s="2998"/>
      <c r="AI36" s="2998"/>
      <c r="AJ36" s="2998"/>
      <c r="AK36" s="2998"/>
      <c r="AL36" s="2998"/>
      <c r="AM36" s="2998"/>
      <c r="AN36" s="2998"/>
      <c r="AO36" s="2998"/>
      <c r="AP36" s="2998"/>
      <c r="AQ36" s="3017"/>
      <c r="AR36" s="3017"/>
      <c r="AS36" s="3019"/>
    </row>
    <row r="37" spans="1:45" s="70" customFormat="1" ht="62.25" customHeight="1" x14ac:dyDescent="0.25">
      <c r="A37" s="253"/>
      <c r="B37" s="254"/>
      <c r="C37" s="253"/>
      <c r="D37" s="254"/>
      <c r="E37" s="120"/>
      <c r="F37" s="2973"/>
      <c r="G37" s="2144">
        <v>3301085</v>
      </c>
      <c r="H37" s="2755" t="s">
        <v>302</v>
      </c>
      <c r="I37" s="2144">
        <v>3301085</v>
      </c>
      <c r="J37" s="2755" t="s">
        <v>302</v>
      </c>
      <c r="K37" s="2144">
        <v>330108500</v>
      </c>
      <c r="L37" s="2755" t="s">
        <v>303</v>
      </c>
      <c r="M37" s="2144">
        <v>330108500</v>
      </c>
      <c r="N37" s="2755" t="s">
        <v>303</v>
      </c>
      <c r="O37" s="2272">
        <v>40000</v>
      </c>
      <c r="P37" s="2271" t="s">
        <v>304</v>
      </c>
      <c r="Q37" s="2146" t="s">
        <v>305</v>
      </c>
      <c r="R37" s="3032">
        <v>0.78381091355488275</v>
      </c>
      <c r="S37" s="3040">
        <f>SUM(W37:W60)</f>
        <v>333103297.60000002</v>
      </c>
      <c r="T37" s="3042" t="s">
        <v>306</v>
      </c>
      <c r="U37" s="3025" t="s">
        <v>307</v>
      </c>
      <c r="V37" s="3028" t="s">
        <v>308</v>
      </c>
      <c r="W37" s="376">
        <v>73200000</v>
      </c>
      <c r="X37" s="345" t="s">
        <v>309</v>
      </c>
      <c r="Y37" s="67">
        <v>34</v>
      </c>
      <c r="Z37" s="377" t="s">
        <v>310</v>
      </c>
      <c r="AA37" s="3024">
        <v>2035.7388505241099</v>
      </c>
      <c r="AB37" s="3024">
        <v>1964.2611494758901</v>
      </c>
      <c r="AC37" s="3024">
        <v>932.29840151869496</v>
      </c>
      <c r="AD37" s="3024">
        <v>304.38550636916398</v>
      </c>
      <c r="AE37" s="3024">
        <v>2126.3515558367999</v>
      </c>
      <c r="AF37" s="3024">
        <v>636.96453627534595</v>
      </c>
      <c r="AG37" s="3024">
        <v>14.753624783338401</v>
      </c>
      <c r="AH37" s="3024">
        <v>87.476270393705093</v>
      </c>
      <c r="AI37" s="3024">
        <v>0.178831815555617</v>
      </c>
      <c r="AJ37" s="3024">
        <v>0.25449142982914702</v>
      </c>
      <c r="AK37" s="3024">
        <v>0</v>
      </c>
      <c r="AL37" s="3024">
        <v>0</v>
      </c>
      <c r="AM37" s="3024">
        <v>305.04580845736899</v>
      </c>
      <c r="AN37" s="3024">
        <v>150.93405232894099</v>
      </c>
      <c r="AO37" s="3024">
        <v>520.58629322915203</v>
      </c>
      <c r="AP37" s="3024">
        <f>AA37+AB37</f>
        <v>4000</v>
      </c>
      <c r="AQ37" s="3038">
        <v>44200</v>
      </c>
      <c r="AR37" s="3038">
        <v>44560</v>
      </c>
      <c r="AS37" s="3039" t="s">
        <v>253</v>
      </c>
    </row>
    <row r="38" spans="1:45" s="70" customFormat="1" ht="62.25" customHeight="1" x14ac:dyDescent="0.25">
      <c r="A38" s="253"/>
      <c r="B38" s="254"/>
      <c r="C38" s="253"/>
      <c r="D38" s="254"/>
      <c r="E38" s="120"/>
      <c r="F38" s="2973"/>
      <c r="G38" s="2144"/>
      <c r="H38" s="2755"/>
      <c r="I38" s="2144"/>
      <c r="J38" s="2755"/>
      <c r="K38" s="2144"/>
      <c r="L38" s="2755"/>
      <c r="M38" s="2144"/>
      <c r="N38" s="2755"/>
      <c r="O38" s="2272"/>
      <c r="P38" s="2271"/>
      <c r="Q38" s="2146"/>
      <c r="R38" s="3032"/>
      <c r="S38" s="3040"/>
      <c r="T38" s="3043"/>
      <c r="U38" s="3026"/>
      <c r="V38" s="2188"/>
      <c r="W38" s="376">
        <v>18000000</v>
      </c>
      <c r="X38" s="345" t="s">
        <v>311</v>
      </c>
      <c r="Y38" s="67">
        <v>34</v>
      </c>
      <c r="Z38" s="377" t="s">
        <v>310</v>
      </c>
      <c r="AA38" s="3024"/>
      <c r="AB38" s="3024"/>
      <c r="AC38" s="3024"/>
      <c r="AD38" s="3024"/>
      <c r="AE38" s="3024"/>
      <c r="AF38" s="3024"/>
      <c r="AG38" s="3024"/>
      <c r="AH38" s="3024"/>
      <c r="AI38" s="3024"/>
      <c r="AJ38" s="3024"/>
      <c r="AK38" s="3024"/>
      <c r="AL38" s="3024"/>
      <c r="AM38" s="3024"/>
      <c r="AN38" s="3024"/>
      <c r="AO38" s="3024"/>
      <c r="AP38" s="3024"/>
      <c r="AQ38" s="3038"/>
      <c r="AR38" s="3038"/>
      <c r="AS38" s="3039"/>
    </row>
    <row r="39" spans="1:45" s="70" customFormat="1" ht="62.25" customHeight="1" x14ac:dyDescent="0.25">
      <c r="A39" s="253"/>
      <c r="B39" s="254"/>
      <c r="C39" s="253"/>
      <c r="D39" s="254"/>
      <c r="E39" s="120"/>
      <c r="F39" s="2973"/>
      <c r="G39" s="2144"/>
      <c r="H39" s="2755"/>
      <c r="I39" s="2144"/>
      <c r="J39" s="2755"/>
      <c r="K39" s="2144"/>
      <c r="L39" s="2755"/>
      <c r="M39" s="2144"/>
      <c r="N39" s="2755"/>
      <c r="O39" s="2272"/>
      <c r="P39" s="2272"/>
      <c r="Q39" s="2147"/>
      <c r="R39" s="3032"/>
      <c r="S39" s="3041"/>
      <c r="T39" s="3043"/>
      <c r="U39" s="3026"/>
      <c r="V39" s="2188"/>
      <c r="W39" s="376">
        <v>45000000</v>
      </c>
      <c r="X39" s="261" t="s">
        <v>312</v>
      </c>
      <c r="Y39" s="67">
        <v>83</v>
      </c>
      <c r="Z39" s="377" t="s">
        <v>313</v>
      </c>
      <c r="AA39" s="3024"/>
      <c r="AB39" s="3024"/>
      <c r="AC39" s="3024"/>
      <c r="AD39" s="3024"/>
      <c r="AE39" s="3024"/>
      <c r="AF39" s="3024"/>
      <c r="AG39" s="3024"/>
      <c r="AH39" s="3024"/>
      <c r="AI39" s="3024"/>
      <c r="AJ39" s="3024"/>
      <c r="AK39" s="3024"/>
      <c r="AL39" s="3024"/>
      <c r="AM39" s="3024"/>
      <c r="AN39" s="3024"/>
      <c r="AO39" s="3024"/>
      <c r="AP39" s="3024"/>
      <c r="AQ39" s="3038"/>
      <c r="AR39" s="3038"/>
      <c r="AS39" s="3039"/>
    </row>
    <row r="40" spans="1:45" s="70" customFormat="1" ht="62.25" customHeight="1" x14ac:dyDescent="0.25">
      <c r="A40" s="253"/>
      <c r="B40" s="254"/>
      <c r="C40" s="253"/>
      <c r="D40" s="254"/>
      <c r="E40" s="120"/>
      <c r="F40" s="2973"/>
      <c r="G40" s="2144"/>
      <c r="H40" s="2755"/>
      <c r="I40" s="2144"/>
      <c r="J40" s="2755"/>
      <c r="K40" s="2144"/>
      <c r="L40" s="2755"/>
      <c r="M40" s="2144"/>
      <c r="N40" s="2755"/>
      <c r="O40" s="2272"/>
      <c r="P40" s="2272"/>
      <c r="Q40" s="2147"/>
      <c r="R40" s="3032"/>
      <c r="S40" s="3041"/>
      <c r="T40" s="3043"/>
      <c r="U40" s="3026"/>
      <c r="V40" s="2188"/>
      <c r="W40" s="376">
        <v>0</v>
      </c>
      <c r="X40" s="345" t="s">
        <v>314</v>
      </c>
      <c r="Y40" s="67">
        <v>20</v>
      </c>
      <c r="Z40" s="377" t="s">
        <v>315</v>
      </c>
      <c r="AA40" s="3024"/>
      <c r="AB40" s="3024"/>
      <c r="AC40" s="3024"/>
      <c r="AD40" s="3024"/>
      <c r="AE40" s="3024"/>
      <c r="AF40" s="3024"/>
      <c r="AG40" s="3024"/>
      <c r="AH40" s="3024"/>
      <c r="AI40" s="3024"/>
      <c r="AJ40" s="3024"/>
      <c r="AK40" s="3024"/>
      <c r="AL40" s="3024"/>
      <c r="AM40" s="3024"/>
      <c r="AN40" s="3024"/>
      <c r="AO40" s="3024"/>
      <c r="AP40" s="3024"/>
      <c r="AQ40" s="3038"/>
      <c r="AR40" s="3038"/>
      <c r="AS40" s="3039"/>
    </row>
    <row r="41" spans="1:45" s="70" customFormat="1" ht="47.25" customHeight="1" x14ac:dyDescent="0.25">
      <c r="A41" s="253"/>
      <c r="B41" s="254"/>
      <c r="C41" s="253"/>
      <c r="D41" s="254"/>
      <c r="E41" s="120"/>
      <c r="F41" s="2973"/>
      <c r="G41" s="2144"/>
      <c r="H41" s="2755"/>
      <c r="I41" s="2144"/>
      <c r="J41" s="2755"/>
      <c r="K41" s="2144"/>
      <c r="L41" s="2755"/>
      <c r="M41" s="2144"/>
      <c r="N41" s="2755"/>
      <c r="O41" s="2272"/>
      <c r="P41" s="2272"/>
      <c r="Q41" s="2147"/>
      <c r="R41" s="3032"/>
      <c r="S41" s="3041"/>
      <c r="T41" s="3043"/>
      <c r="U41" s="3026"/>
      <c r="V41" s="2188"/>
      <c r="W41" s="376">
        <v>4000000</v>
      </c>
      <c r="X41" s="345" t="s">
        <v>316</v>
      </c>
      <c r="Y41" s="67">
        <v>20</v>
      </c>
      <c r="Z41" s="377" t="s">
        <v>317</v>
      </c>
      <c r="AA41" s="3024"/>
      <c r="AB41" s="3024"/>
      <c r="AC41" s="3024"/>
      <c r="AD41" s="3024"/>
      <c r="AE41" s="3024"/>
      <c r="AF41" s="3024"/>
      <c r="AG41" s="3024"/>
      <c r="AH41" s="3024"/>
      <c r="AI41" s="3024"/>
      <c r="AJ41" s="3024"/>
      <c r="AK41" s="3024"/>
      <c r="AL41" s="3024"/>
      <c r="AM41" s="3024"/>
      <c r="AN41" s="3024"/>
      <c r="AO41" s="3024"/>
      <c r="AP41" s="3024"/>
      <c r="AQ41" s="3038"/>
      <c r="AR41" s="3038"/>
      <c r="AS41" s="3039"/>
    </row>
    <row r="42" spans="1:45" s="70" customFormat="1" ht="67.5" customHeight="1" x14ac:dyDescent="0.25">
      <c r="A42" s="253"/>
      <c r="B42" s="254"/>
      <c r="C42" s="253"/>
      <c r="D42" s="254"/>
      <c r="E42" s="120"/>
      <c r="F42" s="2973"/>
      <c r="G42" s="2144"/>
      <c r="H42" s="2755"/>
      <c r="I42" s="2144"/>
      <c r="J42" s="2755"/>
      <c r="K42" s="2144"/>
      <c r="L42" s="2755"/>
      <c r="M42" s="2144"/>
      <c r="N42" s="2755"/>
      <c r="O42" s="2272"/>
      <c r="P42" s="2272"/>
      <c r="Q42" s="2147"/>
      <c r="R42" s="3032"/>
      <c r="S42" s="3041"/>
      <c r="T42" s="3043"/>
      <c r="U42" s="3026"/>
      <c r="V42" s="3029"/>
      <c r="W42" s="376">
        <v>12090000</v>
      </c>
      <c r="X42" s="261" t="s">
        <v>318</v>
      </c>
      <c r="Y42" s="67">
        <v>196</v>
      </c>
      <c r="Z42" s="377" t="s">
        <v>319</v>
      </c>
      <c r="AA42" s="3024"/>
      <c r="AB42" s="3024"/>
      <c r="AC42" s="3024"/>
      <c r="AD42" s="3024"/>
      <c r="AE42" s="3024"/>
      <c r="AF42" s="3024"/>
      <c r="AG42" s="3024"/>
      <c r="AH42" s="3024"/>
      <c r="AI42" s="3024"/>
      <c r="AJ42" s="3024"/>
      <c r="AK42" s="3024"/>
      <c r="AL42" s="3024"/>
      <c r="AM42" s="3024"/>
      <c r="AN42" s="3024"/>
      <c r="AO42" s="3024"/>
      <c r="AP42" s="3024"/>
      <c r="AQ42" s="3038"/>
      <c r="AR42" s="3038"/>
      <c r="AS42" s="3039"/>
    </row>
    <row r="43" spans="1:45" s="70" customFormat="1" ht="67.5" customHeight="1" x14ac:dyDescent="0.25">
      <c r="A43" s="253"/>
      <c r="B43" s="254"/>
      <c r="C43" s="253"/>
      <c r="D43" s="254"/>
      <c r="E43" s="120"/>
      <c r="F43" s="2973"/>
      <c r="G43" s="2144"/>
      <c r="H43" s="2755"/>
      <c r="I43" s="2144"/>
      <c r="J43" s="2755"/>
      <c r="K43" s="2144"/>
      <c r="L43" s="2755"/>
      <c r="M43" s="2144"/>
      <c r="N43" s="2755"/>
      <c r="O43" s="2272"/>
      <c r="P43" s="2272"/>
      <c r="Q43" s="2147"/>
      <c r="R43" s="3032"/>
      <c r="S43" s="3041"/>
      <c r="T43" s="3043"/>
      <c r="U43" s="3026"/>
      <c r="V43" s="2283" t="s">
        <v>320</v>
      </c>
      <c r="W43" s="376">
        <v>0</v>
      </c>
      <c r="X43" s="261" t="s">
        <v>312</v>
      </c>
      <c r="Y43" s="67">
        <v>83</v>
      </c>
      <c r="Z43" s="377" t="s">
        <v>313</v>
      </c>
      <c r="AA43" s="3024"/>
      <c r="AB43" s="3024"/>
      <c r="AC43" s="3024"/>
      <c r="AD43" s="3024"/>
      <c r="AE43" s="3024"/>
      <c r="AF43" s="3024"/>
      <c r="AG43" s="3024"/>
      <c r="AH43" s="3024"/>
      <c r="AI43" s="3024"/>
      <c r="AJ43" s="3024"/>
      <c r="AK43" s="3024"/>
      <c r="AL43" s="3024"/>
      <c r="AM43" s="3024"/>
      <c r="AN43" s="3024"/>
      <c r="AO43" s="3024"/>
      <c r="AP43" s="3024"/>
      <c r="AQ43" s="3038"/>
      <c r="AR43" s="3038"/>
      <c r="AS43" s="3039"/>
    </row>
    <row r="44" spans="1:45" s="70" customFormat="1" ht="67.5" customHeight="1" x14ac:dyDescent="0.25">
      <c r="A44" s="253"/>
      <c r="B44" s="254"/>
      <c r="C44" s="253"/>
      <c r="D44" s="254"/>
      <c r="E44" s="120"/>
      <c r="F44" s="2973"/>
      <c r="G44" s="2144"/>
      <c r="H44" s="2755"/>
      <c r="I44" s="2144"/>
      <c r="J44" s="2755"/>
      <c r="K44" s="2144"/>
      <c r="L44" s="2755"/>
      <c r="M44" s="2144"/>
      <c r="N44" s="2755"/>
      <c r="O44" s="2272"/>
      <c r="P44" s="2272"/>
      <c r="Q44" s="2147"/>
      <c r="R44" s="3032"/>
      <c r="S44" s="3041"/>
      <c r="T44" s="3043"/>
      <c r="U44" s="3026"/>
      <c r="V44" s="2283"/>
      <c r="W44" s="376">
        <v>70000000</v>
      </c>
      <c r="X44" s="261" t="s">
        <v>321</v>
      </c>
      <c r="Y44" s="67">
        <v>83</v>
      </c>
      <c r="Z44" s="377" t="s">
        <v>313</v>
      </c>
      <c r="AA44" s="3024"/>
      <c r="AB44" s="3024"/>
      <c r="AC44" s="3024"/>
      <c r="AD44" s="3024"/>
      <c r="AE44" s="3024"/>
      <c r="AF44" s="3024"/>
      <c r="AG44" s="3024"/>
      <c r="AH44" s="3024"/>
      <c r="AI44" s="3024"/>
      <c r="AJ44" s="3024"/>
      <c r="AK44" s="3024"/>
      <c r="AL44" s="3024"/>
      <c r="AM44" s="3024"/>
      <c r="AN44" s="3024"/>
      <c r="AO44" s="3024"/>
      <c r="AP44" s="3024"/>
      <c r="AQ44" s="3038"/>
      <c r="AR44" s="3038"/>
      <c r="AS44" s="3039"/>
    </row>
    <row r="45" spans="1:45" s="70" customFormat="1" ht="67.5" customHeight="1" x14ac:dyDescent="0.25">
      <c r="A45" s="253"/>
      <c r="B45" s="254"/>
      <c r="C45" s="253"/>
      <c r="D45" s="254"/>
      <c r="E45" s="120"/>
      <c r="F45" s="2973"/>
      <c r="G45" s="2144"/>
      <c r="H45" s="2755"/>
      <c r="I45" s="2144"/>
      <c r="J45" s="2755"/>
      <c r="K45" s="2144"/>
      <c r="L45" s="2755"/>
      <c r="M45" s="2144"/>
      <c r="N45" s="2755"/>
      <c r="O45" s="2272"/>
      <c r="P45" s="2272"/>
      <c r="Q45" s="2147"/>
      <c r="R45" s="3032"/>
      <c r="S45" s="3041"/>
      <c r="T45" s="3043"/>
      <c r="U45" s="3026"/>
      <c r="V45" s="2283"/>
      <c r="W45" s="376">
        <v>0</v>
      </c>
      <c r="X45" s="345" t="s">
        <v>314</v>
      </c>
      <c r="Y45" s="67">
        <v>20</v>
      </c>
      <c r="Z45" s="377" t="s">
        <v>315</v>
      </c>
      <c r="AA45" s="3024"/>
      <c r="AB45" s="3024"/>
      <c r="AC45" s="3024"/>
      <c r="AD45" s="3024"/>
      <c r="AE45" s="3024"/>
      <c r="AF45" s="3024"/>
      <c r="AG45" s="3024"/>
      <c r="AH45" s="3024"/>
      <c r="AI45" s="3024"/>
      <c r="AJ45" s="3024"/>
      <c r="AK45" s="3024"/>
      <c r="AL45" s="3024"/>
      <c r="AM45" s="3024"/>
      <c r="AN45" s="3024"/>
      <c r="AO45" s="3024"/>
      <c r="AP45" s="3024"/>
      <c r="AQ45" s="3038"/>
      <c r="AR45" s="3038"/>
      <c r="AS45" s="3039"/>
    </row>
    <row r="46" spans="1:45" s="70" customFormat="1" ht="67.5" customHeight="1" x14ac:dyDescent="0.25">
      <c r="A46" s="253"/>
      <c r="B46" s="254"/>
      <c r="C46" s="253"/>
      <c r="D46" s="254"/>
      <c r="E46" s="120"/>
      <c r="F46" s="2973"/>
      <c r="G46" s="2144"/>
      <c r="H46" s="2755"/>
      <c r="I46" s="2144"/>
      <c r="J46" s="2755"/>
      <c r="K46" s="2144"/>
      <c r="L46" s="2755"/>
      <c r="M46" s="2144"/>
      <c r="N46" s="2755"/>
      <c r="O46" s="2272"/>
      <c r="P46" s="2272"/>
      <c r="Q46" s="2147"/>
      <c r="R46" s="3032"/>
      <c r="S46" s="3041"/>
      <c r="T46" s="3043"/>
      <c r="U46" s="3026"/>
      <c r="V46" s="2283"/>
      <c r="W46" s="376">
        <v>0</v>
      </c>
      <c r="X46" s="345" t="s">
        <v>322</v>
      </c>
      <c r="Y46" s="67">
        <v>20</v>
      </c>
      <c r="Z46" s="377" t="s">
        <v>315</v>
      </c>
      <c r="AA46" s="3024"/>
      <c r="AB46" s="3024"/>
      <c r="AC46" s="3024"/>
      <c r="AD46" s="3024"/>
      <c r="AE46" s="3024"/>
      <c r="AF46" s="3024"/>
      <c r="AG46" s="3024"/>
      <c r="AH46" s="3024"/>
      <c r="AI46" s="3024"/>
      <c r="AJ46" s="3024"/>
      <c r="AK46" s="3024"/>
      <c r="AL46" s="3024"/>
      <c r="AM46" s="3024"/>
      <c r="AN46" s="3024"/>
      <c r="AO46" s="3024"/>
      <c r="AP46" s="3024"/>
      <c r="AQ46" s="3038"/>
      <c r="AR46" s="3038"/>
      <c r="AS46" s="3039"/>
    </row>
    <row r="47" spans="1:45" s="70" customFormat="1" ht="67.5" customHeight="1" x14ac:dyDescent="0.25">
      <c r="A47" s="253"/>
      <c r="B47" s="254"/>
      <c r="C47" s="253"/>
      <c r="D47" s="254"/>
      <c r="E47" s="120"/>
      <c r="F47" s="2973"/>
      <c r="G47" s="2144"/>
      <c r="H47" s="2755"/>
      <c r="I47" s="2144"/>
      <c r="J47" s="2755"/>
      <c r="K47" s="2144"/>
      <c r="L47" s="2755"/>
      <c r="M47" s="2144"/>
      <c r="N47" s="2755"/>
      <c r="O47" s="2272"/>
      <c r="P47" s="2272"/>
      <c r="Q47" s="2147"/>
      <c r="R47" s="3032"/>
      <c r="S47" s="3041"/>
      <c r="T47" s="3043"/>
      <c r="U47" s="3026"/>
      <c r="V47" s="2283"/>
      <c r="W47" s="376">
        <v>0</v>
      </c>
      <c r="X47" s="378" t="s">
        <v>323</v>
      </c>
      <c r="Y47" s="67">
        <v>20</v>
      </c>
      <c r="Z47" s="377" t="s">
        <v>315</v>
      </c>
      <c r="AA47" s="3024"/>
      <c r="AB47" s="3024"/>
      <c r="AC47" s="3024"/>
      <c r="AD47" s="3024"/>
      <c r="AE47" s="3024"/>
      <c r="AF47" s="3024"/>
      <c r="AG47" s="3024"/>
      <c r="AH47" s="3024"/>
      <c r="AI47" s="3024"/>
      <c r="AJ47" s="3024"/>
      <c r="AK47" s="3024"/>
      <c r="AL47" s="3024"/>
      <c r="AM47" s="3024"/>
      <c r="AN47" s="3024"/>
      <c r="AO47" s="3024"/>
      <c r="AP47" s="3024"/>
      <c r="AQ47" s="3038"/>
      <c r="AR47" s="3038"/>
      <c r="AS47" s="3039"/>
    </row>
    <row r="48" spans="1:45" s="70" customFormat="1" ht="67.5" customHeight="1" x14ac:dyDescent="0.25">
      <c r="A48" s="253"/>
      <c r="B48" s="254"/>
      <c r="C48" s="253"/>
      <c r="D48" s="254"/>
      <c r="E48" s="120"/>
      <c r="F48" s="2973"/>
      <c r="G48" s="2144"/>
      <c r="H48" s="2755"/>
      <c r="I48" s="2144"/>
      <c r="J48" s="2755"/>
      <c r="K48" s="2144"/>
      <c r="L48" s="2755"/>
      <c r="M48" s="2144"/>
      <c r="N48" s="2755"/>
      <c r="O48" s="2272"/>
      <c r="P48" s="2272"/>
      <c r="Q48" s="2147"/>
      <c r="R48" s="3032"/>
      <c r="S48" s="3041"/>
      <c r="T48" s="3043"/>
      <c r="U48" s="3026"/>
      <c r="V48" s="2283"/>
      <c r="W48" s="376">
        <v>0</v>
      </c>
      <c r="X48" s="379" t="s">
        <v>324</v>
      </c>
      <c r="Y48" s="67">
        <v>20</v>
      </c>
      <c r="Z48" s="377" t="s">
        <v>315</v>
      </c>
      <c r="AA48" s="3024"/>
      <c r="AB48" s="3024"/>
      <c r="AC48" s="3024"/>
      <c r="AD48" s="3024"/>
      <c r="AE48" s="3024"/>
      <c r="AF48" s="3024"/>
      <c r="AG48" s="3024"/>
      <c r="AH48" s="3024"/>
      <c r="AI48" s="3024"/>
      <c r="AJ48" s="3024"/>
      <c r="AK48" s="3024"/>
      <c r="AL48" s="3024"/>
      <c r="AM48" s="3024"/>
      <c r="AN48" s="3024"/>
      <c r="AO48" s="3024"/>
      <c r="AP48" s="3024"/>
      <c r="AQ48" s="3038"/>
      <c r="AR48" s="3038"/>
      <c r="AS48" s="3039"/>
    </row>
    <row r="49" spans="1:45" s="70" customFormat="1" ht="47.25" customHeight="1" x14ac:dyDescent="0.25">
      <c r="A49" s="253"/>
      <c r="B49" s="254"/>
      <c r="C49" s="253"/>
      <c r="D49" s="254"/>
      <c r="E49" s="120"/>
      <c r="F49" s="2973"/>
      <c r="G49" s="2144"/>
      <c r="H49" s="2755"/>
      <c r="I49" s="2144"/>
      <c r="J49" s="2755"/>
      <c r="K49" s="2144"/>
      <c r="L49" s="2755"/>
      <c r="M49" s="2144"/>
      <c r="N49" s="2755"/>
      <c r="O49" s="2272"/>
      <c r="P49" s="2272"/>
      <c r="Q49" s="2147"/>
      <c r="R49" s="3032"/>
      <c r="S49" s="3041"/>
      <c r="T49" s="3043"/>
      <c r="U49" s="3026"/>
      <c r="V49" s="2283"/>
      <c r="W49" s="376">
        <v>3000000</v>
      </c>
      <c r="X49" s="378" t="s">
        <v>325</v>
      </c>
      <c r="Y49" s="67">
        <v>20</v>
      </c>
      <c r="Z49" s="377" t="s">
        <v>315</v>
      </c>
      <c r="AA49" s="3024"/>
      <c r="AB49" s="3024"/>
      <c r="AC49" s="3024"/>
      <c r="AD49" s="3024"/>
      <c r="AE49" s="3024"/>
      <c r="AF49" s="3024"/>
      <c r="AG49" s="3024"/>
      <c r="AH49" s="3024"/>
      <c r="AI49" s="3024"/>
      <c r="AJ49" s="3024"/>
      <c r="AK49" s="3024"/>
      <c r="AL49" s="3024"/>
      <c r="AM49" s="3024"/>
      <c r="AN49" s="3024"/>
      <c r="AO49" s="3024"/>
      <c r="AP49" s="3024"/>
      <c r="AQ49" s="3038"/>
      <c r="AR49" s="3038"/>
      <c r="AS49" s="3039"/>
    </row>
    <row r="50" spans="1:45" s="70" customFormat="1" ht="47.25" customHeight="1" x14ac:dyDescent="0.25">
      <c r="A50" s="253"/>
      <c r="B50" s="254"/>
      <c r="C50" s="253"/>
      <c r="D50" s="254"/>
      <c r="E50" s="120"/>
      <c r="F50" s="2973"/>
      <c r="G50" s="2144"/>
      <c r="H50" s="2755"/>
      <c r="I50" s="2144"/>
      <c r="J50" s="2755"/>
      <c r="K50" s="2144"/>
      <c r="L50" s="2755"/>
      <c r="M50" s="2144"/>
      <c r="N50" s="2755"/>
      <c r="O50" s="2272"/>
      <c r="P50" s="2272"/>
      <c r="Q50" s="2147"/>
      <c r="R50" s="3032"/>
      <c r="S50" s="3041"/>
      <c r="T50" s="3043"/>
      <c r="U50" s="3026"/>
      <c r="V50" s="2283"/>
      <c r="W50" s="376">
        <v>6100000</v>
      </c>
      <c r="X50" s="379" t="s">
        <v>326</v>
      </c>
      <c r="Y50" s="67">
        <v>20</v>
      </c>
      <c r="Z50" s="377" t="s">
        <v>315</v>
      </c>
      <c r="AA50" s="3024"/>
      <c r="AB50" s="3024"/>
      <c r="AC50" s="3024"/>
      <c r="AD50" s="3024"/>
      <c r="AE50" s="3024"/>
      <c r="AF50" s="3024"/>
      <c r="AG50" s="3024"/>
      <c r="AH50" s="3024"/>
      <c r="AI50" s="3024"/>
      <c r="AJ50" s="3024"/>
      <c r="AK50" s="3024"/>
      <c r="AL50" s="3024"/>
      <c r="AM50" s="3024"/>
      <c r="AN50" s="3024"/>
      <c r="AO50" s="3024"/>
      <c r="AP50" s="3024"/>
      <c r="AQ50" s="3038"/>
      <c r="AR50" s="3038"/>
      <c r="AS50" s="3039"/>
    </row>
    <row r="51" spans="1:45" s="70" customFormat="1" ht="46.5" customHeight="1" x14ac:dyDescent="0.25">
      <c r="A51" s="253"/>
      <c r="B51" s="254"/>
      <c r="C51" s="253"/>
      <c r="D51" s="254"/>
      <c r="E51" s="120"/>
      <c r="F51" s="2973"/>
      <c r="G51" s="2144"/>
      <c r="H51" s="2755"/>
      <c r="I51" s="2144"/>
      <c r="J51" s="2755"/>
      <c r="K51" s="2144"/>
      <c r="L51" s="2755"/>
      <c r="M51" s="2144"/>
      <c r="N51" s="2755"/>
      <c r="O51" s="2272"/>
      <c r="P51" s="2272"/>
      <c r="Q51" s="2147"/>
      <c r="R51" s="3032"/>
      <c r="S51" s="3041"/>
      <c r="T51" s="3043"/>
      <c r="U51" s="3026"/>
      <c r="V51" s="2283"/>
      <c r="W51" s="376">
        <v>900000</v>
      </c>
      <c r="X51" s="345" t="s">
        <v>327</v>
      </c>
      <c r="Y51" s="67">
        <v>20</v>
      </c>
      <c r="Z51" s="377" t="s">
        <v>315</v>
      </c>
      <c r="AA51" s="3024"/>
      <c r="AB51" s="3024"/>
      <c r="AC51" s="3024"/>
      <c r="AD51" s="3024"/>
      <c r="AE51" s="3024"/>
      <c r="AF51" s="3024"/>
      <c r="AG51" s="3024"/>
      <c r="AH51" s="3024"/>
      <c r="AI51" s="3024"/>
      <c r="AJ51" s="3024"/>
      <c r="AK51" s="3024"/>
      <c r="AL51" s="3024"/>
      <c r="AM51" s="3024"/>
      <c r="AN51" s="3024"/>
      <c r="AO51" s="3024"/>
      <c r="AP51" s="3024"/>
      <c r="AQ51" s="3038"/>
      <c r="AR51" s="3038"/>
      <c r="AS51" s="3039"/>
    </row>
    <row r="52" spans="1:45" s="70" customFormat="1" ht="49.5" customHeight="1" x14ac:dyDescent="0.25">
      <c r="A52" s="253"/>
      <c r="B52" s="254"/>
      <c r="C52" s="253"/>
      <c r="D52" s="254"/>
      <c r="E52" s="120"/>
      <c r="F52" s="2973"/>
      <c r="G52" s="2144"/>
      <c r="H52" s="2755"/>
      <c r="I52" s="2144"/>
      <c r="J52" s="2755"/>
      <c r="K52" s="2144"/>
      <c r="L52" s="2755"/>
      <c r="M52" s="2144"/>
      <c r="N52" s="2755"/>
      <c r="O52" s="2272"/>
      <c r="P52" s="2272"/>
      <c r="Q52" s="2147"/>
      <c r="R52" s="3032"/>
      <c r="S52" s="3041"/>
      <c r="T52" s="3043"/>
      <c r="U52" s="3026"/>
      <c r="V52" s="2283"/>
      <c r="W52" s="376">
        <v>0</v>
      </c>
      <c r="X52" s="345" t="s">
        <v>309</v>
      </c>
      <c r="Y52" s="67">
        <v>34</v>
      </c>
      <c r="Z52" s="377" t="s">
        <v>310</v>
      </c>
      <c r="AA52" s="3024"/>
      <c r="AB52" s="3024"/>
      <c r="AC52" s="3024"/>
      <c r="AD52" s="3024"/>
      <c r="AE52" s="3024"/>
      <c r="AF52" s="3024"/>
      <c r="AG52" s="3024"/>
      <c r="AH52" s="3024"/>
      <c r="AI52" s="3024"/>
      <c r="AJ52" s="3024"/>
      <c r="AK52" s="3024"/>
      <c r="AL52" s="3024"/>
      <c r="AM52" s="3024"/>
      <c r="AN52" s="3024"/>
      <c r="AO52" s="3024"/>
      <c r="AP52" s="3024"/>
      <c r="AQ52" s="3038"/>
      <c r="AR52" s="3038"/>
      <c r="AS52" s="3039"/>
    </row>
    <row r="53" spans="1:45" s="70" customFormat="1" ht="69" customHeight="1" x14ac:dyDescent="0.25">
      <c r="A53" s="253"/>
      <c r="B53" s="254"/>
      <c r="C53" s="253"/>
      <c r="D53" s="254"/>
      <c r="E53" s="120"/>
      <c r="F53" s="2973"/>
      <c r="G53" s="2144"/>
      <c r="H53" s="2755"/>
      <c r="I53" s="2144"/>
      <c r="J53" s="2755"/>
      <c r="K53" s="2144"/>
      <c r="L53" s="2755"/>
      <c r="M53" s="2144"/>
      <c r="N53" s="2755"/>
      <c r="O53" s="2272"/>
      <c r="P53" s="2272"/>
      <c r="Q53" s="2147"/>
      <c r="R53" s="3032"/>
      <c r="S53" s="3041"/>
      <c r="T53" s="3043"/>
      <c r="U53" s="3026"/>
      <c r="V53" s="2283"/>
      <c r="W53" s="376">
        <v>0</v>
      </c>
      <c r="X53" s="345" t="s">
        <v>328</v>
      </c>
      <c r="Y53" s="67">
        <v>34</v>
      </c>
      <c r="Z53" s="377" t="s">
        <v>310</v>
      </c>
      <c r="AA53" s="3024"/>
      <c r="AB53" s="3024"/>
      <c r="AC53" s="3024"/>
      <c r="AD53" s="3024"/>
      <c r="AE53" s="3024"/>
      <c r="AF53" s="3024"/>
      <c r="AG53" s="3024"/>
      <c r="AH53" s="3024"/>
      <c r="AI53" s="3024"/>
      <c r="AJ53" s="3024"/>
      <c r="AK53" s="3024"/>
      <c r="AL53" s="3024"/>
      <c r="AM53" s="3024"/>
      <c r="AN53" s="3024"/>
      <c r="AO53" s="3024"/>
      <c r="AP53" s="3024"/>
      <c r="AQ53" s="3038"/>
      <c r="AR53" s="3038"/>
      <c r="AS53" s="3039"/>
    </row>
    <row r="54" spans="1:45" s="70" customFormat="1" ht="69" customHeight="1" x14ac:dyDescent="0.25">
      <c r="A54" s="253"/>
      <c r="B54" s="254"/>
      <c r="C54" s="253"/>
      <c r="D54" s="254"/>
      <c r="E54" s="120"/>
      <c r="F54" s="2973"/>
      <c r="G54" s="2144"/>
      <c r="H54" s="2755"/>
      <c r="I54" s="2144"/>
      <c r="J54" s="2755"/>
      <c r="K54" s="2144"/>
      <c r="L54" s="2755"/>
      <c r="M54" s="2144"/>
      <c r="N54" s="2755"/>
      <c r="O54" s="2272"/>
      <c r="P54" s="2272"/>
      <c r="Q54" s="2147"/>
      <c r="R54" s="3032"/>
      <c r="S54" s="3041"/>
      <c r="T54" s="3043"/>
      <c r="U54" s="3026"/>
      <c r="V54" s="380" t="s">
        <v>329</v>
      </c>
      <c r="W54" s="376">
        <v>28800000</v>
      </c>
      <c r="X54" s="345" t="s">
        <v>309</v>
      </c>
      <c r="Y54" s="67">
        <v>34</v>
      </c>
      <c r="Z54" s="377" t="s">
        <v>310</v>
      </c>
      <c r="AA54" s="3024"/>
      <c r="AB54" s="3024"/>
      <c r="AC54" s="3024"/>
      <c r="AD54" s="3024"/>
      <c r="AE54" s="3024"/>
      <c r="AF54" s="3024"/>
      <c r="AG54" s="3024"/>
      <c r="AH54" s="3024"/>
      <c r="AI54" s="3024"/>
      <c r="AJ54" s="3024"/>
      <c r="AK54" s="3024"/>
      <c r="AL54" s="3024"/>
      <c r="AM54" s="3024"/>
      <c r="AN54" s="3024"/>
      <c r="AO54" s="3024"/>
      <c r="AP54" s="3024"/>
      <c r="AQ54" s="3038"/>
      <c r="AR54" s="3038"/>
      <c r="AS54" s="3039"/>
    </row>
    <row r="55" spans="1:45" s="70" customFormat="1" ht="60" customHeight="1" x14ac:dyDescent="0.25">
      <c r="A55" s="253"/>
      <c r="B55" s="254"/>
      <c r="C55" s="253"/>
      <c r="D55" s="254"/>
      <c r="E55" s="120"/>
      <c r="F55" s="2973"/>
      <c r="G55" s="2144"/>
      <c r="H55" s="2755"/>
      <c r="I55" s="2144"/>
      <c r="J55" s="2755"/>
      <c r="K55" s="2144"/>
      <c r="L55" s="2755"/>
      <c r="M55" s="2144"/>
      <c r="N55" s="2755"/>
      <c r="O55" s="2272"/>
      <c r="P55" s="2272"/>
      <c r="Q55" s="2147"/>
      <c r="R55" s="3032"/>
      <c r="S55" s="3041"/>
      <c r="T55" s="3043"/>
      <c r="U55" s="3027"/>
      <c r="V55" s="381" t="s">
        <v>329</v>
      </c>
      <c r="W55" s="376">
        <v>0</v>
      </c>
      <c r="X55" s="345" t="s">
        <v>314</v>
      </c>
      <c r="Y55" s="67">
        <v>20</v>
      </c>
      <c r="Z55" s="377" t="s">
        <v>315</v>
      </c>
      <c r="AA55" s="3024"/>
      <c r="AB55" s="3024"/>
      <c r="AC55" s="3024"/>
      <c r="AD55" s="3024"/>
      <c r="AE55" s="3024"/>
      <c r="AF55" s="3024"/>
      <c r="AG55" s="3024"/>
      <c r="AH55" s="3024"/>
      <c r="AI55" s="3024"/>
      <c r="AJ55" s="3024"/>
      <c r="AK55" s="3024"/>
      <c r="AL55" s="3024"/>
      <c r="AM55" s="3024"/>
      <c r="AN55" s="3024"/>
      <c r="AO55" s="3024"/>
      <c r="AP55" s="3024"/>
      <c r="AQ55" s="3038"/>
      <c r="AR55" s="3038"/>
      <c r="AS55" s="3039"/>
    </row>
    <row r="56" spans="1:45" s="2" customFormat="1" ht="60" customHeight="1" x14ac:dyDescent="0.25">
      <c r="A56" s="253"/>
      <c r="B56" s="254"/>
      <c r="C56" s="253"/>
      <c r="D56" s="254"/>
      <c r="E56" s="120"/>
      <c r="F56" s="2973"/>
      <c r="G56" s="3023">
        <v>3301100</v>
      </c>
      <c r="H56" s="2755" t="s">
        <v>330</v>
      </c>
      <c r="I56" s="3023">
        <v>3301100</v>
      </c>
      <c r="J56" s="2755" t="s">
        <v>330</v>
      </c>
      <c r="K56" s="3023" t="s">
        <v>331</v>
      </c>
      <c r="L56" s="2755" t="s">
        <v>332</v>
      </c>
      <c r="M56" s="3023" t="s">
        <v>331</v>
      </c>
      <c r="N56" s="2755" t="s">
        <v>332</v>
      </c>
      <c r="O56" s="3031">
        <v>15</v>
      </c>
      <c r="P56" s="2272"/>
      <c r="Q56" s="2147"/>
      <c r="R56" s="3032">
        <v>0.21618908644511717</v>
      </c>
      <c r="S56" s="3041"/>
      <c r="T56" s="3043"/>
      <c r="U56" s="3033" t="s">
        <v>333</v>
      </c>
      <c r="V56" s="3036" t="s">
        <v>334</v>
      </c>
      <c r="W56" s="382">
        <v>63982494.599999994</v>
      </c>
      <c r="X56" s="261" t="s">
        <v>335</v>
      </c>
      <c r="Y56" s="67">
        <v>34</v>
      </c>
      <c r="Z56" s="377" t="s">
        <v>310</v>
      </c>
      <c r="AA56" s="3024"/>
      <c r="AB56" s="3024"/>
      <c r="AC56" s="3024"/>
      <c r="AD56" s="3024"/>
      <c r="AE56" s="3024"/>
      <c r="AF56" s="3024"/>
      <c r="AG56" s="3024"/>
      <c r="AH56" s="3024"/>
      <c r="AI56" s="3024"/>
      <c r="AJ56" s="3024"/>
      <c r="AK56" s="3024"/>
      <c r="AL56" s="3024"/>
      <c r="AM56" s="3024"/>
      <c r="AN56" s="3024"/>
      <c r="AO56" s="3024"/>
      <c r="AP56" s="3024"/>
      <c r="AQ56" s="3038"/>
      <c r="AR56" s="3038"/>
      <c r="AS56" s="3039"/>
    </row>
    <row r="57" spans="1:45" s="2" customFormat="1" ht="80.25" customHeight="1" x14ac:dyDescent="0.25">
      <c r="A57" s="253"/>
      <c r="B57" s="254"/>
      <c r="C57" s="253"/>
      <c r="D57" s="254"/>
      <c r="E57" s="120"/>
      <c r="F57" s="2973"/>
      <c r="G57" s="3023"/>
      <c r="H57" s="2755"/>
      <c r="I57" s="3023"/>
      <c r="J57" s="2755"/>
      <c r="K57" s="3023"/>
      <c r="L57" s="2755"/>
      <c r="M57" s="3023"/>
      <c r="N57" s="2755"/>
      <c r="O57" s="3031"/>
      <c r="P57" s="2272"/>
      <c r="Q57" s="2147"/>
      <c r="R57" s="3032"/>
      <c r="S57" s="3041"/>
      <c r="T57" s="3043"/>
      <c r="U57" s="3034"/>
      <c r="V57" s="3013"/>
      <c r="W57" s="382">
        <v>0</v>
      </c>
      <c r="X57" s="261" t="s">
        <v>336</v>
      </c>
      <c r="Y57" s="67">
        <v>20</v>
      </c>
      <c r="Z57" s="383" t="s">
        <v>315</v>
      </c>
      <c r="AA57" s="3024"/>
      <c r="AB57" s="3024"/>
      <c r="AC57" s="3024"/>
      <c r="AD57" s="3024"/>
      <c r="AE57" s="3024"/>
      <c r="AF57" s="3024"/>
      <c r="AG57" s="3024"/>
      <c r="AH57" s="3024"/>
      <c r="AI57" s="3024"/>
      <c r="AJ57" s="3024"/>
      <c r="AK57" s="3024"/>
      <c r="AL57" s="3024"/>
      <c r="AM57" s="3024"/>
      <c r="AN57" s="3024"/>
      <c r="AO57" s="3024"/>
      <c r="AP57" s="3024"/>
      <c r="AQ57" s="3038"/>
      <c r="AR57" s="3038"/>
      <c r="AS57" s="3039"/>
    </row>
    <row r="58" spans="1:45" s="2" customFormat="1" ht="63.75" customHeight="1" x14ac:dyDescent="0.25">
      <c r="A58" s="253"/>
      <c r="B58" s="254"/>
      <c r="C58" s="253"/>
      <c r="D58" s="254"/>
      <c r="E58" s="120"/>
      <c r="F58" s="2973"/>
      <c r="G58" s="3023"/>
      <c r="H58" s="2755"/>
      <c r="I58" s="3023"/>
      <c r="J58" s="2755"/>
      <c r="K58" s="3023"/>
      <c r="L58" s="2755"/>
      <c r="M58" s="3023"/>
      <c r="N58" s="2755"/>
      <c r="O58" s="3031"/>
      <c r="P58" s="2272"/>
      <c r="Q58" s="2147"/>
      <c r="R58" s="3032"/>
      <c r="S58" s="3041"/>
      <c r="T58" s="3043"/>
      <c r="U58" s="3034"/>
      <c r="V58" s="3013"/>
      <c r="W58" s="382">
        <v>0</v>
      </c>
      <c r="X58" s="261" t="s">
        <v>337</v>
      </c>
      <c r="Y58" s="67">
        <v>20</v>
      </c>
      <c r="Z58" s="383" t="s">
        <v>315</v>
      </c>
      <c r="AA58" s="3024"/>
      <c r="AB58" s="3024"/>
      <c r="AC58" s="3024"/>
      <c r="AD58" s="3024"/>
      <c r="AE58" s="3024"/>
      <c r="AF58" s="3024"/>
      <c r="AG58" s="3024"/>
      <c r="AH58" s="3024"/>
      <c r="AI58" s="3024"/>
      <c r="AJ58" s="3024"/>
      <c r="AK58" s="3024"/>
      <c r="AL58" s="3024"/>
      <c r="AM58" s="3024"/>
      <c r="AN58" s="3024"/>
      <c r="AO58" s="3024"/>
      <c r="AP58" s="3024"/>
      <c r="AQ58" s="3038"/>
      <c r="AR58" s="3038"/>
      <c r="AS58" s="3039"/>
    </row>
    <row r="59" spans="1:45" s="2" customFormat="1" ht="71.25" customHeight="1" x14ac:dyDescent="0.25">
      <c r="A59" s="253"/>
      <c r="B59" s="254"/>
      <c r="C59" s="253"/>
      <c r="D59" s="254"/>
      <c r="E59" s="120"/>
      <c r="F59" s="2973"/>
      <c r="G59" s="3023"/>
      <c r="H59" s="2755"/>
      <c r="I59" s="3023"/>
      <c r="J59" s="2755"/>
      <c r="K59" s="3023"/>
      <c r="L59" s="2755"/>
      <c r="M59" s="3023"/>
      <c r="N59" s="2755"/>
      <c r="O59" s="3031"/>
      <c r="P59" s="2272"/>
      <c r="Q59" s="2147"/>
      <c r="R59" s="3032"/>
      <c r="S59" s="3041"/>
      <c r="T59" s="3043"/>
      <c r="U59" s="3034"/>
      <c r="V59" s="3037"/>
      <c r="W59" s="382">
        <v>30803</v>
      </c>
      <c r="X59" s="261" t="s">
        <v>338</v>
      </c>
      <c r="Y59" s="67">
        <v>83</v>
      </c>
      <c r="Z59" s="383" t="s">
        <v>313</v>
      </c>
      <c r="AA59" s="3024"/>
      <c r="AB59" s="3024"/>
      <c r="AC59" s="3024"/>
      <c r="AD59" s="3024"/>
      <c r="AE59" s="3024"/>
      <c r="AF59" s="3024"/>
      <c r="AG59" s="3024"/>
      <c r="AH59" s="3024"/>
      <c r="AI59" s="3024"/>
      <c r="AJ59" s="3024"/>
      <c r="AK59" s="3024"/>
      <c r="AL59" s="3024"/>
      <c r="AM59" s="3024"/>
      <c r="AN59" s="3024"/>
      <c r="AO59" s="3024"/>
      <c r="AP59" s="3024"/>
      <c r="AQ59" s="3038"/>
      <c r="AR59" s="3038"/>
      <c r="AS59" s="3039"/>
    </row>
    <row r="60" spans="1:45" s="70" customFormat="1" ht="93.75" customHeight="1" x14ac:dyDescent="0.25">
      <c r="A60" s="244"/>
      <c r="B60" s="245"/>
      <c r="C60" s="244"/>
      <c r="D60" s="245"/>
      <c r="E60" s="384"/>
      <c r="F60" s="2973"/>
      <c r="G60" s="3023"/>
      <c r="H60" s="2755"/>
      <c r="I60" s="3023"/>
      <c r="J60" s="2755"/>
      <c r="K60" s="3023"/>
      <c r="L60" s="2755"/>
      <c r="M60" s="3023"/>
      <c r="N60" s="2755"/>
      <c r="O60" s="3031"/>
      <c r="P60" s="2272"/>
      <c r="Q60" s="2147"/>
      <c r="R60" s="3032"/>
      <c r="S60" s="3041"/>
      <c r="T60" s="3044"/>
      <c r="U60" s="3035"/>
      <c r="V60" s="385" t="s">
        <v>339</v>
      </c>
      <c r="W60" s="386">
        <v>8000000</v>
      </c>
      <c r="X60" s="73" t="s">
        <v>336</v>
      </c>
      <c r="Y60" s="348">
        <v>20</v>
      </c>
      <c r="Z60" s="387" t="s">
        <v>315</v>
      </c>
      <c r="AA60" s="3030"/>
      <c r="AB60" s="3024"/>
      <c r="AC60" s="3024"/>
      <c r="AD60" s="3024"/>
      <c r="AE60" s="3024"/>
      <c r="AF60" s="3024"/>
      <c r="AG60" s="3024"/>
      <c r="AH60" s="3024"/>
      <c r="AI60" s="3024"/>
      <c r="AJ60" s="3024"/>
      <c r="AK60" s="3024"/>
      <c r="AL60" s="3024"/>
      <c r="AM60" s="3024"/>
      <c r="AN60" s="3024"/>
      <c r="AO60" s="3024"/>
      <c r="AP60" s="3024"/>
      <c r="AQ60" s="3038"/>
      <c r="AR60" s="3038"/>
      <c r="AS60" s="3039"/>
    </row>
    <row r="61" spans="1:45" s="2" customFormat="1" ht="60.75" customHeight="1" x14ac:dyDescent="0.25">
      <c r="A61" s="253"/>
      <c r="B61" s="254"/>
      <c r="C61" s="253"/>
      <c r="D61" s="254"/>
      <c r="E61" s="120"/>
      <c r="F61" s="2973"/>
      <c r="G61" s="2143">
        <v>3301095</v>
      </c>
      <c r="H61" s="2761" t="s">
        <v>340</v>
      </c>
      <c r="I61" s="2143">
        <v>3301095</v>
      </c>
      <c r="J61" s="2761" t="s">
        <v>340</v>
      </c>
      <c r="K61" s="2143">
        <v>330109500</v>
      </c>
      <c r="L61" s="2761" t="s">
        <v>341</v>
      </c>
      <c r="M61" s="2143">
        <v>330109500</v>
      </c>
      <c r="N61" s="2761" t="s">
        <v>341</v>
      </c>
      <c r="O61" s="3045">
        <v>150</v>
      </c>
      <c r="P61" s="3045" t="s">
        <v>342</v>
      </c>
      <c r="Q61" s="3046" t="s">
        <v>343</v>
      </c>
      <c r="R61" s="3047">
        <v>1</v>
      </c>
      <c r="S61" s="3059">
        <f>SUM(W61:W63)</f>
        <v>1401227081.52</v>
      </c>
      <c r="T61" s="2990" t="s">
        <v>344</v>
      </c>
      <c r="U61" s="3060" t="s">
        <v>345</v>
      </c>
      <c r="V61" s="3063" t="s">
        <v>346</v>
      </c>
      <c r="W61" s="355">
        <v>183982494.59999999</v>
      </c>
      <c r="X61" s="345" t="s">
        <v>347</v>
      </c>
      <c r="Y61" s="67">
        <v>33</v>
      </c>
      <c r="Z61" s="388" t="s">
        <v>348</v>
      </c>
      <c r="AA61" s="3064">
        <v>15.268041378930862</v>
      </c>
      <c r="AB61" s="3058">
        <v>14.73195862106914</v>
      </c>
      <c r="AC61" s="3058">
        <v>6.9922380113902109</v>
      </c>
      <c r="AD61" s="3058">
        <v>2.282891297768729</v>
      </c>
      <c r="AE61" s="3058">
        <v>15.947636668775965</v>
      </c>
      <c r="AF61" s="3058">
        <v>4.7772340220650902</v>
      </c>
      <c r="AG61" s="3058">
        <v>0.11065218587503782</v>
      </c>
      <c r="AH61" s="3058">
        <v>0.65607202795278841</v>
      </c>
      <c r="AI61" s="3058">
        <v>1.3412386166671252E-3</v>
      </c>
      <c r="AJ61" s="3058">
        <v>1.9086857237186013E-3</v>
      </c>
      <c r="AK61" s="3058">
        <v>0</v>
      </c>
      <c r="AL61" s="3058">
        <v>0</v>
      </c>
      <c r="AM61" s="3058">
        <v>2.2878435634302692</v>
      </c>
      <c r="AN61" s="3058">
        <v>1.1320053924670537</v>
      </c>
      <c r="AO61" s="3058">
        <v>3.9043971992186419</v>
      </c>
      <c r="AP61" s="3058">
        <f>AA61+AB61</f>
        <v>30</v>
      </c>
      <c r="AQ61" s="3048">
        <v>44200</v>
      </c>
      <c r="AR61" s="3048">
        <v>44560</v>
      </c>
      <c r="AS61" s="3049" t="s">
        <v>349</v>
      </c>
    </row>
    <row r="62" spans="1:45" s="70" customFormat="1" ht="182.25" customHeight="1" x14ac:dyDescent="0.25">
      <c r="A62" s="253"/>
      <c r="B62" s="254"/>
      <c r="C62" s="253"/>
      <c r="D62" s="254"/>
      <c r="E62" s="120"/>
      <c r="F62" s="2973"/>
      <c r="G62" s="2143"/>
      <c r="H62" s="2761"/>
      <c r="I62" s="2143"/>
      <c r="J62" s="2761"/>
      <c r="K62" s="2143"/>
      <c r="L62" s="2761"/>
      <c r="M62" s="2143"/>
      <c r="N62" s="2761"/>
      <c r="O62" s="3045"/>
      <c r="P62" s="3045"/>
      <c r="Q62" s="3046"/>
      <c r="R62" s="3047"/>
      <c r="S62" s="3059"/>
      <c r="T62" s="2991"/>
      <c r="U62" s="3061"/>
      <c r="V62" s="3063"/>
      <c r="W62" s="355">
        <v>0</v>
      </c>
      <c r="X62" s="345" t="s">
        <v>350</v>
      </c>
      <c r="Y62" s="67">
        <v>20</v>
      </c>
      <c r="Z62" s="389" t="s">
        <v>315</v>
      </c>
      <c r="AA62" s="3058"/>
      <c r="AB62" s="3058"/>
      <c r="AC62" s="3058"/>
      <c r="AD62" s="3058"/>
      <c r="AE62" s="3058"/>
      <c r="AF62" s="3058"/>
      <c r="AG62" s="3058"/>
      <c r="AH62" s="3058"/>
      <c r="AI62" s="3058"/>
      <c r="AJ62" s="3058"/>
      <c r="AK62" s="3058"/>
      <c r="AL62" s="3058"/>
      <c r="AM62" s="3058"/>
      <c r="AN62" s="3058"/>
      <c r="AO62" s="3058"/>
      <c r="AP62" s="3058"/>
      <c r="AQ62" s="3048"/>
      <c r="AR62" s="3048"/>
      <c r="AS62" s="3049"/>
    </row>
    <row r="63" spans="1:45" s="70" customFormat="1" ht="76.5" customHeight="1" x14ac:dyDescent="0.25">
      <c r="A63" s="253"/>
      <c r="B63" s="254"/>
      <c r="C63" s="253"/>
      <c r="D63" s="254"/>
      <c r="E63" s="120"/>
      <c r="F63" s="2974"/>
      <c r="G63" s="2144"/>
      <c r="H63" s="2755"/>
      <c r="I63" s="2144"/>
      <c r="J63" s="2755"/>
      <c r="K63" s="2144"/>
      <c r="L63" s="2755"/>
      <c r="M63" s="2144"/>
      <c r="N63" s="2755"/>
      <c r="O63" s="2975"/>
      <c r="P63" s="2975"/>
      <c r="Q63" s="2995"/>
      <c r="R63" s="2293"/>
      <c r="S63" s="3001"/>
      <c r="T63" s="3046"/>
      <c r="U63" s="3062"/>
      <c r="V63" s="3063"/>
      <c r="W63" s="353">
        <v>1217244586.9200001</v>
      </c>
      <c r="X63" s="261" t="s">
        <v>351</v>
      </c>
      <c r="Y63" s="390">
        <v>83</v>
      </c>
      <c r="Z63" s="388" t="s">
        <v>352</v>
      </c>
      <c r="AA63" s="3030"/>
      <c r="AB63" s="3024"/>
      <c r="AC63" s="3024"/>
      <c r="AD63" s="3024"/>
      <c r="AE63" s="3024"/>
      <c r="AF63" s="3024"/>
      <c r="AG63" s="3024"/>
      <c r="AH63" s="3024"/>
      <c r="AI63" s="3024"/>
      <c r="AJ63" s="3024"/>
      <c r="AK63" s="3024"/>
      <c r="AL63" s="3024"/>
      <c r="AM63" s="3024"/>
      <c r="AN63" s="3024"/>
      <c r="AO63" s="3024"/>
      <c r="AP63" s="3024"/>
      <c r="AQ63" s="3038"/>
      <c r="AR63" s="3038"/>
      <c r="AS63" s="3039"/>
    </row>
    <row r="64" spans="1:45" s="70" customFormat="1" ht="24" customHeight="1" x14ac:dyDescent="0.25">
      <c r="A64" s="253"/>
      <c r="B64" s="254"/>
      <c r="C64" s="253"/>
      <c r="D64" s="254"/>
      <c r="E64" s="391">
        <v>3302</v>
      </c>
      <c r="F64" s="392" t="s">
        <v>353</v>
      </c>
      <c r="G64" s="393"/>
      <c r="H64" s="55"/>
      <c r="I64" s="393"/>
      <c r="J64" s="55"/>
      <c r="K64" s="393"/>
      <c r="L64" s="55"/>
      <c r="M64" s="393"/>
      <c r="N64" s="55"/>
      <c r="O64" s="394"/>
      <c r="P64" s="394"/>
      <c r="Q64" s="395"/>
      <c r="R64" s="394"/>
      <c r="S64" s="396"/>
      <c r="T64" s="395"/>
      <c r="U64" s="395"/>
      <c r="V64" s="395"/>
      <c r="W64" s="397"/>
      <c r="X64" s="398"/>
      <c r="Y64" s="398"/>
      <c r="Z64" s="394"/>
      <c r="AA64" s="399"/>
      <c r="AB64" s="400"/>
      <c r="AC64" s="400"/>
      <c r="AD64" s="400"/>
      <c r="AE64" s="400"/>
      <c r="AF64" s="400"/>
      <c r="AG64" s="400"/>
      <c r="AH64" s="401"/>
      <c r="AI64" s="400"/>
      <c r="AJ64" s="400"/>
      <c r="AK64" s="400"/>
      <c r="AL64" s="400"/>
      <c r="AM64" s="400"/>
      <c r="AN64" s="400"/>
      <c r="AO64" s="400"/>
      <c r="AP64" s="400"/>
      <c r="AQ64" s="394"/>
      <c r="AR64" s="394"/>
      <c r="AS64" s="402"/>
    </row>
    <row r="65" spans="1:45" s="70" customFormat="1" ht="124.5" customHeight="1" x14ac:dyDescent="0.25">
      <c r="A65" s="253"/>
      <c r="B65" s="254"/>
      <c r="C65" s="253"/>
      <c r="D65" s="254"/>
      <c r="E65" s="120"/>
      <c r="F65" s="120"/>
      <c r="G65" s="99">
        <v>3302042</v>
      </c>
      <c r="H65" s="403" t="s">
        <v>354</v>
      </c>
      <c r="I65" s="99">
        <v>3302042</v>
      </c>
      <c r="J65" s="403" t="s">
        <v>354</v>
      </c>
      <c r="K65" s="74">
        <v>330204200</v>
      </c>
      <c r="L65" s="404" t="s">
        <v>355</v>
      </c>
      <c r="M65" s="74">
        <v>330204200</v>
      </c>
      <c r="N65" s="404" t="s">
        <v>355</v>
      </c>
      <c r="O65" s="405">
        <v>12</v>
      </c>
      <c r="P65" s="2979" t="s">
        <v>356</v>
      </c>
      <c r="Q65" s="3050" t="s">
        <v>357</v>
      </c>
      <c r="R65" s="406">
        <v>0.24252526528741936</v>
      </c>
      <c r="S65" s="3052">
        <f>SUM(W65:W69)</f>
        <v>274198236.30000001</v>
      </c>
      <c r="T65" s="3054" t="s">
        <v>358</v>
      </c>
      <c r="U65" s="407" t="s">
        <v>359</v>
      </c>
      <c r="V65" s="408" t="s">
        <v>360</v>
      </c>
      <c r="W65" s="355">
        <v>66500000</v>
      </c>
      <c r="X65" s="345" t="s">
        <v>361</v>
      </c>
      <c r="Y65" s="67">
        <v>20</v>
      </c>
      <c r="Z65" s="409" t="s">
        <v>315</v>
      </c>
      <c r="AA65" s="2998">
        <v>295972</v>
      </c>
      <c r="AB65" s="2998">
        <v>285580</v>
      </c>
      <c r="AC65" s="2998">
        <v>135545</v>
      </c>
      <c r="AD65" s="2998">
        <v>44254</v>
      </c>
      <c r="AE65" s="2998">
        <v>309146</v>
      </c>
      <c r="AF65" s="2998">
        <v>92607</v>
      </c>
      <c r="AG65" s="2998">
        <v>2145</v>
      </c>
      <c r="AH65" s="2998">
        <v>12718</v>
      </c>
      <c r="AI65" s="2998">
        <v>26</v>
      </c>
      <c r="AJ65" s="2998">
        <v>37</v>
      </c>
      <c r="AK65" s="2998">
        <v>0</v>
      </c>
      <c r="AL65" s="2998">
        <v>0</v>
      </c>
      <c r="AM65" s="2998">
        <v>44350</v>
      </c>
      <c r="AN65" s="2998">
        <v>21944</v>
      </c>
      <c r="AO65" s="2998">
        <v>75686.999999999985</v>
      </c>
      <c r="AP65" s="2998">
        <f>AA65+AB65</f>
        <v>581552</v>
      </c>
      <c r="AQ65" s="3017">
        <v>44200</v>
      </c>
      <c r="AR65" s="3017">
        <v>44560</v>
      </c>
      <c r="AS65" s="3019" t="s">
        <v>349</v>
      </c>
    </row>
    <row r="66" spans="1:45" s="70" customFormat="1" ht="45.75" customHeight="1" x14ac:dyDescent="0.25">
      <c r="A66" s="253"/>
      <c r="B66" s="254"/>
      <c r="C66" s="253"/>
      <c r="D66" s="254"/>
      <c r="E66" s="120"/>
      <c r="F66" s="120"/>
      <c r="G66" s="3023">
        <v>3302070</v>
      </c>
      <c r="H66" s="3066" t="s">
        <v>362</v>
      </c>
      <c r="I66" s="3023">
        <v>3302070</v>
      </c>
      <c r="J66" s="3066" t="s">
        <v>362</v>
      </c>
      <c r="K66" s="3069" t="s">
        <v>363</v>
      </c>
      <c r="L66" s="3072" t="s">
        <v>332</v>
      </c>
      <c r="M66" s="3069" t="s">
        <v>363</v>
      </c>
      <c r="N66" s="3072" t="s">
        <v>332</v>
      </c>
      <c r="O66" s="2976">
        <v>4</v>
      </c>
      <c r="P66" s="2979"/>
      <c r="Q66" s="3050"/>
      <c r="R66" s="2282">
        <v>0.75747473471258064</v>
      </c>
      <c r="S66" s="3052"/>
      <c r="T66" s="3055"/>
      <c r="U66" s="3076" t="s">
        <v>364</v>
      </c>
      <c r="V66" s="3012" t="s">
        <v>362</v>
      </c>
      <c r="W66" s="355">
        <v>66500000</v>
      </c>
      <c r="X66" s="345" t="s">
        <v>365</v>
      </c>
      <c r="Y66" s="67">
        <v>20</v>
      </c>
      <c r="Z66" s="356" t="s">
        <v>315</v>
      </c>
      <c r="AA66" s="2998"/>
      <c r="AB66" s="2998"/>
      <c r="AC66" s="2998"/>
      <c r="AD66" s="2998"/>
      <c r="AE66" s="2998"/>
      <c r="AF66" s="2998"/>
      <c r="AG66" s="2998"/>
      <c r="AH66" s="2998"/>
      <c r="AI66" s="2998"/>
      <c r="AJ66" s="2998"/>
      <c r="AK66" s="2998"/>
      <c r="AL66" s="2998"/>
      <c r="AM66" s="2998"/>
      <c r="AN66" s="2998"/>
      <c r="AO66" s="2998"/>
      <c r="AP66" s="2998"/>
      <c r="AQ66" s="3017"/>
      <c r="AR66" s="3017"/>
      <c r="AS66" s="3019"/>
    </row>
    <row r="67" spans="1:45" s="2" customFormat="1" ht="45.75" customHeight="1" x14ac:dyDescent="0.25">
      <c r="A67" s="253"/>
      <c r="B67" s="254"/>
      <c r="C67" s="253"/>
      <c r="D67" s="254"/>
      <c r="E67" s="120"/>
      <c r="F67" s="120"/>
      <c r="G67" s="3023"/>
      <c r="H67" s="3067"/>
      <c r="I67" s="3023"/>
      <c r="J67" s="3067"/>
      <c r="K67" s="3070"/>
      <c r="L67" s="3073"/>
      <c r="M67" s="3070"/>
      <c r="N67" s="3073"/>
      <c r="O67" s="2979"/>
      <c r="P67" s="2979"/>
      <c r="Q67" s="3050"/>
      <c r="R67" s="2459"/>
      <c r="S67" s="3052"/>
      <c r="T67" s="3055"/>
      <c r="U67" s="3077"/>
      <c r="V67" s="3013"/>
      <c r="W67" s="344">
        <v>0</v>
      </c>
      <c r="X67" s="261" t="s">
        <v>366</v>
      </c>
      <c r="Y67" s="67">
        <v>47</v>
      </c>
      <c r="Z67" s="356" t="s">
        <v>367</v>
      </c>
      <c r="AA67" s="2998"/>
      <c r="AB67" s="2998"/>
      <c r="AC67" s="2998"/>
      <c r="AD67" s="2998"/>
      <c r="AE67" s="2998"/>
      <c r="AF67" s="2998"/>
      <c r="AG67" s="2998"/>
      <c r="AH67" s="2998"/>
      <c r="AI67" s="2998"/>
      <c r="AJ67" s="2998"/>
      <c r="AK67" s="2998"/>
      <c r="AL67" s="2998"/>
      <c r="AM67" s="2998"/>
      <c r="AN67" s="2998"/>
      <c r="AO67" s="2998"/>
      <c r="AP67" s="2998"/>
      <c r="AQ67" s="3017"/>
      <c r="AR67" s="3017"/>
      <c r="AS67" s="3019"/>
    </row>
    <row r="68" spans="1:45" ht="45.75" customHeight="1" x14ac:dyDescent="0.25">
      <c r="A68" s="253"/>
      <c r="B68" s="254"/>
      <c r="C68" s="253"/>
      <c r="D68" s="254"/>
      <c r="E68" s="120"/>
      <c r="F68" s="120"/>
      <c r="G68" s="3023"/>
      <c r="H68" s="3067"/>
      <c r="I68" s="3023"/>
      <c r="J68" s="3067"/>
      <c r="K68" s="3070"/>
      <c r="L68" s="3073"/>
      <c r="M68" s="3070"/>
      <c r="N68" s="3073"/>
      <c r="O68" s="2979"/>
      <c r="P68" s="2979"/>
      <c r="Q68" s="3050"/>
      <c r="R68" s="2459"/>
      <c r="S68" s="3052"/>
      <c r="T68" s="3055"/>
      <c r="U68" s="3077"/>
      <c r="V68" s="3013"/>
      <c r="W68" s="344">
        <v>141163803</v>
      </c>
      <c r="X68" s="261" t="s">
        <v>368</v>
      </c>
      <c r="Y68" s="67">
        <v>47</v>
      </c>
      <c r="Z68" s="356" t="s">
        <v>367</v>
      </c>
      <c r="AA68" s="2998"/>
      <c r="AB68" s="2998"/>
      <c r="AC68" s="2998"/>
      <c r="AD68" s="2998"/>
      <c r="AE68" s="2998"/>
      <c r="AF68" s="2998"/>
      <c r="AG68" s="2998"/>
      <c r="AH68" s="2998"/>
      <c r="AI68" s="2998"/>
      <c r="AJ68" s="2998"/>
      <c r="AK68" s="2998"/>
      <c r="AL68" s="2998"/>
      <c r="AM68" s="2998"/>
      <c r="AN68" s="2998"/>
      <c r="AO68" s="2998"/>
      <c r="AP68" s="2998"/>
      <c r="AQ68" s="3017"/>
      <c r="AR68" s="3017"/>
      <c r="AS68" s="3019"/>
    </row>
    <row r="69" spans="1:45" ht="45.75" customHeight="1" x14ac:dyDescent="0.25">
      <c r="A69" s="410"/>
      <c r="B69" s="411"/>
      <c r="C69" s="410"/>
      <c r="D69" s="411"/>
      <c r="E69" s="412"/>
      <c r="F69" s="412"/>
      <c r="G69" s="3023"/>
      <c r="H69" s="3068"/>
      <c r="I69" s="3023"/>
      <c r="J69" s="3068"/>
      <c r="K69" s="3071"/>
      <c r="L69" s="3074"/>
      <c r="M69" s="3071"/>
      <c r="N69" s="3074"/>
      <c r="O69" s="3045"/>
      <c r="P69" s="3045"/>
      <c r="Q69" s="3051"/>
      <c r="R69" s="2460"/>
      <c r="S69" s="3053"/>
      <c r="T69" s="3056"/>
      <c r="U69" s="3078"/>
      <c r="V69" s="3014"/>
      <c r="W69" s="344">
        <v>34433.300000000003</v>
      </c>
      <c r="X69" s="261" t="s">
        <v>369</v>
      </c>
      <c r="Y69" s="67">
        <v>93</v>
      </c>
      <c r="Z69" s="356" t="s">
        <v>370</v>
      </c>
      <c r="AA69" s="3057"/>
      <c r="AB69" s="3057"/>
      <c r="AC69" s="3057"/>
      <c r="AD69" s="3057"/>
      <c r="AE69" s="3057"/>
      <c r="AF69" s="3057"/>
      <c r="AG69" s="3057"/>
      <c r="AH69" s="3057"/>
      <c r="AI69" s="3057"/>
      <c r="AJ69" s="3057"/>
      <c r="AK69" s="3057"/>
      <c r="AL69" s="3057"/>
      <c r="AM69" s="3057"/>
      <c r="AN69" s="3057"/>
      <c r="AO69" s="3057"/>
      <c r="AP69" s="3057"/>
      <c r="AQ69" s="3065"/>
      <c r="AR69" s="3065"/>
      <c r="AS69" s="3075"/>
    </row>
    <row r="70" spans="1:45" ht="27" customHeight="1" x14ac:dyDescent="0.25">
      <c r="A70" s="413"/>
      <c r="B70" s="413"/>
      <c r="C70" s="413"/>
      <c r="D70" s="413"/>
      <c r="E70" s="413"/>
      <c r="F70" s="413"/>
      <c r="G70" s="413"/>
      <c r="H70" s="413"/>
      <c r="I70" s="413"/>
      <c r="J70" s="413"/>
      <c r="K70" s="413"/>
      <c r="L70" s="413"/>
      <c r="M70" s="413"/>
      <c r="N70" s="413"/>
      <c r="O70" s="413"/>
      <c r="P70" s="413"/>
      <c r="Q70" s="413"/>
      <c r="R70" s="414"/>
      <c r="S70" s="415">
        <v>3988607319.3200002</v>
      </c>
      <c r="T70" s="413"/>
      <c r="U70" s="413"/>
      <c r="V70" s="413" t="s">
        <v>122</v>
      </c>
      <c r="W70" s="415">
        <v>3988607319.3200002</v>
      </c>
      <c r="X70" s="413"/>
      <c r="Y70" s="416"/>
      <c r="Z70" s="413"/>
      <c r="AA70" s="413"/>
      <c r="AB70" s="413"/>
      <c r="AC70" s="413"/>
      <c r="AD70" s="413"/>
      <c r="AE70" s="413"/>
      <c r="AF70" s="413"/>
      <c r="AG70" s="413"/>
      <c r="AH70" s="413"/>
      <c r="AI70" s="413"/>
      <c r="AJ70" s="413"/>
      <c r="AK70" s="413"/>
      <c r="AL70" s="413"/>
      <c r="AM70" s="413"/>
      <c r="AN70" s="413"/>
      <c r="AO70" s="413"/>
      <c r="AP70" s="413"/>
      <c r="AQ70" s="417"/>
      <c r="AR70" s="417"/>
      <c r="AS70" s="418"/>
    </row>
    <row r="71" spans="1:45" ht="27" customHeight="1" x14ac:dyDescent="0.25">
      <c r="A71"/>
      <c r="B71"/>
      <c r="C71"/>
      <c r="D71"/>
      <c r="E71"/>
      <c r="F71"/>
      <c r="G71"/>
      <c r="H71"/>
      <c r="I71"/>
      <c r="J71"/>
      <c r="K71"/>
      <c r="L71"/>
      <c r="M71"/>
      <c r="N71"/>
      <c r="O71"/>
      <c r="P71"/>
      <c r="Q71"/>
      <c r="R71"/>
      <c r="S71"/>
      <c r="T71"/>
      <c r="U71"/>
      <c r="V71" s="128"/>
      <c r="X71"/>
      <c r="Y71"/>
      <c r="Z71"/>
      <c r="AA71"/>
      <c r="AB71"/>
      <c r="AC71"/>
      <c r="AD71"/>
      <c r="AE71"/>
      <c r="AF71"/>
      <c r="AG71"/>
      <c r="AH71"/>
      <c r="AI71"/>
      <c r="AJ71"/>
      <c r="AK71"/>
      <c r="AL71"/>
      <c r="AM71"/>
      <c r="AN71"/>
      <c r="AO71"/>
      <c r="AP71"/>
      <c r="AQ71"/>
      <c r="AR71"/>
      <c r="AS71"/>
    </row>
    <row r="72" spans="1:45" ht="27" customHeight="1" x14ac:dyDescent="0.25">
      <c r="A72"/>
      <c r="B72"/>
      <c r="C72"/>
      <c r="D72"/>
      <c r="E72"/>
      <c r="F72"/>
      <c r="G72"/>
      <c r="H72"/>
      <c r="I72"/>
      <c r="J72"/>
      <c r="K72"/>
      <c r="L72"/>
      <c r="M72"/>
      <c r="N72"/>
      <c r="O72"/>
      <c r="P72"/>
      <c r="Q72"/>
      <c r="R72"/>
      <c r="S72"/>
      <c r="T72"/>
      <c r="U72"/>
      <c r="V72" s="128"/>
      <c r="X72"/>
      <c r="Y72"/>
      <c r="Z72"/>
      <c r="AA72"/>
      <c r="AB72"/>
      <c r="AC72"/>
      <c r="AD72"/>
      <c r="AE72"/>
      <c r="AF72"/>
      <c r="AG72"/>
      <c r="AH72"/>
      <c r="AI72"/>
      <c r="AJ72"/>
      <c r="AK72"/>
      <c r="AL72"/>
      <c r="AM72"/>
      <c r="AN72"/>
      <c r="AO72"/>
      <c r="AP72"/>
      <c r="AQ72"/>
      <c r="AR72"/>
      <c r="AS72"/>
    </row>
  </sheetData>
  <mergeCells count="189">
    <mergeCell ref="G66:G69"/>
    <mergeCell ref="H66:H69"/>
    <mergeCell ref="I66:I69"/>
    <mergeCell ref="J66:J69"/>
    <mergeCell ref="K66:K69"/>
    <mergeCell ref="L66:L69"/>
    <mergeCell ref="AR65:AR69"/>
    <mergeCell ref="AS65:AS69"/>
    <mergeCell ref="AH65:AH69"/>
    <mergeCell ref="AI65:AI69"/>
    <mergeCell ref="AJ65:AJ69"/>
    <mergeCell ref="AK65:AK69"/>
    <mergeCell ref="AL65:AL69"/>
    <mergeCell ref="AM65:AM69"/>
    <mergeCell ref="M66:M69"/>
    <mergeCell ref="N66:N69"/>
    <mergeCell ref="O66:O69"/>
    <mergeCell ref="R66:R69"/>
    <mergeCell ref="U66:U69"/>
    <mergeCell ref="V66:V69"/>
    <mergeCell ref="AB65:AB69"/>
    <mergeCell ref="AC65:AC69"/>
    <mergeCell ref="AD65:AD69"/>
    <mergeCell ref="AE65:AE69"/>
    <mergeCell ref="AF65:AF69"/>
    <mergeCell ref="AG65:AG69"/>
    <mergeCell ref="AO61:AO63"/>
    <mergeCell ref="AP61:AP63"/>
    <mergeCell ref="AQ61:AQ63"/>
    <mergeCell ref="AB61:AB63"/>
    <mergeCell ref="AN65:AN69"/>
    <mergeCell ref="AO65:AO69"/>
    <mergeCell ref="AP65:AP69"/>
    <mergeCell ref="AQ65:AQ69"/>
    <mergeCell ref="AR61:AR63"/>
    <mergeCell ref="AS61:AS63"/>
    <mergeCell ref="P65:P69"/>
    <mergeCell ref="Q65:Q69"/>
    <mergeCell ref="S65:S69"/>
    <mergeCell ref="T65:T69"/>
    <mergeCell ref="AA65:AA69"/>
    <mergeCell ref="AI61:AI63"/>
    <mergeCell ref="AJ61:AJ63"/>
    <mergeCell ref="AK61:AK63"/>
    <mergeCell ref="AL61:AL63"/>
    <mergeCell ref="AM61:AM63"/>
    <mergeCell ref="AN61:AN63"/>
    <mergeCell ref="AC61:AC63"/>
    <mergeCell ref="AD61:AD63"/>
    <mergeCell ref="AE61:AE63"/>
    <mergeCell ref="AF61:AF63"/>
    <mergeCell ref="AG61:AG63"/>
    <mergeCell ref="AH61:AH63"/>
    <mergeCell ref="S61:S63"/>
    <mergeCell ref="T61:T63"/>
    <mergeCell ref="U61:U63"/>
    <mergeCell ref="V61:V63"/>
    <mergeCell ref="AA61:AA63"/>
    <mergeCell ref="M61:M63"/>
    <mergeCell ref="N61:N63"/>
    <mergeCell ref="O61:O63"/>
    <mergeCell ref="P61:P63"/>
    <mergeCell ref="Q61:Q63"/>
    <mergeCell ref="R61:R63"/>
    <mergeCell ref="G61:G63"/>
    <mergeCell ref="H61:H63"/>
    <mergeCell ref="I61:I63"/>
    <mergeCell ref="J61:J63"/>
    <mergeCell ref="K61:K63"/>
    <mergeCell ref="L61:L63"/>
    <mergeCell ref="M56:M60"/>
    <mergeCell ref="N56:N60"/>
    <mergeCell ref="O56:O60"/>
    <mergeCell ref="R56:R60"/>
    <mergeCell ref="U56:U60"/>
    <mergeCell ref="V56:V59"/>
    <mergeCell ref="AQ37:AQ60"/>
    <mergeCell ref="AR37:AR60"/>
    <mergeCell ref="AS37:AS60"/>
    <mergeCell ref="V43:V53"/>
    <mergeCell ref="AN37:AN60"/>
    <mergeCell ref="AO37:AO60"/>
    <mergeCell ref="AP37:AP60"/>
    <mergeCell ref="R37:R55"/>
    <mergeCell ref="S37:S60"/>
    <mergeCell ref="T37:T60"/>
    <mergeCell ref="G56:G60"/>
    <mergeCell ref="H56:H60"/>
    <mergeCell ref="I56:I60"/>
    <mergeCell ref="J56:J60"/>
    <mergeCell ref="K56:K60"/>
    <mergeCell ref="L56:L60"/>
    <mergeCell ref="AK37:AK60"/>
    <mergeCell ref="AL37:AL60"/>
    <mergeCell ref="AM37:AM60"/>
    <mergeCell ref="AE37:AE60"/>
    <mergeCell ref="AF37:AF60"/>
    <mergeCell ref="AG37:AG60"/>
    <mergeCell ref="AH37:AH60"/>
    <mergeCell ref="AI37:AI60"/>
    <mergeCell ref="AJ37:AJ60"/>
    <mergeCell ref="U37:U55"/>
    <mergeCell ref="V37:V42"/>
    <mergeCell ref="AA37:AA60"/>
    <mergeCell ref="AB37:AB60"/>
    <mergeCell ref="AC37:AC60"/>
    <mergeCell ref="AD37:AD60"/>
    <mergeCell ref="O37:O55"/>
    <mergeCell ref="P37:P60"/>
    <mergeCell ref="Q37:Q60"/>
    <mergeCell ref="G37:G55"/>
    <mergeCell ref="H37:H55"/>
    <mergeCell ref="I37:I55"/>
    <mergeCell ref="J37:J55"/>
    <mergeCell ref="K37:K55"/>
    <mergeCell ref="L37:L55"/>
    <mergeCell ref="M37:M55"/>
    <mergeCell ref="N37:N55"/>
    <mergeCell ref="G15:G33"/>
    <mergeCell ref="H15:H33"/>
    <mergeCell ref="I15:I33"/>
    <mergeCell ref="J15:J33"/>
    <mergeCell ref="K15:K33"/>
    <mergeCell ref="L15:L33"/>
    <mergeCell ref="AN12:AN36"/>
    <mergeCell ref="AO12:AO36"/>
    <mergeCell ref="AP12:AP36"/>
    <mergeCell ref="AQ12:AQ36"/>
    <mergeCell ref="AR12:AR36"/>
    <mergeCell ref="AS12:AS36"/>
    <mergeCell ref="AH12:AH36"/>
    <mergeCell ref="AI12:AI36"/>
    <mergeCell ref="AJ12:AJ36"/>
    <mergeCell ref="AK12:AK36"/>
    <mergeCell ref="AL12:AL36"/>
    <mergeCell ref="AM12:AM36"/>
    <mergeCell ref="O15:O33"/>
    <mergeCell ref="AB12:AB36"/>
    <mergeCell ref="AC12:AC36"/>
    <mergeCell ref="AD12:AD36"/>
    <mergeCell ref="AE12:AE36"/>
    <mergeCell ref="AF12:AF36"/>
    <mergeCell ref="AG12:AG36"/>
    <mergeCell ref="R12:R14"/>
    <mergeCell ref="S12:S36"/>
    <mergeCell ref="T12:T36"/>
    <mergeCell ref="U12:U14"/>
    <mergeCell ref="V12:V13"/>
    <mergeCell ref="AA12:AA36"/>
    <mergeCell ref="R15:R33"/>
    <mergeCell ref="U15:U33"/>
    <mergeCell ref="V17:V18"/>
    <mergeCell ref="V19:V22"/>
    <mergeCell ref="V26:V28"/>
    <mergeCell ref="V32:V33"/>
    <mergeCell ref="AR7:AR8"/>
    <mergeCell ref="AS7:AS8"/>
    <mergeCell ref="B9:E9"/>
    <mergeCell ref="F11:N11"/>
    <mergeCell ref="F12:F63"/>
    <mergeCell ref="G12:G14"/>
    <mergeCell ref="H12:H14"/>
    <mergeCell ref="I12:I14"/>
    <mergeCell ref="J12:J14"/>
    <mergeCell ref="K12:K14"/>
    <mergeCell ref="AA7:AB7"/>
    <mergeCell ref="AC7:AF7"/>
    <mergeCell ref="AG7:AL7"/>
    <mergeCell ref="AM7:AO7"/>
    <mergeCell ref="AP7:AP8"/>
    <mergeCell ref="AQ7:AQ8"/>
    <mergeCell ref="L12:L14"/>
    <mergeCell ref="M12:M14"/>
    <mergeCell ref="N12:N14"/>
    <mergeCell ref="O12:O14"/>
    <mergeCell ref="P12:P36"/>
    <mergeCell ref="Q12:Q36"/>
    <mergeCell ref="M15:M33"/>
    <mergeCell ref="N15:N33"/>
    <mergeCell ref="A1:AQ4"/>
    <mergeCell ref="A5:Z6"/>
    <mergeCell ref="AA6:AO6"/>
    <mergeCell ref="A7:B7"/>
    <mergeCell ref="C7:D7"/>
    <mergeCell ref="E7:F7"/>
    <mergeCell ref="G7:J7"/>
    <mergeCell ref="K7:N7"/>
    <mergeCell ref="O7:W7"/>
    <mergeCell ref="X7:Z7"/>
  </mergeCells>
  <conditionalFormatting sqref="K53:K56">
    <cfRule type="duplicateValues" dxfId="58" priority="4"/>
  </conditionalFormatting>
  <conditionalFormatting sqref="G53:G56">
    <cfRule type="duplicateValues" dxfId="57" priority="3"/>
  </conditionalFormatting>
  <conditionalFormatting sqref="I53:I56">
    <cfRule type="duplicateValues" dxfId="56" priority="2"/>
  </conditionalFormatting>
  <conditionalFormatting sqref="M53:M56">
    <cfRule type="duplicateValues" dxfId="55"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M47"/>
  <sheetViews>
    <sheetView showGridLines="0" topLeftCell="I1" zoomScale="70" zoomScaleNormal="70" workbookViewId="0">
      <selection activeCell="O12" sqref="O12"/>
    </sheetView>
  </sheetViews>
  <sheetFormatPr baseColWidth="10" defaultColWidth="11.42578125" defaultRowHeight="27" customHeight="1" x14ac:dyDescent="0.25"/>
  <cols>
    <col min="1" max="1" width="11.28515625" style="1336" customWidth="1"/>
    <col min="2" max="2" width="13" style="1113" customWidth="1"/>
    <col min="3" max="3" width="11.7109375" style="1113" customWidth="1"/>
    <col min="4" max="4" width="12.42578125" style="1113" customWidth="1"/>
    <col min="5" max="5" width="12.140625" style="1113" customWidth="1"/>
    <col min="6" max="6" width="13" style="1113" customWidth="1"/>
    <col min="7" max="7" width="14" style="1113" customWidth="1"/>
    <col min="8" max="8" width="27.140625" style="1337" customWidth="1"/>
    <col min="9" max="9" width="20.42578125" style="1218" customWidth="1"/>
    <col min="10" max="10" width="25.85546875" style="1337" customWidth="1"/>
    <col min="11" max="11" width="14.7109375" style="1218" bestFit="1" customWidth="1"/>
    <col min="12" max="12" width="25.85546875" style="1337" customWidth="1"/>
    <col min="13" max="13" width="27.140625" style="1218" customWidth="1"/>
    <col min="14" max="14" width="23.28515625" style="1337" customWidth="1"/>
    <col min="15" max="15" width="14.42578125" style="1218" customWidth="1"/>
    <col min="16" max="16" width="21.28515625" style="1218" bestFit="1" customWidth="1"/>
    <col min="17" max="17" width="27.140625" style="1337" customWidth="1"/>
    <col min="18" max="18" width="14.28515625" style="1338" customWidth="1"/>
    <col min="19" max="19" width="24.7109375" style="1339" customWidth="1"/>
    <col min="20" max="20" width="32.5703125" style="1337" customWidth="1"/>
    <col min="21" max="21" width="46.5703125" style="1337" customWidth="1"/>
    <col min="22" max="22" width="51.85546875" style="1337" customWidth="1"/>
    <col min="23" max="23" width="29.42578125" style="1340" customWidth="1"/>
    <col min="24" max="24" width="55.7109375" style="1341" customWidth="1"/>
    <col min="25" max="25" width="21.85546875" style="1342" customWidth="1"/>
    <col min="26" max="26" width="28.140625" style="1218" customWidth="1"/>
    <col min="27" max="41" width="9.28515625" style="1113" customWidth="1"/>
    <col min="42" max="42" width="11.85546875" style="1113" customWidth="1"/>
    <col min="43" max="44" width="18" style="1343" customWidth="1"/>
    <col min="45" max="45" width="33.42578125" style="1113" customWidth="1"/>
    <col min="46" max="16384" width="11.42578125" style="1113"/>
  </cols>
  <sheetData>
    <row r="1" spans="1:65" ht="33" customHeight="1" x14ac:dyDescent="0.25">
      <c r="A1" s="3079" t="s">
        <v>2154</v>
      </c>
      <c r="B1" s="2729"/>
      <c r="C1" s="2729"/>
      <c r="D1" s="2729"/>
      <c r="E1" s="2729"/>
      <c r="F1" s="2729"/>
      <c r="G1" s="2729"/>
      <c r="H1" s="2729"/>
      <c r="I1" s="2729"/>
      <c r="J1" s="2729"/>
      <c r="K1" s="2729"/>
      <c r="L1" s="2729"/>
      <c r="M1" s="2729"/>
      <c r="N1" s="2729"/>
      <c r="O1" s="2729"/>
      <c r="P1" s="2729"/>
      <c r="Q1" s="2729"/>
      <c r="R1" s="2729"/>
      <c r="S1" s="2729"/>
      <c r="T1" s="2729"/>
      <c r="U1" s="2729"/>
      <c r="V1" s="2729"/>
      <c r="W1" s="2729"/>
      <c r="X1" s="2729"/>
      <c r="Y1" s="2729"/>
      <c r="Z1" s="2729"/>
      <c r="AA1" s="2729"/>
      <c r="AB1" s="2729"/>
      <c r="AC1" s="2729"/>
      <c r="AD1" s="2729"/>
      <c r="AE1" s="2729"/>
      <c r="AF1" s="2729"/>
      <c r="AG1" s="2729"/>
      <c r="AH1" s="2729"/>
      <c r="AI1" s="2729"/>
      <c r="AJ1" s="2729"/>
      <c r="AK1" s="2729"/>
      <c r="AL1" s="2729"/>
      <c r="AM1" s="2729"/>
      <c r="AN1" s="2729"/>
      <c r="AO1" s="2729"/>
      <c r="AP1" s="2729"/>
      <c r="AQ1" s="3080"/>
      <c r="AR1" s="218" t="s">
        <v>1</v>
      </c>
      <c r="AS1" s="218" t="s">
        <v>235</v>
      </c>
      <c r="AT1" s="1218"/>
      <c r="AU1" s="1218"/>
      <c r="AV1" s="1218"/>
      <c r="AW1" s="1218"/>
      <c r="AX1" s="1218"/>
      <c r="AY1" s="1218"/>
      <c r="AZ1" s="1218"/>
      <c r="BA1" s="1218"/>
      <c r="BB1" s="1218"/>
      <c r="BC1" s="1218"/>
      <c r="BD1" s="1218"/>
      <c r="BE1" s="1218"/>
      <c r="BF1" s="1218"/>
      <c r="BG1" s="1218"/>
      <c r="BH1" s="1218"/>
      <c r="BI1" s="1218"/>
      <c r="BJ1" s="1218"/>
      <c r="BK1" s="1218"/>
      <c r="BL1" s="1218"/>
      <c r="BM1" s="1218"/>
    </row>
    <row r="2" spans="1:65" ht="33" customHeight="1" x14ac:dyDescent="0.25">
      <c r="A2" s="2729"/>
      <c r="B2" s="2729"/>
      <c r="C2" s="2729"/>
      <c r="D2" s="2729"/>
      <c r="E2" s="2729"/>
      <c r="F2" s="2729"/>
      <c r="G2" s="2729"/>
      <c r="H2" s="2729"/>
      <c r="I2" s="2729"/>
      <c r="J2" s="2729"/>
      <c r="K2" s="2729"/>
      <c r="L2" s="2729"/>
      <c r="M2" s="2729"/>
      <c r="N2" s="2729"/>
      <c r="O2" s="2729"/>
      <c r="P2" s="2729"/>
      <c r="Q2" s="2729"/>
      <c r="R2" s="2729"/>
      <c r="S2" s="2729"/>
      <c r="T2" s="2729"/>
      <c r="U2" s="2729"/>
      <c r="V2" s="2729"/>
      <c r="W2" s="2729"/>
      <c r="X2" s="2729"/>
      <c r="Y2" s="2729"/>
      <c r="Z2" s="2729"/>
      <c r="AA2" s="2729"/>
      <c r="AB2" s="2729"/>
      <c r="AC2" s="2729"/>
      <c r="AD2" s="2729"/>
      <c r="AE2" s="2729"/>
      <c r="AF2" s="2729"/>
      <c r="AG2" s="2729"/>
      <c r="AH2" s="2729"/>
      <c r="AI2" s="2729"/>
      <c r="AJ2" s="2729"/>
      <c r="AK2" s="2729"/>
      <c r="AL2" s="2729"/>
      <c r="AM2" s="2729"/>
      <c r="AN2" s="2729"/>
      <c r="AO2" s="2729"/>
      <c r="AP2" s="2729"/>
      <c r="AQ2" s="3080"/>
      <c r="AR2" s="218" t="s">
        <v>3</v>
      </c>
      <c r="AS2" s="1344" t="s">
        <v>236</v>
      </c>
      <c r="AT2" s="1218"/>
      <c r="AU2" s="1218"/>
      <c r="AV2" s="1218"/>
      <c r="AW2" s="1218"/>
      <c r="AX2" s="1218"/>
      <c r="AY2" s="1218"/>
      <c r="AZ2" s="1218"/>
      <c r="BA2" s="1218"/>
      <c r="BB2" s="1218"/>
      <c r="BC2" s="1218"/>
      <c r="BD2" s="1218"/>
      <c r="BE2" s="1218"/>
      <c r="BF2" s="1218"/>
      <c r="BG2" s="1218"/>
      <c r="BH2" s="1218"/>
      <c r="BI2" s="1218"/>
      <c r="BJ2" s="1218"/>
      <c r="BK2" s="1218"/>
      <c r="BL2" s="1218"/>
      <c r="BM2" s="1218"/>
    </row>
    <row r="3" spans="1:65" ht="33" customHeight="1" x14ac:dyDescent="0.25">
      <c r="A3" s="2729"/>
      <c r="B3" s="2729"/>
      <c r="C3" s="2729"/>
      <c r="D3" s="2729"/>
      <c r="E3" s="2729"/>
      <c r="F3" s="2729"/>
      <c r="G3" s="2729"/>
      <c r="H3" s="2729"/>
      <c r="I3" s="2729"/>
      <c r="J3" s="2729"/>
      <c r="K3" s="2729"/>
      <c r="L3" s="2729"/>
      <c r="M3" s="2729"/>
      <c r="N3" s="2729"/>
      <c r="O3" s="2729"/>
      <c r="P3" s="2729"/>
      <c r="Q3" s="2729"/>
      <c r="R3" s="2729"/>
      <c r="S3" s="2729"/>
      <c r="T3" s="2729"/>
      <c r="U3" s="2729"/>
      <c r="V3" s="2729"/>
      <c r="W3" s="2729"/>
      <c r="X3" s="2729"/>
      <c r="Y3" s="2729"/>
      <c r="Z3" s="2729"/>
      <c r="AA3" s="2729"/>
      <c r="AB3" s="2729"/>
      <c r="AC3" s="2729"/>
      <c r="AD3" s="2729"/>
      <c r="AE3" s="2729"/>
      <c r="AF3" s="2729"/>
      <c r="AG3" s="2729"/>
      <c r="AH3" s="2729"/>
      <c r="AI3" s="2729"/>
      <c r="AJ3" s="2729"/>
      <c r="AK3" s="2729"/>
      <c r="AL3" s="2729"/>
      <c r="AM3" s="2729"/>
      <c r="AN3" s="2729"/>
      <c r="AO3" s="2729"/>
      <c r="AP3" s="2729"/>
      <c r="AQ3" s="3080"/>
      <c r="AR3" s="218" t="s">
        <v>5</v>
      </c>
      <c r="AS3" s="220">
        <v>44266</v>
      </c>
      <c r="AT3" s="1218"/>
      <c r="AU3" s="1218"/>
      <c r="AV3" s="1218"/>
      <c r="AW3" s="1218"/>
      <c r="AX3" s="1218"/>
      <c r="AY3" s="1218"/>
      <c r="AZ3" s="1218"/>
      <c r="BA3" s="1218"/>
      <c r="BB3" s="1218"/>
      <c r="BC3" s="1218"/>
      <c r="BD3" s="1218"/>
      <c r="BE3" s="1218"/>
      <c r="BF3" s="1218"/>
      <c r="BG3" s="1218"/>
      <c r="BH3" s="1218"/>
      <c r="BI3" s="1218"/>
      <c r="BJ3" s="1218"/>
      <c r="BK3" s="1218"/>
      <c r="BL3" s="1218"/>
      <c r="BM3" s="1218"/>
    </row>
    <row r="4" spans="1:65" ht="33" customHeight="1" x14ac:dyDescent="0.25">
      <c r="A4" s="3081"/>
      <c r="B4" s="3081"/>
      <c r="C4" s="3081"/>
      <c r="D4" s="3081"/>
      <c r="E4" s="3081"/>
      <c r="F4" s="3081"/>
      <c r="G4" s="3081"/>
      <c r="H4" s="3081"/>
      <c r="I4" s="3081"/>
      <c r="J4" s="3081"/>
      <c r="K4" s="3081"/>
      <c r="L4" s="3081"/>
      <c r="M4" s="3081"/>
      <c r="N4" s="3081"/>
      <c r="O4" s="3081"/>
      <c r="P4" s="3081"/>
      <c r="Q4" s="3081"/>
      <c r="R4" s="3081"/>
      <c r="S4" s="3081"/>
      <c r="T4" s="3081"/>
      <c r="U4" s="3081"/>
      <c r="V4" s="3081"/>
      <c r="W4" s="3081"/>
      <c r="X4" s="3081"/>
      <c r="Y4" s="3081"/>
      <c r="Z4" s="3081"/>
      <c r="AA4" s="3081"/>
      <c r="AB4" s="3081"/>
      <c r="AC4" s="3081"/>
      <c r="AD4" s="3081"/>
      <c r="AE4" s="3081"/>
      <c r="AF4" s="3081"/>
      <c r="AG4" s="3081"/>
      <c r="AH4" s="3081"/>
      <c r="AI4" s="3081"/>
      <c r="AJ4" s="3081"/>
      <c r="AK4" s="3081"/>
      <c r="AL4" s="3081"/>
      <c r="AM4" s="3081"/>
      <c r="AN4" s="3081"/>
      <c r="AO4" s="3081"/>
      <c r="AP4" s="3081"/>
      <c r="AQ4" s="3082"/>
      <c r="AR4" s="218" t="s">
        <v>6</v>
      </c>
      <c r="AS4" s="221" t="s">
        <v>7</v>
      </c>
      <c r="AT4" s="1218"/>
      <c r="AU4" s="1218"/>
      <c r="AV4" s="1218"/>
      <c r="AW4" s="1218"/>
      <c r="AX4" s="1218"/>
      <c r="AY4" s="1218"/>
      <c r="AZ4" s="1218"/>
      <c r="BA4" s="1218"/>
      <c r="BB4" s="1218"/>
      <c r="BC4" s="1218"/>
      <c r="BD4" s="1218"/>
      <c r="BE4" s="1218"/>
      <c r="BF4" s="1218"/>
      <c r="BG4" s="1218"/>
      <c r="BH4" s="1218"/>
      <c r="BI4" s="1218"/>
      <c r="BJ4" s="1218"/>
      <c r="BK4" s="1218"/>
      <c r="BL4" s="1218"/>
      <c r="BM4" s="1218"/>
    </row>
    <row r="5" spans="1:65" ht="40.5" customHeight="1" x14ac:dyDescent="0.25">
      <c r="A5" s="3083" t="s">
        <v>2052</v>
      </c>
      <c r="B5" s="3083"/>
      <c r="C5" s="3083"/>
      <c r="D5" s="3083"/>
      <c r="E5" s="3083"/>
      <c r="F5" s="3083"/>
      <c r="G5" s="3083"/>
      <c r="H5" s="3083"/>
      <c r="I5" s="3083"/>
      <c r="J5" s="3083"/>
      <c r="K5" s="3083"/>
      <c r="L5" s="3083"/>
      <c r="M5" s="3083"/>
      <c r="N5" s="3083"/>
      <c r="O5" s="3083"/>
      <c r="P5" s="3084"/>
      <c r="Q5" s="3084"/>
      <c r="R5" s="3084"/>
      <c r="S5" s="3084"/>
      <c r="T5" s="3084"/>
      <c r="U5" s="3084"/>
      <c r="V5" s="3084"/>
      <c r="W5" s="3084"/>
      <c r="X5" s="3084"/>
      <c r="Y5" s="3084"/>
      <c r="Z5" s="3084"/>
      <c r="AA5" s="3084"/>
      <c r="AB5" s="3084"/>
      <c r="AC5" s="3084"/>
      <c r="AD5" s="3084"/>
      <c r="AE5" s="3084"/>
      <c r="AF5" s="3084"/>
      <c r="AG5" s="3084"/>
      <c r="AH5" s="3084"/>
      <c r="AI5" s="3084"/>
      <c r="AJ5" s="3084"/>
      <c r="AK5" s="3084"/>
      <c r="AL5" s="3084"/>
      <c r="AM5" s="3084"/>
      <c r="AN5" s="3084"/>
      <c r="AO5" s="3084"/>
      <c r="AP5" s="3084"/>
      <c r="AQ5" s="3084"/>
      <c r="AR5" s="3084"/>
      <c r="AS5" s="3084"/>
      <c r="AT5" s="1218"/>
      <c r="AU5" s="1218"/>
      <c r="AV5" s="1218"/>
      <c r="AW5" s="1218"/>
      <c r="AX5" s="1218"/>
      <c r="AY5" s="1218"/>
      <c r="AZ5" s="1218"/>
      <c r="BA5" s="1218"/>
      <c r="BB5" s="1218"/>
      <c r="BC5" s="1218"/>
      <c r="BD5" s="1218"/>
      <c r="BE5" s="1218"/>
      <c r="BF5" s="1218"/>
      <c r="BG5" s="1218"/>
      <c r="BH5" s="1218"/>
      <c r="BI5" s="1218"/>
      <c r="BJ5" s="1218"/>
      <c r="BK5" s="1218"/>
      <c r="BL5" s="1218"/>
      <c r="BM5" s="1218"/>
    </row>
    <row r="6" spans="1:65" ht="27" customHeight="1" x14ac:dyDescent="0.25">
      <c r="A6" s="3081"/>
      <c r="B6" s="3081"/>
      <c r="C6" s="3081"/>
      <c r="D6" s="3081"/>
      <c r="E6" s="3081"/>
      <c r="F6" s="3081"/>
      <c r="G6" s="3081"/>
      <c r="H6" s="3081"/>
      <c r="I6" s="3081"/>
      <c r="J6" s="3081"/>
      <c r="K6" s="3081"/>
      <c r="L6" s="3081"/>
      <c r="M6" s="3081"/>
      <c r="N6" s="3081"/>
      <c r="O6" s="3081"/>
      <c r="P6" s="1219"/>
      <c r="Q6" s="1220"/>
      <c r="R6" s="1219"/>
      <c r="S6" s="1221"/>
      <c r="T6" s="1220"/>
      <c r="U6" s="1220"/>
      <c r="V6" s="1220"/>
      <c r="W6" s="1222"/>
      <c r="X6" s="1219"/>
      <c r="Y6" s="1219"/>
      <c r="Z6" s="1219"/>
      <c r="AA6" s="3085" t="s">
        <v>9</v>
      </c>
      <c r="AB6" s="3081"/>
      <c r="AC6" s="3081"/>
      <c r="AD6" s="3081"/>
      <c r="AE6" s="3081"/>
      <c r="AF6" s="3081"/>
      <c r="AG6" s="3081"/>
      <c r="AH6" s="3081"/>
      <c r="AI6" s="3081"/>
      <c r="AJ6" s="3081"/>
      <c r="AK6" s="3081"/>
      <c r="AL6" s="3081"/>
      <c r="AM6" s="3081"/>
      <c r="AN6" s="3081"/>
      <c r="AO6" s="3082"/>
      <c r="AP6" s="1219"/>
      <c r="AQ6" s="1219"/>
      <c r="AR6" s="1219"/>
      <c r="AS6" s="1223"/>
      <c r="AT6" s="1218"/>
      <c r="AU6" s="1218"/>
      <c r="AV6" s="1218"/>
      <c r="AW6" s="1218"/>
      <c r="AX6" s="1218"/>
      <c r="AY6" s="1218"/>
      <c r="AZ6" s="1218"/>
      <c r="BA6" s="1218"/>
      <c r="BB6" s="1218"/>
      <c r="BC6" s="1218"/>
      <c r="BD6" s="1218"/>
      <c r="BE6" s="1218"/>
      <c r="BF6" s="1218"/>
      <c r="BG6" s="1218"/>
      <c r="BH6" s="1218"/>
      <c r="BI6" s="1218"/>
      <c r="BJ6" s="1218"/>
      <c r="BK6" s="1218"/>
      <c r="BL6" s="1218"/>
      <c r="BM6" s="1218"/>
    </row>
    <row r="7" spans="1:65" ht="36.75" customHeight="1" x14ac:dyDescent="0.25">
      <c r="A7" s="3086" t="s">
        <v>10</v>
      </c>
      <c r="B7" s="3087"/>
      <c r="C7" s="3088" t="s">
        <v>11</v>
      </c>
      <c r="D7" s="3086"/>
      <c r="E7" s="3086" t="s">
        <v>12</v>
      </c>
      <c r="F7" s="3087"/>
      <c r="G7" s="3088" t="s">
        <v>13</v>
      </c>
      <c r="H7" s="3086"/>
      <c r="I7" s="3086"/>
      <c r="J7" s="3086"/>
      <c r="K7" s="3088" t="s">
        <v>14</v>
      </c>
      <c r="L7" s="3086"/>
      <c r="M7" s="3086"/>
      <c r="N7" s="3087"/>
      <c r="O7" s="3089" t="s">
        <v>15</v>
      </c>
      <c r="P7" s="3090"/>
      <c r="Q7" s="3090"/>
      <c r="R7" s="3090"/>
      <c r="S7" s="3090"/>
      <c r="T7" s="3090"/>
      <c r="U7" s="3090"/>
      <c r="V7" s="3090"/>
      <c r="W7" s="3090"/>
      <c r="X7" s="3097" t="s">
        <v>16</v>
      </c>
      <c r="Y7" s="3098"/>
      <c r="Z7" s="3099"/>
      <c r="AA7" s="2347" t="s">
        <v>17</v>
      </c>
      <c r="AB7" s="2347"/>
      <c r="AC7" s="2228" t="s">
        <v>18</v>
      </c>
      <c r="AD7" s="2228"/>
      <c r="AE7" s="2228"/>
      <c r="AF7" s="2228"/>
      <c r="AG7" s="2244" t="s">
        <v>19</v>
      </c>
      <c r="AH7" s="2245"/>
      <c r="AI7" s="2245"/>
      <c r="AJ7" s="2245"/>
      <c r="AK7" s="2245"/>
      <c r="AL7" s="3100"/>
      <c r="AM7" s="2228" t="s">
        <v>20</v>
      </c>
      <c r="AN7" s="2228"/>
      <c r="AO7" s="2228"/>
      <c r="AP7" s="2988" t="s">
        <v>21</v>
      </c>
      <c r="AQ7" s="3091" t="s">
        <v>22</v>
      </c>
      <c r="AR7" s="3091" t="s">
        <v>23</v>
      </c>
      <c r="AS7" s="3093" t="s">
        <v>24</v>
      </c>
      <c r="AT7" s="1218"/>
      <c r="AU7" s="1218"/>
      <c r="AV7" s="1218"/>
      <c r="AW7" s="1218"/>
      <c r="AX7" s="1218"/>
      <c r="AY7" s="1218"/>
      <c r="AZ7" s="1218"/>
      <c r="BA7" s="1218"/>
      <c r="BB7" s="1218"/>
      <c r="BC7" s="1218"/>
      <c r="BD7" s="1218"/>
      <c r="BE7" s="1218"/>
      <c r="BF7" s="1218"/>
      <c r="BG7" s="1218"/>
      <c r="BH7" s="1218"/>
      <c r="BI7" s="1218"/>
      <c r="BJ7" s="1218"/>
      <c r="BK7" s="1218"/>
      <c r="BL7" s="1218"/>
      <c r="BM7" s="1218"/>
    </row>
    <row r="8" spans="1:65" ht="117.75" customHeight="1" x14ac:dyDescent="0.25">
      <c r="A8" s="1224" t="s">
        <v>25</v>
      </c>
      <c r="B8" s="1225" t="s">
        <v>26</v>
      </c>
      <c r="C8" s="1224" t="s">
        <v>25</v>
      </c>
      <c r="D8" s="1225" t="s">
        <v>26</v>
      </c>
      <c r="E8" s="1226" t="s">
        <v>25</v>
      </c>
      <c r="F8" s="1225" t="s">
        <v>26</v>
      </c>
      <c r="G8" s="1227" t="s">
        <v>27</v>
      </c>
      <c r="H8" s="1227" t="s">
        <v>28</v>
      </c>
      <c r="I8" s="1227" t="s">
        <v>29</v>
      </c>
      <c r="J8" s="1227" t="s">
        <v>187</v>
      </c>
      <c r="K8" s="1227" t="s">
        <v>27</v>
      </c>
      <c r="L8" s="1227" t="s">
        <v>31</v>
      </c>
      <c r="M8" s="1225" t="s">
        <v>32</v>
      </c>
      <c r="N8" s="1228" t="s">
        <v>33</v>
      </c>
      <c r="O8" s="1229" t="s">
        <v>238</v>
      </c>
      <c r="P8" s="1229" t="s">
        <v>35</v>
      </c>
      <c r="Q8" s="1229" t="s">
        <v>36</v>
      </c>
      <c r="R8" s="1230" t="s">
        <v>37</v>
      </c>
      <c r="S8" s="1231" t="s">
        <v>38</v>
      </c>
      <c r="T8" s="1229" t="s">
        <v>39</v>
      </c>
      <c r="U8" s="1229" t="s">
        <v>40</v>
      </c>
      <c r="V8" s="1229" t="s">
        <v>41</v>
      </c>
      <c r="W8" s="1232" t="s">
        <v>38</v>
      </c>
      <c r="X8" s="1233" t="s">
        <v>43</v>
      </c>
      <c r="Y8" s="1234" t="s">
        <v>44</v>
      </c>
      <c r="Z8" s="1225" t="s">
        <v>26</v>
      </c>
      <c r="AA8" s="1235" t="s">
        <v>45</v>
      </c>
      <c r="AB8" s="1236" t="s">
        <v>46</v>
      </c>
      <c r="AC8" s="1237" t="s">
        <v>47</v>
      </c>
      <c r="AD8" s="1237" t="s">
        <v>48</v>
      </c>
      <c r="AE8" s="1237" t="s">
        <v>49</v>
      </c>
      <c r="AF8" s="1237" t="s">
        <v>50</v>
      </c>
      <c r="AG8" s="1237" t="s">
        <v>51</v>
      </c>
      <c r="AH8" s="1237" t="s">
        <v>52</v>
      </c>
      <c r="AI8" s="1237" t="s">
        <v>53</v>
      </c>
      <c r="AJ8" s="1237" t="s">
        <v>240</v>
      </c>
      <c r="AK8" s="1237" t="s">
        <v>55</v>
      </c>
      <c r="AL8" s="1237" t="s">
        <v>56</v>
      </c>
      <c r="AM8" s="1237" t="s">
        <v>57</v>
      </c>
      <c r="AN8" s="1237" t="s">
        <v>58</v>
      </c>
      <c r="AO8" s="1237" t="s">
        <v>59</v>
      </c>
      <c r="AP8" s="2989"/>
      <c r="AQ8" s="3092"/>
      <c r="AR8" s="3092"/>
      <c r="AS8" s="3094"/>
      <c r="AT8" s="1218"/>
      <c r="AU8" s="1218"/>
      <c r="AV8" s="1218"/>
      <c r="AW8" s="1218"/>
      <c r="AX8" s="1218"/>
      <c r="AY8" s="1218"/>
      <c r="AZ8" s="1218"/>
      <c r="BA8" s="1218"/>
      <c r="BB8" s="1218"/>
      <c r="BC8" s="1218"/>
      <c r="BD8" s="1218"/>
      <c r="BE8" s="1218"/>
      <c r="BF8" s="1218"/>
      <c r="BG8" s="1218"/>
      <c r="BH8" s="1218"/>
      <c r="BI8" s="1218"/>
      <c r="BJ8" s="1218"/>
      <c r="BK8" s="1218"/>
      <c r="BL8" s="1218"/>
      <c r="BM8" s="1218"/>
    </row>
    <row r="9" spans="1:65" ht="27" customHeight="1" x14ac:dyDescent="0.25">
      <c r="A9" s="1238">
        <v>2</v>
      </c>
      <c r="B9" s="3095" t="s">
        <v>1099</v>
      </c>
      <c r="C9" s="3096"/>
      <c r="D9" s="3096"/>
      <c r="E9" s="3096"/>
      <c r="F9" s="3096"/>
      <c r="G9" s="1239"/>
      <c r="H9" s="1240"/>
      <c r="I9" s="1239"/>
      <c r="J9" s="1240"/>
      <c r="K9" s="1239"/>
      <c r="L9" s="1240"/>
      <c r="M9" s="1239"/>
      <c r="N9" s="1240"/>
      <c r="O9" s="1239"/>
      <c r="P9" s="1239"/>
      <c r="Q9" s="1240"/>
      <c r="R9" s="1241"/>
      <c r="S9" s="1242"/>
      <c r="T9" s="1240"/>
      <c r="U9" s="1240"/>
      <c r="V9" s="1240"/>
      <c r="W9" s="1243"/>
      <c r="X9" s="1239"/>
      <c r="Y9" s="1244"/>
      <c r="Z9" s="1239"/>
      <c r="AA9" s="1239"/>
      <c r="AB9" s="1239"/>
      <c r="AC9" s="1239"/>
      <c r="AD9" s="1239"/>
      <c r="AE9" s="1239"/>
      <c r="AF9" s="1239"/>
      <c r="AG9" s="1239"/>
      <c r="AH9" s="1239"/>
      <c r="AI9" s="1239"/>
      <c r="AJ9" s="1239"/>
      <c r="AK9" s="1239"/>
      <c r="AL9" s="1239"/>
      <c r="AM9" s="1239"/>
      <c r="AN9" s="1239"/>
      <c r="AO9" s="1239"/>
      <c r="AP9" s="1239"/>
      <c r="AQ9" s="1245"/>
      <c r="AR9" s="1245"/>
      <c r="AS9" s="1246"/>
      <c r="AT9" s="1218"/>
      <c r="AU9" s="1218"/>
      <c r="AV9" s="1218"/>
      <c r="AW9" s="1218"/>
      <c r="AX9" s="1218"/>
      <c r="AY9" s="1218"/>
      <c r="AZ9" s="1218"/>
      <c r="BA9" s="1218"/>
      <c r="BB9" s="1218"/>
      <c r="BC9" s="1218"/>
      <c r="BD9" s="1218"/>
      <c r="BE9" s="1218"/>
      <c r="BF9" s="1218"/>
      <c r="BG9" s="1218"/>
      <c r="BH9" s="1218"/>
      <c r="BI9" s="1218"/>
      <c r="BJ9" s="1218"/>
      <c r="BK9" s="1218"/>
      <c r="BL9" s="1218"/>
      <c r="BM9" s="1218"/>
    </row>
    <row r="10" spans="1:65" ht="27" customHeight="1" x14ac:dyDescent="0.25">
      <c r="A10" s="1247"/>
      <c r="B10" s="64"/>
      <c r="C10" s="32">
        <v>35</v>
      </c>
      <c r="D10" s="2202" t="s">
        <v>677</v>
      </c>
      <c r="E10" s="2821"/>
      <c r="F10" s="2821"/>
      <c r="G10" s="2821"/>
      <c r="H10" s="2821"/>
      <c r="I10" s="718"/>
      <c r="J10" s="1248"/>
      <c r="K10" s="718"/>
      <c r="L10" s="1248"/>
      <c r="M10" s="718"/>
      <c r="N10" s="1248"/>
      <c r="O10" s="718"/>
      <c r="P10" s="718"/>
      <c r="Q10" s="1248"/>
      <c r="R10" s="1249"/>
      <c r="S10" s="1250"/>
      <c r="T10" s="1248"/>
      <c r="U10" s="1248"/>
      <c r="V10" s="1248"/>
      <c r="W10" s="1251"/>
      <c r="X10" s="718"/>
      <c r="Y10" s="1252"/>
      <c r="Z10" s="718"/>
      <c r="AA10" s="718"/>
      <c r="AB10" s="718"/>
      <c r="AC10" s="718"/>
      <c r="AD10" s="718"/>
      <c r="AE10" s="718"/>
      <c r="AF10" s="718"/>
      <c r="AG10" s="718"/>
      <c r="AH10" s="718"/>
      <c r="AI10" s="718"/>
      <c r="AJ10" s="718"/>
      <c r="AK10" s="718"/>
      <c r="AL10" s="718"/>
      <c r="AM10" s="718"/>
      <c r="AN10" s="718"/>
      <c r="AO10" s="718"/>
      <c r="AP10" s="718"/>
      <c r="AQ10" s="1253"/>
      <c r="AR10" s="1253"/>
      <c r="AS10" s="1254"/>
    </row>
    <row r="11" spans="1:65" s="1218" customFormat="1" ht="27" customHeight="1" x14ac:dyDescent="0.25">
      <c r="A11" s="1255"/>
      <c r="B11" s="1256"/>
      <c r="C11" s="1257"/>
      <c r="D11" s="1258"/>
      <c r="E11" s="88">
        <v>3502</v>
      </c>
      <c r="F11" s="2792" t="s">
        <v>1919</v>
      </c>
      <c r="G11" s="2728"/>
      <c r="H11" s="2728"/>
      <c r="I11" s="2728"/>
      <c r="J11" s="2728"/>
      <c r="K11" s="2728"/>
      <c r="L11" s="2728"/>
      <c r="M11" s="2728"/>
      <c r="N11" s="2728"/>
      <c r="O11" s="2728"/>
      <c r="P11" s="2728"/>
      <c r="Q11" s="1259"/>
      <c r="R11" s="1260"/>
      <c r="S11" s="1261"/>
      <c r="T11" s="985"/>
      <c r="U11" s="985"/>
      <c r="V11" s="985"/>
      <c r="W11" s="1262"/>
      <c r="X11" s="252"/>
      <c r="Y11" s="1263"/>
      <c r="Z11" s="249"/>
      <c r="AA11" s="249"/>
      <c r="AB11" s="249"/>
      <c r="AC11" s="249"/>
      <c r="AD11" s="249"/>
      <c r="AE11" s="249"/>
      <c r="AF11" s="249"/>
      <c r="AG11" s="249"/>
      <c r="AH11" s="249"/>
      <c r="AI11" s="249"/>
      <c r="AJ11" s="249"/>
      <c r="AK11" s="249"/>
      <c r="AL11" s="249"/>
      <c r="AM11" s="249"/>
      <c r="AN11" s="249"/>
      <c r="AO11" s="249"/>
      <c r="AP11" s="249"/>
      <c r="AQ11" s="1264"/>
      <c r="AR11" s="1264"/>
      <c r="AS11" s="88"/>
    </row>
    <row r="12" spans="1:65" s="1218" customFormat="1" ht="150" x14ac:dyDescent="0.25">
      <c r="A12" s="1255"/>
      <c r="B12" s="1256"/>
      <c r="C12" s="1255"/>
      <c r="D12" s="1256"/>
      <c r="E12" s="1265"/>
      <c r="F12" s="1265"/>
      <c r="G12" s="1266">
        <v>3502006</v>
      </c>
      <c r="H12" s="1267" t="s">
        <v>2053</v>
      </c>
      <c r="I12" s="1266">
        <v>3502006</v>
      </c>
      <c r="J12" s="1267" t="s">
        <v>2053</v>
      </c>
      <c r="K12" s="671" t="s">
        <v>2054</v>
      </c>
      <c r="L12" s="1268" t="s">
        <v>2055</v>
      </c>
      <c r="M12" s="671" t="s">
        <v>2054</v>
      </c>
      <c r="N12" s="1268" t="s">
        <v>2055</v>
      </c>
      <c r="O12" s="1269">
        <v>1</v>
      </c>
      <c r="P12" s="2143" t="s">
        <v>2056</v>
      </c>
      <c r="Q12" s="3102" t="s">
        <v>2057</v>
      </c>
      <c r="R12" s="1270">
        <f>W12/S12</f>
        <v>0.1888111888111888</v>
      </c>
      <c r="S12" s="3103">
        <f>SUM(W12:W15)</f>
        <v>143000000</v>
      </c>
      <c r="T12" s="3105" t="s">
        <v>2058</v>
      </c>
      <c r="U12" s="1271" t="s">
        <v>2059</v>
      </c>
      <c r="V12" s="651" t="s">
        <v>2060</v>
      </c>
      <c r="W12" s="1272">
        <v>27000000</v>
      </c>
      <c r="X12" s="620" t="s">
        <v>2061</v>
      </c>
      <c r="Y12" s="1273">
        <v>20</v>
      </c>
      <c r="Z12" s="627" t="s">
        <v>74</v>
      </c>
      <c r="AA12" s="2657">
        <v>765</v>
      </c>
      <c r="AB12" s="2657">
        <v>735</v>
      </c>
      <c r="AC12" s="2657"/>
      <c r="AD12" s="2657"/>
      <c r="AE12" s="2657">
        <f>+AA12+AB12</f>
        <v>1500</v>
      </c>
      <c r="AF12" s="2657"/>
      <c r="AG12" s="2657"/>
      <c r="AH12" s="2657"/>
      <c r="AI12" s="2657"/>
      <c r="AJ12" s="2657"/>
      <c r="AK12" s="2657"/>
      <c r="AL12" s="2657"/>
      <c r="AM12" s="2657"/>
      <c r="AN12" s="2657"/>
      <c r="AO12" s="2657"/>
      <c r="AP12" s="2657">
        <f>SUM(AC12:AO15)</f>
        <v>1500</v>
      </c>
      <c r="AQ12" s="3114">
        <v>44242</v>
      </c>
      <c r="AR12" s="3114">
        <v>44540</v>
      </c>
      <c r="AS12" s="3117" t="s">
        <v>2062</v>
      </c>
    </row>
    <row r="13" spans="1:65" s="1218" customFormat="1" ht="83.25" customHeight="1" x14ac:dyDescent="0.25">
      <c r="A13" s="1255"/>
      <c r="B13" s="1256"/>
      <c r="C13" s="1255"/>
      <c r="D13" s="1256"/>
      <c r="E13" s="3120"/>
      <c r="F13" s="3120"/>
      <c r="G13" s="2707">
        <v>3502007</v>
      </c>
      <c r="H13" s="2764" t="s">
        <v>2063</v>
      </c>
      <c r="I13" s="2707">
        <v>3502007</v>
      </c>
      <c r="J13" s="2764" t="s">
        <v>2063</v>
      </c>
      <c r="K13" s="2314" t="s">
        <v>1930</v>
      </c>
      <c r="L13" s="2766" t="s">
        <v>1931</v>
      </c>
      <c r="M13" s="2314" t="s">
        <v>1930</v>
      </c>
      <c r="N13" s="2766" t="s">
        <v>1931</v>
      </c>
      <c r="O13" s="2855">
        <v>7</v>
      </c>
      <c r="P13" s="2144"/>
      <c r="Q13" s="3102"/>
      <c r="R13" s="3106">
        <f>SUM(W13:W15)/S12</f>
        <v>0.81118881118881114</v>
      </c>
      <c r="S13" s="3103"/>
      <c r="T13" s="3102"/>
      <c r="U13" s="3109" t="s">
        <v>2064</v>
      </c>
      <c r="V13" s="3112" t="s">
        <v>2065</v>
      </c>
      <c r="W13" s="1274">
        <f>25949953+66000000</f>
        <v>91949953</v>
      </c>
      <c r="X13" s="620" t="s">
        <v>2066</v>
      </c>
      <c r="Y13" s="1275">
        <v>20</v>
      </c>
      <c r="Z13" s="2314" t="s">
        <v>74</v>
      </c>
      <c r="AA13" s="2657"/>
      <c r="AB13" s="2657"/>
      <c r="AC13" s="2657"/>
      <c r="AD13" s="2657"/>
      <c r="AE13" s="2657"/>
      <c r="AF13" s="2657"/>
      <c r="AG13" s="2657"/>
      <c r="AH13" s="2657"/>
      <c r="AI13" s="2657"/>
      <c r="AJ13" s="2657"/>
      <c r="AK13" s="2657"/>
      <c r="AL13" s="2657"/>
      <c r="AM13" s="2657"/>
      <c r="AN13" s="2657"/>
      <c r="AO13" s="2657"/>
      <c r="AP13" s="2657"/>
      <c r="AQ13" s="3115"/>
      <c r="AR13" s="3115"/>
      <c r="AS13" s="3118"/>
    </row>
    <row r="14" spans="1:65" s="1218" customFormat="1" ht="51.75" customHeight="1" x14ac:dyDescent="0.25">
      <c r="A14" s="1255"/>
      <c r="B14" s="1256"/>
      <c r="C14" s="1255"/>
      <c r="D14" s="1256"/>
      <c r="E14" s="3120"/>
      <c r="F14" s="3120"/>
      <c r="G14" s="2707"/>
      <c r="H14" s="2708"/>
      <c r="I14" s="2707"/>
      <c r="J14" s="2708"/>
      <c r="K14" s="2136"/>
      <c r="L14" s="2382"/>
      <c r="M14" s="2136"/>
      <c r="N14" s="2382"/>
      <c r="O14" s="2855"/>
      <c r="P14" s="2144"/>
      <c r="Q14" s="3102"/>
      <c r="R14" s="3107"/>
      <c r="S14" s="3103"/>
      <c r="T14" s="3102"/>
      <c r="U14" s="3110"/>
      <c r="V14" s="3113"/>
      <c r="W14" s="1274">
        <v>9619447</v>
      </c>
      <c r="X14" s="620" t="s">
        <v>2067</v>
      </c>
      <c r="Y14" s="1275">
        <v>20</v>
      </c>
      <c r="Z14" s="2315"/>
      <c r="AA14" s="2657"/>
      <c r="AB14" s="2657"/>
      <c r="AC14" s="2657"/>
      <c r="AD14" s="2657"/>
      <c r="AE14" s="2657"/>
      <c r="AF14" s="2657"/>
      <c r="AG14" s="2657"/>
      <c r="AH14" s="2657"/>
      <c r="AI14" s="2657"/>
      <c r="AJ14" s="2657"/>
      <c r="AK14" s="2657"/>
      <c r="AL14" s="2657"/>
      <c r="AM14" s="2657"/>
      <c r="AN14" s="2657"/>
      <c r="AO14" s="2657"/>
      <c r="AP14" s="2657"/>
      <c r="AQ14" s="3115"/>
      <c r="AR14" s="3115"/>
      <c r="AS14" s="3118"/>
    </row>
    <row r="15" spans="1:65" s="1218" customFormat="1" ht="72.75" customHeight="1" x14ac:dyDescent="0.25">
      <c r="A15" s="1255"/>
      <c r="B15" s="1256"/>
      <c r="C15" s="1255"/>
      <c r="D15" s="1256"/>
      <c r="E15" s="3120"/>
      <c r="F15" s="3120"/>
      <c r="G15" s="2707"/>
      <c r="H15" s="2731"/>
      <c r="I15" s="2707"/>
      <c r="J15" s="2731"/>
      <c r="K15" s="2315"/>
      <c r="L15" s="2807"/>
      <c r="M15" s="2315"/>
      <c r="N15" s="2807"/>
      <c r="O15" s="2855"/>
      <c r="P15" s="2144"/>
      <c r="Q15" s="3102"/>
      <c r="R15" s="3108"/>
      <c r="S15" s="3104"/>
      <c r="T15" s="3102"/>
      <c r="U15" s="3111"/>
      <c r="V15" s="606" t="s">
        <v>2068</v>
      </c>
      <c r="W15" s="1274">
        <v>14430600</v>
      </c>
      <c r="X15" s="620" t="s">
        <v>2067</v>
      </c>
      <c r="Y15" s="1276">
        <v>20</v>
      </c>
      <c r="Z15" s="609" t="s">
        <v>74</v>
      </c>
      <c r="AA15" s="3101"/>
      <c r="AB15" s="3101"/>
      <c r="AC15" s="3101"/>
      <c r="AD15" s="3101"/>
      <c r="AE15" s="3101"/>
      <c r="AF15" s="3101"/>
      <c r="AG15" s="3101"/>
      <c r="AH15" s="3101"/>
      <c r="AI15" s="3101"/>
      <c r="AJ15" s="3101"/>
      <c r="AK15" s="3101"/>
      <c r="AL15" s="3101"/>
      <c r="AM15" s="3101"/>
      <c r="AN15" s="3101"/>
      <c r="AO15" s="3101"/>
      <c r="AP15" s="3101"/>
      <c r="AQ15" s="3116"/>
      <c r="AR15" s="3116"/>
      <c r="AS15" s="3119"/>
    </row>
    <row r="16" spans="1:65" s="1218" customFormat="1" ht="63" customHeight="1" x14ac:dyDescent="0.25">
      <c r="A16" s="1255"/>
      <c r="B16" s="1256"/>
      <c r="C16" s="1255"/>
      <c r="D16" s="1256"/>
      <c r="E16" s="1265"/>
      <c r="F16" s="1265"/>
      <c r="G16" s="2670">
        <v>3502022</v>
      </c>
      <c r="H16" s="2764" t="s">
        <v>2069</v>
      </c>
      <c r="I16" s="2670">
        <v>3502022</v>
      </c>
      <c r="J16" s="2764" t="s">
        <v>2069</v>
      </c>
      <c r="K16" s="2834" t="s">
        <v>2070</v>
      </c>
      <c r="L16" s="3121" t="s">
        <v>2071</v>
      </c>
      <c r="M16" s="2834" t="s">
        <v>2070</v>
      </c>
      <c r="N16" s="3121" t="s">
        <v>2071</v>
      </c>
      <c r="O16" s="2856">
        <v>14</v>
      </c>
      <c r="P16" s="2144" t="s">
        <v>2072</v>
      </c>
      <c r="Q16" s="2755" t="s">
        <v>2073</v>
      </c>
      <c r="R16" s="3126">
        <f>SUM(W16:W18)/S16</f>
        <v>0.24193548387096775</v>
      </c>
      <c r="S16" s="3134">
        <f>SUM(W16:W19)</f>
        <v>124000000</v>
      </c>
      <c r="T16" s="2755" t="s">
        <v>2074</v>
      </c>
      <c r="U16" s="3109" t="s">
        <v>2075</v>
      </c>
      <c r="V16" s="606" t="s">
        <v>2076</v>
      </c>
      <c r="W16" s="1274">
        <f>30000000-28200000</f>
        <v>1800000</v>
      </c>
      <c r="X16" s="620" t="s">
        <v>2077</v>
      </c>
      <c r="Y16" s="1276">
        <v>20</v>
      </c>
      <c r="Z16" s="609" t="s">
        <v>74</v>
      </c>
      <c r="AA16" s="2656">
        <v>918</v>
      </c>
      <c r="AB16" s="2656">
        <v>882</v>
      </c>
      <c r="AC16" s="3124"/>
      <c r="AD16" s="3124"/>
      <c r="AE16" s="2656">
        <f>+AA16+AB16</f>
        <v>1800</v>
      </c>
      <c r="AF16" s="3124"/>
      <c r="AG16" s="3124"/>
      <c r="AH16" s="3124"/>
      <c r="AI16" s="3124"/>
      <c r="AJ16" s="3124"/>
      <c r="AK16" s="3124"/>
      <c r="AL16" s="3124"/>
      <c r="AM16" s="3124"/>
      <c r="AN16" s="3124"/>
      <c r="AO16" s="3124"/>
      <c r="AP16" s="2656">
        <f>SUM(AC16:AO19)</f>
        <v>1800</v>
      </c>
      <c r="AQ16" s="3129">
        <v>44242</v>
      </c>
      <c r="AR16" s="3129">
        <v>44540</v>
      </c>
      <c r="AS16" s="3130" t="s">
        <v>2062</v>
      </c>
    </row>
    <row r="17" spans="1:45" s="1218" customFormat="1" ht="59.25" customHeight="1" x14ac:dyDescent="0.25">
      <c r="A17" s="1255"/>
      <c r="B17" s="1256"/>
      <c r="C17" s="1255"/>
      <c r="D17" s="1256"/>
      <c r="E17" s="1265"/>
      <c r="F17" s="1265"/>
      <c r="G17" s="2670"/>
      <c r="H17" s="2708"/>
      <c r="I17" s="2670"/>
      <c r="J17" s="2708"/>
      <c r="K17" s="2833"/>
      <c r="L17" s="3122"/>
      <c r="M17" s="2833"/>
      <c r="N17" s="3122"/>
      <c r="O17" s="2856"/>
      <c r="P17" s="2144"/>
      <c r="Q17" s="2755"/>
      <c r="R17" s="3127"/>
      <c r="S17" s="3135"/>
      <c r="T17" s="2755"/>
      <c r="U17" s="3110"/>
      <c r="V17" s="3112" t="s">
        <v>2078</v>
      </c>
      <c r="W17" s="1274">
        <v>5000000</v>
      </c>
      <c r="X17" s="620" t="s">
        <v>2077</v>
      </c>
      <c r="Y17" s="1276">
        <v>20</v>
      </c>
      <c r="Z17" s="609" t="s">
        <v>74</v>
      </c>
      <c r="AA17" s="2657"/>
      <c r="AB17" s="2657"/>
      <c r="AC17" s="3125"/>
      <c r="AD17" s="3125"/>
      <c r="AE17" s="2657"/>
      <c r="AF17" s="3125"/>
      <c r="AG17" s="3125"/>
      <c r="AH17" s="3125"/>
      <c r="AI17" s="3125"/>
      <c r="AJ17" s="3125"/>
      <c r="AK17" s="3125"/>
      <c r="AL17" s="3125"/>
      <c r="AM17" s="3125"/>
      <c r="AN17" s="3125"/>
      <c r="AO17" s="3125"/>
      <c r="AP17" s="2657"/>
      <c r="AQ17" s="3115"/>
      <c r="AR17" s="3115"/>
      <c r="AS17" s="3118"/>
    </row>
    <row r="18" spans="1:45" s="1218" customFormat="1" ht="45" customHeight="1" x14ac:dyDescent="0.25">
      <c r="A18" s="1255"/>
      <c r="B18" s="1256"/>
      <c r="C18" s="1255"/>
      <c r="D18" s="1256"/>
      <c r="E18" s="1265"/>
      <c r="F18" s="1265"/>
      <c r="G18" s="2670"/>
      <c r="H18" s="2731"/>
      <c r="I18" s="2670"/>
      <c r="J18" s="2731"/>
      <c r="K18" s="2832"/>
      <c r="L18" s="3123"/>
      <c r="M18" s="2832"/>
      <c r="N18" s="3123"/>
      <c r="O18" s="2856"/>
      <c r="P18" s="2144"/>
      <c r="Q18" s="2755"/>
      <c r="R18" s="3128"/>
      <c r="S18" s="3135"/>
      <c r="T18" s="2755"/>
      <c r="U18" s="3111"/>
      <c r="V18" s="3113"/>
      <c r="W18" s="1274">
        <f>55000000-31800000</f>
        <v>23200000</v>
      </c>
      <c r="X18" s="620" t="s">
        <v>2079</v>
      </c>
      <c r="Y18" s="1276">
        <v>20</v>
      </c>
      <c r="Z18" s="609" t="s">
        <v>74</v>
      </c>
      <c r="AA18" s="2657"/>
      <c r="AB18" s="2657"/>
      <c r="AC18" s="3125"/>
      <c r="AD18" s="3125"/>
      <c r="AE18" s="2657"/>
      <c r="AF18" s="3125"/>
      <c r="AG18" s="3125"/>
      <c r="AH18" s="3125"/>
      <c r="AI18" s="3125"/>
      <c r="AJ18" s="3125"/>
      <c r="AK18" s="3125"/>
      <c r="AL18" s="3125"/>
      <c r="AM18" s="3125"/>
      <c r="AN18" s="3125"/>
      <c r="AO18" s="3125"/>
      <c r="AP18" s="2657"/>
      <c r="AQ18" s="3115"/>
      <c r="AR18" s="3115"/>
      <c r="AS18" s="3118"/>
    </row>
    <row r="19" spans="1:45" s="1218" customFormat="1" ht="180" x14ac:dyDescent="0.25">
      <c r="A19" s="1255"/>
      <c r="B19" s="1256"/>
      <c r="C19" s="1255"/>
      <c r="D19" s="1256"/>
      <c r="E19" s="1265"/>
      <c r="F19" s="1265"/>
      <c r="G19" s="758">
        <v>3502047</v>
      </c>
      <c r="H19" s="1277" t="s">
        <v>880</v>
      </c>
      <c r="I19" s="758">
        <v>3502047</v>
      </c>
      <c r="J19" s="1277" t="s">
        <v>880</v>
      </c>
      <c r="K19" s="1167" t="s">
        <v>2080</v>
      </c>
      <c r="L19" s="1278" t="s">
        <v>2081</v>
      </c>
      <c r="M19" s="1167" t="s">
        <v>2080</v>
      </c>
      <c r="N19" s="1278" t="s">
        <v>2081</v>
      </c>
      <c r="O19" s="1279" t="s">
        <v>2082</v>
      </c>
      <c r="P19" s="2144"/>
      <c r="Q19" s="2755"/>
      <c r="R19" s="1280">
        <f>W19/S16</f>
        <v>0.75806451612903225</v>
      </c>
      <c r="S19" s="3135"/>
      <c r="T19" s="2755"/>
      <c r="U19" s="1281" t="s">
        <v>2083</v>
      </c>
      <c r="V19" s="606" t="s">
        <v>2084</v>
      </c>
      <c r="W19" s="1274">
        <f>130000000+30000000-66000000</f>
        <v>94000000</v>
      </c>
      <c r="X19" s="620" t="s">
        <v>2085</v>
      </c>
      <c r="Y19" s="1276">
        <v>20</v>
      </c>
      <c r="Z19" s="609" t="s">
        <v>74</v>
      </c>
      <c r="AA19" s="2657"/>
      <c r="AB19" s="2657"/>
      <c r="AC19" s="3125"/>
      <c r="AD19" s="3125"/>
      <c r="AE19" s="2657"/>
      <c r="AF19" s="3125"/>
      <c r="AG19" s="3125"/>
      <c r="AH19" s="3125"/>
      <c r="AI19" s="3125"/>
      <c r="AJ19" s="3125"/>
      <c r="AK19" s="3125"/>
      <c r="AL19" s="3125"/>
      <c r="AM19" s="3125"/>
      <c r="AN19" s="3125"/>
      <c r="AO19" s="3125"/>
      <c r="AP19" s="2657"/>
      <c r="AQ19" s="3116"/>
      <c r="AR19" s="3116"/>
      <c r="AS19" s="3119"/>
    </row>
    <row r="20" spans="1:45" s="1218" customFormat="1" ht="74.25" customHeight="1" x14ac:dyDescent="0.25">
      <c r="A20" s="1255"/>
      <c r="B20" s="1256"/>
      <c r="C20" s="1255"/>
      <c r="D20" s="1256"/>
      <c r="E20" s="1265"/>
      <c r="F20" s="1265"/>
      <c r="G20" s="3131">
        <v>3502039</v>
      </c>
      <c r="H20" s="2772" t="s">
        <v>679</v>
      </c>
      <c r="I20" s="3132">
        <v>3502039</v>
      </c>
      <c r="J20" s="2772" t="s">
        <v>679</v>
      </c>
      <c r="K20" s="2314" t="s">
        <v>2086</v>
      </c>
      <c r="L20" s="2281" t="s">
        <v>1660</v>
      </c>
      <c r="M20" s="2314" t="s">
        <v>2086</v>
      </c>
      <c r="N20" s="2281" t="s">
        <v>1660</v>
      </c>
      <c r="O20" s="3136">
        <v>12</v>
      </c>
      <c r="P20" s="3138" t="s">
        <v>2087</v>
      </c>
      <c r="Q20" s="2761" t="s">
        <v>2088</v>
      </c>
      <c r="R20" s="3143">
        <f>SUM(W20:W21)/S20</f>
        <v>9.7664096045716034E-2</v>
      </c>
      <c r="S20" s="3145">
        <f>SUM(W20:W25)</f>
        <v>1791856036</v>
      </c>
      <c r="T20" s="2776" t="s">
        <v>2074</v>
      </c>
      <c r="U20" s="3147" t="s">
        <v>2089</v>
      </c>
      <c r="V20" s="2737" t="s">
        <v>1660</v>
      </c>
      <c r="W20" s="1274">
        <f>80000000+40000000</f>
        <v>120000000</v>
      </c>
      <c r="X20" s="620" t="s">
        <v>2090</v>
      </c>
      <c r="Y20" s="1276">
        <v>20</v>
      </c>
      <c r="Z20" s="1282" t="s">
        <v>74</v>
      </c>
      <c r="AA20" s="2710">
        <v>765</v>
      </c>
      <c r="AB20" s="2710">
        <v>735</v>
      </c>
      <c r="AC20" s="2710"/>
      <c r="AD20" s="2710"/>
      <c r="AE20" s="2710">
        <f>+AA20+AB20</f>
        <v>1500</v>
      </c>
      <c r="AF20" s="2710"/>
      <c r="AG20" s="2710"/>
      <c r="AH20" s="2710"/>
      <c r="AI20" s="2710"/>
      <c r="AJ20" s="2710"/>
      <c r="AK20" s="2710"/>
      <c r="AL20" s="2710"/>
      <c r="AM20" s="2710"/>
      <c r="AN20" s="2710"/>
      <c r="AO20" s="2710"/>
      <c r="AP20" s="2710">
        <f>SUM(AC20:AO23)</f>
        <v>1500</v>
      </c>
      <c r="AQ20" s="3149">
        <v>44242</v>
      </c>
      <c r="AR20" s="3129">
        <v>44540</v>
      </c>
      <c r="AS20" s="3130" t="s">
        <v>2062</v>
      </c>
    </row>
    <row r="21" spans="1:45" s="1218" customFormat="1" ht="74.25" customHeight="1" x14ac:dyDescent="0.25">
      <c r="A21" s="1255"/>
      <c r="B21" s="1256"/>
      <c r="C21" s="1255"/>
      <c r="D21" s="1256"/>
      <c r="E21" s="1265"/>
      <c r="F21" s="1265"/>
      <c r="G21" s="2669"/>
      <c r="H21" s="2774"/>
      <c r="I21" s="3133"/>
      <c r="J21" s="2774"/>
      <c r="K21" s="2315"/>
      <c r="L21" s="2317"/>
      <c r="M21" s="2315"/>
      <c r="N21" s="2317"/>
      <c r="O21" s="3137"/>
      <c r="P21" s="3138"/>
      <c r="Q21" s="2761"/>
      <c r="R21" s="3144"/>
      <c r="S21" s="3145"/>
      <c r="T21" s="2777"/>
      <c r="U21" s="3147"/>
      <c r="V21" s="2738"/>
      <c r="W21" s="1274">
        <v>55000000</v>
      </c>
      <c r="X21" s="620" t="s">
        <v>2091</v>
      </c>
      <c r="Y21" s="1276">
        <v>88</v>
      </c>
      <c r="Z21" s="1282" t="s">
        <v>2092</v>
      </c>
      <c r="AA21" s="2710"/>
      <c r="AB21" s="2710"/>
      <c r="AC21" s="2710"/>
      <c r="AD21" s="2710"/>
      <c r="AE21" s="2710"/>
      <c r="AF21" s="2710"/>
      <c r="AG21" s="2710"/>
      <c r="AH21" s="2710"/>
      <c r="AI21" s="2710"/>
      <c r="AJ21" s="2710"/>
      <c r="AK21" s="2710"/>
      <c r="AL21" s="2710"/>
      <c r="AM21" s="2710"/>
      <c r="AN21" s="2710"/>
      <c r="AO21" s="2710"/>
      <c r="AP21" s="2710"/>
      <c r="AQ21" s="3150"/>
      <c r="AR21" s="3115"/>
      <c r="AS21" s="3118"/>
    </row>
    <row r="22" spans="1:45" s="1218" customFormat="1" ht="56.25" customHeight="1" x14ac:dyDescent="0.25">
      <c r="A22" s="1255"/>
      <c r="B22" s="1256"/>
      <c r="C22" s="1255"/>
      <c r="D22" s="1256"/>
      <c r="E22" s="1265"/>
      <c r="F22" s="1265"/>
      <c r="G22" s="758">
        <v>3502047</v>
      </c>
      <c r="H22" s="772" t="s">
        <v>880</v>
      </c>
      <c r="I22" s="758">
        <v>3502047</v>
      </c>
      <c r="J22" s="772" t="s">
        <v>880</v>
      </c>
      <c r="K22" s="626" t="s">
        <v>2080</v>
      </c>
      <c r="L22" s="631" t="s">
        <v>2081</v>
      </c>
      <c r="M22" s="626" t="s">
        <v>2080</v>
      </c>
      <c r="N22" s="631" t="s">
        <v>2081</v>
      </c>
      <c r="O22" s="1283" t="s">
        <v>2082</v>
      </c>
      <c r="P22" s="3138"/>
      <c r="Q22" s="2755"/>
      <c r="R22" s="1284">
        <f>W22/S20</f>
        <v>1.0045449878987934E-2</v>
      </c>
      <c r="S22" s="3145"/>
      <c r="T22" s="2777"/>
      <c r="U22" s="3147"/>
      <c r="V22" s="1285" t="s">
        <v>2093</v>
      </c>
      <c r="W22" s="1274">
        <v>18000000</v>
      </c>
      <c r="X22" s="620" t="s">
        <v>2094</v>
      </c>
      <c r="Y22" s="1276">
        <v>20</v>
      </c>
      <c r="Z22" s="1282" t="s">
        <v>74</v>
      </c>
      <c r="AA22" s="2710"/>
      <c r="AB22" s="2710"/>
      <c r="AC22" s="2710"/>
      <c r="AD22" s="2710"/>
      <c r="AE22" s="2710"/>
      <c r="AF22" s="2710"/>
      <c r="AG22" s="2710"/>
      <c r="AH22" s="2710"/>
      <c r="AI22" s="2710"/>
      <c r="AJ22" s="2710"/>
      <c r="AK22" s="2710"/>
      <c r="AL22" s="2710"/>
      <c r="AM22" s="2710"/>
      <c r="AN22" s="2710"/>
      <c r="AO22" s="2710"/>
      <c r="AP22" s="2710"/>
      <c r="AQ22" s="3150"/>
      <c r="AR22" s="3115"/>
      <c r="AS22" s="3118"/>
    </row>
    <row r="23" spans="1:45" s="1218" customFormat="1" ht="91.5" customHeight="1" x14ac:dyDescent="0.25">
      <c r="A23" s="1255"/>
      <c r="B23" s="1256"/>
      <c r="C23" s="1255"/>
      <c r="D23" s="1256"/>
      <c r="E23" s="1265"/>
      <c r="F23" s="1265"/>
      <c r="G23" s="2661">
        <v>3502039</v>
      </c>
      <c r="H23" s="3152" t="s">
        <v>679</v>
      </c>
      <c r="I23" s="2661">
        <v>3502039</v>
      </c>
      <c r="J23" s="3152" t="s">
        <v>679</v>
      </c>
      <c r="K23" s="3140">
        <v>350203910</v>
      </c>
      <c r="L23" s="3141" t="s">
        <v>680</v>
      </c>
      <c r="M23" s="3140">
        <v>350203910</v>
      </c>
      <c r="N23" s="3141" t="s">
        <v>680</v>
      </c>
      <c r="O23" s="3142">
        <v>1</v>
      </c>
      <c r="P23" s="3138"/>
      <c r="Q23" s="3022"/>
      <c r="R23" s="3148">
        <f>(SUM(W23:W25)/S20)</f>
        <v>0.89229045407529606</v>
      </c>
      <c r="S23" s="3146"/>
      <c r="T23" s="2777"/>
      <c r="U23" s="3147"/>
      <c r="V23" s="1285" t="s">
        <v>2095</v>
      </c>
      <c r="W23" s="1274">
        <f>100000000-43121399</f>
        <v>56878601</v>
      </c>
      <c r="X23" s="620" t="s">
        <v>2090</v>
      </c>
      <c r="Y23" s="1276">
        <v>20</v>
      </c>
      <c r="Z23" s="1282" t="s">
        <v>74</v>
      </c>
      <c r="AA23" s="2710"/>
      <c r="AB23" s="2710"/>
      <c r="AC23" s="2710"/>
      <c r="AD23" s="2710"/>
      <c r="AE23" s="2710"/>
      <c r="AF23" s="2710"/>
      <c r="AG23" s="2710"/>
      <c r="AH23" s="2710"/>
      <c r="AI23" s="2710"/>
      <c r="AJ23" s="2710"/>
      <c r="AK23" s="2710"/>
      <c r="AL23" s="2710"/>
      <c r="AM23" s="2710"/>
      <c r="AN23" s="2710"/>
      <c r="AO23" s="2710"/>
      <c r="AP23" s="2710"/>
      <c r="AQ23" s="3150"/>
      <c r="AR23" s="3115"/>
      <c r="AS23" s="3118"/>
    </row>
    <row r="24" spans="1:45" s="1218" customFormat="1" ht="91.5" customHeight="1" x14ac:dyDescent="0.25">
      <c r="A24" s="1255"/>
      <c r="B24" s="1256"/>
      <c r="C24" s="1255"/>
      <c r="D24" s="1256"/>
      <c r="E24" s="1265"/>
      <c r="F24" s="1265"/>
      <c r="G24" s="2661"/>
      <c r="H24" s="3152"/>
      <c r="I24" s="2661"/>
      <c r="J24" s="3152"/>
      <c r="K24" s="3140"/>
      <c r="L24" s="3141"/>
      <c r="M24" s="3140"/>
      <c r="N24" s="3141"/>
      <c r="O24" s="3142"/>
      <c r="P24" s="3138"/>
      <c r="Q24" s="3022"/>
      <c r="R24" s="3148"/>
      <c r="S24" s="3146"/>
      <c r="T24" s="2777"/>
      <c r="U24" s="3147"/>
      <c r="V24" s="2770" t="s">
        <v>2096</v>
      </c>
      <c r="W24" s="1274">
        <v>43121399</v>
      </c>
      <c r="X24" s="620" t="s">
        <v>2097</v>
      </c>
      <c r="Y24" s="1286">
        <v>20</v>
      </c>
      <c r="Z24" s="1282" t="s">
        <v>74</v>
      </c>
      <c r="AA24" s="2710"/>
      <c r="AB24" s="2710"/>
      <c r="AC24" s="2710"/>
      <c r="AD24" s="2710"/>
      <c r="AE24" s="2710"/>
      <c r="AF24" s="2710"/>
      <c r="AG24" s="2710"/>
      <c r="AH24" s="2710"/>
      <c r="AI24" s="2710"/>
      <c r="AJ24" s="2710"/>
      <c r="AK24" s="2710"/>
      <c r="AL24" s="2710"/>
      <c r="AM24" s="2710"/>
      <c r="AN24" s="2710"/>
      <c r="AO24" s="2710"/>
      <c r="AP24" s="2710"/>
      <c r="AQ24" s="3150"/>
      <c r="AR24" s="3115"/>
      <c r="AS24" s="3118"/>
    </row>
    <row r="25" spans="1:45" s="1218" customFormat="1" ht="91.5" customHeight="1" x14ac:dyDescent="0.25">
      <c r="A25" s="1255"/>
      <c r="B25" s="1256"/>
      <c r="C25" s="1255"/>
      <c r="D25" s="1256"/>
      <c r="E25" s="1265"/>
      <c r="F25" s="1265"/>
      <c r="G25" s="2661"/>
      <c r="H25" s="3152"/>
      <c r="I25" s="2661"/>
      <c r="J25" s="3152"/>
      <c r="K25" s="3140"/>
      <c r="L25" s="3141"/>
      <c r="M25" s="3140"/>
      <c r="N25" s="3141"/>
      <c r="O25" s="3142"/>
      <c r="P25" s="3139"/>
      <c r="Q25" s="3022"/>
      <c r="R25" s="3148"/>
      <c r="S25" s="3146"/>
      <c r="T25" s="2379"/>
      <c r="U25" s="3147"/>
      <c r="V25" s="2771"/>
      <c r="W25" s="1274">
        <v>1498856036</v>
      </c>
      <c r="X25" s="620" t="s">
        <v>2098</v>
      </c>
      <c r="Y25" s="1287">
        <v>88</v>
      </c>
      <c r="Z25" s="1288" t="s">
        <v>2092</v>
      </c>
      <c r="AA25" s="2710"/>
      <c r="AB25" s="2710"/>
      <c r="AC25" s="2710"/>
      <c r="AD25" s="2710"/>
      <c r="AE25" s="2710"/>
      <c r="AF25" s="2710"/>
      <c r="AG25" s="2710"/>
      <c r="AH25" s="2710"/>
      <c r="AI25" s="2710"/>
      <c r="AJ25" s="2710"/>
      <c r="AK25" s="2710"/>
      <c r="AL25" s="2710"/>
      <c r="AM25" s="2710"/>
      <c r="AN25" s="2710"/>
      <c r="AO25" s="2710"/>
      <c r="AP25" s="2710"/>
      <c r="AQ25" s="3151"/>
      <c r="AR25" s="3116"/>
      <c r="AS25" s="3119"/>
    </row>
    <row r="26" spans="1:45" s="1218" customFormat="1" ht="60" customHeight="1" x14ac:dyDescent="0.25">
      <c r="A26" s="1255"/>
      <c r="B26" s="1256"/>
      <c r="C26" s="1255"/>
      <c r="D26" s="1256"/>
      <c r="E26" s="1265"/>
      <c r="F26" s="1265"/>
      <c r="G26" s="2670">
        <v>3502046</v>
      </c>
      <c r="H26" s="2708" t="s">
        <v>2099</v>
      </c>
      <c r="I26" s="2670">
        <v>3502046</v>
      </c>
      <c r="J26" s="2708" t="s">
        <v>2099</v>
      </c>
      <c r="K26" s="2136">
        <v>350204600</v>
      </c>
      <c r="L26" s="2316" t="s">
        <v>2100</v>
      </c>
      <c r="M26" s="2136">
        <v>350204600</v>
      </c>
      <c r="N26" s="2316" t="s">
        <v>2100</v>
      </c>
      <c r="O26" s="2636">
        <v>1</v>
      </c>
      <c r="P26" s="2171" t="s">
        <v>2101</v>
      </c>
      <c r="Q26" s="2763" t="s">
        <v>2102</v>
      </c>
      <c r="R26" s="3159">
        <f>SUM(W26:W34)/S26</f>
        <v>1</v>
      </c>
      <c r="S26" s="3153">
        <f>SUM(W26:W34)</f>
        <v>1260231673.6100001</v>
      </c>
      <c r="T26" s="3154" t="s">
        <v>2103</v>
      </c>
      <c r="U26" s="3155" t="s">
        <v>2104</v>
      </c>
      <c r="V26" s="3112" t="s">
        <v>2105</v>
      </c>
      <c r="W26" s="1274">
        <f>634872303.76-27000000</f>
        <v>607872303.75999999</v>
      </c>
      <c r="X26" s="688" t="s">
        <v>2106</v>
      </c>
      <c r="Y26" s="1289">
        <v>52</v>
      </c>
      <c r="Z26" s="620" t="s">
        <v>2107</v>
      </c>
      <c r="AA26" s="3158">
        <v>765</v>
      </c>
      <c r="AB26" s="2657">
        <v>735</v>
      </c>
      <c r="AC26" s="2657"/>
      <c r="AD26" s="2657"/>
      <c r="AE26" s="2657">
        <f>+AA26+AB26</f>
        <v>1500</v>
      </c>
      <c r="AF26" s="2657"/>
      <c r="AG26" s="2657"/>
      <c r="AH26" s="2657"/>
      <c r="AI26" s="2657"/>
      <c r="AJ26" s="2657"/>
      <c r="AK26" s="2657"/>
      <c r="AL26" s="2657"/>
      <c r="AM26" s="2657"/>
      <c r="AN26" s="2657"/>
      <c r="AO26" s="2657"/>
      <c r="AP26" s="2657">
        <f>SUM(AC26:AO34)</f>
        <v>1500</v>
      </c>
      <c r="AQ26" s="3129">
        <v>44242</v>
      </c>
      <c r="AR26" s="3129">
        <v>44540</v>
      </c>
      <c r="AS26" s="3130" t="s">
        <v>2062</v>
      </c>
    </row>
    <row r="27" spans="1:45" s="1218" customFormat="1" ht="60" customHeight="1" x14ac:dyDescent="0.25">
      <c r="A27" s="1255"/>
      <c r="B27" s="1256"/>
      <c r="C27" s="1255"/>
      <c r="D27" s="1256"/>
      <c r="E27" s="1265"/>
      <c r="F27" s="1265"/>
      <c r="G27" s="2670"/>
      <c r="H27" s="2708"/>
      <c r="I27" s="2670"/>
      <c r="J27" s="2708"/>
      <c r="K27" s="2136"/>
      <c r="L27" s="2316"/>
      <c r="M27" s="2136"/>
      <c r="N27" s="2316"/>
      <c r="O27" s="2636"/>
      <c r="P27" s="2171"/>
      <c r="Q27" s="2763"/>
      <c r="R27" s="3159"/>
      <c r="S27" s="3153"/>
      <c r="T27" s="2763"/>
      <c r="U27" s="3155"/>
      <c r="V27" s="3157"/>
      <c r="W27" s="1274">
        <f>100000000+150000000-15000000</f>
        <v>235000000</v>
      </c>
      <c r="X27" s="688" t="s">
        <v>2108</v>
      </c>
      <c r="Y27" s="1289">
        <v>88</v>
      </c>
      <c r="Z27" s="620" t="s">
        <v>2092</v>
      </c>
      <c r="AA27" s="3158"/>
      <c r="AB27" s="2657"/>
      <c r="AC27" s="2657"/>
      <c r="AD27" s="2657"/>
      <c r="AE27" s="2657"/>
      <c r="AF27" s="2657"/>
      <c r="AG27" s="2657"/>
      <c r="AH27" s="2657"/>
      <c r="AI27" s="2657"/>
      <c r="AJ27" s="2657"/>
      <c r="AK27" s="2657"/>
      <c r="AL27" s="2657"/>
      <c r="AM27" s="2657"/>
      <c r="AN27" s="2657"/>
      <c r="AO27" s="2657"/>
      <c r="AP27" s="2657"/>
      <c r="AQ27" s="3115"/>
      <c r="AR27" s="3115"/>
      <c r="AS27" s="3118"/>
    </row>
    <row r="28" spans="1:45" s="1218" customFormat="1" ht="69" customHeight="1" x14ac:dyDescent="0.25">
      <c r="A28" s="1255"/>
      <c r="B28" s="1256"/>
      <c r="C28" s="1255"/>
      <c r="D28" s="1256"/>
      <c r="E28" s="1265"/>
      <c r="F28" s="1265"/>
      <c r="G28" s="2670"/>
      <c r="H28" s="2708"/>
      <c r="I28" s="2670"/>
      <c r="J28" s="2708"/>
      <c r="K28" s="2136"/>
      <c r="L28" s="2316"/>
      <c r="M28" s="2136"/>
      <c r="N28" s="2316"/>
      <c r="O28" s="2636"/>
      <c r="P28" s="2171"/>
      <c r="Q28" s="2763"/>
      <c r="R28" s="3159"/>
      <c r="S28" s="3153"/>
      <c r="T28" s="2763"/>
      <c r="U28" s="3155"/>
      <c r="V28" s="3113"/>
      <c r="W28" s="1274">
        <v>340359369.85000002</v>
      </c>
      <c r="X28" s="688" t="s">
        <v>2109</v>
      </c>
      <c r="Y28" s="1289">
        <v>94</v>
      </c>
      <c r="Z28" s="620" t="s">
        <v>2110</v>
      </c>
      <c r="AA28" s="3158"/>
      <c r="AB28" s="2657"/>
      <c r="AC28" s="2657"/>
      <c r="AD28" s="2657"/>
      <c r="AE28" s="2657"/>
      <c r="AF28" s="2657"/>
      <c r="AG28" s="2657"/>
      <c r="AH28" s="2657"/>
      <c r="AI28" s="2657"/>
      <c r="AJ28" s="2657"/>
      <c r="AK28" s="2657"/>
      <c r="AL28" s="2657"/>
      <c r="AM28" s="2657"/>
      <c r="AN28" s="2657"/>
      <c r="AO28" s="2657"/>
      <c r="AP28" s="2657"/>
      <c r="AQ28" s="3115"/>
      <c r="AR28" s="3115"/>
      <c r="AS28" s="3118"/>
    </row>
    <row r="29" spans="1:45" s="1218" customFormat="1" ht="69" customHeight="1" x14ac:dyDescent="0.25">
      <c r="A29" s="1255"/>
      <c r="B29" s="1256"/>
      <c r="C29" s="1255"/>
      <c r="D29" s="1256"/>
      <c r="E29" s="1265"/>
      <c r="F29" s="1265"/>
      <c r="G29" s="2670"/>
      <c r="H29" s="2708"/>
      <c r="I29" s="2670"/>
      <c r="J29" s="2708"/>
      <c r="K29" s="2136"/>
      <c r="L29" s="2316"/>
      <c r="M29" s="2136"/>
      <c r="N29" s="2316"/>
      <c r="O29" s="2636"/>
      <c r="P29" s="2171"/>
      <c r="Q29" s="2763"/>
      <c r="R29" s="3159"/>
      <c r="S29" s="3153"/>
      <c r="T29" s="2763"/>
      <c r="U29" s="3155"/>
      <c r="V29" s="1290" t="s">
        <v>2111</v>
      </c>
      <c r="W29" s="1274">
        <v>20000000</v>
      </c>
      <c r="X29" s="688" t="s">
        <v>2112</v>
      </c>
      <c r="Y29" s="1289">
        <v>20</v>
      </c>
      <c r="Z29" s="620" t="s">
        <v>74</v>
      </c>
      <c r="AA29" s="3158"/>
      <c r="AB29" s="2657"/>
      <c r="AC29" s="2657"/>
      <c r="AD29" s="2657"/>
      <c r="AE29" s="2657"/>
      <c r="AF29" s="2657"/>
      <c r="AG29" s="2657"/>
      <c r="AH29" s="2657"/>
      <c r="AI29" s="2657"/>
      <c r="AJ29" s="2657"/>
      <c r="AK29" s="2657"/>
      <c r="AL29" s="2657"/>
      <c r="AM29" s="2657"/>
      <c r="AN29" s="2657"/>
      <c r="AO29" s="2657"/>
      <c r="AP29" s="2657"/>
      <c r="AQ29" s="3115"/>
      <c r="AR29" s="3115"/>
      <c r="AS29" s="3118"/>
    </row>
    <row r="30" spans="1:45" s="1218" customFormat="1" ht="45.75" customHeight="1" x14ac:dyDescent="0.25">
      <c r="A30" s="1255"/>
      <c r="B30" s="1256"/>
      <c r="C30" s="1255"/>
      <c r="D30" s="1256"/>
      <c r="E30" s="1265"/>
      <c r="F30" s="1265"/>
      <c r="G30" s="2670"/>
      <c r="H30" s="2708"/>
      <c r="I30" s="2670"/>
      <c r="J30" s="2708"/>
      <c r="K30" s="2136"/>
      <c r="L30" s="2316"/>
      <c r="M30" s="2136"/>
      <c r="N30" s="2316"/>
      <c r="O30" s="2636"/>
      <c r="P30" s="2171"/>
      <c r="Q30" s="2763"/>
      <c r="R30" s="3159"/>
      <c r="S30" s="3153"/>
      <c r="T30" s="2763"/>
      <c r="U30" s="3155"/>
      <c r="V30" s="3112" t="s">
        <v>2113</v>
      </c>
      <c r="W30" s="1274">
        <f>12000000-12000000</f>
        <v>0</v>
      </c>
      <c r="X30" s="688" t="s">
        <v>2106</v>
      </c>
      <c r="Y30" s="1289">
        <v>52</v>
      </c>
      <c r="Z30" s="620" t="s">
        <v>2107</v>
      </c>
      <c r="AA30" s="3158"/>
      <c r="AB30" s="2657"/>
      <c r="AC30" s="2657"/>
      <c r="AD30" s="2657"/>
      <c r="AE30" s="2657"/>
      <c r="AF30" s="2657"/>
      <c r="AG30" s="2657"/>
      <c r="AH30" s="2657"/>
      <c r="AI30" s="2657"/>
      <c r="AJ30" s="2657"/>
      <c r="AK30" s="2657"/>
      <c r="AL30" s="2657"/>
      <c r="AM30" s="2657"/>
      <c r="AN30" s="2657"/>
      <c r="AO30" s="2657"/>
      <c r="AP30" s="2657"/>
      <c r="AQ30" s="3115"/>
      <c r="AR30" s="3115"/>
      <c r="AS30" s="3118"/>
    </row>
    <row r="31" spans="1:45" s="1218" customFormat="1" ht="30" customHeight="1" x14ac:dyDescent="0.25">
      <c r="A31" s="1255"/>
      <c r="B31" s="1256"/>
      <c r="C31" s="1255"/>
      <c r="D31" s="1256"/>
      <c r="E31" s="1265"/>
      <c r="F31" s="1265"/>
      <c r="G31" s="2670"/>
      <c r="H31" s="2708"/>
      <c r="I31" s="2670"/>
      <c r="J31" s="2708"/>
      <c r="K31" s="2136"/>
      <c r="L31" s="2316"/>
      <c r="M31" s="2136"/>
      <c r="N31" s="2316"/>
      <c r="O31" s="2636"/>
      <c r="P31" s="2171"/>
      <c r="Q31" s="2763"/>
      <c r="R31" s="3159"/>
      <c r="S31" s="3153"/>
      <c r="T31" s="2763"/>
      <c r="U31" s="3155"/>
      <c r="V31" s="3157"/>
      <c r="W31" s="1274">
        <f>3000000-3000000</f>
        <v>0</v>
      </c>
      <c r="X31" s="621" t="s">
        <v>2114</v>
      </c>
      <c r="Y31" s="1273">
        <v>52</v>
      </c>
      <c r="Z31" s="627" t="s">
        <v>2107</v>
      </c>
      <c r="AA31" s="2657"/>
      <c r="AB31" s="2657"/>
      <c r="AC31" s="2657"/>
      <c r="AD31" s="2657"/>
      <c r="AE31" s="2657"/>
      <c r="AF31" s="2657"/>
      <c r="AG31" s="2657"/>
      <c r="AH31" s="2657"/>
      <c r="AI31" s="2657"/>
      <c r="AJ31" s="2657"/>
      <c r="AK31" s="2657"/>
      <c r="AL31" s="2657"/>
      <c r="AM31" s="2657"/>
      <c r="AN31" s="2657"/>
      <c r="AO31" s="2657"/>
      <c r="AP31" s="2657"/>
      <c r="AQ31" s="3115"/>
      <c r="AR31" s="3115"/>
      <c r="AS31" s="3118"/>
    </row>
    <row r="32" spans="1:45" s="1218" customFormat="1" ht="33" customHeight="1" x14ac:dyDescent="0.25">
      <c r="A32" s="1255"/>
      <c r="B32" s="1256"/>
      <c r="C32" s="1255"/>
      <c r="D32" s="1256"/>
      <c r="E32" s="1265"/>
      <c r="F32" s="1265"/>
      <c r="G32" s="2670"/>
      <c r="H32" s="2708"/>
      <c r="I32" s="2670"/>
      <c r="J32" s="2708"/>
      <c r="K32" s="2136"/>
      <c r="L32" s="2316"/>
      <c r="M32" s="2136"/>
      <c r="N32" s="2316"/>
      <c r="O32" s="2636"/>
      <c r="P32" s="2314"/>
      <c r="Q32" s="2763"/>
      <c r="R32" s="3159"/>
      <c r="S32" s="3153"/>
      <c r="T32" s="2763"/>
      <c r="U32" s="3155"/>
      <c r="V32" s="3157"/>
      <c r="W32" s="1291">
        <v>24000000</v>
      </c>
      <c r="X32" s="609" t="s">
        <v>2115</v>
      </c>
      <c r="Y32" s="1276">
        <v>52</v>
      </c>
      <c r="Z32" s="609" t="s">
        <v>2107</v>
      </c>
      <c r="AA32" s="2657"/>
      <c r="AB32" s="2657"/>
      <c r="AC32" s="2657"/>
      <c r="AD32" s="2657"/>
      <c r="AE32" s="2657"/>
      <c r="AF32" s="2657"/>
      <c r="AG32" s="2657"/>
      <c r="AH32" s="2657"/>
      <c r="AI32" s="2657"/>
      <c r="AJ32" s="2657"/>
      <c r="AK32" s="2657"/>
      <c r="AL32" s="2657"/>
      <c r="AM32" s="2657"/>
      <c r="AN32" s="2657"/>
      <c r="AO32" s="2657"/>
      <c r="AP32" s="2657"/>
      <c r="AQ32" s="3115"/>
      <c r="AR32" s="3115"/>
      <c r="AS32" s="3118"/>
    </row>
    <row r="33" spans="1:45" s="1218" customFormat="1" ht="38.25" customHeight="1" x14ac:dyDescent="0.25">
      <c r="A33" s="1255"/>
      <c r="B33" s="1256"/>
      <c r="C33" s="1255"/>
      <c r="D33" s="1256"/>
      <c r="E33" s="1265"/>
      <c r="F33" s="1265"/>
      <c r="G33" s="2670"/>
      <c r="H33" s="2708"/>
      <c r="I33" s="2670"/>
      <c r="J33" s="2708"/>
      <c r="K33" s="2136"/>
      <c r="L33" s="2316"/>
      <c r="M33" s="2136"/>
      <c r="N33" s="2316"/>
      <c r="O33" s="2636"/>
      <c r="P33" s="2314"/>
      <c r="Q33" s="2763"/>
      <c r="R33" s="3159"/>
      <c r="S33" s="3153"/>
      <c r="T33" s="2763"/>
      <c r="U33" s="3156"/>
      <c r="V33" s="474" t="s">
        <v>2116</v>
      </c>
      <c r="W33" s="1292">
        <v>15000000</v>
      </c>
      <c r="X33" s="609" t="s">
        <v>2117</v>
      </c>
      <c r="Y33" s="1276">
        <v>52</v>
      </c>
      <c r="Z33" s="609" t="s">
        <v>2107</v>
      </c>
      <c r="AA33" s="2657"/>
      <c r="AB33" s="2657"/>
      <c r="AC33" s="2657"/>
      <c r="AD33" s="2657"/>
      <c r="AE33" s="2657"/>
      <c r="AF33" s="2657"/>
      <c r="AG33" s="2657"/>
      <c r="AH33" s="2657"/>
      <c r="AI33" s="2657"/>
      <c r="AJ33" s="2657"/>
      <c r="AK33" s="2657"/>
      <c r="AL33" s="2657"/>
      <c r="AM33" s="2657"/>
      <c r="AN33" s="2657"/>
      <c r="AO33" s="2657"/>
      <c r="AP33" s="2657"/>
      <c r="AQ33" s="3115"/>
      <c r="AR33" s="3115"/>
      <c r="AS33" s="3118"/>
    </row>
    <row r="34" spans="1:45" s="1218" customFormat="1" ht="36.75" customHeight="1" x14ac:dyDescent="0.25">
      <c r="A34" s="1255"/>
      <c r="B34" s="1256"/>
      <c r="C34" s="1293"/>
      <c r="D34" s="1294"/>
      <c r="E34" s="1265"/>
      <c r="F34" s="1265"/>
      <c r="G34" s="2670"/>
      <c r="H34" s="2708"/>
      <c r="I34" s="2670"/>
      <c r="J34" s="2708"/>
      <c r="K34" s="2136"/>
      <c r="L34" s="2316"/>
      <c r="M34" s="2136"/>
      <c r="N34" s="2316"/>
      <c r="O34" s="2636"/>
      <c r="P34" s="2314"/>
      <c r="Q34" s="2763"/>
      <c r="R34" s="3159"/>
      <c r="S34" s="3153"/>
      <c r="T34" s="2763"/>
      <c r="U34" s="3156"/>
      <c r="V34" s="474" t="s">
        <v>2118</v>
      </c>
      <c r="W34" s="1292">
        <v>18000000</v>
      </c>
      <c r="X34" s="619" t="s">
        <v>2114</v>
      </c>
      <c r="Y34" s="1275">
        <v>52</v>
      </c>
      <c r="Z34" s="626" t="s">
        <v>2107</v>
      </c>
      <c r="AA34" s="2657"/>
      <c r="AB34" s="2657"/>
      <c r="AC34" s="2657"/>
      <c r="AD34" s="2657"/>
      <c r="AE34" s="2657"/>
      <c r="AF34" s="2657"/>
      <c r="AG34" s="2657"/>
      <c r="AH34" s="2657"/>
      <c r="AI34" s="2657"/>
      <c r="AJ34" s="2657"/>
      <c r="AK34" s="2657"/>
      <c r="AL34" s="2657"/>
      <c r="AM34" s="2657"/>
      <c r="AN34" s="2657"/>
      <c r="AO34" s="2657"/>
      <c r="AP34" s="2657"/>
      <c r="AQ34" s="3160"/>
      <c r="AR34" s="3160"/>
      <c r="AS34" s="3161"/>
    </row>
    <row r="35" spans="1:45" s="1218" customFormat="1" ht="30" customHeight="1" x14ac:dyDescent="0.25">
      <c r="A35" s="1255"/>
      <c r="B35" s="1256"/>
      <c r="C35" s="193">
        <v>36</v>
      </c>
      <c r="D35" s="1295" t="s">
        <v>1447</v>
      </c>
      <c r="E35" s="1296"/>
      <c r="F35" s="1297"/>
      <c r="G35" s="1298"/>
      <c r="H35" s="1299"/>
      <c r="I35" s="1296"/>
      <c r="J35" s="1299"/>
      <c r="K35" s="1296"/>
      <c r="L35" s="1299"/>
      <c r="M35" s="1296"/>
      <c r="N35" s="1299"/>
      <c r="O35" s="1300"/>
      <c r="P35" s="1296"/>
      <c r="Q35" s="1299"/>
      <c r="R35" s="1301"/>
      <c r="S35" s="1302"/>
      <c r="T35" s="1299"/>
      <c r="U35" s="1303"/>
      <c r="V35" s="1304"/>
      <c r="W35" s="1305"/>
      <c r="X35" s="1306"/>
      <c r="Y35" s="1307"/>
      <c r="Z35" s="1296"/>
      <c r="AA35" s="1307"/>
      <c r="AB35" s="1307"/>
      <c r="AC35" s="1307"/>
      <c r="AD35" s="1307"/>
      <c r="AE35" s="1307"/>
      <c r="AF35" s="1307"/>
      <c r="AG35" s="1307"/>
      <c r="AH35" s="1307"/>
      <c r="AI35" s="1307"/>
      <c r="AJ35" s="1307"/>
      <c r="AK35" s="1307"/>
      <c r="AL35" s="1307"/>
      <c r="AM35" s="1307"/>
      <c r="AN35" s="1307"/>
      <c r="AO35" s="1307"/>
      <c r="AP35" s="1307"/>
      <c r="AQ35" s="1308"/>
      <c r="AR35" s="1308"/>
      <c r="AS35" s="1309"/>
    </row>
    <row r="36" spans="1:45" s="1218" customFormat="1" ht="27" customHeight="1" x14ac:dyDescent="0.25">
      <c r="A36" s="1310"/>
      <c r="B36" s="1311"/>
      <c r="C36" s="1312"/>
      <c r="D36" s="1313"/>
      <c r="E36" s="88">
        <v>3602</v>
      </c>
      <c r="F36" s="2792" t="s">
        <v>2119</v>
      </c>
      <c r="G36" s="2728"/>
      <c r="H36" s="2728"/>
      <c r="I36" s="2728"/>
      <c r="J36" s="2728"/>
      <c r="K36" s="2728"/>
      <c r="L36" s="2728"/>
      <c r="M36" s="2728"/>
      <c r="N36" s="2728"/>
      <c r="O36" s="2728"/>
      <c r="P36" s="2728"/>
      <c r="Q36" s="985"/>
      <c r="R36" s="1260"/>
      <c r="S36" s="1314"/>
      <c r="T36" s="985"/>
      <c r="U36" s="985"/>
      <c r="V36" s="985"/>
      <c r="W36" s="1262"/>
      <c r="X36" s="252"/>
      <c r="Y36" s="1263"/>
      <c r="Z36" s="249"/>
      <c r="AA36" s="1315"/>
      <c r="AB36" s="1315"/>
      <c r="AC36" s="1315"/>
      <c r="AD36" s="1315"/>
      <c r="AE36" s="1315"/>
      <c r="AF36" s="1315"/>
      <c r="AG36" s="1315"/>
      <c r="AH36" s="1315"/>
      <c r="AI36" s="1315"/>
      <c r="AJ36" s="1315"/>
      <c r="AK36" s="1315"/>
      <c r="AL36" s="1315"/>
      <c r="AM36" s="1315"/>
      <c r="AN36" s="1315"/>
      <c r="AO36" s="1315"/>
      <c r="AP36" s="1315"/>
      <c r="AQ36" s="1264"/>
      <c r="AR36" s="1264"/>
      <c r="AS36" s="88"/>
    </row>
    <row r="37" spans="1:45" ht="131.25" customHeight="1" x14ac:dyDescent="0.25">
      <c r="A37" s="1316"/>
      <c r="B37" s="1317"/>
      <c r="C37" s="1318"/>
      <c r="D37" s="1317"/>
      <c r="F37" s="1319"/>
      <c r="G37" s="627">
        <v>3602018</v>
      </c>
      <c r="H37" s="633" t="s">
        <v>2120</v>
      </c>
      <c r="I37" s="627">
        <v>3602018</v>
      </c>
      <c r="J37" s="633" t="s">
        <v>2120</v>
      </c>
      <c r="K37" s="1320" t="s">
        <v>2121</v>
      </c>
      <c r="L37" s="733" t="s">
        <v>2122</v>
      </c>
      <c r="M37" s="1320" t="s">
        <v>2121</v>
      </c>
      <c r="N37" s="733" t="s">
        <v>2122</v>
      </c>
      <c r="O37" s="1269">
        <v>3</v>
      </c>
      <c r="P37" s="2143" t="s">
        <v>2123</v>
      </c>
      <c r="Q37" s="2671" t="s">
        <v>2124</v>
      </c>
      <c r="R37" s="1321">
        <f>W37/S37</f>
        <v>0.28907368421052632</v>
      </c>
      <c r="S37" s="3162">
        <f>SUM(W37:W46)</f>
        <v>237500000</v>
      </c>
      <c r="T37" s="2684" t="s">
        <v>2125</v>
      </c>
      <c r="U37" s="651" t="s">
        <v>2126</v>
      </c>
      <c r="V37" s="651" t="s">
        <v>2127</v>
      </c>
      <c r="W37" s="1272">
        <f>120000000-24000000-27345000</f>
        <v>68655000</v>
      </c>
      <c r="X37" s="620" t="s">
        <v>2128</v>
      </c>
      <c r="Y37" s="1273">
        <v>20</v>
      </c>
      <c r="Z37" s="627" t="s">
        <v>74</v>
      </c>
      <c r="AA37" s="2734">
        <v>2725</v>
      </c>
      <c r="AB37" s="2734">
        <v>2620</v>
      </c>
      <c r="AC37" s="2734"/>
      <c r="AD37" s="2734"/>
      <c r="AE37" s="2734">
        <f>+AA37+AB37</f>
        <v>5345</v>
      </c>
      <c r="AF37" s="2734"/>
      <c r="AG37" s="2734"/>
      <c r="AH37" s="2734"/>
      <c r="AI37" s="2734"/>
      <c r="AJ37" s="2734"/>
      <c r="AK37" s="2734"/>
      <c r="AL37" s="2734"/>
      <c r="AM37" s="2734"/>
      <c r="AN37" s="2734"/>
      <c r="AO37" s="2734"/>
      <c r="AP37" s="2734">
        <f>SUM(AC37:AN46)</f>
        <v>5345</v>
      </c>
      <c r="AQ37" s="3114">
        <v>44242</v>
      </c>
      <c r="AR37" s="3114">
        <v>44540</v>
      </c>
      <c r="AS37" s="3117" t="s">
        <v>2062</v>
      </c>
    </row>
    <row r="38" spans="1:45" ht="99" customHeight="1" x14ac:dyDescent="0.25">
      <c r="A38" s="1316"/>
      <c r="B38" s="1317"/>
      <c r="C38" s="1318"/>
      <c r="D38" s="1317"/>
      <c r="G38" s="3164">
        <v>3602032</v>
      </c>
      <c r="H38" s="2257" t="s">
        <v>2129</v>
      </c>
      <c r="I38" s="3164">
        <v>3602032</v>
      </c>
      <c r="J38" s="2257" t="s">
        <v>2129</v>
      </c>
      <c r="K38" s="3165" t="s">
        <v>2130</v>
      </c>
      <c r="L38" s="2251" t="s">
        <v>2131</v>
      </c>
      <c r="M38" s="3165" t="s">
        <v>2130</v>
      </c>
      <c r="N38" s="2251" t="s">
        <v>2131</v>
      </c>
      <c r="O38" s="2855">
        <v>14</v>
      </c>
      <c r="P38" s="2144"/>
      <c r="Q38" s="2671"/>
      <c r="R38" s="3166">
        <f>SUM(W38:W39)/S37</f>
        <v>0.49892631578947366</v>
      </c>
      <c r="S38" s="3162"/>
      <c r="T38" s="2684"/>
      <c r="U38" s="2176" t="s">
        <v>2132</v>
      </c>
      <c r="V38" s="606" t="s">
        <v>2133</v>
      </c>
      <c r="W38" s="1274">
        <f>30000000+31150000</f>
        <v>61150000</v>
      </c>
      <c r="X38" s="620" t="s">
        <v>2134</v>
      </c>
      <c r="Y38" s="1276">
        <v>20</v>
      </c>
      <c r="Z38" s="609" t="s">
        <v>74</v>
      </c>
      <c r="AA38" s="2734"/>
      <c r="AB38" s="2734"/>
      <c r="AC38" s="2734"/>
      <c r="AD38" s="2734"/>
      <c r="AE38" s="2734"/>
      <c r="AF38" s="2734"/>
      <c r="AG38" s="2734"/>
      <c r="AH38" s="2734"/>
      <c r="AI38" s="2734"/>
      <c r="AJ38" s="2734"/>
      <c r="AK38" s="2734"/>
      <c r="AL38" s="2734"/>
      <c r="AM38" s="2734"/>
      <c r="AN38" s="2734"/>
      <c r="AO38" s="2734"/>
      <c r="AP38" s="2734"/>
      <c r="AQ38" s="3115"/>
      <c r="AR38" s="3115"/>
      <c r="AS38" s="3118"/>
    </row>
    <row r="39" spans="1:45" ht="76.5" customHeight="1" x14ac:dyDescent="0.25">
      <c r="A39" s="1316"/>
      <c r="B39" s="1317"/>
      <c r="C39" s="1318"/>
      <c r="D39" s="1317"/>
      <c r="G39" s="3164"/>
      <c r="H39" s="2257"/>
      <c r="I39" s="3164"/>
      <c r="J39" s="2257"/>
      <c r="K39" s="3165"/>
      <c r="L39" s="2251"/>
      <c r="M39" s="3165"/>
      <c r="N39" s="2251"/>
      <c r="O39" s="2855"/>
      <c r="P39" s="2144"/>
      <c r="Q39" s="2671"/>
      <c r="R39" s="3167"/>
      <c r="S39" s="3162"/>
      <c r="T39" s="2684"/>
      <c r="U39" s="2176"/>
      <c r="V39" s="606" t="s">
        <v>2135</v>
      </c>
      <c r="W39" s="1274">
        <f>30000000+27345000</f>
        <v>57345000</v>
      </c>
      <c r="X39" s="620" t="s">
        <v>2136</v>
      </c>
      <c r="Y39" s="1276">
        <v>20</v>
      </c>
      <c r="Z39" s="609" t="s">
        <v>74</v>
      </c>
      <c r="AA39" s="2734"/>
      <c r="AB39" s="2734"/>
      <c r="AC39" s="2734"/>
      <c r="AD39" s="2734"/>
      <c r="AE39" s="2734"/>
      <c r="AF39" s="2734"/>
      <c r="AG39" s="2734"/>
      <c r="AH39" s="2734"/>
      <c r="AI39" s="2734"/>
      <c r="AJ39" s="2734"/>
      <c r="AK39" s="2734"/>
      <c r="AL39" s="2734"/>
      <c r="AM39" s="2734"/>
      <c r="AN39" s="2734"/>
      <c r="AO39" s="2734"/>
      <c r="AP39" s="2734"/>
      <c r="AQ39" s="3115"/>
      <c r="AR39" s="3115"/>
      <c r="AS39" s="3118"/>
    </row>
    <row r="40" spans="1:45" ht="75.75" customHeight="1" x14ac:dyDescent="0.25">
      <c r="A40" s="1316"/>
      <c r="B40" s="1317"/>
      <c r="C40" s="1318"/>
      <c r="D40" s="1317"/>
      <c r="G40" s="3164">
        <v>3602029</v>
      </c>
      <c r="H40" s="2257" t="s">
        <v>2137</v>
      </c>
      <c r="I40" s="3164">
        <v>3602029</v>
      </c>
      <c r="J40" s="2257" t="s">
        <v>2137</v>
      </c>
      <c r="K40" s="3165">
        <v>360202904</v>
      </c>
      <c r="L40" s="2251" t="s">
        <v>2138</v>
      </c>
      <c r="M40" s="3165">
        <v>360202904</v>
      </c>
      <c r="N40" s="2251" t="s">
        <v>2138</v>
      </c>
      <c r="O40" s="2153">
        <v>12</v>
      </c>
      <c r="P40" s="2144"/>
      <c r="Q40" s="2671"/>
      <c r="R40" s="3166">
        <f>SUM(W40:W42)/S37</f>
        <v>9.4736842105263161E-2</v>
      </c>
      <c r="S40" s="3162"/>
      <c r="T40" s="2684"/>
      <c r="U40" s="2177" t="s">
        <v>2139</v>
      </c>
      <c r="V40" s="606" t="s">
        <v>2140</v>
      </c>
      <c r="W40" s="1274">
        <v>20000000</v>
      </c>
      <c r="X40" s="620" t="s">
        <v>2141</v>
      </c>
      <c r="Y40" s="1276">
        <v>20</v>
      </c>
      <c r="Z40" s="609" t="s">
        <v>74</v>
      </c>
      <c r="AA40" s="2734"/>
      <c r="AB40" s="2734"/>
      <c r="AC40" s="2734"/>
      <c r="AD40" s="2734"/>
      <c r="AE40" s="2734"/>
      <c r="AF40" s="2734"/>
      <c r="AG40" s="2734"/>
      <c r="AH40" s="2734"/>
      <c r="AI40" s="2734"/>
      <c r="AJ40" s="2734"/>
      <c r="AK40" s="2734"/>
      <c r="AL40" s="2734"/>
      <c r="AM40" s="2734"/>
      <c r="AN40" s="2734"/>
      <c r="AO40" s="2734"/>
      <c r="AP40" s="2734"/>
      <c r="AQ40" s="3115"/>
      <c r="AR40" s="3115"/>
      <c r="AS40" s="3118"/>
    </row>
    <row r="41" spans="1:45" ht="72.75" customHeight="1" x14ac:dyDescent="0.25">
      <c r="A41" s="1316"/>
      <c r="B41" s="1317"/>
      <c r="C41" s="1318"/>
      <c r="D41" s="1317"/>
      <c r="G41" s="3164"/>
      <c r="H41" s="2257"/>
      <c r="I41" s="3164"/>
      <c r="J41" s="2257"/>
      <c r="K41" s="3165"/>
      <c r="L41" s="2251"/>
      <c r="M41" s="3165"/>
      <c r="N41" s="2251"/>
      <c r="O41" s="2154"/>
      <c r="P41" s="2144"/>
      <c r="Q41" s="2671"/>
      <c r="R41" s="3168"/>
      <c r="S41" s="3162"/>
      <c r="T41" s="2684"/>
      <c r="U41" s="2559"/>
      <c r="V41" s="3112" t="s">
        <v>2142</v>
      </c>
      <c r="W41" s="1274">
        <f>2500000-1500000</f>
        <v>1000000</v>
      </c>
      <c r="X41" s="620" t="s">
        <v>2141</v>
      </c>
      <c r="Y41" s="1276">
        <v>20</v>
      </c>
      <c r="Z41" s="609" t="s">
        <v>74</v>
      </c>
      <c r="AA41" s="2734"/>
      <c r="AB41" s="2734"/>
      <c r="AC41" s="2734"/>
      <c r="AD41" s="2734"/>
      <c r="AE41" s="2734"/>
      <c r="AF41" s="2734"/>
      <c r="AG41" s="2734"/>
      <c r="AH41" s="2734"/>
      <c r="AI41" s="2734"/>
      <c r="AJ41" s="2734"/>
      <c r="AK41" s="2734"/>
      <c r="AL41" s="2734"/>
      <c r="AM41" s="2734"/>
      <c r="AN41" s="2734"/>
      <c r="AO41" s="2734"/>
      <c r="AP41" s="2734"/>
      <c r="AQ41" s="3115"/>
      <c r="AR41" s="3115"/>
      <c r="AS41" s="3118"/>
    </row>
    <row r="42" spans="1:45" ht="72.75" customHeight="1" x14ac:dyDescent="0.25">
      <c r="A42" s="1316"/>
      <c r="B42" s="1317"/>
      <c r="C42" s="1318"/>
      <c r="D42" s="1317"/>
      <c r="G42" s="3164"/>
      <c r="H42" s="2257"/>
      <c r="I42" s="3164"/>
      <c r="J42" s="2257"/>
      <c r="K42" s="3165"/>
      <c r="L42" s="2251"/>
      <c r="M42" s="3165"/>
      <c r="N42" s="2251"/>
      <c r="O42" s="3169"/>
      <c r="P42" s="2144"/>
      <c r="Q42" s="2671"/>
      <c r="R42" s="3167"/>
      <c r="S42" s="3162"/>
      <c r="T42" s="2684"/>
      <c r="U42" s="2249"/>
      <c r="V42" s="3113"/>
      <c r="W42" s="1274">
        <v>1500000</v>
      </c>
      <c r="X42" s="620" t="s">
        <v>2143</v>
      </c>
      <c r="Y42" s="1276">
        <v>20</v>
      </c>
      <c r="Z42" s="609" t="s">
        <v>74</v>
      </c>
      <c r="AA42" s="2734"/>
      <c r="AB42" s="2734"/>
      <c r="AC42" s="2734"/>
      <c r="AD42" s="2734"/>
      <c r="AE42" s="2734"/>
      <c r="AF42" s="2734"/>
      <c r="AG42" s="2734"/>
      <c r="AH42" s="2734"/>
      <c r="AI42" s="2734"/>
      <c r="AJ42" s="2734"/>
      <c r="AK42" s="2734"/>
      <c r="AL42" s="2734"/>
      <c r="AM42" s="2734"/>
      <c r="AN42" s="2734"/>
      <c r="AO42" s="2734"/>
      <c r="AP42" s="2734"/>
      <c r="AQ42" s="3115"/>
      <c r="AR42" s="3115"/>
      <c r="AS42" s="3118"/>
    </row>
    <row r="43" spans="1:45" ht="79.5" customHeight="1" x14ac:dyDescent="0.25">
      <c r="A43" s="1316"/>
      <c r="B43" s="1317"/>
      <c r="C43" s="1318"/>
      <c r="D43" s="1317"/>
      <c r="G43" s="2706">
        <v>3602030</v>
      </c>
      <c r="H43" s="2708" t="s">
        <v>2144</v>
      </c>
      <c r="I43" s="2706">
        <v>3602030</v>
      </c>
      <c r="J43" s="2708" t="s">
        <v>2144</v>
      </c>
      <c r="K43" s="2833" t="s">
        <v>2145</v>
      </c>
      <c r="L43" s="3122" t="s">
        <v>2146</v>
      </c>
      <c r="M43" s="2833" t="s">
        <v>2145</v>
      </c>
      <c r="N43" s="3122" t="s">
        <v>2146</v>
      </c>
      <c r="O43" s="2855">
        <v>3</v>
      </c>
      <c r="P43" s="2144"/>
      <c r="Q43" s="2671"/>
      <c r="R43" s="3166">
        <f>SUM(W43:W46)/S37</f>
        <v>0.11726315789473685</v>
      </c>
      <c r="S43" s="3162"/>
      <c r="T43" s="2684"/>
      <c r="U43" s="2176" t="s">
        <v>2147</v>
      </c>
      <c r="V43" s="606" t="s">
        <v>2148</v>
      </c>
      <c r="W43" s="1274">
        <v>22500000</v>
      </c>
      <c r="X43" s="620" t="s">
        <v>2149</v>
      </c>
      <c r="Y43" s="1276">
        <v>20</v>
      </c>
      <c r="Z43" s="609" t="s">
        <v>74</v>
      </c>
      <c r="AA43" s="2734"/>
      <c r="AB43" s="2734"/>
      <c r="AC43" s="2734"/>
      <c r="AD43" s="2734"/>
      <c r="AE43" s="2734"/>
      <c r="AF43" s="2734"/>
      <c r="AG43" s="2734"/>
      <c r="AH43" s="2734"/>
      <c r="AI43" s="2734"/>
      <c r="AJ43" s="2734"/>
      <c r="AK43" s="2734"/>
      <c r="AL43" s="2734"/>
      <c r="AM43" s="2734"/>
      <c r="AN43" s="2734"/>
      <c r="AO43" s="2734"/>
      <c r="AP43" s="2734"/>
      <c r="AQ43" s="3115"/>
      <c r="AR43" s="3115"/>
      <c r="AS43" s="3118"/>
    </row>
    <row r="44" spans="1:45" ht="65.25" customHeight="1" x14ac:dyDescent="0.25">
      <c r="A44" s="1316"/>
      <c r="B44" s="1317"/>
      <c r="C44" s="1318"/>
      <c r="D44" s="1317"/>
      <c r="G44" s="2707"/>
      <c r="H44" s="2708"/>
      <c r="I44" s="2707"/>
      <c r="J44" s="2708"/>
      <c r="K44" s="2833"/>
      <c r="L44" s="3122"/>
      <c r="M44" s="2833"/>
      <c r="N44" s="3122"/>
      <c r="O44" s="2855"/>
      <c r="P44" s="2144"/>
      <c r="Q44" s="2671"/>
      <c r="R44" s="3168"/>
      <c r="S44" s="3162"/>
      <c r="T44" s="2684"/>
      <c r="U44" s="2176"/>
      <c r="V44" s="606" t="s">
        <v>2150</v>
      </c>
      <c r="W44" s="1274">
        <f>10000000-7150000</f>
        <v>2850000</v>
      </c>
      <c r="X44" s="620" t="s">
        <v>2149</v>
      </c>
      <c r="Y44" s="1276">
        <v>20</v>
      </c>
      <c r="Z44" s="609" t="s">
        <v>74</v>
      </c>
      <c r="AA44" s="2734"/>
      <c r="AB44" s="2734"/>
      <c r="AC44" s="2734"/>
      <c r="AD44" s="2734"/>
      <c r="AE44" s="2734"/>
      <c r="AF44" s="2734"/>
      <c r="AG44" s="2734"/>
      <c r="AH44" s="2734"/>
      <c r="AI44" s="2734"/>
      <c r="AJ44" s="2734"/>
      <c r="AK44" s="2734"/>
      <c r="AL44" s="2734"/>
      <c r="AM44" s="2734"/>
      <c r="AN44" s="2734"/>
      <c r="AO44" s="2734"/>
      <c r="AP44" s="2734"/>
      <c r="AQ44" s="3115"/>
      <c r="AR44" s="3115"/>
      <c r="AS44" s="3118"/>
    </row>
    <row r="45" spans="1:45" ht="45" customHeight="1" x14ac:dyDescent="0.25">
      <c r="A45" s="1316"/>
      <c r="B45" s="1317"/>
      <c r="C45" s="1318"/>
      <c r="D45" s="1317"/>
      <c r="G45" s="2768"/>
      <c r="H45" s="2708"/>
      <c r="I45" s="2768"/>
      <c r="J45" s="2708"/>
      <c r="K45" s="2833"/>
      <c r="L45" s="3122"/>
      <c r="M45" s="2833"/>
      <c r="N45" s="3122"/>
      <c r="O45" s="2153"/>
      <c r="P45" s="2145"/>
      <c r="Q45" s="2671"/>
      <c r="R45" s="3168"/>
      <c r="S45" s="3162"/>
      <c r="T45" s="2684"/>
      <c r="U45" s="2176"/>
      <c r="V45" s="3112" t="s">
        <v>2151</v>
      </c>
      <c r="W45" s="1291">
        <f>2500000-1500000</f>
        <v>1000000</v>
      </c>
      <c r="X45" s="620" t="s">
        <v>2149</v>
      </c>
      <c r="Y45" s="1276">
        <v>20</v>
      </c>
      <c r="Z45" s="609" t="s">
        <v>74</v>
      </c>
      <c r="AA45" s="2734"/>
      <c r="AB45" s="2734"/>
      <c r="AC45" s="2734"/>
      <c r="AD45" s="2734"/>
      <c r="AE45" s="2734"/>
      <c r="AF45" s="2734"/>
      <c r="AG45" s="2734"/>
      <c r="AH45" s="2734"/>
      <c r="AI45" s="2734"/>
      <c r="AJ45" s="2734"/>
      <c r="AK45" s="2734"/>
      <c r="AL45" s="2734"/>
      <c r="AM45" s="2734"/>
      <c r="AN45" s="2734"/>
      <c r="AO45" s="2734"/>
      <c r="AP45" s="2734"/>
      <c r="AQ45" s="3115"/>
      <c r="AR45" s="3115"/>
      <c r="AS45" s="3118"/>
    </row>
    <row r="46" spans="1:45" ht="45" customHeight="1" x14ac:dyDescent="0.25">
      <c r="A46" s="1099"/>
      <c r="B46" s="1102"/>
      <c r="C46" s="1101"/>
      <c r="D46" s="1102"/>
      <c r="G46" s="2768"/>
      <c r="H46" s="2708"/>
      <c r="I46" s="2768"/>
      <c r="J46" s="2708"/>
      <c r="K46" s="2833"/>
      <c r="L46" s="3122"/>
      <c r="M46" s="2833"/>
      <c r="N46" s="3122"/>
      <c r="O46" s="2153"/>
      <c r="P46" s="2145"/>
      <c r="Q46" s="2671"/>
      <c r="R46" s="3168"/>
      <c r="S46" s="3163"/>
      <c r="T46" s="2685"/>
      <c r="U46" s="2176"/>
      <c r="V46" s="3113"/>
      <c r="W46" s="1291">
        <v>1500000</v>
      </c>
      <c r="X46" s="620" t="s">
        <v>2152</v>
      </c>
      <c r="Y46" s="1276">
        <v>20</v>
      </c>
      <c r="Z46" s="609" t="s">
        <v>74</v>
      </c>
      <c r="AA46" s="2735"/>
      <c r="AB46" s="2735"/>
      <c r="AC46" s="2735"/>
      <c r="AD46" s="2735"/>
      <c r="AE46" s="2735"/>
      <c r="AF46" s="2735"/>
      <c r="AG46" s="2735"/>
      <c r="AH46" s="2735"/>
      <c r="AI46" s="2735"/>
      <c r="AJ46" s="2735"/>
      <c r="AK46" s="2735"/>
      <c r="AL46" s="2735"/>
      <c r="AM46" s="2735"/>
      <c r="AN46" s="2735"/>
      <c r="AO46" s="2735"/>
      <c r="AP46" s="2735"/>
      <c r="AQ46" s="3116"/>
      <c r="AR46" s="3116"/>
      <c r="AS46" s="3119"/>
    </row>
    <row r="47" spans="1:45" ht="27" customHeight="1" x14ac:dyDescent="0.25">
      <c r="A47" s="1322"/>
      <c r="B47" s="1323"/>
      <c r="C47" s="1323"/>
      <c r="D47" s="1323"/>
      <c r="E47" s="1323"/>
      <c r="F47" s="1323"/>
      <c r="G47" s="1323"/>
      <c r="H47" s="1324"/>
      <c r="I47" s="1323"/>
      <c r="J47" s="1324"/>
      <c r="K47" s="1323"/>
      <c r="L47" s="1324"/>
      <c r="M47" s="1323"/>
      <c r="N47" s="1324"/>
      <c r="O47" s="1323"/>
      <c r="P47" s="1323"/>
      <c r="Q47" s="1324"/>
      <c r="R47" s="1325"/>
      <c r="S47" s="1326">
        <f>SUM(S9:S46)</f>
        <v>3556587709.6100001</v>
      </c>
      <c r="T47" s="1327"/>
      <c r="U47" s="1328"/>
      <c r="V47" s="1329" t="s">
        <v>2153</v>
      </c>
      <c r="W47" s="1330">
        <f>SUM(W9:W46)</f>
        <v>3556587709.6100001</v>
      </c>
      <c r="X47" s="1331"/>
      <c r="Y47" s="1332"/>
      <c r="Z47" s="1333"/>
      <c r="AA47" s="1333"/>
      <c r="AB47" s="1333"/>
      <c r="AC47" s="1333"/>
      <c r="AD47" s="1333"/>
      <c r="AE47" s="1333"/>
      <c r="AF47" s="1333"/>
      <c r="AG47" s="1333"/>
      <c r="AH47" s="1333"/>
      <c r="AI47" s="1333"/>
      <c r="AJ47" s="1333"/>
      <c r="AK47" s="1333"/>
      <c r="AL47" s="1333"/>
      <c r="AM47" s="1333"/>
      <c r="AN47" s="1333"/>
      <c r="AO47" s="1333"/>
      <c r="AP47" s="1333"/>
      <c r="AQ47" s="1334"/>
      <c r="AR47" s="1334"/>
      <c r="AS47" s="1335"/>
    </row>
  </sheetData>
  <mergeCells count="236">
    <mergeCell ref="U43:U46"/>
    <mergeCell ref="V45:V46"/>
    <mergeCell ref="R40:R42"/>
    <mergeCell ref="U40:U42"/>
    <mergeCell ref="V41:V42"/>
    <mergeCell ref="G43:G46"/>
    <mergeCell ref="H43:H46"/>
    <mergeCell ref="I43:I46"/>
    <mergeCell ref="J43:J46"/>
    <mergeCell ref="K43:K46"/>
    <mergeCell ref="L43:L46"/>
    <mergeCell ref="M43:M46"/>
    <mergeCell ref="N40:N42"/>
    <mergeCell ref="O40:O42"/>
    <mergeCell ref="K38:K39"/>
    <mergeCell ref="L38:L39"/>
    <mergeCell ref="M38:M39"/>
    <mergeCell ref="N38:N39"/>
    <mergeCell ref="O38:O39"/>
    <mergeCell ref="R38:R39"/>
    <mergeCell ref="N43:N46"/>
    <mergeCell ref="O43:O46"/>
    <mergeCell ref="R43:R46"/>
    <mergeCell ref="AN37:AN46"/>
    <mergeCell ref="AO37:AO46"/>
    <mergeCell ref="AP37:AP46"/>
    <mergeCell ref="AQ37:AQ46"/>
    <mergeCell ref="AR37:AR46"/>
    <mergeCell ref="AS37:AS46"/>
    <mergeCell ref="AH37:AH46"/>
    <mergeCell ref="AI37:AI46"/>
    <mergeCell ref="AJ37:AJ46"/>
    <mergeCell ref="AK37:AK46"/>
    <mergeCell ref="AL37:AL46"/>
    <mergeCell ref="AM37:AM46"/>
    <mergeCell ref="AB37:AB46"/>
    <mergeCell ref="AC37:AC46"/>
    <mergeCell ref="AD37:AD46"/>
    <mergeCell ref="AE37:AE46"/>
    <mergeCell ref="AF37:AF46"/>
    <mergeCell ref="AG37:AG46"/>
    <mergeCell ref="F36:P36"/>
    <mergeCell ref="P37:P46"/>
    <mergeCell ref="Q37:Q46"/>
    <mergeCell ref="S37:S46"/>
    <mergeCell ref="T37:T46"/>
    <mergeCell ref="AA37:AA46"/>
    <mergeCell ref="G38:G39"/>
    <mergeCell ref="H38:H39"/>
    <mergeCell ref="I38:I39"/>
    <mergeCell ref="J38:J39"/>
    <mergeCell ref="U38:U39"/>
    <mergeCell ref="G40:G42"/>
    <mergeCell ref="H40:H42"/>
    <mergeCell ref="I40:I42"/>
    <mergeCell ref="J40:J42"/>
    <mergeCell ref="K40:K42"/>
    <mergeCell ref="L40:L42"/>
    <mergeCell ref="M40:M42"/>
    <mergeCell ref="AO26:AO34"/>
    <mergeCell ref="AP26:AP34"/>
    <mergeCell ref="AQ26:AQ34"/>
    <mergeCell ref="AR26:AR34"/>
    <mergeCell ref="AS26:AS34"/>
    <mergeCell ref="V30:V32"/>
    <mergeCell ref="AI26:AI34"/>
    <mergeCell ref="AJ26:AJ34"/>
    <mergeCell ref="AK26:AK34"/>
    <mergeCell ref="AL26:AL34"/>
    <mergeCell ref="AM26:AM34"/>
    <mergeCell ref="AN26:AN34"/>
    <mergeCell ref="AC26:AC34"/>
    <mergeCell ref="AD26:AD34"/>
    <mergeCell ref="AE26:AE34"/>
    <mergeCell ref="AF26:AF34"/>
    <mergeCell ref="AG26:AG34"/>
    <mergeCell ref="AH26:AH34"/>
    <mergeCell ref="S26:S34"/>
    <mergeCell ref="T26:T34"/>
    <mergeCell ref="U26:U34"/>
    <mergeCell ref="V26:V28"/>
    <mergeCell ref="AA26:AA34"/>
    <mergeCell ref="AB26:AB34"/>
    <mergeCell ref="M26:M34"/>
    <mergeCell ref="N26:N34"/>
    <mergeCell ref="O26:O34"/>
    <mergeCell ref="P26:P34"/>
    <mergeCell ref="Q26:Q34"/>
    <mergeCell ref="R26:R34"/>
    <mergeCell ref="G26:G34"/>
    <mergeCell ref="H26:H34"/>
    <mergeCell ref="I26:I34"/>
    <mergeCell ref="J26:J34"/>
    <mergeCell ref="K26:K34"/>
    <mergeCell ref="L26:L34"/>
    <mergeCell ref="G23:G25"/>
    <mergeCell ref="H23:H25"/>
    <mergeCell ref="I23:I25"/>
    <mergeCell ref="J23:J25"/>
    <mergeCell ref="K23:K25"/>
    <mergeCell ref="L23:L25"/>
    <mergeCell ref="AN20:AN25"/>
    <mergeCell ref="AO20:AO25"/>
    <mergeCell ref="AP20:AP25"/>
    <mergeCell ref="AQ20:AQ25"/>
    <mergeCell ref="AR20:AR25"/>
    <mergeCell ref="AS20:AS25"/>
    <mergeCell ref="AH20:AH25"/>
    <mergeCell ref="AI20:AI25"/>
    <mergeCell ref="AJ20:AJ25"/>
    <mergeCell ref="AK20:AK25"/>
    <mergeCell ref="AL20:AL25"/>
    <mergeCell ref="AM20:AM25"/>
    <mergeCell ref="AB20:AB25"/>
    <mergeCell ref="AC20:AC25"/>
    <mergeCell ref="AD20:AD25"/>
    <mergeCell ref="AE20:AE25"/>
    <mergeCell ref="AF20:AF25"/>
    <mergeCell ref="AG20:AG25"/>
    <mergeCell ref="R20:R21"/>
    <mergeCell ref="S20:S25"/>
    <mergeCell ref="T20:T25"/>
    <mergeCell ref="U20:U25"/>
    <mergeCell ref="V20:V21"/>
    <mergeCell ref="AA20:AA25"/>
    <mergeCell ref="R23:R25"/>
    <mergeCell ref="V24:V25"/>
    <mergeCell ref="L20:L21"/>
    <mergeCell ref="M20:M21"/>
    <mergeCell ref="N20:N21"/>
    <mergeCell ref="O20:O21"/>
    <mergeCell ref="P20:P25"/>
    <mergeCell ref="Q20:Q25"/>
    <mergeCell ref="M23:M25"/>
    <mergeCell ref="N23:N25"/>
    <mergeCell ref="O23:O25"/>
    <mergeCell ref="AP16:AP19"/>
    <mergeCell ref="AQ16:AQ19"/>
    <mergeCell ref="AR16:AR19"/>
    <mergeCell ref="AS16:AS19"/>
    <mergeCell ref="V17:V18"/>
    <mergeCell ref="G20:G21"/>
    <mergeCell ref="H20:H21"/>
    <mergeCell ref="I20:I21"/>
    <mergeCell ref="J20:J21"/>
    <mergeCell ref="K20:K21"/>
    <mergeCell ref="AJ16:AJ19"/>
    <mergeCell ref="AK16:AK19"/>
    <mergeCell ref="AL16:AL19"/>
    <mergeCell ref="AM16:AM19"/>
    <mergeCell ref="AN16:AN19"/>
    <mergeCell ref="AO16:AO19"/>
    <mergeCell ref="AD16:AD19"/>
    <mergeCell ref="AE16:AE19"/>
    <mergeCell ref="AF16:AF19"/>
    <mergeCell ref="AG16:AG19"/>
    <mergeCell ref="AH16:AH19"/>
    <mergeCell ref="AI16:AI19"/>
    <mergeCell ref="S16:S19"/>
    <mergeCell ref="T16:T19"/>
    <mergeCell ref="U16:U18"/>
    <mergeCell ref="AA16:AA19"/>
    <mergeCell ref="AB16:AB19"/>
    <mergeCell ref="AC16:AC19"/>
    <mergeCell ref="M16:M18"/>
    <mergeCell ref="N16:N18"/>
    <mergeCell ref="O16:O18"/>
    <mergeCell ref="P16:P19"/>
    <mergeCell ref="Q16:Q19"/>
    <mergeCell ref="R16:R18"/>
    <mergeCell ref="G16:G18"/>
    <mergeCell ref="H16:H18"/>
    <mergeCell ref="I16:I18"/>
    <mergeCell ref="J16:J18"/>
    <mergeCell ref="K16:K18"/>
    <mergeCell ref="L16:L18"/>
    <mergeCell ref="J13:J15"/>
    <mergeCell ref="K13:K15"/>
    <mergeCell ref="L13:L15"/>
    <mergeCell ref="M13:M15"/>
    <mergeCell ref="N13:N15"/>
    <mergeCell ref="O13:O15"/>
    <mergeCell ref="AO12:AO15"/>
    <mergeCell ref="AP12:AP15"/>
    <mergeCell ref="AQ12:AQ15"/>
    <mergeCell ref="AR12:AR15"/>
    <mergeCell ref="AS12:AS15"/>
    <mergeCell ref="E13:E15"/>
    <mergeCell ref="F13:F15"/>
    <mergeCell ref="G13:G15"/>
    <mergeCell ref="H13:H15"/>
    <mergeCell ref="I13:I15"/>
    <mergeCell ref="AI12:AI15"/>
    <mergeCell ref="AJ12:AJ15"/>
    <mergeCell ref="AK12:AK15"/>
    <mergeCell ref="AL12:AL15"/>
    <mergeCell ref="AM12:AM15"/>
    <mergeCell ref="AN12:AN15"/>
    <mergeCell ref="AC12:AC15"/>
    <mergeCell ref="AD12:AD15"/>
    <mergeCell ref="AE12:AE15"/>
    <mergeCell ref="AF12:AF15"/>
    <mergeCell ref="AG12:AG15"/>
    <mergeCell ref="AH12:AH15"/>
    <mergeCell ref="P12:P15"/>
    <mergeCell ref="Q12:Q15"/>
    <mergeCell ref="S12:S15"/>
    <mergeCell ref="T12:T15"/>
    <mergeCell ref="AA12:AA15"/>
    <mergeCell ref="AB12:AB15"/>
    <mergeCell ref="R13:R15"/>
    <mergeCell ref="U13:U15"/>
    <mergeCell ref="V13:V14"/>
    <mergeCell ref="Z13:Z14"/>
    <mergeCell ref="B9:F9"/>
    <mergeCell ref="D10:H10"/>
    <mergeCell ref="F11:P11"/>
    <mergeCell ref="X7:Z7"/>
    <mergeCell ref="AA7:AB7"/>
    <mergeCell ref="AC7:AF7"/>
    <mergeCell ref="AG7:AL7"/>
    <mergeCell ref="AM7:AO7"/>
    <mergeCell ref="AP7:AP8"/>
    <mergeCell ref="A1:AQ4"/>
    <mergeCell ref="A5:O6"/>
    <mergeCell ref="P5:AS5"/>
    <mergeCell ref="AA6:AO6"/>
    <mergeCell ref="A7:B7"/>
    <mergeCell ref="C7:D7"/>
    <mergeCell ref="E7:F7"/>
    <mergeCell ref="G7:J7"/>
    <mergeCell ref="K7:N7"/>
    <mergeCell ref="O7:W7"/>
    <mergeCell ref="AQ7:AQ8"/>
    <mergeCell ref="AR7:AR8"/>
    <mergeCell ref="AS7:AS8"/>
  </mergeCells>
  <pageMargins left="0.70866141732283472" right="0.70866141732283472" top="0.74803149606299213" bottom="0.74803149606299213" header="0.31496062992125984" footer="0.31496062992125984"/>
  <pageSetup scale="61" fitToHeight="3"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L1634"/>
  <sheetViews>
    <sheetView showGridLines="0" topLeftCell="M1" zoomScale="60" zoomScaleNormal="60" workbookViewId="0">
      <selection activeCell="O12" sqref="O12:O79"/>
    </sheetView>
  </sheetViews>
  <sheetFormatPr baseColWidth="10" defaultColWidth="11.42578125" defaultRowHeight="27" customHeight="1" x14ac:dyDescent="0.25"/>
  <cols>
    <col min="1" max="1" width="12.7109375" style="117" customWidth="1"/>
    <col min="2" max="2" width="11.85546875" style="1838" customWidth="1"/>
    <col min="3" max="3" width="12.42578125" style="1838" customWidth="1"/>
    <col min="4" max="4" width="13.140625" style="1838" customWidth="1"/>
    <col min="5" max="5" width="12.28515625" style="1838" customWidth="1"/>
    <col min="6" max="6" width="13.28515625" style="1838" customWidth="1"/>
    <col min="7" max="7" width="17.5703125" style="1838" customWidth="1"/>
    <col min="8" max="8" width="57.42578125" style="119" customWidth="1"/>
    <col min="9" max="9" width="24.28515625" style="2" customWidth="1"/>
    <col min="10" max="10" width="50.7109375" style="119" customWidth="1"/>
    <col min="11" max="11" width="17.85546875" style="2" customWidth="1"/>
    <col min="12" max="12" width="38" style="119" customWidth="1"/>
    <col min="13" max="13" width="23.140625" style="2" customWidth="1"/>
    <col min="14" max="14" width="39" style="119" customWidth="1"/>
    <col min="15" max="15" width="11.7109375" style="2" customWidth="1"/>
    <col min="16" max="16" width="21.85546875" style="2" customWidth="1"/>
    <col min="17" max="17" width="33.7109375" style="119" customWidth="1"/>
    <col min="18" max="18" width="18.28515625" style="121" customWidth="1"/>
    <col min="19" max="19" width="32.28515625" style="130" customWidth="1"/>
    <col min="20" max="20" width="70" style="119" customWidth="1"/>
    <col min="21" max="21" width="78.140625" style="119" customWidth="1"/>
    <col min="22" max="22" width="62.28515625" style="119" customWidth="1"/>
    <col min="23" max="23" width="34.42578125" style="130" customWidth="1"/>
    <col min="24" max="24" width="56.42578125" style="122" customWidth="1"/>
    <col min="25" max="25" width="20.7109375" style="124" customWidth="1"/>
    <col min="26" max="26" width="33" style="2" customWidth="1"/>
    <col min="27" max="40" width="10.5703125" style="1838" customWidth="1"/>
    <col min="41" max="41" width="15.5703125" style="1838" customWidth="1"/>
    <col min="42" max="42" width="14.5703125" style="1838" customWidth="1"/>
    <col min="43" max="43" width="16.42578125" style="125" customWidth="1"/>
    <col min="44" max="44" width="26" style="1838" customWidth="1"/>
    <col min="45" max="16384" width="11.42578125" style="1838"/>
  </cols>
  <sheetData>
    <row r="1" spans="1:64" ht="25.5" customHeight="1" x14ac:dyDescent="0.25">
      <c r="A1" s="2211" t="s">
        <v>1750</v>
      </c>
      <c r="B1" s="2211"/>
      <c r="C1" s="2211"/>
      <c r="D1" s="2211"/>
      <c r="E1" s="2211"/>
      <c r="F1" s="2211"/>
      <c r="G1" s="2211"/>
      <c r="H1" s="2211"/>
      <c r="I1" s="2211"/>
      <c r="J1" s="2211"/>
      <c r="K1" s="2211"/>
      <c r="L1" s="2211"/>
      <c r="M1" s="2211"/>
      <c r="N1" s="2211"/>
      <c r="O1" s="2211"/>
      <c r="P1" s="2211"/>
      <c r="Q1" s="2211"/>
      <c r="R1" s="2211"/>
      <c r="S1" s="2211"/>
      <c r="T1" s="2211"/>
      <c r="U1" s="2211"/>
      <c r="V1" s="2211"/>
      <c r="W1" s="2211"/>
      <c r="X1" s="2211"/>
      <c r="Y1" s="2211"/>
      <c r="Z1" s="2211"/>
      <c r="AA1" s="2211"/>
      <c r="AB1" s="2211"/>
      <c r="AC1" s="2211"/>
      <c r="AD1" s="2211"/>
      <c r="AE1" s="2211"/>
      <c r="AF1" s="2211"/>
      <c r="AG1" s="2211"/>
      <c r="AH1" s="2211"/>
      <c r="AI1" s="2211"/>
      <c r="AJ1" s="2211"/>
      <c r="AK1" s="2211"/>
      <c r="AL1" s="2211"/>
      <c r="AM1" s="2211"/>
      <c r="AN1" s="2211"/>
      <c r="AO1" s="2211"/>
      <c r="AP1" s="2212"/>
      <c r="AQ1" s="1159" t="s">
        <v>1</v>
      </c>
      <c r="AR1" s="212" t="s">
        <v>2</v>
      </c>
      <c r="AS1" s="2"/>
      <c r="AT1" s="2"/>
      <c r="AU1" s="2"/>
      <c r="AV1" s="2"/>
      <c r="AW1" s="2"/>
      <c r="AX1" s="2"/>
      <c r="AY1" s="2"/>
      <c r="AZ1" s="2"/>
      <c r="BA1" s="2"/>
      <c r="BB1" s="2"/>
      <c r="BC1" s="2"/>
      <c r="BD1" s="2"/>
      <c r="BE1" s="2"/>
      <c r="BF1" s="2"/>
      <c r="BG1" s="2"/>
      <c r="BH1" s="2"/>
      <c r="BI1" s="2"/>
      <c r="BJ1" s="2"/>
      <c r="BK1" s="2"/>
      <c r="BL1" s="2"/>
    </row>
    <row r="2" spans="1:64" ht="25.5" customHeight="1" x14ac:dyDescent="0.25">
      <c r="A2" s="2211"/>
      <c r="B2" s="2211"/>
      <c r="C2" s="2211"/>
      <c r="D2" s="2211"/>
      <c r="E2" s="2211"/>
      <c r="F2" s="2211"/>
      <c r="G2" s="2211"/>
      <c r="H2" s="2211"/>
      <c r="I2" s="2211"/>
      <c r="J2" s="2211"/>
      <c r="K2" s="2211"/>
      <c r="L2" s="2211"/>
      <c r="M2" s="2211"/>
      <c r="N2" s="2211"/>
      <c r="O2" s="2211"/>
      <c r="P2" s="2211"/>
      <c r="Q2" s="2211"/>
      <c r="R2" s="2211"/>
      <c r="S2" s="2211"/>
      <c r="T2" s="2211"/>
      <c r="U2" s="2211"/>
      <c r="V2" s="2211"/>
      <c r="W2" s="2211"/>
      <c r="X2" s="2211"/>
      <c r="Y2" s="2211"/>
      <c r="Z2" s="2211"/>
      <c r="AA2" s="2211"/>
      <c r="AB2" s="2211"/>
      <c r="AC2" s="2211"/>
      <c r="AD2" s="2211"/>
      <c r="AE2" s="2211"/>
      <c r="AF2" s="2211"/>
      <c r="AG2" s="2211"/>
      <c r="AH2" s="2211"/>
      <c r="AI2" s="2211"/>
      <c r="AJ2" s="2211"/>
      <c r="AK2" s="2211"/>
      <c r="AL2" s="2211"/>
      <c r="AM2" s="2211"/>
      <c r="AN2" s="2211"/>
      <c r="AO2" s="2211"/>
      <c r="AP2" s="2212"/>
      <c r="AQ2" s="1160" t="s">
        <v>3</v>
      </c>
      <c r="AR2" s="4" t="s">
        <v>4</v>
      </c>
      <c r="AS2" s="2"/>
      <c r="AT2" s="2"/>
      <c r="AU2" s="2"/>
      <c r="AV2" s="2"/>
      <c r="AW2" s="2"/>
      <c r="AX2" s="2"/>
      <c r="AY2" s="2"/>
      <c r="AZ2" s="2"/>
      <c r="BA2" s="2"/>
      <c r="BB2" s="2"/>
      <c r="BC2" s="2"/>
      <c r="BD2" s="2"/>
      <c r="BE2" s="2"/>
      <c r="BF2" s="2"/>
      <c r="BG2" s="2"/>
      <c r="BH2" s="2"/>
      <c r="BI2" s="2"/>
      <c r="BJ2" s="2"/>
      <c r="BK2" s="2"/>
      <c r="BL2" s="2"/>
    </row>
    <row r="3" spans="1:64" ht="25.5" customHeight="1" x14ac:dyDescent="0.25">
      <c r="A3" s="2211"/>
      <c r="B3" s="2211"/>
      <c r="C3" s="2211"/>
      <c r="D3" s="2211"/>
      <c r="E3" s="2211"/>
      <c r="F3" s="2211"/>
      <c r="G3" s="2211"/>
      <c r="H3" s="2211"/>
      <c r="I3" s="2211"/>
      <c r="J3" s="2211"/>
      <c r="K3" s="2211"/>
      <c r="L3" s="2211"/>
      <c r="M3" s="2211"/>
      <c r="N3" s="2211"/>
      <c r="O3" s="2211"/>
      <c r="P3" s="2211"/>
      <c r="Q3" s="2211"/>
      <c r="R3" s="2211"/>
      <c r="S3" s="2211"/>
      <c r="T3" s="2211"/>
      <c r="U3" s="2211"/>
      <c r="V3" s="2211"/>
      <c r="W3" s="2211"/>
      <c r="X3" s="2211"/>
      <c r="Y3" s="2211"/>
      <c r="Z3" s="2211"/>
      <c r="AA3" s="2211"/>
      <c r="AB3" s="2211"/>
      <c r="AC3" s="2211"/>
      <c r="AD3" s="2211"/>
      <c r="AE3" s="2211"/>
      <c r="AF3" s="2211"/>
      <c r="AG3" s="2211"/>
      <c r="AH3" s="2211"/>
      <c r="AI3" s="2211"/>
      <c r="AJ3" s="2211"/>
      <c r="AK3" s="2211"/>
      <c r="AL3" s="2211"/>
      <c r="AM3" s="2211"/>
      <c r="AN3" s="2211"/>
      <c r="AO3" s="2211"/>
      <c r="AP3" s="2212"/>
      <c r="AQ3" s="1160" t="s">
        <v>5</v>
      </c>
      <c r="AR3" s="5">
        <v>44266</v>
      </c>
      <c r="AS3" s="2"/>
      <c r="AT3" s="2"/>
      <c r="AU3" s="2"/>
      <c r="AV3" s="2"/>
      <c r="AW3" s="2"/>
      <c r="AX3" s="2"/>
      <c r="AY3" s="2"/>
      <c r="AZ3" s="2"/>
      <c r="BA3" s="2"/>
      <c r="BB3" s="2"/>
      <c r="BC3" s="2"/>
      <c r="BD3" s="2"/>
      <c r="BE3" s="2"/>
      <c r="BF3" s="2"/>
      <c r="BG3" s="2"/>
      <c r="BH3" s="2"/>
      <c r="BI3" s="2"/>
      <c r="BJ3" s="2"/>
      <c r="BK3" s="2"/>
      <c r="BL3" s="2"/>
    </row>
    <row r="4" spans="1:64" ht="31.5" customHeight="1" x14ac:dyDescent="0.25">
      <c r="A4" s="2213"/>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4"/>
      <c r="AQ4" s="1160" t="s">
        <v>6</v>
      </c>
      <c r="AR4" s="6" t="s">
        <v>7</v>
      </c>
      <c r="AS4" s="2"/>
      <c r="AT4" s="2"/>
      <c r="AU4" s="2"/>
      <c r="AV4" s="2"/>
      <c r="AW4" s="2"/>
      <c r="AX4" s="2"/>
      <c r="AY4" s="2"/>
      <c r="AZ4" s="2"/>
      <c r="BA4" s="2"/>
      <c r="BB4" s="2"/>
      <c r="BC4" s="2"/>
      <c r="BD4" s="2"/>
      <c r="BE4" s="2"/>
      <c r="BF4" s="2"/>
      <c r="BG4" s="2"/>
      <c r="BH4" s="2"/>
      <c r="BI4" s="2"/>
      <c r="BJ4" s="2"/>
      <c r="BK4" s="2"/>
      <c r="BL4" s="2"/>
    </row>
    <row r="5" spans="1:64" ht="19.5" customHeight="1" x14ac:dyDescent="0.25">
      <c r="A5" s="2218" t="s">
        <v>1751</v>
      </c>
      <c r="B5" s="2218"/>
      <c r="C5" s="2218"/>
      <c r="D5" s="2218"/>
      <c r="E5" s="2218"/>
      <c r="F5" s="2218"/>
      <c r="G5" s="2218"/>
      <c r="H5" s="2218"/>
      <c r="I5" s="2218"/>
      <c r="J5" s="2218"/>
      <c r="K5" s="2218"/>
      <c r="L5" s="2218"/>
      <c r="M5" s="2218"/>
      <c r="N5" s="2218"/>
      <c r="O5" s="2218"/>
      <c r="P5" s="2234"/>
      <c r="Q5" s="2218"/>
      <c r="R5" s="2218"/>
      <c r="S5" s="2218"/>
      <c r="T5" s="2218"/>
      <c r="U5" s="2218"/>
      <c r="V5" s="2218"/>
      <c r="W5" s="2218"/>
      <c r="X5" s="2218"/>
      <c r="Y5" s="2218"/>
      <c r="Z5" s="2218"/>
      <c r="AA5" s="2218"/>
      <c r="AB5" s="2218"/>
      <c r="AC5" s="2218"/>
      <c r="AD5" s="2218"/>
      <c r="AE5" s="2218"/>
      <c r="AF5" s="2218"/>
      <c r="AG5" s="2218"/>
      <c r="AH5" s="2218"/>
      <c r="AI5" s="2218"/>
      <c r="AJ5" s="2218"/>
      <c r="AK5" s="2218"/>
      <c r="AL5" s="2218"/>
      <c r="AM5" s="2218"/>
      <c r="AN5" s="2218"/>
      <c r="AO5" s="2218"/>
      <c r="AP5" s="2218"/>
      <c r="AQ5" s="2218"/>
      <c r="AR5" s="2218"/>
      <c r="AS5" s="2"/>
      <c r="AT5" s="2"/>
      <c r="AU5" s="2"/>
      <c r="AV5" s="2"/>
      <c r="AW5" s="2"/>
      <c r="AX5" s="2"/>
      <c r="AY5" s="2"/>
      <c r="AZ5" s="2"/>
      <c r="BA5" s="2"/>
      <c r="BB5" s="2"/>
      <c r="BC5" s="2"/>
      <c r="BD5" s="2"/>
      <c r="BE5" s="2"/>
      <c r="BF5" s="2"/>
      <c r="BG5" s="2"/>
      <c r="BH5" s="2"/>
      <c r="BI5" s="2"/>
      <c r="BJ5" s="2"/>
      <c r="BK5" s="2"/>
      <c r="BL5" s="2"/>
    </row>
    <row r="6" spans="1:64" ht="20.25" customHeight="1" x14ac:dyDescent="0.25">
      <c r="A6" s="2218"/>
      <c r="B6" s="2218"/>
      <c r="C6" s="2218"/>
      <c r="D6" s="2218"/>
      <c r="E6" s="2218"/>
      <c r="F6" s="2218"/>
      <c r="G6" s="2218"/>
      <c r="H6" s="2218"/>
      <c r="I6" s="2218"/>
      <c r="J6" s="2218"/>
      <c r="K6" s="2218"/>
      <c r="L6" s="2218"/>
      <c r="M6" s="2218"/>
      <c r="N6" s="2218"/>
      <c r="O6" s="2218"/>
      <c r="P6" s="1782"/>
      <c r="Q6" s="9"/>
      <c r="R6" s="1782"/>
      <c r="S6" s="1782"/>
      <c r="T6" s="9"/>
      <c r="U6" s="9"/>
      <c r="V6" s="9"/>
      <c r="W6" s="1782"/>
      <c r="X6" s="1161"/>
      <c r="Y6" s="1795"/>
      <c r="Z6" s="1795"/>
      <c r="AA6" s="2232" t="s">
        <v>9</v>
      </c>
      <c r="AB6" s="2233"/>
      <c r="AC6" s="2233"/>
      <c r="AD6" s="2233"/>
      <c r="AE6" s="2233"/>
      <c r="AF6" s="2233"/>
      <c r="AG6" s="2233"/>
      <c r="AH6" s="2233"/>
      <c r="AI6" s="2233"/>
      <c r="AJ6" s="2233"/>
      <c r="AK6" s="2233"/>
      <c r="AL6" s="2233"/>
      <c r="AM6" s="2233"/>
      <c r="AN6" s="2233"/>
      <c r="AO6" s="2235"/>
      <c r="AP6" s="1795"/>
      <c r="AQ6" s="1795"/>
      <c r="AR6" s="1796"/>
      <c r="AS6" s="2"/>
      <c r="AT6" s="2"/>
      <c r="AU6" s="2"/>
      <c r="AV6" s="2"/>
      <c r="AW6" s="2"/>
      <c r="AX6" s="2"/>
      <c r="AY6" s="2"/>
      <c r="AZ6" s="2"/>
      <c r="BA6" s="2"/>
      <c r="BB6" s="2"/>
      <c r="BC6" s="2"/>
      <c r="BD6" s="2"/>
      <c r="BE6" s="2"/>
      <c r="BF6" s="2"/>
      <c r="BG6" s="2"/>
      <c r="BH6" s="2"/>
      <c r="BI6" s="2"/>
      <c r="BJ6" s="2"/>
      <c r="BK6" s="2"/>
      <c r="BL6" s="2"/>
    </row>
    <row r="7" spans="1:64" ht="36.75" customHeight="1" x14ac:dyDescent="0.25">
      <c r="A7" s="2962" t="s">
        <v>10</v>
      </c>
      <c r="B7" s="2963"/>
      <c r="C7" s="2240" t="s">
        <v>11</v>
      </c>
      <c r="D7" s="2962"/>
      <c r="E7" s="2962" t="s">
        <v>12</v>
      </c>
      <c r="F7" s="2963"/>
      <c r="G7" s="2240" t="s">
        <v>13</v>
      </c>
      <c r="H7" s="2962"/>
      <c r="I7" s="2962"/>
      <c r="J7" s="2962"/>
      <c r="K7" s="2240" t="s">
        <v>14</v>
      </c>
      <c r="L7" s="2962"/>
      <c r="M7" s="2962"/>
      <c r="N7" s="2962"/>
      <c r="O7" s="3170" t="s">
        <v>1752</v>
      </c>
      <c r="P7" s="3171"/>
      <c r="Q7" s="3171"/>
      <c r="R7" s="3171"/>
      <c r="S7" s="3171"/>
      <c r="T7" s="3171"/>
      <c r="U7" s="3171"/>
      <c r="V7" s="3171"/>
      <c r="W7" s="3171"/>
      <c r="X7" s="3183" t="s">
        <v>16</v>
      </c>
      <c r="Y7" s="3183"/>
      <c r="Z7" s="3184"/>
      <c r="AA7" s="2209" t="s">
        <v>17</v>
      </c>
      <c r="AB7" s="2210"/>
      <c r="AC7" s="2225" t="s">
        <v>18</v>
      </c>
      <c r="AD7" s="2226"/>
      <c r="AE7" s="2226"/>
      <c r="AF7" s="2226"/>
      <c r="AG7" s="2227" t="s">
        <v>19</v>
      </c>
      <c r="AH7" s="2227"/>
      <c r="AI7" s="2227"/>
      <c r="AJ7" s="2227"/>
      <c r="AK7" s="2227"/>
      <c r="AL7" s="2227"/>
      <c r="AM7" s="2228" t="s">
        <v>20</v>
      </c>
      <c r="AN7" s="2228"/>
      <c r="AO7" s="2228"/>
      <c r="AP7" s="2229" t="s">
        <v>21</v>
      </c>
      <c r="AQ7" s="3173" t="s">
        <v>22</v>
      </c>
      <c r="AR7" s="3174" t="s">
        <v>24</v>
      </c>
      <c r="AS7" s="2"/>
      <c r="AT7" s="2"/>
      <c r="AU7" s="2"/>
      <c r="AV7" s="2"/>
      <c r="AW7" s="2"/>
      <c r="AX7" s="2"/>
      <c r="AY7" s="2"/>
      <c r="AZ7" s="2"/>
      <c r="BA7" s="2"/>
      <c r="BB7" s="2"/>
      <c r="BC7" s="2"/>
      <c r="BD7" s="2"/>
      <c r="BE7" s="2"/>
      <c r="BF7" s="2"/>
      <c r="BG7" s="2"/>
      <c r="BH7" s="2"/>
      <c r="BI7" s="2"/>
      <c r="BJ7" s="2"/>
      <c r="BK7" s="2"/>
      <c r="BL7" s="2"/>
    </row>
    <row r="8" spans="1:64" ht="106.5" customHeight="1" x14ac:dyDescent="0.25">
      <c r="A8" s="1822" t="s">
        <v>25</v>
      </c>
      <c r="B8" s="1822" t="s">
        <v>26</v>
      </c>
      <c r="C8" s="1822" t="s">
        <v>25</v>
      </c>
      <c r="D8" s="1822" t="s">
        <v>26</v>
      </c>
      <c r="E8" s="1822" t="s">
        <v>25</v>
      </c>
      <c r="F8" s="1822" t="s">
        <v>26</v>
      </c>
      <c r="G8" s="1822" t="s">
        <v>27</v>
      </c>
      <c r="H8" s="1822" t="s">
        <v>28</v>
      </c>
      <c r="I8" s="1822" t="s">
        <v>29</v>
      </c>
      <c r="J8" s="1822" t="s">
        <v>187</v>
      </c>
      <c r="K8" s="1822" t="s">
        <v>27</v>
      </c>
      <c r="L8" s="1822" t="s">
        <v>31</v>
      </c>
      <c r="M8" s="1822" t="s">
        <v>32</v>
      </c>
      <c r="N8" s="1822" t="s">
        <v>33</v>
      </c>
      <c r="O8" s="12" t="s">
        <v>34</v>
      </c>
      <c r="P8" s="1822" t="s">
        <v>35</v>
      </c>
      <c r="Q8" s="1822" t="s">
        <v>36</v>
      </c>
      <c r="R8" s="1822" t="s">
        <v>37</v>
      </c>
      <c r="S8" s="1822" t="s">
        <v>38</v>
      </c>
      <c r="T8" s="1822" t="s">
        <v>39</v>
      </c>
      <c r="U8" s="1822" t="s">
        <v>40</v>
      </c>
      <c r="V8" s="207" t="s">
        <v>41</v>
      </c>
      <c r="W8" s="13" t="s">
        <v>42</v>
      </c>
      <c r="X8" s="1822" t="s">
        <v>43</v>
      </c>
      <c r="Y8" s="1822" t="s">
        <v>44</v>
      </c>
      <c r="Z8" s="1822" t="s">
        <v>26</v>
      </c>
      <c r="AA8" s="16" t="s">
        <v>45</v>
      </c>
      <c r="AB8" s="17" t="s">
        <v>46</v>
      </c>
      <c r="AC8" s="17" t="s">
        <v>47</v>
      </c>
      <c r="AD8" s="17" t="s">
        <v>48</v>
      </c>
      <c r="AE8" s="17" t="s">
        <v>49</v>
      </c>
      <c r="AF8" s="17" t="s">
        <v>50</v>
      </c>
      <c r="AG8" s="1799" t="s">
        <v>51</v>
      </c>
      <c r="AH8" s="1799" t="s">
        <v>52</v>
      </c>
      <c r="AI8" s="1799" t="s">
        <v>53</v>
      </c>
      <c r="AJ8" s="1799" t="s">
        <v>54</v>
      </c>
      <c r="AK8" s="1799" t="s">
        <v>55</v>
      </c>
      <c r="AL8" s="1799" t="s">
        <v>1753</v>
      </c>
      <c r="AM8" s="1799" t="s">
        <v>57</v>
      </c>
      <c r="AN8" s="1799" t="s">
        <v>58</v>
      </c>
      <c r="AO8" s="1799" t="s">
        <v>59</v>
      </c>
      <c r="AP8" s="2229"/>
      <c r="AQ8" s="3173"/>
      <c r="AR8" s="3175"/>
      <c r="AS8" s="2"/>
      <c r="AT8" s="2"/>
      <c r="AU8" s="2"/>
      <c r="AV8" s="2"/>
      <c r="AW8" s="2"/>
      <c r="AX8" s="2"/>
      <c r="AY8" s="2"/>
      <c r="AZ8" s="2"/>
      <c r="BA8" s="2"/>
      <c r="BB8" s="2"/>
      <c r="BC8" s="2"/>
      <c r="BD8" s="2"/>
      <c r="BE8" s="2"/>
      <c r="BF8" s="2"/>
      <c r="BG8" s="2"/>
      <c r="BH8" s="2"/>
      <c r="BI8" s="2"/>
      <c r="BJ8" s="2"/>
      <c r="BK8" s="2"/>
      <c r="BL8" s="2"/>
    </row>
    <row r="9" spans="1:64" s="29" customFormat="1" ht="27" customHeight="1" x14ac:dyDescent="0.25">
      <c r="A9" s="1162">
        <v>2</v>
      </c>
      <c r="B9" s="3176" t="s">
        <v>1099</v>
      </c>
      <c r="C9" s="3176"/>
      <c r="D9" s="3176"/>
      <c r="E9" s="3176"/>
      <c r="F9" s="234"/>
      <c r="G9" s="234"/>
      <c r="H9" s="233"/>
      <c r="I9" s="234"/>
      <c r="J9" s="233"/>
      <c r="K9" s="234"/>
      <c r="L9" s="233"/>
      <c r="M9" s="234"/>
      <c r="N9" s="233"/>
      <c r="O9" s="234"/>
      <c r="P9" s="234"/>
      <c r="Q9" s="233"/>
      <c r="R9" s="235"/>
      <c r="S9" s="236"/>
      <c r="T9" s="233"/>
      <c r="U9" s="233"/>
      <c r="V9" s="233"/>
      <c r="W9" s="236"/>
      <c r="X9" s="233"/>
      <c r="Y9" s="238"/>
      <c r="Z9" s="234"/>
      <c r="AA9" s="234"/>
      <c r="AB9" s="234"/>
      <c r="AC9" s="234"/>
      <c r="AD9" s="234"/>
      <c r="AE9" s="234"/>
      <c r="AF9" s="234"/>
      <c r="AG9" s="234"/>
      <c r="AH9" s="234"/>
      <c r="AI9" s="234"/>
      <c r="AJ9" s="234"/>
      <c r="AK9" s="234"/>
      <c r="AL9" s="234"/>
      <c r="AM9" s="234"/>
      <c r="AN9" s="234"/>
      <c r="AO9" s="234"/>
      <c r="AP9" s="234"/>
      <c r="AQ9" s="27"/>
      <c r="AR9" s="239"/>
      <c r="AS9" s="2"/>
      <c r="AT9" s="2"/>
      <c r="AU9" s="2"/>
      <c r="AV9" s="2"/>
      <c r="AW9" s="2"/>
      <c r="AX9" s="2"/>
      <c r="AY9" s="2"/>
      <c r="AZ9" s="2"/>
      <c r="BA9" s="2"/>
      <c r="BB9" s="2"/>
      <c r="BC9" s="2"/>
      <c r="BD9" s="2"/>
      <c r="BE9" s="2"/>
      <c r="BF9" s="2"/>
      <c r="BG9" s="2"/>
      <c r="BH9" s="2"/>
      <c r="BI9" s="2"/>
      <c r="BJ9" s="2"/>
      <c r="BK9" s="2"/>
      <c r="BL9" s="2"/>
    </row>
    <row r="10" spans="1:64" s="69" customFormat="1" ht="27" customHeight="1" x14ac:dyDescent="0.25">
      <c r="A10" s="2581"/>
      <c r="B10" s="2582"/>
      <c r="C10" s="32">
        <v>17</v>
      </c>
      <c r="D10" s="2202" t="s">
        <v>1434</v>
      </c>
      <c r="E10" s="2821"/>
      <c r="F10" s="2821"/>
      <c r="G10" s="2821"/>
      <c r="H10" s="2821"/>
      <c r="I10" s="34"/>
      <c r="J10" s="33"/>
      <c r="K10" s="34"/>
      <c r="L10" s="33"/>
      <c r="M10" s="34"/>
      <c r="N10" s="33"/>
      <c r="O10" s="34"/>
      <c r="P10" s="34"/>
      <c r="Q10" s="33"/>
      <c r="R10" s="36"/>
      <c r="S10" s="38"/>
      <c r="T10" s="33"/>
      <c r="U10" s="33"/>
      <c r="V10" s="33"/>
      <c r="W10" s="38"/>
      <c r="X10" s="33"/>
      <c r="Y10" s="331"/>
      <c r="Z10" s="327"/>
      <c r="AA10" s="327"/>
      <c r="AB10" s="327"/>
      <c r="AC10" s="327"/>
      <c r="AD10" s="327"/>
      <c r="AE10" s="327"/>
      <c r="AF10" s="327"/>
      <c r="AG10" s="327"/>
      <c r="AH10" s="327"/>
      <c r="AI10" s="327"/>
      <c r="AJ10" s="327"/>
      <c r="AK10" s="327"/>
      <c r="AL10" s="327"/>
      <c r="AM10" s="327"/>
      <c r="AN10" s="327"/>
      <c r="AO10" s="327"/>
      <c r="AP10" s="327"/>
      <c r="AQ10" s="332"/>
      <c r="AR10" s="333"/>
      <c r="AS10" s="70"/>
      <c r="AT10" s="70"/>
      <c r="AU10" s="70"/>
      <c r="AV10" s="70"/>
      <c r="AW10" s="70"/>
      <c r="AX10" s="70"/>
      <c r="AY10" s="70"/>
      <c r="AZ10" s="70"/>
      <c r="BA10" s="70"/>
      <c r="BB10" s="70"/>
      <c r="BC10" s="70"/>
      <c r="BD10" s="70"/>
      <c r="BE10" s="70"/>
      <c r="BF10" s="70"/>
      <c r="BG10" s="70"/>
      <c r="BH10" s="70"/>
      <c r="BI10" s="70"/>
      <c r="BJ10" s="70"/>
      <c r="BK10" s="70"/>
      <c r="BL10" s="70"/>
    </row>
    <row r="11" spans="1:64" s="2" customFormat="1" ht="27" customHeight="1" x14ac:dyDescent="0.25">
      <c r="A11" s="2433"/>
      <c r="B11" s="2434"/>
      <c r="C11" s="2438"/>
      <c r="D11" s="2439"/>
      <c r="E11" s="1164">
        <v>1702</v>
      </c>
      <c r="F11" s="2444" t="s">
        <v>1754</v>
      </c>
      <c r="G11" s="2444"/>
      <c r="H11" s="2444"/>
      <c r="I11" s="2444"/>
      <c r="J11" s="2444"/>
      <c r="K11" s="2444"/>
      <c r="L11" s="2444"/>
      <c r="M11" s="173"/>
      <c r="N11" s="175"/>
      <c r="O11" s="173"/>
      <c r="P11" s="173"/>
      <c r="Q11" s="175"/>
      <c r="R11" s="178"/>
      <c r="S11" s="177"/>
      <c r="T11" s="175"/>
      <c r="U11" s="175"/>
      <c r="V11" s="175"/>
      <c r="W11" s="177"/>
      <c r="X11" s="175"/>
      <c r="Y11" s="1165"/>
      <c r="Z11" s="339"/>
      <c r="AA11" s="339"/>
      <c r="AB11" s="339"/>
      <c r="AC11" s="339"/>
      <c r="AD11" s="339"/>
      <c r="AE11" s="339"/>
      <c r="AF11" s="339"/>
      <c r="AG11" s="339"/>
      <c r="AH11" s="339"/>
      <c r="AI11" s="339"/>
      <c r="AJ11" s="339"/>
      <c r="AK11" s="339"/>
      <c r="AL11" s="339"/>
      <c r="AM11" s="339"/>
      <c r="AN11" s="339"/>
      <c r="AO11" s="339"/>
      <c r="AP11" s="339"/>
      <c r="AQ11" s="342"/>
      <c r="AR11" s="343"/>
    </row>
    <row r="12" spans="1:64" s="2" customFormat="1" ht="95.25" customHeight="1" x14ac:dyDescent="0.25">
      <c r="A12" s="2433"/>
      <c r="B12" s="2434"/>
      <c r="C12" s="2440"/>
      <c r="D12" s="2441"/>
      <c r="E12" s="3177"/>
      <c r="F12" s="3178"/>
      <c r="G12" s="2453">
        <v>1702011</v>
      </c>
      <c r="H12" s="2428" t="s">
        <v>1755</v>
      </c>
      <c r="I12" s="2453">
        <v>1702011</v>
      </c>
      <c r="J12" s="2428" t="s">
        <v>1755</v>
      </c>
      <c r="K12" s="3172">
        <v>170201100</v>
      </c>
      <c r="L12" s="2428" t="s">
        <v>1756</v>
      </c>
      <c r="M12" s="3172">
        <v>170201100</v>
      </c>
      <c r="N12" s="2428" t="s">
        <v>1756</v>
      </c>
      <c r="O12" s="3185">
        <v>30</v>
      </c>
      <c r="P12" s="3186" t="s">
        <v>1757</v>
      </c>
      <c r="Q12" s="2467" t="s">
        <v>1758</v>
      </c>
      <c r="R12" s="3189">
        <f>SUM(W12:W13)/S12</f>
        <v>0.30581867388362655</v>
      </c>
      <c r="S12" s="3190">
        <f>SUM(W12:W16)</f>
        <v>739000000</v>
      </c>
      <c r="T12" s="2464" t="s">
        <v>1759</v>
      </c>
      <c r="U12" s="2173" t="s">
        <v>1760</v>
      </c>
      <c r="V12" s="2173" t="s">
        <v>1761</v>
      </c>
      <c r="W12" s="1166">
        <v>170000000</v>
      </c>
      <c r="X12" s="1827" t="s">
        <v>1762</v>
      </c>
      <c r="Y12" s="2510">
        <v>20</v>
      </c>
      <c r="Z12" s="2298" t="s">
        <v>1763</v>
      </c>
      <c r="AA12" s="2507">
        <v>140</v>
      </c>
      <c r="AB12" s="2507">
        <v>160</v>
      </c>
      <c r="AC12" s="2507"/>
      <c r="AD12" s="2507"/>
      <c r="AE12" s="2507">
        <v>250</v>
      </c>
      <c r="AF12" s="2507">
        <v>50</v>
      </c>
      <c r="AG12" s="2430"/>
      <c r="AH12" s="2507"/>
      <c r="AI12" s="2507"/>
      <c r="AJ12" s="2507"/>
      <c r="AK12" s="2507"/>
      <c r="AL12" s="2507"/>
      <c r="AM12" s="2507"/>
      <c r="AN12" s="2507"/>
      <c r="AO12" s="2507"/>
      <c r="AP12" s="2507">
        <v>300</v>
      </c>
      <c r="AQ12" s="2340">
        <v>44211</v>
      </c>
      <c r="AR12" s="3018" t="s">
        <v>1764</v>
      </c>
    </row>
    <row r="13" spans="1:64" s="2" customFormat="1" ht="95.25" customHeight="1" x14ac:dyDescent="0.25">
      <c r="A13" s="2433"/>
      <c r="B13" s="2434"/>
      <c r="C13" s="2440"/>
      <c r="D13" s="2441"/>
      <c r="E13" s="3179"/>
      <c r="F13" s="3180"/>
      <c r="G13" s="2453"/>
      <c r="H13" s="2428"/>
      <c r="I13" s="2453"/>
      <c r="J13" s="2428"/>
      <c r="K13" s="3172"/>
      <c r="L13" s="2428"/>
      <c r="M13" s="3172"/>
      <c r="N13" s="2428"/>
      <c r="O13" s="3185"/>
      <c r="P13" s="3187"/>
      <c r="Q13" s="2468"/>
      <c r="R13" s="3189"/>
      <c r="S13" s="3191"/>
      <c r="T13" s="2465"/>
      <c r="U13" s="2334"/>
      <c r="V13" s="2334"/>
      <c r="W13" s="1166">
        <v>56000000</v>
      </c>
      <c r="X13" s="1827" t="s">
        <v>1765</v>
      </c>
      <c r="Y13" s="2512"/>
      <c r="Z13" s="2300"/>
      <c r="AA13" s="2508"/>
      <c r="AB13" s="2508"/>
      <c r="AC13" s="2508"/>
      <c r="AD13" s="2508"/>
      <c r="AE13" s="2508"/>
      <c r="AF13" s="2508"/>
      <c r="AG13" s="2430"/>
      <c r="AH13" s="2508"/>
      <c r="AI13" s="2508"/>
      <c r="AJ13" s="2508"/>
      <c r="AK13" s="2508"/>
      <c r="AL13" s="2508"/>
      <c r="AM13" s="2508"/>
      <c r="AN13" s="2508"/>
      <c r="AO13" s="2508"/>
      <c r="AP13" s="2508"/>
      <c r="AQ13" s="3197"/>
      <c r="AR13" s="3019"/>
    </row>
    <row r="14" spans="1:64" s="2" customFormat="1" ht="95.25" customHeight="1" x14ac:dyDescent="0.25">
      <c r="A14" s="2433"/>
      <c r="B14" s="2434"/>
      <c r="C14" s="2440"/>
      <c r="D14" s="2441"/>
      <c r="E14" s="3179"/>
      <c r="F14" s="3180"/>
      <c r="G14" s="1798">
        <v>1702007</v>
      </c>
      <c r="H14" s="1803" t="s">
        <v>1766</v>
      </c>
      <c r="I14" s="1798">
        <v>1702007</v>
      </c>
      <c r="J14" s="1803" t="s">
        <v>1766</v>
      </c>
      <c r="K14" s="1840">
        <v>170200700</v>
      </c>
      <c r="L14" s="1829" t="s">
        <v>1767</v>
      </c>
      <c r="M14" s="1840">
        <v>170200700</v>
      </c>
      <c r="N14" s="1829" t="s">
        <v>1767</v>
      </c>
      <c r="O14" s="1831">
        <f>4+2</f>
        <v>6</v>
      </c>
      <c r="P14" s="3187"/>
      <c r="Q14" s="2468"/>
      <c r="R14" s="1821">
        <f>W14/S12</f>
        <v>0.16644113667117727</v>
      </c>
      <c r="S14" s="3191"/>
      <c r="T14" s="2465"/>
      <c r="U14" s="1783" t="s">
        <v>1768</v>
      </c>
      <c r="V14" s="1783" t="s">
        <v>1769</v>
      </c>
      <c r="W14" s="1166">
        <v>123000000</v>
      </c>
      <c r="X14" s="1827" t="s">
        <v>1770</v>
      </c>
      <c r="Y14" s="743">
        <v>20</v>
      </c>
      <c r="Z14" s="1788" t="s">
        <v>1763</v>
      </c>
      <c r="AA14" s="2508"/>
      <c r="AB14" s="2508"/>
      <c r="AC14" s="2508"/>
      <c r="AD14" s="2508"/>
      <c r="AE14" s="2508"/>
      <c r="AF14" s="2508"/>
      <c r="AG14" s="2430"/>
      <c r="AH14" s="2508"/>
      <c r="AI14" s="2508"/>
      <c r="AJ14" s="2508"/>
      <c r="AK14" s="2508"/>
      <c r="AL14" s="2508"/>
      <c r="AM14" s="2508"/>
      <c r="AN14" s="2508"/>
      <c r="AO14" s="2508"/>
      <c r="AP14" s="2508"/>
      <c r="AQ14" s="3197"/>
      <c r="AR14" s="3019"/>
    </row>
    <row r="15" spans="1:64" s="2" customFormat="1" ht="53.25" customHeight="1" x14ac:dyDescent="0.25">
      <c r="A15" s="2433"/>
      <c r="B15" s="2434"/>
      <c r="C15" s="2440"/>
      <c r="D15" s="2441"/>
      <c r="E15" s="3179"/>
      <c r="F15" s="3180"/>
      <c r="G15" s="2409">
        <v>1702009</v>
      </c>
      <c r="H15" s="1841" t="s">
        <v>1771</v>
      </c>
      <c r="I15" s="2409">
        <v>1702009</v>
      </c>
      <c r="J15" s="3199" t="s">
        <v>1771</v>
      </c>
      <c r="K15" s="3201">
        <v>170200900</v>
      </c>
      <c r="L15" s="3203" t="s">
        <v>1772</v>
      </c>
      <c r="M15" s="3201">
        <v>170200900</v>
      </c>
      <c r="N15" s="3203" t="s">
        <v>1772</v>
      </c>
      <c r="O15" s="3193">
        <v>168</v>
      </c>
      <c r="P15" s="3187"/>
      <c r="Q15" s="2468"/>
      <c r="R15" s="3195">
        <f>+(W15+W16)/S12</f>
        <v>0.52774018944519618</v>
      </c>
      <c r="S15" s="3191"/>
      <c r="T15" s="2465"/>
      <c r="U15" s="2173" t="s">
        <v>1773</v>
      </c>
      <c r="V15" s="2173" t="s">
        <v>1774</v>
      </c>
      <c r="W15" s="1166">
        <v>90000000</v>
      </c>
      <c r="X15" s="1827" t="s">
        <v>1775</v>
      </c>
      <c r="Y15" s="743">
        <v>20</v>
      </c>
      <c r="Z15" s="1788" t="s">
        <v>1763</v>
      </c>
      <c r="AA15" s="2508"/>
      <c r="AB15" s="2508"/>
      <c r="AC15" s="2508"/>
      <c r="AD15" s="2508"/>
      <c r="AE15" s="2508"/>
      <c r="AF15" s="2508"/>
      <c r="AG15" s="2430"/>
      <c r="AH15" s="2508"/>
      <c r="AI15" s="2508"/>
      <c r="AJ15" s="2508"/>
      <c r="AK15" s="2508"/>
      <c r="AL15" s="2508"/>
      <c r="AM15" s="2508"/>
      <c r="AN15" s="2508"/>
      <c r="AO15" s="2508"/>
      <c r="AP15" s="2508"/>
      <c r="AQ15" s="3197"/>
      <c r="AR15" s="3019"/>
    </row>
    <row r="16" spans="1:64" s="2" customFormat="1" ht="53.25" customHeight="1" x14ac:dyDescent="0.25">
      <c r="A16" s="2433"/>
      <c r="B16" s="2434"/>
      <c r="C16" s="2440"/>
      <c r="D16" s="2441"/>
      <c r="E16" s="3179"/>
      <c r="F16" s="3180"/>
      <c r="G16" s="2411"/>
      <c r="H16" s="1842"/>
      <c r="I16" s="2411"/>
      <c r="J16" s="3200"/>
      <c r="K16" s="3202"/>
      <c r="L16" s="3204"/>
      <c r="M16" s="3202"/>
      <c r="N16" s="3204"/>
      <c r="O16" s="3194"/>
      <c r="P16" s="3188"/>
      <c r="Q16" s="2469"/>
      <c r="R16" s="3196"/>
      <c r="S16" s="3192"/>
      <c r="T16" s="2466"/>
      <c r="U16" s="2334"/>
      <c r="V16" s="2334"/>
      <c r="W16" s="1166">
        <v>300000000</v>
      </c>
      <c r="X16" s="1827" t="s">
        <v>1776</v>
      </c>
      <c r="Y16" s="1807">
        <v>195</v>
      </c>
      <c r="Z16" s="1789" t="s">
        <v>1777</v>
      </c>
      <c r="AA16" s="2509"/>
      <c r="AB16" s="2509"/>
      <c r="AC16" s="2509"/>
      <c r="AD16" s="2509"/>
      <c r="AE16" s="2509"/>
      <c r="AF16" s="2509"/>
      <c r="AG16" s="2430"/>
      <c r="AH16" s="2509"/>
      <c r="AI16" s="2509"/>
      <c r="AJ16" s="2509"/>
      <c r="AK16" s="2509"/>
      <c r="AL16" s="2509"/>
      <c r="AM16" s="2509"/>
      <c r="AN16" s="2509"/>
      <c r="AO16" s="2509"/>
      <c r="AP16" s="2509"/>
      <c r="AQ16" s="3198"/>
      <c r="AR16" s="3075"/>
    </row>
    <row r="17" spans="1:44" ht="59.25" customHeight="1" x14ac:dyDescent="0.25">
      <c r="A17" s="2433"/>
      <c r="B17" s="2434"/>
      <c r="C17" s="2440"/>
      <c r="D17" s="2441"/>
      <c r="E17" s="3179"/>
      <c r="F17" s="3180"/>
      <c r="G17" s="3205">
        <v>1702017</v>
      </c>
      <c r="H17" s="3203" t="s">
        <v>1778</v>
      </c>
      <c r="I17" s="3205">
        <v>1702017</v>
      </c>
      <c r="J17" s="3203" t="s">
        <v>1778</v>
      </c>
      <c r="K17" s="3209" t="s">
        <v>1779</v>
      </c>
      <c r="L17" s="3203" t="s">
        <v>1780</v>
      </c>
      <c r="M17" s="3209" t="s">
        <v>1779</v>
      </c>
      <c r="N17" s="3203" t="s">
        <v>1780</v>
      </c>
      <c r="O17" s="3214">
        <f>750+10</f>
        <v>760</v>
      </c>
      <c r="P17" s="3217" t="s">
        <v>1781</v>
      </c>
      <c r="Q17" s="2455" t="s">
        <v>1782</v>
      </c>
      <c r="R17" s="3195">
        <f>SUM(W17:W19)/S17</f>
        <v>0.87737064405377529</v>
      </c>
      <c r="S17" s="3224">
        <f>SUM(W17:W21)</f>
        <v>530052526.97000003</v>
      </c>
      <c r="T17" s="2467" t="s">
        <v>1783</v>
      </c>
      <c r="U17" s="2173" t="s">
        <v>1784</v>
      </c>
      <c r="V17" s="2278" t="s">
        <v>1785</v>
      </c>
      <c r="W17" s="1166">
        <v>90000000</v>
      </c>
      <c r="X17" s="1827" t="s">
        <v>1786</v>
      </c>
      <c r="Y17" s="1826">
        <v>20</v>
      </c>
      <c r="Z17" s="1816" t="s">
        <v>1763</v>
      </c>
      <c r="AA17" s="2507">
        <v>25</v>
      </c>
      <c r="AB17" s="2507">
        <v>25</v>
      </c>
      <c r="AC17" s="2507">
        <v>10</v>
      </c>
      <c r="AD17" s="2507">
        <v>10</v>
      </c>
      <c r="AE17" s="2507">
        <v>20</v>
      </c>
      <c r="AF17" s="2507">
        <v>10</v>
      </c>
      <c r="AG17" s="2507">
        <v>2145</v>
      </c>
      <c r="AH17" s="2507">
        <v>12718</v>
      </c>
      <c r="AI17" s="2507">
        <v>26</v>
      </c>
      <c r="AJ17" s="2507"/>
      <c r="AK17" s="2507"/>
      <c r="AL17" s="2507"/>
      <c r="AM17" s="2507"/>
      <c r="AN17" s="2507"/>
      <c r="AO17" s="2507"/>
      <c r="AP17" s="2507">
        <v>50</v>
      </c>
      <c r="AQ17" s="3218">
        <v>44211</v>
      </c>
      <c r="AR17" s="3018" t="s">
        <v>1764</v>
      </c>
    </row>
    <row r="18" spans="1:44" ht="59.25" customHeight="1" x14ac:dyDescent="0.25">
      <c r="A18" s="2433"/>
      <c r="B18" s="2434"/>
      <c r="C18" s="2440"/>
      <c r="D18" s="2441"/>
      <c r="E18" s="3179"/>
      <c r="F18" s="3180"/>
      <c r="G18" s="3206"/>
      <c r="H18" s="3208"/>
      <c r="I18" s="3206"/>
      <c r="J18" s="3208"/>
      <c r="K18" s="3210"/>
      <c r="L18" s="3208"/>
      <c r="M18" s="3210"/>
      <c r="N18" s="3208"/>
      <c r="O18" s="3215"/>
      <c r="P18" s="3217"/>
      <c r="Q18" s="2455"/>
      <c r="R18" s="3223"/>
      <c r="S18" s="3224"/>
      <c r="T18" s="2468"/>
      <c r="U18" s="2333"/>
      <c r="V18" s="3212"/>
      <c r="W18" s="1166">
        <v>40000000</v>
      </c>
      <c r="X18" s="1827" t="s">
        <v>1787</v>
      </c>
      <c r="Y18" s="1826">
        <v>20</v>
      </c>
      <c r="Z18" s="1816" t="s">
        <v>1763</v>
      </c>
      <c r="AA18" s="2508"/>
      <c r="AB18" s="2508"/>
      <c r="AC18" s="2508"/>
      <c r="AD18" s="2508"/>
      <c r="AE18" s="2508"/>
      <c r="AF18" s="2508"/>
      <c r="AG18" s="2508"/>
      <c r="AH18" s="2508"/>
      <c r="AI18" s="2508"/>
      <c r="AJ18" s="2508"/>
      <c r="AK18" s="2508"/>
      <c r="AL18" s="2508"/>
      <c r="AM18" s="2508"/>
      <c r="AN18" s="2508"/>
      <c r="AO18" s="2508"/>
      <c r="AP18" s="2508"/>
      <c r="AQ18" s="3219"/>
      <c r="AR18" s="3019"/>
    </row>
    <row r="19" spans="1:44" ht="59.25" customHeight="1" x14ac:dyDescent="0.25">
      <c r="A19" s="2433"/>
      <c r="B19" s="2434"/>
      <c r="C19" s="2440"/>
      <c r="D19" s="2441"/>
      <c r="E19" s="3179"/>
      <c r="F19" s="3180"/>
      <c r="G19" s="3207"/>
      <c r="H19" s="3204"/>
      <c r="I19" s="3207"/>
      <c r="J19" s="3204"/>
      <c r="K19" s="3211"/>
      <c r="L19" s="3204"/>
      <c r="M19" s="3211"/>
      <c r="N19" s="3204"/>
      <c r="O19" s="3216"/>
      <c r="P19" s="3217"/>
      <c r="Q19" s="2455"/>
      <c r="R19" s="3196"/>
      <c r="S19" s="3224"/>
      <c r="T19" s="2468"/>
      <c r="U19" s="2334"/>
      <c r="V19" s="3213"/>
      <c r="W19" s="1166">
        <v>335052526.97000003</v>
      </c>
      <c r="X19" s="1827" t="s">
        <v>1788</v>
      </c>
      <c r="Y19" s="1826">
        <v>88</v>
      </c>
      <c r="Z19" s="1816" t="s">
        <v>1789</v>
      </c>
      <c r="AA19" s="2508"/>
      <c r="AB19" s="2508"/>
      <c r="AC19" s="2508"/>
      <c r="AD19" s="2508"/>
      <c r="AE19" s="2508"/>
      <c r="AF19" s="2508"/>
      <c r="AG19" s="2508"/>
      <c r="AH19" s="2508"/>
      <c r="AI19" s="2508"/>
      <c r="AJ19" s="2508"/>
      <c r="AK19" s="2508"/>
      <c r="AL19" s="2508"/>
      <c r="AM19" s="2508"/>
      <c r="AN19" s="2508"/>
      <c r="AO19" s="2508"/>
      <c r="AP19" s="2508"/>
      <c r="AQ19" s="3219"/>
      <c r="AR19" s="3019"/>
    </row>
    <row r="20" spans="1:44" ht="59.25" customHeight="1" x14ac:dyDescent="0.25">
      <c r="A20" s="2433"/>
      <c r="B20" s="2434"/>
      <c r="C20" s="2440"/>
      <c r="D20" s="2441"/>
      <c r="E20" s="3179"/>
      <c r="F20" s="3180"/>
      <c r="G20" s="1798">
        <v>1702014</v>
      </c>
      <c r="H20" s="1803" t="s">
        <v>1790</v>
      </c>
      <c r="I20" s="1798">
        <v>1702014</v>
      </c>
      <c r="J20" s="1803" t="s">
        <v>1790</v>
      </c>
      <c r="K20" s="1801" t="s">
        <v>1791</v>
      </c>
      <c r="L20" s="1829" t="s">
        <v>1792</v>
      </c>
      <c r="M20" s="1801" t="s">
        <v>1791</v>
      </c>
      <c r="N20" s="1829" t="s">
        <v>1792</v>
      </c>
      <c r="O20" s="1831">
        <f>25+25</f>
        <v>50</v>
      </c>
      <c r="P20" s="3217"/>
      <c r="Q20" s="2455"/>
      <c r="R20" s="1821">
        <f>+W20/S17</f>
        <v>8.4897246424309403E-2</v>
      </c>
      <c r="S20" s="3224"/>
      <c r="T20" s="2468"/>
      <c r="U20" s="1809" t="s">
        <v>1793</v>
      </c>
      <c r="V20" s="1792" t="s">
        <v>1794</v>
      </c>
      <c r="W20" s="1166">
        <v>45000000</v>
      </c>
      <c r="X20" s="1827" t="s">
        <v>1795</v>
      </c>
      <c r="Y20" s="1808">
        <v>20</v>
      </c>
      <c r="Z20" s="1786" t="s">
        <v>1763</v>
      </c>
      <c r="AA20" s="2508"/>
      <c r="AB20" s="2508"/>
      <c r="AC20" s="2508"/>
      <c r="AD20" s="2508"/>
      <c r="AE20" s="2508"/>
      <c r="AF20" s="2508"/>
      <c r="AG20" s="2508"/>
      <c r="AH20" s="2508"/>
      <c r="AI20" s="2508"/>
      <c r="AJ20" s="2508"/>
      <c r="AK20" s="2508"/>
      <c r="AL20" s="2508"/>
      <c r="AM20" s="2508"/>
      <c r="AN20" s="2508"/>
      <c r="AO20" s="2508"/>
      <c r="AP20" s="2508"/>
      <c r="AQ20" s="3219"/>
      <c r="AR20" s="3019"/>
    </row>
    <row r="21" spans="1:44" ht="59.25" customHeight="1" x14ac:dyDescent="0.25">
      <c r="A21" s="2433"/>
      <c r="B21" s="2434"/>
      <c r="C21" s="2440"/>
      <c r="D21" s="2441"/>
      <c r="E21" s="3179"/>
      <c r="F21" s="3180"/>
      <c r="G21" s="1798">
        <v>1702021</v>
      </c>
      <c r="H21" s="1803" t="s">
        <v>1796</v>
      </c>
      <c r="I21" s="1798">
        <v>1702021</v>
      </c>
      <c r="J21" s="1803" t="s">
        <v>1796</v>
      </c>
      <c r="K21" s="1801" t="s">
        <v>1797</v>
      </c>
      <c r="L21" s="1829" t="s">
        <v>1798</v>
      </c>
      <c r="M21" s="1801" t="s">
        <v>1797</v>
      </c>
      <c r="N21" s="1829" t="s">
        <v>1798</v>
      </c>
      <c r="O21" s="1831">
        <f>150+50</f>
        <v>200</v>
      </c>
      <c r="P21" s="3217"/>
      <c r="Q21" s="2455"/>
      <c r="R21" s="1821">
        <f>+W21/S17</f>
        <v>3.7732109521915289E-2</v>
      </c>
      <c r="S21" s="3224"/>
      <c r="T21" s="2469"/>
      <c r="U21" s="1809" t="s">
        <v>1799</v>
      </c>
      <c r="V21" s="1792" t="s">
        <v>1800</v>
      </c>
      <c r="W21" s="1166">
        <v>20000000</v>
      </c>
      <c r="X21" s="1827" t="s">
        <v>1801</v>
      </c>
      <c r="Y21" s="743">
        <v>20</v>
      </c>
      <c r="Z21" s="1788" t="s">
        <v>1763</v>
      </c>
      <c r="AA21" s="2509"/>
      <c r="AB21" s="2509"/>
      <c r="AC21" s="2509"/>
      <c r="AD21" s="2509"/>
      <c r="AE21" s="2509"/>
      <c r="AF21" s="2509"/>
      <c r="AG21" s="2509"/>
      <c r="AH21" s="2509"/>
      <c r="AI21" s="2509"/>
      <c r="AJ21" s="2509"/>
      <c r="AK21" s="2509"/>
      <c r="AL21" s="2509"/>
      <c r="AM21" s="2509"/>
      <c r="AN21" s="2509"/>
      <c r="AO21" s="2509"/>
      <c r="AP21" s="2509"/>
      <c r="AQ21" s="3220"/>
      <c r="AR21" s="3075"/>
    </row>
    <row r="22" spans="1:44" ht="37.5" customHeight="1" x14ac:dyDescent="0.25">
      <c r="A22" s="2433"/>
      <c r="B22" s="2434"/>
      <c r="C22" s="2440"/>
      <c r="D22" s="2441"/>
      <c r="E22" s="3179"/>
      <c r="F22" s="3180"/>
      <c r="G22" s="2409">
        <v>1702038</v>
      </c>
      <c r="H22" s="2573" t="s">
        <v>1802</v>
      </c>
      <c r="I22" s="2409">
        <v>1702038</v>
      </c>
      <c r="J22" s="2573" t="s">
        <v>1802</v>
      </c>
      <c r="K22" s="3221" t="s">
        <v>1803</v>
      </c>
      <c r="L22" s="2524" t="s">
        <v>1804</v>
      </c>
      <c r="M22" s="3221" t="s">
        <v>1803</v>
      </c>
      <c r="N22" s="2524" t="s">
        <v>1804</v>
      </c>
      <c r="O22" s="3193">
        <v>30</v>
      </c>
      <c r="P22" s="3217" t="s">
        <v>1805</v>
      </c>
      <c r="Q22" s="2455" t="s">
        <v>1806</v>
      </c>
      <c r="R22" s="3228">
        <f>+(W22+W23+W24)/S22</f>
        <v>1</v>
      </c>
      <c r="S22" s="3224">
        <f>SUM(W22:W24)</f>
        <v>188606585.66</v>
      </c>
      <c r="T22" s="2467" t="s">
        <v>1807</v>
      </c>
      <c r="U22" s="2467" t="s">
        <v>1808</v>
      </c>
      <c r="V22" s="2278" t="s">
        <v>1809</v>
      </c>
      <c r="W22" s="1166">
        <v>65000000</v>
      </c>
      <c r="X22" s="1827" t="s">
        <v>1810</v>
      </c>
      <c r="Y22" s="743">
        <v>20</v>
      </c>
      <c r="Z22" s="1788" t="s">
        <v>1763</v>
      </c>
      <c r="AA22" s="3225">
        <v>480</v>
      </c>
      <c r="AB22" s="3225">
        <v>500</v>
      </c>
      <c r="AC22" s="3225"/>
      <c r="AD22" s="3225">
        <v>150</v>
      </c>
      <c r="AE22" s="3225">
        <v>680</v>
      </c>
      <c r="AF22" s="3225">
        <v>150</v>
      </c>
      <c r="AG22" s="3225"/>
      <c r="AH22" s="3225"/>
      <c r="AI22" s="3225"/>
      <c r="AJ22" s="3225"/>
      <c r="AK22" s="3225"/>
      <c r="AL22" s="3225"/>
      <c r="AM22" s="3225"/>
      <c r="AN22" s="3225"/>
      <c r="AO22" s="3225"/>
      <c r="AP22" s="3225">
        <v>980</v>
      </c>
      <c r="AQ22" s="3218">
        <v>44211</v>
      </c>
      <c r="AR22" s="3018" t="s">
        <v>1764</v>
      </c>
    </row>
    <row r="23" spans="1:44" ht="47.25" customHeight="1" x14ac:dyDescent="0.25">
      <c r="A23" s="2433"/>
      <c r="B23" s="2434"/>
      <c r="C23" s="2440"/>
      <c r="D23" s="2441"/>
      <c r="E23" s="3179"/>
      <c r="F23" s="3180"/>
      <c r="G23" s="2410"/>
      <c r="H23" s="2573"/>
      <c r="I23" s="2410"/>
      <c r="J23" s="2573"/>
      <c r="K23" s="3222"/>
      <c r="L23" s="2525"/>
      <c r="M23" s="3222"/>
      <c r="N23" s="2525"/>
      <c r="O23" s="3194"/>
      <c r="P23" s="3217"/>
      <c r="Q23" s="2455"/>
      <c r="R23" s="3228"/>
      <c r="S23" s="3224"/>
      <c r="T23" s="2468"/>
      <c r="U23" s="2468"/>
      <c r="V23" s="3213"/>
      <c r="W23" s="1166">
        <v>105606585.66</v>
      </c>
      <c r="X23" s="1827" t="s">
        <v>1811</v>
      </c>
      <c r="Y23" s="743">
        <v>195</v>
      </c>
      <c r="Z23" s="1789" t="s">
        <v>1777</v>
      </c>
      <c r="AA23" s="3226"/>
      <c r="AB23" s="3226"/>
      <c r="AC23" s="3226"/>
      <c r="AD23" s="3226"/>
      <c r="AE23" s="3226"/>
      <c r="AF23" s="3226"/>
      <c r="AG23" s="3226"/>
      <c r="AH23" s="3226"/>
      <c r="AI23" s="3226"/>
      <c r="AJ23" s="3226"/>
      <c r="AK23" s="3226"/>
      <c r="AL23" s="3226"/>
      <c r="AM23" s="3226"/>
      <c r="AN23" s="3226"/>
      <c r="AO23" s="3226"/>
      <c r="AP23" s="3226"/>
      <c r="AQ23" s="3219"/>
      <c r="AR23" s="3019"/>
    </row>
    <row r="24" spans="1:44" ht="57" customHeight="1" x14ac:dyDescent="0.25">
      <c r="A24" s="2433"/>
      <c r="B24" s="2434"/>
      <c r="C24" s="2440"/>
      <c r="D24" s="2441"/>
      <c r="E24" s="3179"/>
      <c r="F24" s="3180"/>
      <c r="G24" s="2411"/>
      <c r="H24" s="2573"/>
      <c r="I24" s="2411"/>
      <c r="J24" s="2573"/>
      <c r="K24" s="1797" t="s">
        <v>1812</v>
      </c>
      <c r="L24" s="1811" t="s">
        <v>1813</v>
      </c>
      <c r="M24" s="1797" t="s">
        <v>1812</v>
      </c>
      <c r="N24" s="1811" t="s">
        <v>1813</v>
      </c>
      <c r="O24" s="1831">
        <f>80+10</f>
        <v>90</v>
      </c>
      <c r="P24" s="3217"/>
      <c r="Q24" s="2455"/>
      <c r="R24" s="3228"/>
      <c r="S24" s="3224"/>
      <c r="T24" s="2469"/>
      <c r="U24" s="2469"/>
      <c r="V24" s="1792" t="s">
        <v>1814</v>
      </c>
      <c r="W24" s="1166">
        <v>18000000</v>
      </c>
      <c r="X24" s="1827" t="s">
        <v>1810</v>
      </c>
      <c r="Y24" s="743">
        <v>20</v>
      </c>
      <c r="Z24" s="1788" t="s">
        <v>1763</v>
      </c>
      <c r="AA24" s="3227"/>
      <c r="AB24" s="3227"/>
      <c r="AC24" s="3227"/>
      <c r="AD24" s="3227"/>
      <c r="AE24" s="3227"/>
      <c r="AF24" s="3227"/>
      <c r="AG24" s="3227"/>
      <c r="AH24" s="3227"/>
      <c r="AI24" s="3227"/>
      <c r="AJ24" s="3227"/>
      <c r="AK24" s="3227"/>
      <c r="AL24" s="3227"/>
      <c r="AM24" s="3227"/>
      <c r="AN24" s="3227"/>
      <c r="AO24" s="3227"/>
      <c r="AP24" s="3227"/>
      <c r="AQ24" s="3220"/>
      <c r="AR24" s="3075"/>
    </row>
    <row r="25" spans="1:44" ht="50.25" customHeight="1" x14ac:dyDescent="0.25">
      <c r="A25" s="2433"/>
      <c r="B25" s="2434"/>
      <c r="C25" s="2440"/>
      <c r="D25" s="2441"/>
      <c r="E25" s="3179"/>
      <c r="F25" s="3180"/>
      <c r="G25" s="1798">
        <v>1702023</v>
      </c>
      <c r="H25" s="1803" t="s">
        <v>880</v>
      </c>
      <c r="I25" s="1798">
        <v>1702023</v>
      </c>
      <c r="J25" s="1803" t="s">
        <v>880</v>
      </c>
      <c r="K25" s="1797" t="s">
        <v>1815</v>
      </c>
      <c r="L25" s="1811" t="s">
        <v>1816</v>
      </c>
      <c r="M25" s="1797" t="s">
        <v>1815</v>
      </c>
      <c r="N25" s="1811" t="s">
        <v>1816</v>
      </c>
      <c r="O25" s="1831">
        <v>1</v>
      </c>
      <c r="P25" s="2451" t="s">
        <v>1817</v>
      </c>
      <c r="Q25" s="2455" t="s">
        <v>1818</v>
      </c>
      <c r="R25" s="1843">
        <f>W25/S25</f>
        <v>0.4279954674695699</v>
      </c>
      <c r="S25" s="3224">
        <f>SUM(W25:W26)</f>
        <v>78242387</v>
      </c>
      <c r="T25" s="2467" t="s">
        <v>1818</v>
      </c>
      <c r="U25" s="1168" t="s">
        <v>1819</v>
      </c>
      <c r="V25" s="1839" t="s">
        <v>1820</v>
      </c>
      <c r="W25" s="1166">
        <v>33487387</v>
      </c>
      <c r="X25" s="1827" t="s">
        <v>1821</v>
      </c>
      <c r="Y25" s="743">
        <v>20</v>
      </c>
      <c r="Z25" s="1788" t="s">
        <v>1763</v>
      </c>
      <c r="AA25" s="3225">
        <v>65000</v>
      </c>
      <c r="AB25" s="3225">
        <v>65000</v>
      </c>
      <c r="AC25" s="3225">
        <v>22000</v>
      </c>
      <c r="AD25" s="3225">
        <v>14000</v>
      </c>
      <c r="AE25" s="3225">
        <v>79000</v>
      </c>
      <c r="AF25" s="3225">
        <v>15000</v>
      </c>
      <c r="AG25" s="3225"/>
      <c r="AH25" s="3225"/>
      <c r="AI25" s="3225"/>
      <c r="AJ25" s="3225"/>
      <c r="AK25" s="3225"/>
      <c r="AL25" s="3225"/>
      <c r="AM25" s="3225"/>
      <c r="AN25" s="3225"/>
      <c r="AO25" s="3225"/>
      <c r="AP25" s="3225">
        <v>130000</v>
      </c>
      <c r="AQ25" s="3218">
        <v>44211</v>
      </c>
      <c r="AR25" s="3018" t="s">
        <v>1764</v>
      </c>
    </row>
    <row r="26" spans="1:44" ht="75" customHeight="1" x14ac:dyDescent="0.25">
      <c r="A26" s="2433"/>
      <c r="B26" s="2434"/>
      <c r="C26" s="2440"/>
      <c r="D26" s="2441"/>
      <c r="E26" s="3179"/>
      <c r="F26" s="3180"/>
      <c r="G26" s="1798">
        <v>1702024</v>
      </c>
      <c r="H26" s="1803" t="s">
        <v>1822</v>
      </c>
      <c r="I26" s="1798">
        <v>1702024</v>
      </c>
      <c r="J26" s="1803" t="s">
        <v>1822</v>
      </c>
      <c r="K26" s="1801" t="s">
        <v>1823</v>
      </c>
      <c r="L26" s="1829" t="s">
        <v>1824</v>
      </c>
      <c r="M26" s="1801" t="s">
        <v>1823</v>
      </c>
      <c r="N26" s="1829" t="s">
        <v>1824</v>
      </c>
      <c r="O26" s="1831">
        <v>12</v>
      </c>
      <c r="P26" s="2451"/>
      <c r="Q26" s="2455"/>
      <c r="R26" s="1843">
        <f>W26/S25</f>
        <v>0.57200453253043004</v>
      </c>
      <c r="S26" s="3224"/>
      <c r="T26" s="2469"/>
      <c r="U26" s="1168" t="s">
        <v>1825</v>
      </c>
      <c r="V26" s="1839" t="s">
        <v>1826</v>
      </c>
      <c r="W26" s="1166">
        <v>44755000</v>
      </c>
      <c r="X26" s="1827" t="s">
        <v>1827</v>
      </c>
      <c r="Y26" s="743">
        <v>20</v>
      </c>
      <c r="Z26" s="1788" t="s">
        <v>1763</v>
      </c>
      <c r="AA26" s="3227"/>
      <c r="AB26" s="3227"/>
      <c r="AC26" s="3227"/>
      <c r="AD26" s="3227"/>
      <c r="AE26" s="3227"/>
      <c r="AF26" s="3227"/>
      <c r="AG26" s="3227"/>
      <c r="AH26" s="3227"/>
      <c r="AI26" s="3227"/>
      <c r="AJ26" s="3227"/>
      <c r="AK26" s="3227"/>
      <c r="AL26" s="3227"/>
      <c r="AM26" s="3227"/>
      <c r="AN26" s="3227"/>
      <c r="AO26" s="3227"/>
      <c r="AP26" s="3227"/>
      <c r="AQ26" s="3220"/>
      <c r="AR26" s="3075"/>
    </row>
    <row r="27" spans="1:44" ht="90" customHeight="1" x14ac:dyDescent="0.25">
      <c r="A27" s="2433"/>
      <c r="B27" s="2434"/>
      <c r="C27" s="2440"/>
      <c r="D27" s="2441"/>
      <c r="E27" s="3181"/>
      <c r="F27" s="3182"/>
      <c r="G27" s="1798">
        <v>1702025</v>
      </c>
      <c r="H27" s="1803" t="s">
        <v>1828</v>
      </c>
      <c r="I27" s="1798">
        <v>1702025</v>
      </c>
      <c r="J27" s="1803" t="s">
        <v>1828</v>
      </c>
      <c r="K27" s="1801" t="s">
        <v>1829</v>
      </c>
      <c r="L27" s="1829" t="s">
        <v>1830</v>
      </c>
      <c r="M27" s="1801" t="s">
        <v>1829</v>
      </c>
      <c r="N27" s="1829" t="s">
        <v>1830</v>
      </c>
      <c r="O27" s="1831">
        <v>25</v>
      </c>
      <c r="P27" s="1810" t="s">
        <v>1831</v>
      </c>
      <c r="Q27" s="1811" t="s">
        <v>1832</v>
      </c>
      <c r="R27" s="1843">
        <f>W27/S27</f>
        <v>1</v>
      </c>
      <c r="S27" s="1169">
        <f>SUM(W27)</f>
        <v>27000000</v>
      </c>
      <c r="T27" s="1809" t="s">
        <v>1833</v>
      </c>
      <c r="U27" s="1809" t="s">
        <v>1834</v>
      </c>
      <c r="V27" s="1792" t="s">
        <v>1835</v>
      </c>
      <c r="W27" s="1166">
        <v>27000000</v>
      </c>
      <c r="X27" s="1827" t="s">
        <v>1836</v>
      </c>
      <c r="Y27" s="743">
        <v>20</v>
      </c>
      <c r="Z27" s="1788" t="s">
        <v>1763</v>
      </c>
      <c r="AA27" s="1800">
        <v>1057</v>
      </c>
      <c r="AB27" s="1800">
        <v>832</v>
      </c>
      <c r="AC27" s="1800">
        <v>253</v>
      </c>
      <c r="AD27" s="1800">
        <v>142</v>
      </c>
      <c r="AE27" s="1800">
        <v>1200</v>
      </c>
      <c r="AF27" s="1800">
        <v>663</v>
      </c>
      <c r="AG27" s="1800"/>
      <c r="AH27" s="1800"/>
      <c r="AI27" s="1800"/>
      <c r="AJ27" s="1800"/>
      <c r="AK27" s="1800"/>
      <c r="AL27" s="1800"/>
      <c r="AM27" s="1800">
        <v>582</v>
      </c>
      <c r="AN27" s="1800">
        <v>33</v>
      </c>
      <c r="AO27" s="1800">
        <v>51</v>
      </c>
      <c r="AP27" s="1800">
        <v>1889</v>
      </c>
      <c r="AQ27" s="1804">
        <v>44211</v>
      </c>
      <c r="AR27" s="1812" t="s">
        <v>1764</v>
      </c>
    </row>
    <row r="28" spans="1:44" ht="15.75" x14ac:dyDescent="0.25">
      <c r="A28" s="2433"/>
      <c r="B28" s="2434"/>
      <c r="C28" s="2440"/>
      <c r="D28" s="2441"/>
      <c r="E28" s="1164">
        <v>1703</v>
      </c>
      <c r="F28" s="1802" t="s">
        <v>1837</v>
      </c>
      <c r="G28" s="1802"/>
      <c r="H28" s="175"/>
      <c r="I28" s="1802"/>
      <c r="J28" s="175"/>
      <c r="K28" s="1802"/>
      <c r="L28" s="175"/>
      <c r="M28" s="1802"/>
      <c r="N28" s="175"/>
      <c r="O28" s="173"/>
      <c r="P28" s="173"/>
      <c r="Q28" s="175"/>
      <c r="R28" s="178"/>
      <c r="S28" s="1170"/>
      <c r="T28" s="175"/>
      <c r="U28" s="175"/>
      <c r="V28" s="1171"/>
      <c r="W28" s="455"/>
      <c r="X28" s="335"/>
      <c r="Y28" s="1172"/>
      <c r="Z28" s="1173"/>
      <c r="AA28" s="800"/>
      <c r="AB28" s="800"/>
      <c r="AC28" s="800"/>
      <c r="AD28" s="800"/>
      <c r="AE28" s="800"/>
      <c r="AF28" s="800"/>
      <c r="AG28" s="800"/>
      <c r="AH28" s="800"/>
      <c r="AI28" s="800"/>
      <c r="AJ28" s="800"/>
      <c r="AK28" s="800"/>
      <c r="AL28" s="800"/>
      <c r="AM28" s="800"/>
      <c r="AN28" s="800"/>
      <c r="AO28" s="800"/>
      <c r="AP28" s="800"/>
      <c r="AQ28" s="1174"/>
      <c r="AR28" s="468"/>
    </row>
    <row r="29" spans="1:44" ht="47.25" customHeight="1" x14ac:dyDescent="0.25">
      <c r="A29" s="2433"/>
      <c r="B29" s="2434"/>
      <c r="C29" s="2440"/>
      <c r="D29" s="2441"/>
      <c r="E29" s="3237"/>
      <c r="F29" s="3238"/>
      <c r="G29" s="2409">
        <v>1703013</v>
      </c>
      <c r="H29" s="3199" t="s">
        <v>1838</v>
      </c>
      <c r="I29" s="2409">
        <v>1703013</v>
      </c>
      <c r="J29" s="3199" t="s">
        <v>1838</v>
      </c>
      <c r="K29" s="3229" t="s">
        <v>1839</v>
      </c>
      <c r="L29" s="2467" t="s">
        <v>1840</v>
      </c>
      <c r="M29" s="3229" t="s">
        <v>1839</v>
      </c>
      <c r="N29" s="2467" t="s">
        <v>1840</v>
      </c>
      <c r="O29" s="3193">
        <v>100</v>
      </c>
      <c r="P29" s="2204" t="s">
        <v>1841</v>
      </c>
      <c r="Q29" s="2467" t="s">
        <v>1842</v>
      </c>
      <c r="R29" s="3233">
        <f>+(W29+W30)/S29</f>
        <v>1</v>
      </c>
      <c r="S29" s="3235">
        <f>SUM(W29:W30)</f>
        <v>325000000</v>
      </c>
      <c r="T29" s="2467" t="s">
        <v>1843</v>
      </c>
      <c r="U29" s="2467" t="s">
        <v>1844</v>
      </c>
      <c r="V29" s="2283" t="s">
        <v>1845</v>
      </c>
      <c r="W29" s="1175">
        <v>75000000</v>
      </c>
      <c r="X29" s="1827" t="s">
        <v>1846</v>
      </c>
      <c r="Y29" s="1826">
        <v>20</v>
      </c>
      <c r="Z29" s="1815" t="s">
        <v>1763</v>
      </c>
      <c r="AA29" s="3231">
        <v>270331</v>
      </c>
      <c r="AB29" s="3231">
        <v>291286</v>
      </c>
      <c r="AC29" s="3231">
        <v>102045</v>
      </c>
      <c r="AD29" s="3231">
        <v>141228</v>
      </c>
      <c r="AE29" s="3231">
        <v>310195</v>
      </c>
      <c r="AF29" s="3231">
        <v>110694</v>
      </c>
      <c r="AG29" s="3231"/>
      <c r="AH29" s="3231"/>
      <c r="AI29" s="3231"/>
      <c r="AJ29" s="1844"/>
      <c r="AK29" s="3231"/>
      <c r="AL29" s="3231"/>
      <c r="AM29" s="3231"/>
      <c r="AN29" s="3231"/>
      <c r="AO29" s="3231"/>
      <c r="AP29" s="3231">
        <v>562117</v>
      </c>
      <c r="AQ29" s="3016">
        <v>44211</v>
      </c>
      <c r="AR29" s="3018" t="s">
        <v>1764</v>
      </c>
    </row>
    <row r="30" spans="1:44" ht="47.25" customHeight="1" x14ac:dyDescent="0.25">
      <c r="A30" s="2433"/>
      <c r="B30" s="2434"/>
      <c r="C30" s="2440"/>
      <c r="D30" s="2441"/>
      <c r="E30" s="3239"/>
      <c r="F30" s="3240"/>
      <c r="G30" s="2411"/>
      <c r="H30" s="3200"/>
      <c r="I30" s="2411"/>
      <c r="J30" s="3200"/>
      <c r="K30" s="3230"/>
      <c r="L30" s="2469"/>
      <c r="M30" s="3230"/>
      <c r="N30" s="2469"/>
      <c r="O30" s="3194"/>
      <c r="P30" s="2206"/>
      <c r="Q30" s="2469"/>
      <c r="R30" s="3234"/>
      <c r="S30" s="3236"/>
      <c r="T30" s="2469"/>
      <c r="U30" s="2469"/>
      <c r="V30" s="2283"/>
      <c r="W30" s="1166">
        <v>250000000</v>
      </c>
      <c r="X30" s="1827" t="s">
        <v>1847</v>
      </c>
      <c r="Y30" s="1176">
        <v>195</v>
      </c>
      <c r="Z30" s="1816" t="s">
        <v>1777</v>
      </c>
      <c r="AA30" s="3232"/>
      <c r="AB30" s="3232"/>
      <c r="AC30" s="3232"/>
      <c r="AD30" s="3232"/>
      <c r="AE30" s="3232"/>
      <c r="AF30" s="3232"/>
      <c r="AG30" s="3232"/>
      <c r="AH30" s="3232"/>
      <c r="AI30" s="3232"/>
      <c r="AJ30" s="1845"/>
      <c r="AK30" s="3232"/>
      <c r="AL30" s="3232"/>
      <c r="AM30" s="3232"/>
      <c r="AN30" s="3232"/>
      <c r="AO30" s="3232"/>
      <c r="AP30" s="3232"/>
      <c r="AQ30" s="3065"/>
      <c r="AR30" s="3075"/>
    </row>
    <row r="31" spans="1:44" ht="15.75" x14ac:dyDescent="0.25">
      <c r="A31" s="2433"/>
      <c r="B31" s="2434"/>
      <c r="C31" s="2440"/>
      <c r="D31" s="2441"/>
      <c r="E31" s="1164">
        <v>1704</v>
      </c>
      <c r="F31" s="2444" t="s">
        <v>1848</v>
      </c>
      <c r="G31" s="2444"/>
      <c r="H31" s="2444"/>
      <c r="I31" s="2444"/>
      <c r="J31" s="2444"/>
      <c r="K31" s="2444"/>
      <c r="L31" s="2444"/>
      <c r="M31" s="2444"/>
      <c r="N31" s="175"/>
      <c r="O31" s="173"/>
      <c r="P31" s="173"/>
      <c r="Q31" s="175"/>
      <c r="R31" s="178"/>
      <c r="S31" s="1170"/>
      <c r="T31" s="175"/>
      <c r="U31" s="175"/>
      <c r="V31" s="1177"/>
      <c r="W31" s="455"/>
      <c r="X31" s="335"/>
      <c r="Y31" s="1165"/>
      <c r="Z31" s="339"/>
      <c r="AA31" s="339"/>
      <c r="AB31" s="339"/>
      <c r="AC31" s="339"/>
      <c r="AD31" s="339"/>
      <c r="AE31" s="339"/>
      <c r="AF31" s="339"/>
      <c r="AG31" s="339"/>
      <c r="AH31" s="339"/>
      <c r="AI31" s="339"/>
      <c r="AJ31" s="339"/>
      <c r="AK31" s="339"/>
      <c r="AL31" s="339"/>
      <c r="AM31" s="339"/>
      <c r="AN31" s="339"/>
      <c r="AO31" s="339"/>
      <c r="AP31" s="339"/>
      <c r="AQ31" s="342"/>
      <c r="AR31" s="343"/>
    </row>
    <row r="32" spans="1:44" ht="60" customHeight="1" x14ac:dyDescent="0.25">
      <c r="A32" s="2433"/>
      <c r="B32" s="2434"/>
      <c r="C32" s="2440"/>
      <c r="D32" s="2441"/>
      <c r="E32" s="3237"/>
      <c r="F32" s="3238"/>
      <c r="G32" s="1798">
        <v>1704002</v>
      </c>
      <c r="H32" s="1806" t="s">
        <v>1157</v>
      </c>
      <c r="I32" s="1798">
        <v>1704002</v>
      </c>
      <c r="J32" s="1806" t="s">
        <v>1157</v>
      </c>
      <c r="K32" s="1805" t="s">
        <v>1849</v>
      </c>
      <c r="L32" s="1787" t="s">
        <v>1850</v>
      </c>
      <c r="M32" s="1805" t="s">
        <v>1849</v>
      </c>
      <c r="N32" s="1787" t="s">
        <v>1850</v>
      </c>
      <c r="O32" s="1790">
        <v>1</v>
      </c>
      <c r="P32" s="3241" t="s">
        <v>1851</v>
      </c>
      <c r="Q32" s="2257" t="s">
        <v>1852</v>
      </c>
      <c r="R32" s="1843">
        <f>W32/S32</f>
        <v>0.59569998050696338</v>
      </c>
      <c r="S32" s="3242">
        <f>SUM(W32:W33)</f>
        <v>69255500</v>
      </c>
      <c r="T32" s="2467" t="s">
        <v>1853</v>
      </c>
      <c r="U32" s="1809" t="s">
        <v>1854</v>
      </c>
      <c r="V32" s="1792" t="s">
        <v>1855</v>
      </c>
      <c r="W32" s="1178">
        <v>41255500</v>
      </c>
      <c r="X32" s="1827" t="s">
        <v>1856</v>
      </c>
      <c r="Y32" s="743">
        <v>20</v>
      </c>
      <c r="Z32" s="1788" t="s">
        <v>1763</v>
      </c>
      <c r="AA32" s="3225">
        <v>295972</v>
      </c>
      <c r="AB32" s="3225">
        <v>285580</v>
      </c>
      <c r="AC32" s="3225">
        <v>135545</v>
      </c>
      <c r="AD32" s="3225">
        <v>44254</v>
      </c>
      <c r="AE32" s="3225">
        <v>309146</v>
      </c>
      <c r="AF32" s="3225">
        <v>92607</v>
      </c>
      <c r="AG32" s="3225"/>
      <c r="AH32" s="3225"/>
      <c r="AI32" s="3225"/>
      <c r="AJ32" s="3225"/>
      <c r="AK32" s="3225"/>
      <c r="AL32" s="3225"/>
      <c r="AM32" s="3225">
        <v>44350</v>
      </c>
      <c r="AN32" s="3225">
        <v>21944</v>
      </c>
      <c r="AO32" s="3225"/>
      <c r="AP32" s="3225">
        <v>581552</v>
      </c>
      <c r="AQ32" s="3218">
        <v>44211</v>
      </c>
      <c r="AR32" s="3018" t="s">
        <v>1764</v>
      </c>
    </row>
    <row r="33" spans="1:44" ht="60" customHeight="1" x14ac:dyDescent="0.25">
      <c r="A33" s="2433"/>
      <c r="B33" s="2434"/>
      <c r="C33" s="2440"/>
      <c r="D33" s="2441"/>
      <c r="E33" s="3239"/>
      <c r="F33" s="3240"/>
      <c r="G33" s="1798">
        <v>1704017</v>
      </c>
      <c r="H33" s="1806" t="s">
        <v>1857</v>
      </c>
      <c r="I33" s="1798">
        <v>1704017</v>
      </c>
      <c r="J33" s="1806" t="s">
        <v>1857</v>
      </c>
      <c r="K33" s="1805" t="s">
        <v>1858</v>
      </c>
      <c r="L33" s="1787" t="s">
        <v>1859</v>
      </c>
      <c r="M33" s="1805" t="s">
        <v>1858</v>
      </c>
      <c r="N33" s="1787" t="s">
        <v>1859</v>
      </c>
      <c r="O33" s="1790">
        <v>150</v>
      </c>
      <c r="P33" s="3241"/>
      <c r="Q33" s="2257"/>
      <c r="R33" s="1843">
        <f>W33/S32</f>
        <v>0.40430001949303668</v>
      </c>
      <c r="S33" s="3242"/>
      <c r="T33" s="2469"/>
      <c r="U33" s="1809" t="s">
        <v>1860</v>
      </c>
      <c r="V33" s="1792" t="s">
        <v>1861</v>
      </c>
      <c r="W33" s="1178">
        <v>28000000</v>
      </c>
      <c r="X33" s="1827" t="s">
        <v>1862</v>
      </c>
      <c r="Y33" s="743">
        <v>20</v>
      </c>
      <c r="Z33" s="1788" t="s">
        <v>1763</v>
      </c>
      <c r="AA33" s="3227"/>
      <c r="AB33" s="3227"/>
      <c r="AC33" s="3227"/>
      <c r="AD33" s="3227"/>
      <c r="AE33" s="3227"/>
      <c r="AF33" s="3227"/>
      <c r="AG33" s="3227"/>
      <c r="AH33" s="3227"/>
      <c r="AI33" s="3227"/>
      <c r="AJ33" s="3227"/>
      <c r="AK33" s="3227"/>
      <c r="AL33" s="3227"/>
      <c r="AM33" s="3227"/>
      <c r="AN33" s="3227"/>
      <c r="AO33" s="3227"/>
      <c r="AP33" s="3227"/>
      <c r="AQ33" s="3220"/>
      <c r="AR33" s="3075"/>
    </row>
    <row r="34" spans="1:44" ht="15.75" x14ac:dyDescent="0.25">
      <c r="A34" s="2433"/>
      <c r="B34" s="2434"/>
      <c r="C34" s="2440"/>
      <c r="D34" s="2441"/>
      <c r="E34" s="1164">
        <v>1706</v>
      </c>
      <c r="F34" s="2444" t="s">
        <v>1863</v>
      </c>
      <c r="G34" s="2444"/>
      <c r="H34" s="2444"/>
      <c r="I34" s="2444"/>
      <c r="J34" s="2444"/>
      <c r="K34" s="2444"/>
      <c r="L34" s="2444"/>
      <c r="M34" s="2444"/>
      <c r="N34" s="175"/>
      <c r="O34" s="173"/>
      <c r="P34" s="173"/>
      <c r="Q34" s="175"/>
      <c r="R34" s="178"/>
      <c r="S34" s="1170"/>
      <c r="T34" s="175"/>
      <c r="U34" s="175"/>
      <c r="V34" s="1179"/>
      <c r="W34" s="455"/>
      <c r="X34" s="335"/>
      <c r="Y34" s="1180"/>
      <c r="Z34" s="800"/>
      <c r="AA34" s="800"/>
      <c r="AB34" s="800"/>
      <c r="AC34" s="800"/>
      <c r="AD34" s="800"/>
      <c r="AE34" s="800"/>
      <c r="AF34" s="800"/>
      <c r="AG34" s="800"/>
      <c r="AH34" s="800"/>
      <c r="AI34" s="800"/>
      <c r="AJ34" s="800"/>
      <c r="AK34" s="800"/>
      <c r="AL34" s="800"/>
      <c r="AM34" s="800"/>
      <c r="AN34" s="800"/>
      <c r="AO34" s="800"/>
      <c r="AP34" s="800"/>
      <c r="AQ34" s="1174"/>
      <c r="AR34" s="468"/>
    </row>
    <row r="35" spans="1:44" ht="75" x14ac:dyDescent="0.25">
      <c r="A35" s="2433"/>
      <c r="B35" s="2434"/>
      <c r="C35" s="2440"/>
      <c r="D35" s="2441"/>
      <c r="E35" s="3243"/>
      <c r="F35" s="3244"/>
      <c r="G35" s="1798">
        <v>1706004</v>
      </c>
      <c r="H35" s="1803" t="s">
        <v>1864</v>
      </c>
      <c r="I35" s="1798">
        <v>1706004</v>
      </c>
      <c r="J35" s="1803" t="s">
        <v>1864</v>
      </c>
      <c r="K35" s="1797" t="s">
        <v>1865</v>
      </c>
      <c r="L35" s="1811" t="s">
        <v>1866</v>
      </c>
      <c r="M35" s="1797" t="s">
        <v>1865</v>
      </c>
      <c r="N35" s="1811" t="s">
        <v>1866</v>
      </c>
      <c r="O35" s="1831">
        <v>10</v>
      </c>
      <c r="P35" s="1810" t="s">
        <v>1867</v>
      </c>
      <c r="Q35" s="1811" t="s">
        <v>1868</v>
      </c>
      <c r="R35" s="1843">
        <f>W35/S35</f>
        <v>1</v>
      </c>
      <c r="S35" s="1169">
        <f>SUM(W35)</f>
        <v>20000000</v>
      </c>
      <c r="T35" s="1809" t="s">
        <v>1869</v>
      </c>
      <c r="U35" s="1809" t="s">
        <v>1870</v>
      </c>
      <c r="V35" s="1792" t="s">
        <v>1871</v>
      </c>
      <c r="W35" s="1175">
        <v>20000000</v>
      </c>
      <c r="X35" s="1827" t="s">
        <v>1872</v>
      </c>
      <c r="Y35" s="743">
        <v>20</v>
      </c>
      <c r="Z35" s="1788" t="s">
        <v>1763</v>
      </c>
      <c r="AA35" s="1800">
        <v>1233</v>
      </c>
      <c r="AB35" s="1800">
        <v>656</v>
      </c>
      <c r="AC35" s="1800">
        <v>253</v>
      </c>
      <c r="AD35" s="1800">
        <v>142</v>
      </c>
      <c r="AE35" s="1800">
        <v>1200</v>
      </c>
      <c r="AF35" s="1800">
        <v>663</v>
      </c>
      <c r="AG35" s="1800">
        <v>126</v>
      </c>
      <c r="AH35" s="1800">
        <v>120</v>
      </c>
      <c r="AI35" s="1800"/>
      <c r="AJ35" s="1800"/>
      <c r="AK35" s="1800"/>
      <c r="AL35" s="1800"/>
      <c r="AM35" s="1800">
        <v>582</v>
      </c>
      <c r="AN35" s="1800">
        <v>33</v>
      </c>
      <c r="AO35" s="1800">
        <v>51</v>
      </c>
      <c r="AP35" s="1800">
        <v>1889</v>
      </c>
      <c r="AQ35" s="1804"/>
      <c r="AR35" s="1812" t="s">
        <v>1764</v>
      </c>
    </row>
    <row r="36" spans="1:44" ht="15.75" x14ac:dyDescent="0.25">
      <c r="A36" s="2433"/>
      <c r="B36" s="2434"/>
      <c r="C36" s="2440"/>
      <c r="D36" s="2441"/>
      <c r="E36" s="1164">
        <v>1707</v>
      </c>
      <c r="F36" s="2444" t="s">
        <v>1873</v>
      </c>
      <c r="G36" s="2444"/>
      <c r="H36" s="2444"/>
      <c r="I36" s="2444"/>
      <c r="J36" s="2444"/>
      <c r="K36" s="2444"/>
      <c r="L36" s="2444"/>
      <c r="M36" s="173"/>
      <c r="N36" s="175"/>
      <c r="O36" s="173"/>
      <c r="P36" s="173"/>
      <c r="Q36" s="175"/>
      <c r="R36" s="178"/>
      <c r="S36" s="1170"/>
      <c r="T36" s="175"/>
      <c r="U36" s="175"/>
      <c r="V36" s="1179"/>
      <c r="W36" s="455"/>
      <c r="X36" s="335"/>
      <c r="Y36" s="1180"/>
      <c r="Z36" s="800"/>
      <c r="AA36" s="800"/>
      <c r="AB36" s="800"/>
      <c r="AC36" s="800"/>
      <c r="AD36" s="800"/>
      <c r="AE36" s="800"/>
      <c r="AF36" s="800"/>
      <c r="AG36" s="800"/>
      <c r="AH36" s="800"/>
      <c r="AI36" s="800"/>
      <c r="AJ36" s="800"/>
      <c r="AK36" s="800"/>
      <c r="AL36" s="800"/>
      <c r="AM36" s="800"/>
      <c r="AN36" s="800"/>
      <c r="AO36" s="800"/>
      <c r="AP36" s="800"/>
      <c r="AQ36" s="1174"/>
      <c r="AR36" s="468"/>
    </row>
    <row r="37" spans="1:44" ht="90" x14ac:dyDescent="0.25">
      <c r="A37" s="2433"/>
      <c r="B37" s="2434"/>
      <c r="C37" s="2440"/>
      <c r="D37" s="2441"/>
      <c r="E37" s="3243"/>
      <c r="F37" s="3244"/>
      <c r="G37" s="1798">
        <v>1707069</v>
      </c>
      <c r="H37" s="1803" t="s">
        <v>1874</v>
      </c>
      <c r="I37" s="1798">
        <v>1707069</v>
      </c>
      <c r="J37" s="1803" t="s">
        <v>1874</v>
      </c>
      <c r="K37" s="1797" t="s">
        <v>1875</v>
      </c>
      <c r="L37" s="1811" t="s">
        <v>1876</v>
      </c>
      <c r="M37" s="1797" t="s">
        <v>1875</v>
      </c>
      <c r="N37" s="1811" t="s">
        <v>1876</v>
      </c>
      <c r="O37" s="1831">
        <v>5</v>
      </c>
      <c r="P37" s="1828" t="s">
        <v>1877</v>
      </c>
      <c r="Q37" s="1809" t="s">
        <v>1878</v>
      </c>
      <c r="R37" s="1843">
        <f>W37/S37</f>
        <v>1</v>
      </c>
      <c r="S37" s="1169">
        <f>SUM(W37)</f>
        <v>43000000</v>
      </c>
      <c r="T37" s="1809" t="s">
        <v>1879</v>
      </c>
      <c r="U37" s="1809" t="s">
        <v>1880</v>
      </c>
      <c r="V37" s="1792" t="s">
        <v>1881</v>
      </c>
      <c r="W37" s="1175">
        <v>43000000</v>
      </c>
      <c r="X37" s="1827" t="s">
        <v>1882</v>
      </c>
      <c r="Y37" s="743">
        <v>20</v>
      </c>
      <c r="Z37" s="1788" t="s">
        <v>1763</v>
      </c>
      <c r="AA37" s="1800">
        <v>1233</v>
      </c>
      <c r="AB37" s="1800">
        <v>656</v>
      </c>
      <c r="AC37" s="1800">
        <v>253</v>
      </c>
      <c r="AD37" s="1800">
        <v>142</v>
      </c>
      <c r="AE37" s="1800">
        <v>1200</v>
      </c>
      <c r="AF37" s="1800">
        <v>663</v>
      </c>
      <c r="AG37" s="1800">
        <v>126</v>
      </c>
      <c r="AH37" s="1800">
        <v>120</v>
      </c>
      <c r="AI37" s="1800"/>
      <c r="AJ37" s="1800"/>
      <c r="AK37" s="1800"/>
      <c r="AL37" s="1800"/>
      <c r="AM37" s="1800">
        <v>582</v>
      </c>
      <c r="AN37" s="1800">
        <v>33</v>
      </c>
      <c r="AO37" s="1800">
        <v>51</v>
      </c>
      <c r="AP37" s="1800">
        <v>1889</v>
      </c>
      <c r="AQ37" s="1823"/>
      <c r="AR37" s="1812" t="s">
        <v>1764</v>
      </c>
    </row>
    <row r="38" spans="1:44" ht="15.75" x14ac:dyDescent="0.25">
      <c r="A38" s="2433"/>
      <c r="B38" s="2434"/>
      <c r="C38" s="2440"/>
      <c r="D38" s="2441"/>
      <c r="E38" s="1164">
        <v>1708</v>
      </c>
      <c r="F38" s="2444" t="s">
        <v>1883</v>
      </c>
      <c r="G38" s="2444"/>
      <c r="H38" s="2444"/>
      <c r="I38" s="2444"/>
      <c r="J38" s="2444"/>
      <c r="K38" s="2444"/>
      <c r="L38" s="2444"/>
      <c r="M38" s="173"/>
      <c r="N38" s="175"/>
      <c r="O38" s="173"/>
      <c r="P38" s="173"/>
      <c r="Q38" s="175"/>
      <c r="R38" s="178"/>
      <c r="S38" s="1170"/>
      <c r="T38" s="175"/>
      <c r="U38" s="175"/>
      <c r="V38" s="1179"/>
      <c r="W38" s="455"/>
      <c r="X38" s="335"/>
      <c r="Y38" s="1180"/>
      <c r="Z38" s="800"/>
      <c r="AA38" s="800"/>
      <c r="AB38" s="800"/>
      <c r="AC38" s="800"/>
      <c r="AD38" s="800"/>
      <c r="AE38" s="800"/>
      <c r="AF38" s="800"/>
      <c r="AG38" s="800"/>
      <c r="AH38" s="800"/>
      <c r="AI38" s="800"/>
      <c r="AJ38" s="800"/>
      <c r="AK38" s="800"/>
      <c r="AL38" s="800"/>
      <c r="AM38" s="800"/>
      <c r="AN38" s="800"/>
      <c r="AO38" s="800"/>
      <c r="AP38" s="800"/>
      <c r="AQ38" s="1174"/>
      <c r="AR38" s="468"/>
    </row>
    <row r="39" spans="1:44" ht="75" customHeight="1" x14ac:dyDescent="0.25">
      <c r="A39" s="2433"/>
      <c r="B39" s="2434"/>
      <c r="C39" s="2440"/>
      <c r="D39" s="2441"/>
      <c r="E39" s="3237"/>
      <c r="F39" s="3238"/>
      <c r="G39" s="1798">
        <v>1708016</v>
      </c>
      <c r="H39" s="1803" t="s">
        <v>1157</v>
      </c>
      <c r="I39" s="1798">
        <v>1708016</v>
      </c>
      <c r="J39" s="1803" t="s">
        <v>1157</v>
      </c>
      <c r="K39" s="1801" t="s">
        <v>1884</v>
      </c>
      <c r="L39" s="1829" t="s">
        <v>1885</v>
      </c>
      <c r="M39" s="1801" t="s">
        <v>1884</v>
      </c>
      <c r="N39" s="1829" t="s">
        <v>1885</v>
      </c>
      <c r="O39" s="1831">
        <v>2</v>
      </c>
      <c r="P39" s="2451" t="s">
        <v>1886</v>
      </c>
      <c r="Q39" s="2428" t="s">
        <v>1887</v>
      </c>
      <c r="R39" s="1843">
        <f>W39/S39</f>
        <v>0.46744774330981226</v>
      </c>
      <c r="S39" s="3242">
        <f>SUM(W39:W40)</f>
        <v>37555000</v>
      </c>
      <c r="T39" s="2467" t="s">
        <v>1888</v>
      </c>
      <c r="U39" s="1809" t="s">
        <v>1889</v>
      </c>
      <c r="V39" s="1792" t="s">
        <v>1890</v>
      </c>
      <c r="W39" s="1178">
        <v>17555000</v>
      </c>
      <c r="X39" s="1827" t="s">
        <v>1891</v>
      </c>
      <c r="Y39" s="743">
        <v>20</v>
      </c>
      <c r="Z39" s="1788" t="s">
        <v>1763</v>
      </c>
      <c r="AA39" s="1800">
        <v>295972</v>
      </c>
      <c r="AB39" s="1800">
        <v>285580</v>
      </c>
      <c r="AC39" s="1800">
        <v>135545</v>
      </c>
      <c r="AD39" s="1800">
        <v>44254</v>
      </c>
      <c r="AE39" s="1800">
        <v>309146</v>
      </c>
      <c r="AF39" s="1800">
        <v>92607</v>
      </c>
      <c r="AG39" s="1800"/>
      <c r="AH39" s="1800"/>
      <c r="AI39" s="1800"/>
      <c r="AJ39" s="1800"/>
      <c r="AK39" s="1800"/>
      <c r="AL39" s="1800"/>
      <c r="AM39" s="1800">
        <v>44350</v>
      </c>
      <c r="AN39" s="1800">
        <v>21944</v>
      </c>
      <c r="AO39" s="1800"/>
      <c r="AP39" s="1800">
        <v>581552</v>
      </c>
      <c r="AQ39" s="2456">
        <v>44211</v>
      </c>
      <c r="AR39" s="3018" t="s">
        <v>1764</v>
      </c>
    </row>
    <row r="40" spans="1:44" ht="57.75" customHeight="1" x14ac:dyDescent="0.25">
      <c r="A40" s="2433"/>
      <c r="B40" s="2434"/>
      <c r="C40" s="2440"/>
      <c r="D40" s="2441"/>
      <c r="E40" s="3239"/>
      <c r="F40" s="3240"/>
      <c r="G40" s="1798">
        <v>1708051</v>
      </c>
      <c r="H40" s="1803" t="s">
        <v>1892</v>
      </c>
      <c r="I40" s="1798">
        <v>1708051</v>
      </c>
      <c r="J40" s="1803" t="s">
        <v>1892</v>
      </c>
      <c r="K40" s="1801" t="s">
        <v>1893</v>
      </c>
      <c r="L40" s="1829" t="s">
        <v>1894</v>
      </c>
      <c r="M40" s="1801" t="s">
        <v>1893</v>
      </c>
      <c r="N40" s="1829" t="s">
        <v>1894</v>
      </c>
      <c r="O40" s="1831">
        <v>1</v>
      </c>
      <c r="P40" s="2451"/>
      <c r="Q40" s="2428"/>
      <c r="R40" s="1843">
        <f>W40/S39</f>
        <v>0.53255225669018769</v>
      </c>
      <c r="S40" s="3242"/>
      <c r="T40" s="2469"/>
      <c r="U40" s="1809" t="s">
        <v>1895</v>
      </c>
      <c r="V40" s="1792" t="s">
        <v>1896</v>
      </c>
      <c r="W40" s="1178">
        <v>20000000</v>
      </c>
      <c r="X40" s="1827" t="s">
        <v>1897</v>
      </c>
      <c r="Y40" s="743">
        <v>20</v>
      </c>
      <c r="Z40" s="1788" t="s">
        <v>1763</v>
      </c>
      <c r="AA40" s="1800">
        <v>3000</v>
      </c>
      <c r="AB40" s="1800">
        <v>3000</v>
      </c>
      <c r="AC40" s="1800">
        <v>2000</v>
      </c>
      <c r="AD40" s="1800">
        <v>1000</v>
      </c>
      <c r="AE40" s="1800">
        <v>2500</v>
      </c>
      <c r="AF40" s="1800">
        <v>500</v>
      </c>
      <c r="AG40" s="1800"/>
      <c r="AH40" s="1800"/>
      <c r="AI40" s="1800"/>
      <c r="AJ40" s="1800"/>
      <c r="AK40" s="1800"/>
      <c r="AL40" s="1800"/>
      <c r="AM40" s="1800"/>
      <c r="AN40" s="1800"/>
      <c r="AO40" s="1800"/>
      <c r="AP40" s="1800">
        <v>6000</v>
      </c>
      <c r="AQ40" s="2458"/>
      <c r="AR40" s="3075"/>
    </row>
    <row r="41" spans="1:44" ht="15.75" x14ac:dyDescent="0.25">
      <c r="A41" s="2433"/>
      <c r="B41" s="2434"/>
      <c r="C41" s="2440"/>
      <c r="D41" s="2441"/>
      <c r="E41" s="1164">
        <v>1709</v>
      </c>
      <c r="F41" s="2444" t="s">
        <v>1898</v>
      </c>
      <c r="G41" s="2444"/>
      <c r="H41" s="2444"/>
      <c r="I41" s="2444"/>
      <c r="J41" s="2444"/>
      <c r="K41" s="2444"/>
      <c r="L41" s="2444"/>
      <c r="M41" s="173"/>
      <c r="N41" s="175"/>
      <c r="O41" s="173"/>
      <c r="P41" s="173"/>
      <c r="Q41" s="175"/>
      <c r="R41" s="178"/>
      <c r="S41" s="1170"/>
      <c r="T41" s="175"/>
      <c r="U41" s="175"/>
      <c r="V41" s="1179"/>
      <c r="W41" s="455"/>
      <c r="X41" s="335"/>
      <c r="Y41" s="1180"/>
      <c r="Z41" s="800"/>
      <c r="AA41" s="800"/>
      <c r="AB41" s="800"/>
      <c r="AC41" s="800"/>
      <c r="AD41" s="800"/>
      <c r="AE41" s="800"/>
      <c r="AF41" s="800"/>
      <c r="AG41" s="800"/>
      <c r="AH41" s="800"/>
      <c r="AI41" s="800"/>
      <c r="AJ41" s="800"/>
      <c r="AK41" s="800"/>
      <c r="AL41" s="800"/>
      <c r="AM41" s="800"/>
      <c r="AN41" s="800"/>
      <c r="AO41" s="800"/>
      <c r="AP41" s="800"/>
      <c r="AQ41" s="1174"/>
      <c r="AR41" s="468"/>
    </row>
    <row r="42" spans="1:44" ht="51" customHeight="1" x14ac:dyDescent="0.25">
      <c r="A42" s="2433"/>
      <c r="B42" s="2434"/>
      <c r="C42" s="2440"/>
      <c r="D42" s="2441"/>
      <c r="E42" s="3177"/>
      <c r="F42" s="3178"/>
      <c r="G42" s="1798">
        <v>1709019</v>
      </c>
      <c r="H42" s="1806" t="s">
        <v>1899</v>
      </c>
      <c r="I42" s="1798">
        <v>1709019</v>
      </c>
      <c r="J42" s="1806" t="s">
        <v>1899</v>
      </c>
      <c r="K42" s="1801" t="s">
        <v>1900</v>
      </c>
      <c r="L42" s="1791" t="s">
        <v>1899</v>
      </c>
      <c r="M42" s="1801" t="s">
        <v>1900</v>
      </c>
      <c r="N42" s="1791" t="s">
        <v>1899</v>
      </c>
      <c r="O42" s="1790">
        <v>4</v>
      </c>
      <c r="P42" s="3241" t="s">
        <v>1901</v>
      </c>
      <c r="Q42" s="2172" t="s">
        <v>1902</v>
      </c>
      <c r="R42" s="1821">
        <f>W42/S42</f>
        <v>0.39814814814814814</v>
      </c>
      <c r="S42" s="3242">
        <f>SUM(W42:W45)</f>
        <v>108000000</v>
      </c>
      <c r="T42" s="2464" t="s">
        <v>1903</v>
      </c>
      <c r="U42" s="1783" t="s">
        <v>1904</v>
      </c>
      <c r="V42" s="1792" t="s">
        <v>1905</v>
      </c>
      <c r="W42" s="1178">
        <v>43000000</v>
      </c>
      <c r="X42" s="1827" t="s">
        <v>1906</v>
      </c>
      <c r="Y42" s="743">
        <v>20</v>
      </c>
      <c r="Z42" s="1788" t="s">
        <v>1763</v>
      </c>
      <c r="AA42" s="2507">
        <v>600</v>
      </c>
      <c r="AB42" s="2507">
        <v>600</v>
      </c>
      <c r="AC42" s="2507">
        <v>125</v>
      </c>
      <c r="AD42" s="2507">
        <v>75</v>
      </c>
      <c r="AE42" s="2507">
        <v>300</v>
      </c>
      <c r="AF42" s="2507">
        <v>700</v>
      </c>
      <c r="AG42" s="2507">
        <v>50</v>
      </c>
      <c r="AH42" s="2507">
        <v>30</v>
      </c>
      <c r="AI42" s="2507"/>
      <c r="AJ42" s="2507"/>
      <c r="AK42" s="2507"/>
      <c r="AL42" s="2507"/>
      <c r="AM42" s="2507">
        <v>10</v>
      </c>
      <c r="AN42" s="2507">
        <v>10</v>
      </c>
      <c r="AO42" s="2507"/>
      <c r="AP42" s="2507">
        <v>1200</v>
      </c>
      <c r="AQ42" s="3245">
        <v>44211</v>
      </c>
      <c r="AR42" s="3018" t="s">
        <v>1764</v>
      </c>
    </row>
    <row r="43" spans="1:44" ht="51" customHeight="1" x14ac:dyDescent="0.25">
      <c r="A43" s="2433"/>
      <c r="B43" s="2434"/>
      <c r="C43" s="2440"/>
      <c r="D43" s="2441"/>
      <c r="E43" s="3179"/>
      <c r="F43" s="3180"/>
      <c r="G43" s="2453">
        <v>1709034</v>
      </c>
      <c r="H43" s="2257" t="s">
        <v>1907</v>
      </c>
      <c r="I43" s="2453">
        <v>1709034</v>
      </c>
      <c r="J43" s="2257" t="s">
        <v>1907</v>
      </c>
      <c r="K43" s="3248" t="s">
        <v>1908</v>
      </c>
      <c r="L43" s="2251" t="s">
        <v>1907</v>
      </c>
      <c r="M43" s="3248" t="s">
        <v>1908</v>
      </c>
      <c r="N43" s="2251" t="s">
        <v>1907</v>
      </c>
      <c r="O43" s="2250">
        <v>3</v>
      </c>
      <c r="P43" s="3241"/>
      <c r="Q43" s="2172"/>
      <c r="R43" s="3189">
        <f>SUM(W43:W44)/S42</f>
        <v>0.39814814814814814</v>
      </c>
      <c r="S43" s="3242"/>
      <c r="T43" s="2465"/>
      <c r="U43" s="2173" t="s">
        <v>1909</v>
      </c>
      <c r="V43" s="2173" t="s">
        <v>1910</v>
      </c>
      <c r="W43" s="1178">
        <v>30000000</v>
      </c>
      <c r="X43" s="1827" t="s">
        <v>1911</v>
      </c>
      <c r="Y43" s="2510">
        <v>20</v>
      </c>
      <c r="Z43" s="2298" t="s">
        <v>1763</v>
      </c>
      <c r="AA43" s="2508"/>
      <c r="AB43" s="2508"/>
      <c r="AC43" s="2508"/>
      <c r="AD43" s="2508"/>
      <c r="AE43" s="2508"/>
      <c r="AF43" s="2508"/>
      <c r="AG43" s="2508"/>
      <c r="AH43" s="2508"/>
      <c r="AI43" s="2508"/>
      <c r="AJ43" s="2508"/>
      <c r="AK43" s="2508"/>
      <c r="AL43" s="2508"/>
      <c r="AM43" s="2508"/>
      <c r="AN43" s="2508"/>
      <c r="AO43" s="2508"/>
      <c r="AP43" s="2508"/>
      <c r="AQ43" s="3246"/>
      <c r="AR43" s="3019"/>
    </row>
    <row r="44" spans="1:44" ht="51" customHeight="1" x14ac:dyDescent="0.25">
      <c r="A44" s="2433"/>
      <c r="B44" s="2434"/>
      <c r="C44" s="2440"/>
      <c r="D44" s="2441"/>
      <c r="E44" s="3179"/>
      <c r="F44" s="3180"/>
      <c r="G44" s="2453"/>
      <c r="H44" s="2257"/>
      <c r="I44" s="2453"/>
      <c r="J44" s="2257"/>
      <c r="K44" s="3248"/>
      <c r="L44" s="2251"/>
      <c r="M44" s="3248"/>
      <c r="N44" s="2251"/>
      <c r="O44" s="2250"/>
      <c r="P44" s="3241"/>
      <c r="Q44" s="2172"/>
      <c r="R44" s="3189"/>
      <c r="S44" s="3242"/>
      <c r="T44" s="2465"/>
      <c r="U44" s="2334"/>
      <c r="V44" s="2334"/>
      <c r="W44" s="1178">
        <v>13000000</v>
      </c>
      <c r="X44" s="1827" t="s">
        <v>1912</v>
      </c>
      <c r="Y44" s="2512"/>
      <c r="Z44" s="2300"/>
      <c r="AA44" s="2508"/>
      <c r="AB44" s="2508"/>
      <c r="AC44" s="2508"/>
      <c r="AD44" s="2508"/>
      <c r="AE44" s="2508"/>
      <c r="AF44" s="2508"/>
      <c r="AG44" s="2508"/>
      <c r="AH44" s="2508"/>
      <c r="AI44" s="2508"/>
      <c r="AJ44" s="2508"/>
      <c r="AK44" s="2508"/>
      <c r="AL44" s="2508"/>
      <c r="AM44" s="2508"/>
      <c r="AN44" s="2508"/>
      <c r="AO44" s="2508"/>
      <c r="AP44" s="2508"/>
      <c r="AQ44" s="3246"/>
      <c r="AR44" s="3019"/>
    </row>
    <row r="45" spans="1:44" ht="51" customHeight="1" x14ac:dyDescent="0.25">
      <c r="A45" s="2433"/>
      <c r="B45" s="2434"/>
      <c r="C45" s="2442"/>
      <c r="D45" s="2443"/>
      <c r="E45" s="3181"/>
      <c r="F45" s="3182"/>
      <c r="G45" s="1798">
        <v>1709093</v>
      </c>
      <c r="H45" s="1806" t="s">
        <v>1913</v>
      </c>
      <c r="I45" s="1798">
        <v>1709093</v>
      </c>
      <c r="J45" s="1806" t="s">
        <v>1913</v>
      </c>
      <c r="K45" s="1805" t="s">
        <v>1914</v>
      </c>
      <c r="L45" s="1787" t="s">
        <v>1915</v>
      </c>
      <c r="M45" s="1805" t="s">
        <v>1914</v>
      </c>
      <c r="N45" s="1787" t="s">
        <v>1915</v>
      </c>
      <c r="O45" s="1790">
        <v>2</v>
      </c>
      <c r="P45" s="3241"/>
      <c r="Q45" s="2172"/>
      <c r="R45" s="1821">
        <f>W45/S42</f>
        <v>0.20370370370370369</v>
      </c>
      <c r="S45" s="3242"/>
      <c r="T45" s="2466"/>
      <c r="U45" s="1787" t="s">
        <v>1916</v>
      </c>
      <c r="V45" s="1817" t="s">
        <v>1917</v>
      </c>
      <c r="W45" s="1178">
        <v>22000000</v>
      </c>
      <c r="X45" s="1827" t="s">
        <v>1918</v>
      </c>
      <c r="Y45" s="1807">
        <v>20</v>
      </c>
      <c r="Z45" s="1789" t="s">
        <v>1763</v>
      </c>
      <c r="AA45" s="2508"/>
      <c r="AB45" s="2508"/>
      <c r="AC45" s="2508"/>
      <c r="AD45" s="2508"/>
      <c r="AE45" s="2508"/>
      <c r="AF45" s="2508"/>
      <c r="AG45" s="2508"/>
      <c r="AH45" s="2508"/>
      <c r="AI45" s="2508"/>
      <c r="AJ45" s="2508"/>
      <c r="AK45" s="2508"/>
      <c r="AL45" s="2508"/>
      <c r="AM45" s="2508"/>
      <c r="AN45" s="2508"/>
      <c r="AO45" s="2508"/>
      <c r="AP45" s="2508"/>
      <c r="AQ45" s="3247"/>
      <c r="AR45" s="3019"/>
    </row>
    <row r="46" spans="1:44" ht="23.25" customHeight="1" x14ac:dyDescent="0.25">
      <c r="A46" s="2433"/>
      <c r="B46" s="2434"/>
      <c r="C46" s="441">
        <v>35</v>
      </c>
      <c r="D46" s="2437" t="s">
        <v>677</v>
      </c>
      <c r="E46" s="2437"/>
      <c r="F46" s="2437"/>
      <c r="G46" s="2437"/>
      <c r="H46" s="2437"/>
      <c r="I46" s="2437"/>
      <c r="J46" s="2437"/>
      <c r="K46" s="1846"/>
      <c r="L46" s="466"/>
      <c r="M46" s="494"/>
      <c r="N46" s="466"/>
      <c r="O46" s="522"/>
      <c r="P46" s="1181"/>
      <c r="Q46" s="445"/>
      <c r="R46" s="1182"/>
      <c r="S46" s="1183"/>
      <c r="T46" s="445"/>
      <c r="U46" s="1184"/>
      <c r="V46" s="1185"/>
      <c r="W46" s="1186"/>
      <c r="X46" s="1187"/>
      <c r="Y46" s="1188"/>
      <c r="Z46" s="843"/>
      <c r="AA46" s="1189"/>
      <c r="AB46" s="1189"/>
      <c r="AC46" s="1189"/>
      <c r="AD46" s="1189"/>
      <c r="AE46" s="1189"/>
      <c r="AF46" s="1189"/>
      <c r="AG46" s="1190"/>
      <c r="AH46" s="1190"/>
      <c r="AI46" s="1190"/>
      <c r="AJ46" s="1190"/>
      <c r="AK46" s="1190"/>
      <c r="AL46" s="1190"/>
      <c r="AM46" s="1190"/>
      <c r="AN46" s="1190"/>
      <c r="AO46" s="1189"/>
      <c r="AP46" s="1189"/>
      <c r="AQ46" s="1191"/>
      <c r="AR46" s="1192"/>
    </row>
    <row r="47" spans="1:44" ht="23.25" customHeight="1" x14ac:dyDescent="0.25">
      <c r="A47" s="2433"/>
      <c r="B47" s="2434"/>
      <c r="C47" s="2486"/>
      <c r="D47" s="2487"/>
      <c r="E47" s="1164">
        <v>3502</v>
      </c>
      <c r="F47" s="2444" t="s">
        <v>1919</v>
      </c>
      <c r="G47" s="2444"/>
      <c r="H47" s="2444"/>
      <c r="I47" s="2444"/>
      <c r="J47" s="2444"/>
      <c r="K47" s="2444"/>
      <c r="L47" s="2444"/>
      <c r="M47" s="173"/>
      <c r="N47" s="175"/>
      <c r="O47" s="173"/>
      <c r="P47" s="173"/>
      <c r="Q47" s="175"/>
      <c r="R47" s="178"/>
      <c r="S47" s="1170"/>
      <c r="T47" s="175"/>
      <c r="U47" s="175"/>
      <c r="V47" s="1177"/>
      <c r="W47" s="455"/>
      <c r="X47" s="335"/>
      <c r="Y47" s="1165"/>
      <c r="Z47" s="339"/>
      <c r="AA47" s="339"/>
      <c r="AB47" s="339"/>
      <c r="AC47" s="339"/>
      <c r="AD47" s="339"/>
      <c r="AE47" s="339"/>
      <c r="AF47" s="339"/>
      <c r="AG47" s="339"/>
      <c r="AH47" s="339"/>
      <c r="AI47" s="339"/>
      <c r="AJ47" s="339"/>
      <c r="AK47" s="339"/>
      <c r="AL47" s="339"/>
      <c r="AM47" s="339"/>
      <c r="AN47" s="339"/>
      <c r="AO47" s="339"/>
      <c r="AP47" s="339"/>
      <c r="AQ47" s="342"/>
      <c r="AR47" s="343"/>
    </row>
    <row r="48" spans="1:44" ht="75" customHeight="1" x14ac:dyDescent="0.25">
      <c r="A48" s="2433"/>
      <c r="B48" s="2434"/>
      <c r="C48" s="2337"/>
      <c r="D48" s="2135"/>
      <c r="E48" s="3177"/>
      <c r="F48" s="3178"/>
      <c r="G48" s="1798">
        <v>3502017</v>
      </c>
      <c r="H48" s="1803" t="s">
        <v>1920</v>
      </c>
      <c r="I48" s="1798">
        <v>3502017</v>
      </c>
      <c r="J48" s="1803" t="s">
        <v>1920</v>
      </c>
      <c r="K48" s="1801" t="s">
        <v>1921</v>
      </c>
      <c r="L48" s="1829" t="s">
        <v>1922</v>
      </c>
      <c r="M48" s="1801" t="s">
        <v>1921</v>
      </c>
      <c r="N48" s="1829" t="s">
        <v>1922</v>
      </c>
      <c r="O48" s="1831">
        <v>6</v>
      </c>
      <c r="P48" s="3217" t="s">
        <v>1923</v>
      </c>
      <c r="Q48" s="2428" t="s">
        <v>1924</v>
      </c>
      <c r="R48" s="1821">
        <f>W48/S48</f>
        <v>0.5</v>
      </c>
      <c r="S48" s="3242">
        <f>SUM(W48:W49)</f>
        <v>36000000</v>
      </c>
      <c r="T48" s="2464" t="s">
        <v>1925</v>
      </c>
      <c r="U48" s="2173" t="s">
        <v>1926</v>
      </c>
      <c r="V48" s="1792" t="s">
        <v>1927</v>
      </c>
      <c r="W48" s="1175">
        <v>18000000</v>
      </c>
      <c r="X48" s="1827" t="s">
        <v>1928</v>
      </c>
      <c r="Y48" s="743">
        <v>20</v>
      </c>
      <c r="Z48" s="1788" t="s">
        <v>1763</v>
      </c>
      <c r="AA48" s="2507">
        <v>655</v>
      </c>
      <c r="AB48" s="2507">
        <v>1234</v>
      </c>
      <c r="AC48" s="2507">
        <v>253</v>
      </c>
      <c r="AD48" s="2507">
        <v>172</v>
      </c>
      <c r="AE48" s="2507">
        <v>1200</v>
      </c>
      <c r="AF48" s="2507">
        <v>633</v>
      </c>
      <c r="AG48" s="2507">
        <v>126</v>
      </c>
      <c r="AH48" s="2507">
        <v>120</v>
      </c>
      <c r="AI48" s="2507"/>
      <c r="AJ48" s="2507"/>
      <c r="AK48" s="2507"/>
      <c r="AL48" s="2507"/>
      <c r="AM48" s="2507">
        <v>582</v>
      </c>
      <c r="AN48" s="2507">
        <v>33</v>
      </c>
      <c r="AO48" s="2507">
        <v>51</v>
      </c>
      <c r="AP48" s="2507">
        <v>1889</v>
      </c>
      <c r="AQ48" s="3016"/>
      <c r="AR48" s="3018" t="s">
        <v>1764</v>
      </c>
    </row>
    <row r="49" spans="1:44" ht="66.75" customHeight="1" x14ac:dyDescent="0.25">
      <c r="A49" s="2435"/>
      <c r="B49" s="2436"/>
      <c r="C49" s="2338"/>
      <c r="D49" s="2488"/>
      <c r="E49" s="3181"/>
      <c r="F49" s="3182"/>
      <c r="G49" s="1798">
        <v>3502007</v>
      </c>
      <c r="H49" s="1803" t="s">
        <v>1929</v>
      </c>
      <c r="I49" s="1798">
        <v>3502007</v>
      </c>
      <c r="J49" s="1803" t="s">
        <v>1929</v>
      </c>
      <c r="K49" s="1797" t="s">
        <v>1930</v>
      </c>
      <c r="L49" s="1811" t="s">
        <v>1931</v>
      </c>
      <c r="M49" s="1797" t="s">
        <v>1930</v>
      </c>
      <c r="N49" s="1811" t="s">
        <v>1931</v>
      </c>
      <c r="O49" s="1797">
        <v>5</v>
      </c>
      <c r="P49" s="3217"/>
      <c r="Q49" s="2428"/>
      <c r="R49" s="1821">
        <f>W49/S48</f>
        <v>0.5</v>
      </c>
      <c r="S49" s="3242"/>
      <c r="T49" s="2466"/>
      <c r="U49" s="2334"/>
      <c r="V49" s="1793" t="s">
        <v>1932</v>
      </c>
      <c r="W49" s="1175">
        <v>18000000</v>
      </c>
      <c r="X49" s="1827" t="s">
        <v>1933</v>
      </c>
      <c r="Y49" s="1807">
        <v>20</v>
      </c>
      <c r="Z49" s="1789" t="s">
        <v>1763</v>
      </c>
      <c r="AA49" s="2508"/>
      <c r="AB49" s="2508"/>
      <c r="AC49" s="2508"/>
      <c r="AD49" s="2508"/>
      <c r="AE49" s="2508"/>
      <c r="AF49" s="2508"/>
      <c r="AG49" s="2508"/>
      <c r="AH49" s="2508"/>
      <c r="AI49" s="2508"/>
      <c r="AJ49" s="2508"/>
      <c r="AK49" s="2508"/>
      <c r="AL49" s="2508"/>
      <c r="AM49" s="2508"/>
      <c r="AN49" s="2508"/>
      <c r="AO49" s="2508"/>
      <c r="AP49" s="2508"/>
      <c r="AQ49" s="3249"/>
      <c r="AR49" s="3019"/>
    </row>
    <row r="50" spans="1:44" ht="15.75" x14ac:dyDescent="0.25">
      <c r="A50" s="427">
        <v>3</v>
      </c>
      <c r="B50" s="2432" t="s">
        <v>485</v>
      </c>
      <c r="C50" s="2432"/>
      <c r="D50" s="2432"/>
      <c r="E50" s="2432"/>
      <c r="F50" s="2432"/>
      <c r="G50" s="2432"/>
      <c r="H50" s="2432"/>
      <c r="I50" s="197"/>
      <c r="J50" s="200"/>
      <c r="K50" s="197"/>
      <c r="L50" s="200"/>
      <c r="M50" s="197"/>
      <c r="N50" s="200"/>
      <c r="O50" s="197"/>
      <c r="P50" s="197"/>
      <c r="Q50" s="200"/>
      <c r="R50" s="202"/>
      <c r="S50" s="1193"/>
      <c r="T50" s="200"/>
      <c r="U50" s="200"/>
      <c r="V50" s="233"/>
      <c r="W50" s="476"/>
      <c r="X50" s="709"/>
      <c r="Y50" s="238"/>
      <c r="Z50" s="234"/>
      <c r="AA50" s="234"/>
      <c r="AB50" s="234"/>
      <c r="AC50" s="234"/>
      <c r="AD50" s="234"/>
      <c r="AE50" s="234"/>
      <c r="AF50" s="234"/>
      <c r="AG50" s="234"/>
      <c r="AH50" s="234"/>
      <c r="AI50" s="234"/>
      <c r="AJ50" s="234"/>
      <c r="AK50" s="234"/>
      <c r="AL50" s="234"/>
      <c r="AM50" s="234"/>
      <c r="AN50" s="234"/>
      <c r="AO50" s="234"/>
      <c r="AP50" s="234"/>
      <c r="AQ50" s="323"/>
      <c r="AR50" s="324"/>
    </row>
    <row r="51" spans="1:44" s="70" customFormat="1" ht="15.75" x14ac:dyDescent="0.25">
      <c r="A51" s="2581"/>
      <c r="B51" s="2582"/>
      <c r="C51" s="441">
        <v>32</v>
      </c>
      <c r="D51" s="2437" t="s">
        <v>547</v>
      </c>
      <c r="E51" s="2437"/>
      <c r="F51" s="2437"/>
      <c r="G51" s="2437"/>
      <c r="H51" s="2437"/>
      <c r="I51" s="2437"/>
      <c r="J51" s="2437"/>
      <c r="K51" s="2437"/>
      <c r="L51" s="187"/>
      <c r="M51" s="184"/>
      <c r="N51" s="187"/>
      <c r="O51" s="184"/>
      <c r="P51" s="184"/>
      <c r="Q51" s="187"/>
      <c r="R51" s="189"/>
      <c r="S51" s="1194"/>
      <c r="T51" s="187"/>
      <c r="U51" s="187"/>
      <c r="V51" s="1195"/>
      <c r="W51" s="478"/>
      <c r="X51" s="327"/>
      <c r="Y51" s="331"/>
      <c r="Z51" s="327"/>
      <c r="AA51" s="327"/>
      <c r="AB51" s="327"/>
      <c r="AC51" s="327"/>
      <c r="AD51" s="327"/>
      <c r="AE51" s="327"/>
      <c r="AF51" s="327"/>
      <c r="AG51" s="327"/>
      <c r="AH51" s="327"/>
      <c r="AI51" s="327"/>
      <c r="AJ51" s="327"/>
      <c r="AK51" s="327"/>
      <c r="AL51" s="327"/>
      <c r="AM51" s="327"/>
      <c r="AN51" s="327"/>
      <c r="AO51" s="327"/>
      <c r="AP51" s="327"/>
      <c r="AQ51" s="332"/>
      <c r="AR51" s="333"/>
    </row>
    <row r="52" spans="1:44" ht="15.75" x14ac:dyDescent="0.25">
      <c r="A52" s="2433"/>
      <c r="B52" s="2434"/>
      <c r="C52" s="2486"/>
      <c r="D52" s="2487"/>
      <c r="E52" s="173">
        <v>3201</v>
      </c>
      <c r="F52" s="2444" t="s">
        <v>1934</v>
      </c>
      <c r="G52" s="2444"/>
      <c r="H52" s="2444"/>
      <c r="I52" s="2444"/>
      <c r="J52" s="2444"/>
      <c r="K52" s="2444"/>
      <c r="L52" s="2444"/>
      <c r="M52" s="173"/>
      <c r="N52" s="175"/>
      <c r="O52" s="173"/>
      <c r="P52" s="173"/>
      <c r="Q52" s="175"/>
      <c r="R52" s="173"/>
      <c r="S52" s="1170"/>
      <c r="T52" s="175"/>
      <c r="U52" s="175"/>
      <c r="V52" s="927"/>
      <c r="W52" s="455"/>
      <c r="X52" s="335"/>
      <c r="Y52" s="335"/>
      <c r="Z52" s="335"/>
      <c r="AA52" s="527"/>
      <c r="AB52" s="527"/>
      <c r="AC52" s="527"/>
      <c r="AD52" s="527"/>
      <c r="AE52" s="527"/>
      <c r="AF52" s="527"/>
      <c r="AG52" s="527"/>
      <c r="AH52" s="527"/>
      <c r="AI52" s="527"/>
      <c r="AJ52" s="527"/>
      <c r="AK52" s="527"/>
      <c r="AL52" s="527"/>
      <c r="AM52" s="527"/>
      <c r="AN52" s="527"/>
      <c r="AO52" s="527"/>
      <c r="AP52" s="527"/>
      <c r="AQ52" s="527"/>
      <c r="AR52" s="527"/>
    </row>
    <row r="53" spans="1:44" ht="69.75" customHeight="1" x14ac:dyDescent="0.25">
      <c r="A53" s="2433"/>
      <c r="B53" s="2434"/>
      <c r="C53" s="2337"/>
      <c r="D53" s="2135"/>
      <c r="E53" s="2581"/>
      <c r="F53" s="2582"/>
      <c r="G53" s="1810">
        <v>3201013</v>
      </c>
      <c r="H53" s="1811" t="s">
        <v>1935</v>
      </c>
      <c r="I53" s="1810">
        <v>3201013</v>
      </c>
      <c r="J53" s="1811" t="s">
        <v>1935</v>
      </c>
      <c r="K53" s="1810">
        <v>320101300</v>
      </c>
      <c r="L53" s="1811" t="s">
        <v>1936</v>
      </c>
      <c r="M53" s="1810">
        <v>320101300</v>
      </c>
      <c r="N53" s="1811" t="s">
        <v>1936</v>
      </c>
      <c r="O53" s="1836">
        <v>1</v>
      </c>
      <c r="P53" s="3217" t="s">
        <v>1937</v>
      </c>
      <c r="Q53" s="2455" t="s">
        <v>1938</v>
      </c>
      <c r="R53" s="1847">
        <f>W53/S53</f>
        <v>0.38617543579917424</v>
      </c>
      <c r="S53" s="3254">
        <f>SUM(W53:W54)</f>
        <v>81456499</v>
      </c>
      <c r="T53" s="2467" t="s">
        <v>1939</v>
      </c>
      <c r="U53" s="2281" t="s">
        <v>1940</v>
      </c>
      <c r="V53" s="1196" t="s">
        <v>1941</v>
      </c>
      <c r="W53" s="1197">
        <v>31456499</v>
      </c>
      <c r="X53" s="1827" t="s">
        <v>1942</v>
      </c>
      <c r="Y53" s="3255">
        <v>20</v>
      </c>
      <c r="Z53" s="3256" t="s">
        <v>1763</v>
      </c>
      <c r="AA53" s="3250">
        <v>39408</v>
      </c>
      <c r="AB53" s="3250">
        <v>38892</v>
      </c>
      <c r="AC53" s="3250">
        <v>15324</v>
      </c>
      <c r="AD53" s="3250">
        <v>7104</v>
      </c>
      <c r="AE53" s="3250">
        <v>40867</v>
      </c>
      <c r="AF53" s="3250">
        <v>15005</v>
      </c>
      <c r="AG53" s="3250"/>
      <c r="AH53" s="3250"/>
      <c r="AI53" s="3250"/>
      <c r="AJ53" s="3250"/>
      <c r="AK53" s="3250"/>
      <c r="AL53" s="3250"/>
      <c r="AM53" s="3250"/>
      <c r="AN53" s="3250"/>
      <c r="AO53" s="3250"/>
      <c r="AP53" s="3250">
        <f>SUM(L53:N54)</f>
        <v>640202105</v>
      </c>
      <c r="AQ53" s="3251">
        <v>44211</v>
      </c>
      <c r="AR53" s="3253" t="s">
        <v>1764</v>
      </c>
    </row>
    <row r="54" spans="1:44" ht="69.75" customHeight="1" x14ac:dyDescent="0.25">
      <c r="A54" s="2433"/>
      <c r="B54" s="2434"/>
      <c r="C54" s="2337"/>
      <c r="D54" s="2135"/>
      <c r="E54" s="2435"/>
      <c r="F54" s="2436"/>
      <c r="G54" s="1810">
        <v>3201008</v>
      </c>
      <c r="H54" s="1811" t="s">
        <v>1943</v>
      </c>
      <c r="I54" s="1810">
        <v>3201008</v>
      </c>
      <c r="J54" s="1811" t="s">
        <v>1943</v>
      </c>
      <c r="K54" s="1810">
        <v>320100805</v>
      </c>
      <c r="L54" s="1811" t="s">
        <v>1944</v>
      </c>
      <c r="M54" s="1810">
        <v>320100805</v>
      </c>
      <c r="N54" s="1811" t="s">
        <v>1944</v>
      </c>
      <c r="O54" s="1836">
        <v>2</v>
      </c>
      <c r="P54" s="3217"/>
      <c r="Q54" s="2455"/>
      <c r="R54" s="1847">
        <f>W54/S53</f>
        <v>0.61382456420082576</v>
      </c>
      <c r="S54" s="3254"/>
      <c r="T54" s="2469"/>
      <c r="U54" s="2317"/>
      <c r="V54" s="1196" t="s">
        <v>1945</v>
      </c>
      <c r="W54" s="1197">
        <v>50000000</v>
      </c>
      <c r="X54" s="1827" t="s">
        <v>1946</v>
      </c>
      <c r="Y54" s="3255"/>
      <c r="Z54" s="3256"/>
      <c r="AA54" s="3250"/>
      <c r="AB54" s="3250"/>
      <c r="AC54" s="3250"/>
      <c r="AD54" s="3250"/>
      <c r="AE54" s="3250"/>
      <c r="AF54" s="3250"/>
      <c r="AG54" s="3250"/>
      <c r="AH54" s="3250"/>
      <c r="AI54" s="3250"/>
      <c r="AJ54" s="3250"/>
      <c r="AK54" s="3250"/>
      <c r="AL54" s="3250"/>
      <c r="AM54" s="3250"/>
      <c r="AN54" s="3250"/>
      <c r="AO54" s="3250"/>
      <c r="AP54" s="3250"/>
      <c r="AQ54" s="3252"/>
      <c r="AR54" s="3253"/>
    </row>
    <row r="55" spans="1:44" ht="15.75" x14ac:dyDescent="0.25">
      <c r="A55" s="2433"/>
      <c r="B55" s="2434"/>
      <c r="C55" s="2337"/>
      <c r="D55" s="2135"/>
      <c r="E55" s="1164">
        <v>3202</v>
      </c>
      <c r="F55" s="2444" t="s">
        <v>1947</v>
      </c>
      <c r="G55" s="2444"/>
      <c r="H55" s="2444"/>
      <c r="I55" s="2444"/>
      <c r="J55" s="2444"/>
      <c r="K55" s="2444"/>
      <c r="L55" s="2444"/>
      <c r="M55" s="173"/>
      <c r="N55" s="175"/>
      <c r="O55" s="173"/>
      <c r="P55" s="173"/>
      <c r="Q55" s="175"/>
      <c r="R55" s="173"/>
      <c r="S55" s="1170"/>
      <c r="T55" s="175"/>
      <c r="U55" s="175"/>
      <c r="V55" s="1177"/>
      <c r="W55" s="455"/>
      <c r="X55" s="335"/>
      <c r="Y55" s="339"/>
      <c r="Z55" s="339"/>
      <c r="AA55" s="339"/>
      <c r="AB55" s="339"/>
      <c r="AC55" s="339"/>
      <c r="AD55" s="339"/>
      <c r="AE55" s="339"/>
      <c r="AF55" s="339"/>
      <c r="AG55" s="339"/>
      <c r="AH55" s="339"/>
      <c r="AI55" s="339"/>
      <c r="AJ55" s="339"/>
      <c r="AK55" s="339"/>
      <c r="AL55" s="339"/>
      <c r="AM55" s="339"/>
      <c r="AN55" s="339"/>
      <c r="AO55" s="339"/>
      <c r="AP55" s="339"/>
      <c r="AQ55" s="339"/>
      <c r="AR55" s="339"/>
    </row>
    <row r="56" spans="1:44" ht="39" customHeight="1" x14ac:dyDescent="0.25">
      <c r="A56" s="2433"/>
      <c r="B56" s="2434"/>
      <c r="C56" s="2337"/>
      <c r="D56" s="2135"/>
      <c r="E56" s="3257"/>
      <c r="F56" s="3258"/>
      <c r="G56" s="2453" t="s">
        <v>1948</v>
      </c>
      <c r="H56" s="2573" t="s">
        <v>1949</v>
      </c>
      <c r="I56" s="2453" t="s">
        <v>1948</v>
      </c>
      <c r="J56" s="2573" t="s">
        <v>1949</v>
      </c>
      <c r="K56" s="2571" t="s">
        <v>1950</v>
      </c>
      <c r="L56" s="3275" t="s">
        <v>1951</v>
      </c>
      <c r="M56" s="2571" t="s">
        <v>1950</v>
      </c>
      <c r="N56" s="3275" t="s">
        <v>1951</v>
      </c>
      <c r="O56" s="3185">
        <v>600</v>
      </c>
      <c r="P56" s="3186" t="s">
        <v>1952</v>
      </c>
      <c r="Q56" s="2573" t="s">
        <v>1953</v>
      </c>
      <c r="R56" s="3189">
        <f>SUM(W56:W58)/S56</f>
        <v>0.19203384449166835</v>
      </c>
      <c r="S56" s="3272">
        <f>SUM(W56:W64)</f>
        <v>1145631389</v>
      </c>
      <c r="T56" s="2464" t="s">
        <v>1954</v>
      </c>
      <c r="U56" s="2281" t="s">
        <v>1955</v>
      </c>
      <c r="V56" s="3042" t="s">
        <v>1956</v>
      </c>
      <c r="W56" s="1198">
        <f>220000000-20000000-10100000</f>
        <v>189900000</v>
      </c>
      <c r="X56" s="1827" t="s">
        <v>1957</v>
      </c>
      <c r="Y56" s="743">
        <v>20</v>
      </c>
      <c r="Z56" s="1788" t="s">
        <v>1763</v>
      </c>
      <c r="AA56" s="2430">
        <v>291786</v>
      </c>
      <c r="AB56" s="2430">
        <v>270331</v>
      </c>
      <c r="AC56" s="2430">
        <v>102045</v>
      </c>
      <c r="AD56" s="2430">
        <v>39183</v>
      </c>
      <c r="AE56" s="2430">
        <v>310195</v>
      </c>
      <c r="AF56" s="2430">
        <v>110694</v>
      </c>
      <c r="AG56" s="2430"/>
      <c r="AH56" s="2430"/>
      <c r="AI56" s="2430"/>
      <c r="AJ56" s="2430"/>
      <c r="AK56" s="2430"/>
      <c r="AL56" s="2430"/>
      <c r="AM56" s="2430"/>
      <c r="AN56" s="2430"/>
      <c r="AO56" s="2430"/>
      <c r="AP56" s="2430">
        <v>562117</v>
      </c>
      <c r="AQ56" s="3266">
        <v>44211</v>
      </c>
      <c r="AR56" s="2423" t="s">
        <v>1764</v>
      </c>
    </row>
    <row r="57" spans="1:44" ht="39" customHeight="1" x14ac:dyDescent="0.25">
      <c r="A57" s="2433"/>
      <c r="B57" s="2434"/>
      <c r="C57" s="2337"/>
      <c r="D57" s="2135"/>
      <c r="E57" s="3259"/>
      <c r="F57" s="3260"/>
      <c r="G57" s="2453"/>
      <c r="H57" s="2573"/>
      <c r="I57" s="2453"/>
      <c r="J57" s="2573"/>
      <c r="K57" s="2571"/>
      <c r="L57" s="3275"/>
      <c r="M57" s="2571"/>
      <c r="N57" s="3275"/>
      <c r="O57" s="3185"/>
      <c r="P57" s="3187"/>
      <c r="Q57" s="2573"/>
      <c r="R57" s="3189"/>
      <c r="S57" s="3272"/>
      <c r="T57" s="2465"/>
      <c r="U57" s="2316"/>
      <c r="V57" s="3273"/>
      <c r="W57" s="1198">
        <v>20000000</v>
      </c>
      <c r="X57" s="1827" t="s">
        <v>1958</v>
      </c>
      <c r="Y57" s="743">
        <v>20</v>
      </c>
      <c r="Z57" s="1788" t="s">
        <v>1763</v>
      </c>
      <c r="AA57" s="2430"/>
      <c r="AB57" s="2430"/>
      <c r="AC57" s="2430"/>
      <c r="AD57" s="2430"/>
      <c r="AE57" s="2430"/>
      <c r="AF57" s="2430"/>
      <c r="AG57" s="2430"/>
      <c r="AH57" s="2430"/>
      <c r="AI57" s="2430"/>
      <c r="AJ57" s="2430"/>
      <c r="AK57" s="2430"/>
      <c r="AL57" s="2430"/>
      <c r="AM57" s="2430"/>
      <c r="AN57" s="2430"/>
      <c r="AO57" s="2430"/>
      <c r="AP57" s="2430"/>
      <c r="AQ57" s="3267"/>
      <c r="AR57" s="2423"/>
    </row>
    <row r="58" spans="1:44" ht="39" customHeight="1" x14ac:dyDescent="0.25">
      <c r="A58" s="2433"/>
      <c r="B58" s="2434"/>
      <c r="C58" s="2337"/>
      <c r="D58" s="2135"/>
      <c r="E58" s="3259"/>
      <c r="F58" s="3260"/>
      <c r="G58" s="2453"/>
      <c r="H58" s="2573"/>
      <c r="I58" s="2453"/>
      <c r="J58" s="2573"/>
      <c r="K58" s="2571"/>
      <c r="L58" s="3275"/>
      <c r="M58" s="2571"/>
      <c r="N58" s="3275"/>
      <c r="O58" s="3185"/>
      <c r="P58" s="3187"/>
      <c r="Q58" s="2573"/>
      <c r="R58" s="3189"/>
      <c r="S58" s="3272"/>
      <c r="T58" s="2465"/>
      <c r="U58" s="2316"/>
      <c r="V58" s="3274"/>
      <c r="W58" s="1198">
        <v>10100000</v>
      </c>
      <c r="X58" s="1827" t="s">
        <v>1959</v>
      </c>
      <c r="Y58" s="743">
        <v>20</v>
      </c>
      <c r="Z58" s="1788" t="s">
        <v>1763</v>
      </c>
      <c r="AA58" s="2430"/>
      <c r="AB58" s="2430"/>
      <c r="AC58" s="2430"/>
      <c r="AD58" s="2430"/>
      <c r="AE58" s="2430"/>
      <c r="AF58" s="2430"/>
      <c r="AG58" s="2430"/>
      <c r="AH58" s="2430"/>
      <c r="AI58" s="2430"/>
      <c r="AJ58" s="2430"/>
      <c r="AK58" s="2430"/>
      <c r="AL58" s="2430"/>
      <c r="AM58" s="2430"/>
      <c r="AN58" s="2430"/>
      <c r="AO58" s="2430"/>
      <c r="AP58" s="2430"/>
      <c r="AQ58" s="3267"/>
      <c r="AR58" s="2423"/>
    </row>
    <row r="59" spans="1:44" ht="66.75" customHeight="1" x14ac:dyDescent="0.25">
      <c r="A59" s="2433"/>
      <c r="B59" s="2434"/>
      <c r="C59" s="2337"/>
      <c r="D59" s="2135"/>
      <c r="E59" s="3259"/>
      <c r="F59" s="3260"/>
      <c r="G59" s="1798">
        <v>3202037</v>
      </c>
      <c r="H59" s="1803" t="s">
        <v>1960</v>
      </c>
      <c r="I59" s="1798">
        <v>3202037</v>
      </c>
      <c r="J59" s="1803" t="s">
        <v>1960</v>
      </c>
      <c r="K59" s="1801">
        <v>320203704</v>
      </c>
      <c r="L59" s="1829" t="s">
        <v>1961</v>
      </c>
      <c r="M59" s="1801" t="s">
        <v>1962</v>
      </c>
      <c r="N59" s="1829" t="s">
        <v>1961</v>
      </c>
      <c r="O59" s="1831">
        <v>40</v>
      </c>
      <c r="P59" s="3187"/>
      <c r="Q59" s="2573"/>
      <c r="R59" s="1821">
        <f>W59/S56</f>
        <v>8.3140342447443186E-2</v>
      </c>
      <c r="S59" s="3272"/>
      <c r="T59" s="2465"/>
      <c r="U59" s="2316"/>
      <c r="V59" s="1839" t="s">
        <v>1963</v>
      </c>
      <c r="W59" s="1199">
        <f>82575952+12672234</f>
        <v>95248186</v>
      </c>
      <c r="X59" s="1827" t="s">
        <v>1964</v>
      </c>
      <c r="Y59" s="1807">
        <v>20</v>
      </c>
      <c r="Z59" s="1789" t="s">
        <v>1763</v>
      </c>
      <c r="AA59" s="2430"/>
      <c r="AB59" s="2430"/>
      <c r="AC59" s="2430"/>
      <c r="AD59" s="2430"/>
      <c r="AE59" s="2430"/>
      <c r="AF59" s="2430"/>
      <c r="AG59" s="2430"/>
      <c r="AH59" s="2430"/>
      <c r="AI59" s="2430"/>
      <c r="AJ59" s="2430"/>
      <c r="AK59" s="2430"/>
      <c r="AL59" s="2430"/>
      <c r="AM59" s="2430"/>
      <c r="AN59" s="2430"/>
      <c r="AO59" s="2430"/>
      <c r="AP59" s="2430"/>
      <c r="AQ59" s="3267"/>
      <c r="AR59" s="2423"/>
    </row>
    <row r="60" spans="1:44" ht="39" customHeight="1" x14ac:dyDescent="0.25">
      <c r="A60" s="2433"/>
      <c r="B60" s="2434"/>
      <c r="C60" s="2337"/>
      <c r="D60" s="2135"/>
      <c r="E60" s="3259"/>
      <c r="F60" s="3260"/>
      <c r="G60" s="3269" t="s">
        <v>63</v>
      </c>
      <c r="H60" s="3199" t="s">
        <v>1965</v>
      </c>
      <c r="I60" s="3269">
        <v>3202037</v>
      </c>
      <c r="J60" s="3199" t="s">
        <v>1960</v>
      </c>
      <c r="K60" s="3269" t="s">
        <v>63</v>
      </c>
      <c r="L60" s="3203" t="s">
        <v>1966</v>
      </c>
      <c r="M60" s="3277">
        <v>320203700</v>
      </c>
      <c r="N60" s="3203" t="s">
        <v>1967</v>
      </c>
      <c r="O60" s="3193">
        <v>60</v>
      </c>
      <c r="P60" s="3187"/>
      <c r="Q60" s="2573"/>
      <c r="R60" s="3195">
        <f>SUM(W60:W63)/S56</f>
        <v>0.62008007970179668</v>
      </c>
      <c r="S60" s="3272"/>
      <c r="T60" s="2465"/>
      <c r="U60" s="2316"/>
      <c r="V60" s="2187" t="s">
        <v>1968</v>
      </c>
      <c r="W60" s="562">
        <v>290383203</v>
      </c>
      <c r="X60" s="1827" t="s">
        <v>1969</v>
      </c>
      <c r="Y60" s="1794">
        <v>88</v>
      </c>
      <c r="Z60" s="1816" t="s">
        <v>1789</v>
      </c>
      <c r="AA60" s="2430"/>
      <c r="AB60" s="2430"/>
      <c r="AC60" s="2430"/>
      <c r="AD60" s="2430"/>
      <c r="AE60" s="2430"/>
      <c r="AF60" s="2430"/>
      <c r="AG60" s="2430"/>
      <c r="AH60" s="2430"/>
      <c r="AI60" s="2430"/>
      <c r="AJ60" s="2430"/>
      <c r="AK60" s="2430"/>
      <c r="AL60" s="2430"/>
      <c r="AM60" s="2430"/>
      <c r="AN60" s="2430"/>
      <c r="AO60" s="2430"/>
      <c r="AP60" s="2430"/>
      <c r="AQ60" s="3267"/>
      <c r="AR60" s="2423"/>
    </row>
    <row r="61" spans="1:44" ht="39" customHeight="1" x14ac:dyDescent="0.25">
      <c r="A61" s="2433"/>
      <c r="B61" s="2434"/>
      <c r="C61" s="2337"/>
      <c r="D61" s="2135"/>
      <c r="E61" s="3259"/>
      <c r="F61" s="3260"/>
      <c r="G61" s="3270"/>
      <c r="H61" s="3265"/>
      <c r="I61" s="3270"/>
      <c r="J61" s="3265"/>
      <c r="K61" s="3270"/>
      <c r="L61" s="3208"/>
      <c r="M61" s="3278"/>
      <c r="N61" s="3208"/>
      <c r="O61" s="3280"/>
      <c r="P61" s="3187"/>
      <c r="Q61" s="2573"/>
      <c r="R61" s="3223"/>
      <c r="S61" s="3272"/>
      <c r="T61" s="2465"/>
      <c r="U61" s="2316"/>
      <c r="V61" s="2188"/>
      <c r="W61" s="1199">
        <v>372000000</v>
      </c>
      <c r="X61" s="1827" t="s">
        <v>1970</v>
      </c>
      <c r="Y61" s="1808">
        <v>20</v>
      </c>
      <c r="Z61" s="1786" t="s">
        <v>1763</v>
      </c>
      <c r="AA61" s="2430"/>
      <c r="AB61" s="2430"/>
      <c r="AC61" s="2430"/>
      <c r="AD61" s="2430"/>
      <c r="AE61" s="2430"/>
      <c r="AF61" s="2430"/>
      <c r="AG61" s="2430"/>
      <c r="AH61" s="2430"/>
      <c r="AI61" s="2430"/>
      <c r="AJ61" s="2430"/>
      <c r="AK61" s="2430"/>
      <c r="AL61" s="2430"/>
      <c r="AM61" s="2430"/>
      <c r="AN61" s="2430"/>
      <c r="AO61" s="2430"/>
      <c r="AP61" s="2430"/>
      <c r="AQ61" s="3267"/>
      <c r="AR61" s="2423"/>
    </row>
    <row r="62" spans="1:44" ht="39" customHeight="1" x14ac:dyDescent="0.25">
      <c r="A62" s="2433"/>
      <c r="B62" s="2434"/>
      <c r="C62" s="2337"/>
      <c r="D62" s="2135"/>
      <c r="E62" s="3259"/>
      <c r="F62" s="3260"/>
      <c r="G62" s="3270"/>
      <c r="H62" s="3265"/>
      <c r="I62" s="3270"/>
      <c r="J62" s="3265"/>
      <c r="K62" s="3270"/>
      <c r="L62" s="3208"/>
      <c r="M62" s="3278"/>
      <c r="N62" s="3208"/>
      <c r="O62" s="3280"/>
      <c r="P62" s="3187"/>
      <c r="Q62" s="2573"/>
      <c r="R62" s="3223"/>
      <c r="S62" s="3272"/>
      <c r="T62" s="2465"/>
      <c r="U62" s="2316"/>
      <c r="V62" s="3015"/>
      <c r="W62" s="1199">
        <v>20000000</v>
      </c>
      <c r="X62" s="1827" t="s">
        <v>1971</v>
      </c>
      <c r="Y62" s="743">
        <v>20</v>
      </c>
      <c r="Z62" s="1788" t="s">
        <v>1763</v>
      </c>
      <c r="AA62" s="2430"/>
      <c r="AB62" s="2430"/>
      <c r="AC62" s="2430"/>
      <c r="AD62" s="2430"/>
      <c r="AE62" s="2430"/>
      <c r="AF62" s="2430"/>
      <c r="AG62" s="2430"/>
      <c r="AH62" s="2430"/>
      <c r="AI62" s="2430"/>
      <c r="AJ62" s="2430"/>
      <c r="AK62" s="2430"/>
      <c r="AL62" s="2430"/>
      <c r="AM62" s="2430"/>
      <c r="AN62" s="2430"/>
      <c r="AO62" s="2430"/>
      <c r="AP62" s="2430"/>
      <c r="AQ62" s="3267"/>
      <c r="AR62" s="2423"/>
    </row>
    <row r="63" spans="1:44" ht="108" customHeight="1" x14ac:dyDescent="0.25">
      <c r="A63" s="2433"/>
      <c r="B63" s="2434"/>
      <c r="C63" s="2337"/>
      <c r="D63" s="2135"/>
      <c r="E63" s="3259"/>
      <c r="F63" s="3260"/>
      <c r="G63" s="3271"/>
      <c r="H63" s="3200"/>
      <c r="I63" s="3271"/>
      <c r="J63" s="3200"/>
      <c r="K63" s="3271"/>
      <c r="L63" s="3204"/>
      <c r="M63" s="3279"/>
      <c r="N63" s="3204"/>
      <c r="O63" s="3194"/>
      <c r="P63" s="3187"/>
      <c r="Q63" s="2573"/>
      <c r="R63" s="3196"/>
      <c r="S63" s="3272"/>
      <c r="T63" s="2465"/>
      <c r="U63" s="2316"/>
      <c r="V63" s="1848" t="s">
        <v>1972</v>
      </c>
      <c r="W63" s="1199">
        <v>28000000</v>
      </c>
      <c r="X63" s="1827" t="s">
        <v>1973</v>
      </c>
      <c r="Y63" s="1807">
        <v>20</v>
      </c>
      <c r="Z63" s="1789" t="s">
        <v>1763</v>
      </c>
      <c r="AA63" s="2430"/>
      <c r="AB63" s="2430"/>
      <c r="AC63" s="2430"/>
      <c r="AD63" s="2430"/>
      <c r="AE63" s="2430"/>
      <c r="AF63" s="2430"/>
      <c r="AG63" s="2430"/>
      <c r="AH63" s="2430"/>
      <c r="AI63" s="2430"/>
      <c r="AJ63" s="2430"/>
      <c r="AK63" s="2430"/>
      <c r="AL63" s="2430"/>
      <c r="AM63" s="2430"/>
      <c r="AN63" s="2430"/>
      <c r="AO63" s="2430"/>
      <c r="AP63" s="2430"/>
      <c r="AQ63" s="3267"/>
      <c r="AR63" s="2423"/>
    </row>
    <row r="64" spans="1:44" ht="79.5" customHeight="1" x14ac:dyDescent="0.25">
      <c r="A64" s="2433"/>
      <c r="B64" s="2434"/>
      <c r="C64" s="2337"/>
      <c r="D64" s="2135"/>
      <c r="E64" s="3259"/>
      <c r="F64" s="3260"/>
      <c r="G64" s="1784">
        <v>3202043</v>
      </c>
      <c r="H64" s="1803" t="s">
        <v>1974</v>
      </c>
      <c r="I64" s="1798">
        <v>3202043</v>
      </c>
      <c r="J64" s="1803" t="s">
        <v>1974</v>
      </c>
      <c r="K64" s="1784">
        <v>3202043</v>
      </c>
      <c r="L64" s="1829" t="s">
        <v>1975</v>
      </c>
      <c r="M64" s="1801">
        <v>320204300</v>
      </c>
      <c r="N64" s="1829" t="s">
        <v>1975</v>
      </c>
      <c r="O64" s="1849">
        <v>1</v>
      </c>
      <c r="P64" s="3188"/>
      <c r="Q64" s="2573"/>
      <c r="R64" s="1821">
        <f>W64/S56</f>
        <v>0.10474573335909182</v>
      </c>
      <c r="S64" s="3272"/>
      <c r="T64" s="2466"/>
      <c r="U64" s="2317"/>
      <c r="V64" s="1817" t="s">
        <v>1976</v>
      </c>
      <c r="W64" s="1199">
        <f>100000000+20000000</f>
        <v>120000000</v>
      </c>
      <c r="X64" s="1827" t="s">
        <v>1977</v>
      </c>
      <c r="Y64" s="1807">
        <v>20</v>
      </c>
      <c r="Z64" s="1789" t="s">
        <v>1763</v>
      </c>
      <c r="AA64" s="2430"/>
      <c r="AB64" s="2430"/>
      <c r="AC64" s="2430"/>
      <c r="AD64" s="2430"/>
      <c r="AE64" s="2430"/>
      <c r="AF64" s="2430"/>
      <c r="AG64" s="2430"/>
      <c r="AH64" s="2430"/>
      <c r="AI64" s="2430"/>
      <c r="AJ64" s="2430"/>
      <c r="AK64" s="2430"/>
      <c r="AL64" s="2430"/>
      <c r="AM64" s="2430"/>
      <c r="AN64" s="2430"/>
      <c r="AO64" s="2430"/>
      <c r="AP64" s="2430"/>
      <c r="AQ64" s="3268"/>
      <c r="AR64" s="2423"/>
    </row>
    <row r="65" spans="1:44" ht="88.5" customHeight="1" x14ac:dyDescent="0.25">
      <c r="A65" s="2433"/>
      <c r="B65" s="2434"/>
      <c r="C65" s="2337"/>
      <c r="D65" s="2135"/>
      <c r="E65" s="3259"/>
      <c r="F65" s="3260"/>
      <c r="G65" s="2572" t="s">
        <v>63</v>
      </c>
      <c r="H65" s="2573" t="s">
        <v>1978</v>
      </c>
      <c r="I65" s="2572">
        <v>3202014</v>
      </c>
      <c r="J65" s="2257" t="s">
        <v>1979</v>
      </c>
      <c r="K65" s="3263" t="s">
        <v>63</v>
      </c>
      <c r="L65" s="3275" t="s">
        <v>1980</v>
      </c>
      <c r="M65" s="3263">
        <v>320201402</v>
      </c>
      <c r="N65" s="2251" t="s">
        <v>1981</v>
      </c>
      <c r="O65" s="3276">
        <v>1</v>
      </c>
      <c r="P65" s="3241" t="s">
        <v>1982</v>
      </c>
      <c r="Q65" s="2257" t="s">
        <v>1983</v>
      </c>
      <c r="R65" s="3281">
        <f>SUM(W65:W66)/S65</f>
        <v>1</v>
      </c>
      <c r="S65" s="3282">
        <f>SUM(W65:W66)</f>
        <v>36000000</v>
      </c>
      <c r="T65" s="2467" t="s">
        <v>1984</v>
      </c>
      <c r="U65" s="2467" t="s">
        <v>1985</v>
      </c>
      <c r="V65" s="2283" t="s">
        <v>1986</v>
      </c>
      <c r="W65" s="1199">
        <f>36000000-4400000</f>
        <v>31600000</v>
      </c>
      <c r="X65" s="1827" t="s">
        <v>1987</v>
      </c>
      <c r="Y65" s="3287">
        <v>20</v>
      </c>
      <c r="Z65" s="2975" t="s">
        <v>1763</v>
      </c>
      <c r="AA65" s="2500">
        <v>6100</v>
      </c>
      <c r="AB65" s="2500">
        <v>5060</v>
      </c>
      <c r="AC65" s="2500">
        <v>2550</v>
      </c>
      <c r="AD65" s="2500">
        <v>2150</v>
      </c>
      <c r="AE65" s="2500">
        <v>5500</v>
      </c>
      <c r="AF65" s="2500">
        <v>960</v>
      </c>
      <c r="AG65" s="2500"/>
      <c r="AH65" s="2500"/>
      <c r="AI65" s="2500"/>
      <c r="AJ65" s="2500"/>
      <c r="AK65" s="2500"/>
      <c r="AL65" s="2500"/>
      <c r="AM65" s="2500">
        <v>400</v>
      </c>
      <c r="AN65" s="2500">
        <v>100</v>
      </c>
      <c r="AO65" s="2500">
        <v>200</v>
      </c>
      <c r="AP65" s="2500">
        <v>11160</v>
      </c>
      <c r="AQ65" s="3283">
        <v>44211</v>
      </c>
      <c r="AR65" s="3285" t="s">
        <v>1764</v>
      </c>
    </row>
    <row r="66" spans="1:44" ht="88.5" customHeight="1" x14ac:dyDescent="0.25">
      <c r="A66" s="2433"/>
      <c r="B66" s="2434"/>
      <c r="C66" s="2337"/>
      <c r="D66" s="2135"/>
      <c r="E66" s="3259"/>
      <c r="F66" s="3260"/>
      <c r="G66" s="2572"/>
      <c r="H66" s="2573"/>
      <c r="I66" s="2572"/>
      <c r="J66" s="2257"/>
      <c r="K66" s="3263"/>
      <c r="L66" s="3275"/>
      <c r="M66" s="3263"/>
      <c r="N66" s="2251"/>
      <c r="O66" s="3276"/>
      <c r="P66" s="3241"/>
      <c r="Q66" s="2257"/>
      <c r="R66" s="3281"/>
      <c r="S66" s="3282"/>
      <c r="T66" s="2469"/>
      <c r="U66" s="2469"/>
      <c r="V66" s="3028"/>
      <c r="W66" s="1199">
        <v>4400000</v>
      </c>
      <c r="X66" s="1827" t="s">
        <v>1988</v>
      </c>
      <c r="Y66" s="3287"/>
      <c r="Z66" s="2975"/>
      <c r="AA66" s="2500"/>
      <c r="AB66" s="2500"/>
      <c r="AC66" s="2500"/>
      <c r="AD66" s="2500"/>
      <c r="AE66" s="2500"/>
      <c r="AF66" s="2500"/>
      <c r="AG66" s="2500"/>
      <c r="AH66" s="2500"/>
      <c r="AI66" s="2500"/>
      <c r="AJ66" s="2500"/>
      <c r="AK66" s="2500"/>
      <c r="AL66" s="2500"/>
      <c r="AM66" s="2500"/>
      <c r="AN66" s="2500"/>
      <c r="AO66" s="2500"/>
      <c r="AP66" s="2500"/>
      <c r="AQ66" s="3284"/>
      <c r="AR66" s="3286"/>
    </row>
    <row r="67" spans="1:44" ht="52.5" customHeight="1" x14ac:dyDescent="0.25">
      <c r="A67" s="2433"/>
      <c r="B67" s="2434"/>
      <c r="C67" s="2337"/>
      <c r="D67" s="2135"/>
      <c r="E67" s="3259"/>
      <c r="F67" s="3260"/>
      <c r="G67" s="3221" t="s">
        <v>63</v>
      </c>
      <c r="H67" s="3199" t="s">
        <v>1989</v>
      </c>
      <c r="I67" s="3221">
        <v>3202014</v>
      </c>
      <c r="J67" s="3199" t="s">
        <v>1979</v>
      </c>
      <c r="K67" s="3221" t="s">
        <v>63</v>
      </c>
      <c r="L67" s="2694" t="s">
        <v>1990</v>
      </c>
      <c r="M67" s="3221">
        <v>320201402</v>
      </c>
      <c r="N67" s="2694" t="s">
        <v>1981</v>
      </c>
      <c r="O67" s="3291">
        <v>1</v>
      </c>
      <c r="P67" s="3186" t="s">
        <v>1991</v>
      </c>
      <c r="Q67" s="2281" t="s">
        <v>1992</v>
      </c>
      <c r="R67" s="3233">
        <f>SUM(W67:W69)/S67</f>
        <v>1</v>
      </c>
      <c r="S67" s="3295">
        <f>SUM(W67:W69)</f>
        <v>54000000</v>
      </c>
      <c r="T67" s="2467" t="s">
        <v>1993</v>
      </c>
      <c r="U67" s="2467" t="s">
        <v>1994</v>
      </c>
      <c r="V67" s="2283" t="s">
        <v>1995</v>
      </c>
      <c r="W67" s="1199">
        <f>48000000-8300000</f>
        <v>39700000</v>
      </c>
      <c r="X67" s="1827" t="s">
        <v>1996</v>
      </c>
      <c r="Y67" s="3288">
        <v>20</v>
      </c>
      <c r="Z67" s="3289" t="s">
        <v>1763</v>
      </c>
      <c r="AA67" s="3231">
        <v>6100</v>
      </c>
      <c r="AB67" s="3231">
        <v>5060</v>
      </c>
      <c r="AC67" s="3231">
        <v>2550</v>
      </c>
      <c r="AD67" s="3231">
        <v>2150</v>
      </c>
      <c r="AE67" s="3231">
        <v>5500</v>
      </c>
      <c r="AF67" s="3231">
        <v>960</v>
      </c>
      <c r="AG67" s="3231"/>
      <c r="AH67" s="3231"/>
      <c r="AI67" s="3231"/>
      <c r="AJ67" s="3231"/>
      <c r="AK67" s="3231"/>
      <c r="AL67" s="3231"/>
      <c r="AM67" s="3231">
        <v>400</v>
      </c>
      <c r="AN67" s="3231">
        <v>100</v>
      </c>
      <c r="AO67" s="3231">
        <v>200</v>
      </c>
      <c r="AP67" s="3231">
        <v>11160</v>
      </c>
      <c r="AQ67" s="3283">
        <v>44211</v>
      </c>
      <c r="AR67" s="2423" t="s">
        <v>1764</v>
      </c>
    </row>
    <row r="68" spans="1:44" ht="52.5" customHeight="1" x14ac:dyDescent="0.25">
      <c r="A68" s="2433"/>
      <c r="B68" s="2434"/>
      <c r="C68" s="2337"/>
      <c r="D68" s="2135"/>
      <c r="E68" s="3259"/>
      <c r="F68" s="3260"/>
      <c r="G68" s="3264"/>
      <c r="H68" s="3265"/>
      <c r="I68" s="3264"/>
      <c r="J68" s="3265"/>
      <c r="K68" s="3264"/>
      <c r="L68" s="2684"/>
      <c r="M68" s="3264"/>
      <c r="N68" s="2684"/>
      <c r="O68" s="3292"/>
      <c r="P68" s="3187"/>
      <c r="Q68" s="2316"/>
      <c r="R68" s="3294"/>
      <c r="S68" s="3296"/>
      <c r="T68" s="2468"/>
      <c r="U68" s="2468"/>
      <c r="V68" s="2283"/>
      <c r="W68" s="1199">
        <v>8300000</v>
      </c>
      <c r="X68" s="1827" t="s">
        <v>1997</v>
      </c>
      <c r="Y68" s="3288"/>
      <c r="Z68" s="3289"/>
      <c r="AA68" s="3290"/>
      <c r="AB68" s="3290"/>
      <c r="AC68" s="3290"/>
      <c r="AD68" s="3290"/>
      <c r="AE68" s="3290"/>
      <c r="AF68" s="3290"/>
      <c r="AG68" s="3290"/>
      <c r="AH68" s="3290"/>
      <c r="AI68" s="3290"/>
      <c r="AJ68" s="3290"/>
      <c r="AK68" s="3290"/>
      <c r="AL68" s="3290"/>
      <c r="AM68" s="3290"/>
      <c r="AN68" s="3290"/>
      <c r="AO68" s="3290"/>
      <c r="AP68" s="3290"/>
      <c r="AQ68" s="3298"/>
      <c r="AR68" s="2423"/>
    </row>
    <row r="69" spans="1:44" ht="52.5" customHeight="1" x14ac:dyDescent="0.25">
      <c r="A69" s="2433"/>
      <c r="B69" s="2434"/>
      <c r="C69" s="2337"/>
      <c r="D69" s="2135"/>
      <c r="E69" s="3261"/>
      <c r="F69" s="3262"/>
      <c r="G69" s="3222"/>
      <c r="H69" s="3200"/>
      <c r="I69" s="3222"/>
      <c r="J69" s="3200"/>
      <c r="K69" s="3222"/>
      <c r="L69" s="2685"/>
      <c r="M69" s="3222"/>
      <c r="N69" s="2685"/>
      <c r="O69" s="3293"/>
      <c r="P69" s="3188"/>
      <c r="Q69" s="2317"/>
      <c r="R69" s="3234"/>
      <c r="S69" s="3297"/>
      <c r="T69" s="2469"/>
      <c r="U69" s="2469"/>
      <c r="V69" s="2283"/>
      <c r="W69" s="1199">
        <v>6000000</v>
      </c>
      <c r="X69" s="1827" t="s">
        <v>1998</v>
      </c>
      <c r="Y69" s="3287"/>
      <c r="Z69" s="2994"/>
      <c r="AA69" s="3232"/>
      <c r="AB69" s="3232"/>
      <c r="AC69" s="3232"/>
      <c r="AD69" s="3232"/>
      <c r="AE69" s="3232"/>
      <c r="AF69" s="3232"/>
      <c r="AG69" s="3232"/>
      <c r="AH69" s="3232"/>
      <c r="AI69" s="3232"/>
      <c r="AJ69" s="3232"/>
      <c r="AK69" s="3232"/>
      <c r="AL69" s="3232"/>
      <c r="AM69" s="3232"/>
      <c r="AN69" s="3232"/>
      <c r="AO69" s="3232"/>
      <c r="AP69" s="3232"/>
      <c r="AQ69" s="3284"/>
      <c r="AR69" s="2423"/>
    </row>
    <row r="70" spans="1:44" ht="30.75" customHeight="1" x14ac:dyDescent="0.25">
      <c r="A70" s="2433"/>
      <c r="B70" s="2434"/>
      <c r="C70" s="2337"/>
      <c r="D70" s="2135"/>
      <c r="E70" s="1164">
        <v>3204</v>
      </c>
      <c r="F70" s="1802" t="s">
        <v>1999</v>
      </c>
      <c r="G70" s="1802"/>
      <c r="H70" s="175"/>
      <c r="I70" s="1802"/>
      <c r="J70" s="175"/>
      <c r="K70" s="1802"/>
      <c r="L70" s="175"/>
      <c r="M70" s="173"/>
      <c r="N70" s="175"/>
      <c r="O70" s="173"/>
      <c r="P70" s="173"/>
      <c r="Q70" s="175"/>
      <c r="R70" s="178"/>
      <c r="S70" s="1170"/>
      <c r="T70" s="175"/>
      <c r="U70" s="175"/>
      <c r="V70" s="1177"/>
      <c r="W70" s="455"/>
      <c r="X70" s="335"/>
      <c r="Y70" s="1165"/>
      <c r="Z70" s="339"/>
      <c r="AA70" s="173"/>
      <c r="AB70" s="173"/>
      <c r="AC70" s="173"/>
      <c r="AD70" s="173"/>
      <c r="AE70" s="173"/>
      <c r="AF70" s="173"/>
      <c r="AG70" s="173"/>
      <c r="AH70" s="173"/>
      <c r="AI70" s="173"/>
      <c r="AJ70" s="173"/>
      <c r="AK70" s="173"/>
      <c r="AL70" s="173"/>
      <c r="AM70" s="173"/>
      <c r="AN70" s="173"/>
      <c r="AO70" s="173"/>
      <c r="AP70" s="173"/>
      <c r="AQ70" s="174"/>
      <c r="AR70" s="343"/>
    </row>
    <row r="71" spans="1:44" ht="90" x14ac:dyDescent="0.25">
      <c r="A71" s="2433"/>
      <c r="B71" s="2434"/>
      <c r="C71" s="2337"/>
      <c r="D71" s="2135"/>
      <c r="E71" s="472"/>
      <c r="F71" s="472"/>
      <c r="G71" s="1824">
        <v>3204012</v>
      </c>
      <c r="H71" s="1850" t="s">
        <v>2000</v>
      </c>
      <c r="I71" s="1824">
        <v>3204012</v>
      </c>
      <c r="J71" s="1850" t="s">
        <v>2000</v>
      </c>
      <c r="K71" s="1851" t="s">
        <v>2001</v>
      </c>
      <c r="L71" s="1833" t="s">
        <v>2002</v>
      </c>
      <c r="M71" s="1852" t="s">
        <v>2001</v>
      </c>
      <c r="N71" s="1853" t="s">
        <v>2002</v>
      </c>
      <c r="O71" s="1854">
        <v>2</v>
      </c>
      <c r="P71" s="1837" t="s">
        <v>2003</v>
      </c>
      <c r="Q71" s="1835" t="s">
        <v>2004</v>
      </c>
      <c r="R71" s="1855">
        <f>W71/S71</f>
        <v>1</v>
      </c>
      <c r="S71" s="1201">
        <f>SUM(W71)</f>
        <v>120000000</v>
      </c>
      <c r="T71" s="780" t="s">
        <v>2005</v>
      </c>
      <c r="U71" s="780" t="s">
        <v>2006</v>
      </c>
      <c r="V71" s="1792" t="s">
        <v>2007</v>
      </c>
      <c r="W71" s="1178">
        <v>120000000</v>
      </c>
      <c r="X71" s="1827" t="s">
        <v>2008</v>
      </c>
      <c r="Y71" s="743">
        <v>20</v>
      </c>
      <c r="Z71" s="1788" t="s">
        <v>1763</v>
      </c>
      <c r="AA71" s="1800">
        <v>6100</v>
      </c>
      <c r="AB71" s="1800">
        <v>5060</v>
      </c>
      <c r="AC71" s="1800">
        <v>2550</v>
      </c>
      <c r="AD71" s="1800">
        <v>2150</v>
      </c>
      <c r="AE71" s="1800">
        <v>5500</v>
      </c>
      <c r="AF71" s="1800">
        <v>960</v>
      </c>
      <c r="AG71" s="1800"/>
      <c r="AH71" s="1800"/>
      <c r="AI71" s="1800"/>
      <c r="AJ71" s="1800"/>
      <c r="AK71" s="1800"/>
      <c r="AL71" s="1800"/>
      <c r="AM71" s="1800">
        <v>400</v>
      </c>
      <c r="AN71" s="1800">
        <v>100</v>
      </c>
      <c r="AO71" s="1800">
        <v>200</v>
      </c>
      <c r="AP71" s="1800">
        <v>11160</v>
      </c>
      <c r="AQ71" s="1804">
        <v>44211</v>
      </c>
      <c r="AR71" s="1202" t="s">
        <v>1764</v>
      </c>
    </row>
    <row r="72" spans="1:44" ht="29.25" customHeight="1" x14ac:dyDescent="0.25">
      <c r="A72" s="2433"/>
      <c r="B72" s="2434"/>
      <c r="C72" s="2337"/>
      <c r="D72" s="2135"/>
      <c r="E72" s="1203">
        <v>3205</v>
      </c>
      <c r="F72" s="3299" t="s">
        <v>548</v>
      </c>
      <c r="G72" s="3300"/>
      <c r="H72" s="3300"/>
      <c r="I72" s="3300"/>
      <c r="J72" s="3300"/>
      <c r="K72" s="3300"/>
      <c r="L72" s="3300"/>
      <c r="M72" s="800"/>
      <c r="N72" s="1179"/>
      <c r="O72" s="800"/>
      <c r="P72" s="800"/>
      <c r="Q72" s="1179"/>
      <c r="R72" s="1204"/>
      <c r="S72" s="1205"/>
      <c r="T72" s="1179"/>
      <c r="U72" s="1179"/>
      <c r="V72" s="1179"/>
      <c r="W72" s="455"/>
      <c r="X72" s="335"/>
      <c r="Y72" s="1180"/>
      <c r="Z72" s="800"/>
      <c r="AA72" s="800"/>
      <c r="AB72" s="800"/>
      <c r="AC72" s="800"/>
      <c r="AD72" s="800"/>
      <c r="AE72" s="800"/>
      <c r="AF72" s="800"/>
      <c r="AG72" s="800"/>
      <c r="AH72" s="800"/>
      <c r="AI72" s="800"/>
      <c r="AJ72" s="800"/>
      <c r="AK72" s="800"/>
      <c r="AL72" s="800"/>
      <c r="AM72" s="800"/>
      <c r="AN72" s="800"/>
      <c r="AO72" s="800"/>
      <c r="AP72" s="800"/>
      <c r="AQ72" s="1174"/>
      <c r="AR72" s="468"/>
    </row>
    <row r="73" spans="1:44" ht="58.5" customHeight="1" x14ac:dyDescent="0.25">
      <c r="A73" s="2433"/>
      <c r="B73" s="2434"/>
      <c r="C73" s="2337"/>
      <c r="D73" s="2135"/>
      <c r="E73" s="351"/>
      <c r="F73" s="351"/>
      <c r="G73" s="1856" t="s">
        <v>2009</v>
      </c>
      <c r="H73" s="1857" t="s">
        <v>2010</v>
      </c>
      <c r="I73" s="1856" t="s">
        <v>2009</v>
      </c>
      <c r="J73" s="1857" t="s">
        <v>2010</v>
      </c>
      <c r="K73" s="1858" t="s">
        <v>2011</v>
      </c>
      <c r="L73" s="1834" t="s">
        <v>2012</v>
      </c>
      <c r="M73" s="1858" t="s">
        <v>2011</v>
      </c>
      <c r="N73" s="1834" t="s">
        <v>2012</v>
      </c>
      <c r="O73" s="1814">
        <v>200</v>
      </c>
      <c r="P73" s="3301" t="s">
        <v>2013</v>
      </c>
      <c r="Q73" s="2772" t="s">
        <v>2014</v>
      </c>
      <c r="R73" s="1821">
        <f>W73/S73</f>
        <v>0.24390243902439024</v>
      </c>
      <c r="S73" s="3303">
        <f>SUM(W73:W75)</f>
        <v>82000000</v>
      </c>
      <c r="T73" s="3306" t="s">
        <v>2015</v>
      </c>
      <c r="U73" s="485" t="s">
        <v>2016</v>
      </c>
      <c r="V73" s="1792" t="s">
        <v>2017</v>
      </c>
      <c r="W73" s="1178">
        <v>20000000</v>
      </c>
      <c r="X73" s="1827" t="s">
        <v>2018</v>
      </c>
      <c r="Y73" s="743">
        <v>20</v>
      </c>
      <c r="Z73" s="1788" t="s">
        <v>1763</v>
      </c>
      <c r="AA73" s="2507">
        <v>295972</v>
      </c>
      <c r="AB73" s="2507">
        <v>285580</v>
      </c>
      <c r="AC73" s="2507">
        <v>135545</v>
      </c>
      <c r="AD73" s="2507">
        <v>44254</v>
      </c>
      <c r="AE73" s="2507">
        <v>309146</v>
      </c>
      <c r="AF73" s="2507">
        <v>92607</v>
      </c>
      <c r="AG73" s="2507"/>
      <c r="AH73" s="2507"/>
      <c r="AI73" s="2507"/>
      <c r="AJ73" s="2507"/>
      <c r="AK73" s="2507"/>
      <c r="AL73" s="2507"/>
      <c r="AM73" s="2507"/>
      <c r="AN73" s="2507"/>
      <c r="AO73" s="2507"/>
      <c r="AP73" s="2507">
        <v>581552</v>
      </c>
      <c r="AQ73" s="3016"/>
      <c r="AR73" s="3018" t="s">
        <v>1764</v>
      </c>
    </row>
    <row r="74" spans="1:44" ht="58.5" customHeight="1" x14ac:dyDescent="0.25">
      <c r="A74" s="2433"/>
      <c r="B74" s="2434"/>
      <c r="C74" s="2337"/>
      <c r="D74" s="2135"/>
      <c r="E74" s="351"/>
      <c r="F74" s="351"/>
      <c r="G74" s="1856" t="s">
        <v>2019</v>
      </c>
      <c r="H74" s="1857" t="s">
        <v>2020</v>
      </c>
      <c r="I74" s="1856" t="s">
        <v>2019</v>
      </c>
      <c r="J74" s="1857" t="s">
        <v>2020</v>
      </c>
      <c r="K74" s="1858" t="s">
        <v>2021</v>
      </c>
      <c r="L74" s="1834" t="s">
        <v>2022</v>
      </c>
      <c r="M74" s="1858" t="s">
        <v>2021</v>
      </c>
      <c r="N74" s="1834" t="s">
        <v>2022</v>
      </c>
      <c r="O74" s="1814">
        <v>10</v>
      </c>
      <c r="P74" s="3301"/>
      <c r="Q74" s="2773"/>
      <c r="R74" s="1821">
        <f>W74/S73</f>
        <v>0.24390243902439024</v>
      </c>
      <c r="S74" s="3304"/>
      <c r="T74" s="3307"/>
      <c r="U74" s="485" t="s">
        <v>2023</v>
      </c>
      <c r="V74" s="1792" t="s">
        <v>2024</v>
      </c>
      <c r="W74" s="1178">
        <v>20000000</v>
      </c>
      <c r="X74" s="1827" t="s">
        <v>2025</v>
      </c>
      <c r="Y74" s="743">
        <v>20</v>
      </c>
      <c r="Z74" s="1788" t="s">
        <v>1763</v>
      </c>
      <c r="AA74" s="2508"/>
      <c r="AB74" s="2508"/>
      <c r="AC74" s="2508"/>
      <c r="AD74" s="2508"/>
      <c r="AE74" s="2508"/>
      <c r="AF74" s="2508"/>
      <c r="AG74" s="2508"/>
      <c r="AH74" s="2508"/>
      <c r="AI74" s="2508"/>
      <c r="AJ74" s="2508"/>
      <c r="AK74" s="2508"/>
      <c r="AL74" s="2508"/>
      <c r="AM74" s="2508"/>
      <c r="AN74" s="2508"/>
      <c r="AO74" s="2508"/>
      <c r="AP74" s="2508"/>
      <c r="AQ74" s="3017"/>
      <c r="AR74" s="3019"/>
    </row>
    <row r="75" spans="1:44" ht="58.5" customHeight="1" x14ac:dyDescent="0.25">
      <c r="A75" s="2433"/>
      <c r="B75" s="2434"/>
      <c r="C75" s="2337"/>
      <c r="D75" s="2135"/>
      <c r="E75" s="351"/>
      <c r="F75" s="351"/>
      <c r="G75" s="1825">
        <v>3205010</v>
      </c>
      <c r="H75" s="1859" t="s">
        <v>549</v>
      </c>
      <c r="I75" s="1825">
        <v>3205010</v>
      </c>
      <c r="J75" s="1859" t="s">
        <v>549</v>
      </c>
      <c r="K75" s="1860" t="s">
        <v>550</v>
      </c>
      <c r="L75" s="1830" t="s">
        <v>551</v>
      </c>
      <c r="M75" s="1860" t="s">
        <v>550</v>
      </c>
      <c r="N75" s="1834" t="s">
        <v>551</v>
      </c>
      <c r="O75" s="1814">
        <v>1</v>
      </c>
      <c r="P75" s="3301"/>
      <c r="Q75" s="3302"/>
      <c r="R75" s="1821">
        <f>W75/S73</f>
        <v>0.51219512195121952</v>
      </c>
      <c r="S75" s="3305"/>
      <c r="T75" s="3308"/>
      <c r="U75" s="1811" t="s">
        <v>2026</v>
      </c>
      <c r="V75" s="1792" t="s">
        <v>2027</v>
      </c>
      <c r="W75" s="1178">
        <v>42000000</v>
      </c>
      <c r="X75" s="1827" t="s">
        <v>2028</v>
      </c>
      <c r="Y75" s="743">
        <v>20</v>
      </c>
      <c r="Z75" s="1788" t="s">
        <v>1763</v>
      </c>
      <c r="AA75" s="2509"/>
      <c r="AB75" s="2509"/>
      <c r="AC75" s="2509"/>
      <c r="AD75" s="2509"/>
      <c r="AE75" s="2509"/>
      <c r="AF75" s="2509"/>
      <c r="AG75" s="2509"/>
      <c r="AH75" s="2509"/>
      <c r="AI75" s="2509"/>
      <c r="AJ75" s="2509"/>
      <c r="AK75" s="2509"/>
      <c r="AL75" s="2509"/>
      <c r="AM75" s="2509"/>
      <c r="AN75" s="2509"/>
      <c r="AO75" s="2509"/>
      <c r="AP75" s="2509"/>
      <c r="AQ75" s="3065"/>
      <c r="AR75" s="3075"/>
    </row>
    <row r="76" spans="1:44" ht="28.5" customHeight="1" x14ac:dyDescent="0.25">
      <c r="A76" s="2433"/>
      <c r="B76" s="2434"/>
      <c r="C76" s="2337"/>
      <c r="D76" s="2135"/>
      <c r="E76" s="1203">
        <v>3206</v>
      </c>
      <c r="F76" s="1818" t="s">
        <v>2029</v>
      </c>
      <c r="G76" s="1819"/>
      <c r="H76" s="1206"/>
      <c r="I76" s="1819"/>
      <c r="J76" s="1206"/>
      <c r="K76" s="1819"/>
      <c r="L76" s="1206"/>
      <c r="M76" s="1819"/>
      <c r="N76" s="1179"/>
      <c r="O76" s="800"/>
      <c r="P76" s="800"/>
      <c r="Q76" s="1179"/>
      <c r="R76" s="1204"/>
      <c r="S76" s="1205"/>
      <c r="T76" s="1179"/>
      <c r="U76" s="1179"/>
      <c r="V76" s="1179"/>
      <c r="W76" s="455"/>
      <c r="X76" s="335"/>
      <c r="Y76" s="1180"/>
      <c r="Z76" s="1173"/>
      <c r="AA76" s="800"/>
      <c r="AB76" s="800"/>
      <c r="AC76" s="800"/>
      <c r="AD76" s="800"/>
      <c r="AE76" s="800"/>
      <c r="AF76" s="800"/>
      <c r="AG76" s="800"/>
      <c r="AH76" s="800"/>
      <c r="AI76" s="800"/>
      <c r="AJ76" s="800"/>
      <c r="AK76" s="800"/>
      <c r="AL76" s="800"/>
      <c r="AM76" s="800"/>
      <c r="AN76" s="800"/>
      <c r="AO76" s="800"/>
      <c r="AP76" s="800"/>
      <c r="AQ76" s="1174"/>
      <c r="AR76" s="468"/>
    </row>
    <row r="77" spans="1:44" ht="57" customHeight="1" x14ac:dyDescent="0.25">
      <c r="A77" s="2433"/>
      <c r="B77" s="2434"/>
      <c r="C77" s="2337"/>
      <c r="D77" s="2135"/>
      <c r="E77" s="351"/>
      <c r="F77" s="351"/>
      <c r="G77" s="1856" t="s">
        <v>2030</v>
      </c>
      <c r="H77" s="1857" t="s">
        <v>2031</v>
      </c>
      <c r="I77" s="1856" t="s">
        <v>2030</v>
      </c>
      <c r="J77" s="1857" t="s">
        <v>2031</v>
      </c>
      <c r="K77" s="1861" t="s">
        <v>2032</v>
      </c>
      <c r="L77" s="1862" t="s">
        <v>2033</v>
      </c>
      <c r="M77" s="1861" t="s">
        <v>2032</v>
      </c>
      <c r="N77" s="1862" t="s">
        <v>2033</v>
      </c>
      <c r="O77" s="1814">
        <v>6</v>
      </c>
      <c r="P77" s="3309" t="s">
        <v>2034</v>
      </c>
      <c r="Q77" s="2755" t="s">
        <v>2035</v>
      </c>
      <c r="R77" s="1821">
        <f>W77/S77</f>
        <v>0.21186440677966101</v>
      </c>
      <c r="S77" s="3303">
        <f>SUM(W77:W79)</f>
        <v>118000000</v>
      </c>
      <c r="T77" s="3306" t="s">
        <v>2036</v>
      </c>
      <c r="U77" s="2467" t="s">
        <v>2037</v>
      </c>
      <c r="V77" s="1792" t="s">
        <v>2038</v>
      </c>
      <c r="W77" s="1178">
        <v>25000000</v>
      </c>
      <c r="X77" s="1827" t="s">
        <v>2039</v>
      </c>
      <c r="Y77" s="1176">
        <v>20</v>
      </c>
      <c r="Z77" s="1207" t="s">
        <v>1763</v>
      </c>
      <c r="AA77" s="2507">
        <v>291786</v>
      </c>
      <c r="AB77" s="2507">
        <v>270331</v>
      </c>
      <c r="AC77" s="2507">
        <v>102045</v>
      </c>
      <c r="AD77" s="2507">
        <v>39183</v>
      </c>
      <c r="AE77" s="2507">
        <v>310195</v>
      </c>
      <c r="AF77" s="2507">
        <v>110694</v>
      </c>
      <c r="AG77" s="2507"/>
      <c r="AH77" s="2507"/>
      <c r="AI77" s="2507"/>
      <c r="AJ77" s="2507"/>
      <c r="AK77" s="2507"/>
      <c r="AL77" s="2507"/>
      <c r="AM77" s="2507"/>
      <c r="AN77" s="2507"/>
      <c r="AO77" s="2507"/>
      <c r="AP77" s="2507">
        <v>562117</v>
      </c>
      <c r="AQ77" s="3016"/>
      <c r="AR77" s="3018" t="s">
        <v>1764</v>
      </c>
    </row>
    <row r="78" spans="1:44" ht="57" customHeight="1" x14ac:dyDescent="0.25">
      <c r="A78" s="2433"/>
      <c r="B78" s="2434"/>
      <c r="C78" s="2337"/>
      <c r="D78" s="2135"/>
      <c r="E78" s="351"/>
      <c r="F78" s="351"/>
      <c r="G78" s="1856">
        <v>3206014</v>
      </c>
      <c r="H78" s="1857" t="s">
        <v>2040</v>
      </c>
      <c r="I78" s="1856">
        <v>3206014</v>
      </c>
      <c r="J78" s="1857" t="s">
        <v>2040</v>
      </c>
      <c r="K78" s="1861" t="s">
        <v>2041</v>
      </c>
      <c r="L78" s="1862" t="s">
        <v>2042</v>
      </c>
      <c r="M78" s="1861" t="s">
        <v>2041</v>
      </c>
      <c r="N78" s="1862" t="s">
        <v>2042</v>
      </c>
      <c r="O78" s="1814">
        <v>1950</v>
      </c>
      <c r="P78" s="3309"/>
      <c r="Q78" s="2755"/>
      <c r="R78" s="1821">
        <f>W78/S77</f>
        <v>0.15254237288135594</v>
      </c>
      <c r="S78" s="3304"/>
      <c r="T78" s="3307"/>
      <c r="U78" s="2468"/>
      <c r="V78" s="1792" t="s">
        <v>2043</v>
      </c>
      <c r="W78" s="1178">
        <v>18000000</v>
      </c>
      <c r="X78" s="1827" t="s">
        <v>2044</v>
      </c>
      <c r="Y78" s="1176">
        <v>20</v>
      </c>
      <c r="Z78" s="1207" t="s">
        <v>1763</v>
      </c>
      <c r="AA78" s="2508"/>
      <c r="AB78" s="2508"/>
      <c r="AC78" s="2508"/>
      <c r="AD78" s="2508"/>
      <c r="AE78" s="2508"/>
      <c r="AF78" s="2508"/>
      <c r="AG78" s="2508"/>
      <c r="AH78" s="2508"/>
      <c r="AI78" s="2508"/>
      <c r="AJ78" s="2508"/>
      <c r="AK78" s="2508"/>
      <c r="AL78" s="2508"/>
      <c r="AM78" s="2508"/>
      <c r="AN78" s="2508"/>
      <c r="AO78" s="2508"/>
      <c r="AP78" s="2508"/>
      <c r="AQ78" s="3017"/>
      <c r="AR78" s="3019"/>
    </row>
    <row r="79" spans="1:44" ht="57" customHeight="1" x14ac:dyDescent="0.25">
      <c r="A79" s="2433"/>
      <c r="B79" s="2434"/>
      <c r="C79" s="2337"/>
      <c r="D79" s="2135"/>
      <c r="E79" s="351"/>
      <c r="F79" s="351"/>
      <c r="G79" s="1825">
        <v>3206015</v>
      </c>
      <c r="H79" s="1859" t="s">
        <v>2045</v>
      </c>
      <c r="I79" s="1825" t="s">
        <v>2046</v>
      </c>
      <c r="J79" s="1859" t="s">
        <v>2045</v>
      </c>
      <c r="K79" s="1863" t="s">
        <v>2047</v>
      </c>
      <c r="L79" s="1832" t="s">
        <v>2048</v>
      </c>
      <c r="M79" s="1863" t="s">
        <v>2047</v>
      </c>
      <c r="N79" s="1832" t="s">
        <v>2048</v>
      </c>
      <c r="O79" s="1785">
        <v>20</v>
      </c>
      <c r="P79" s="3310"/>
      <c r="Q79" s="2759"/>
      <c r="R79" s="1820">
        <f>W79/S77</f>
        <v>0.63559322033898302</v>
      </c>
      <c r="S79" s="3304"/>
      <c r="T79" s="3307"/>
      <c r="U79" s="2468"/>
      <c r="V79" s="1792" t="s">
        <v>2049</v>
      </c>
      <c r="W79" s="1178">
        <v>75000000</v>
      </c>
      <c r="X79" s="1827" t="s">
        <v>2050</v>
      </c>
      <c r="Y79" s="1176">
        <v>20</v>
      </c>
      <c r="Z79" s="1207" t="s">
        <v>1763</v>
      </c>
      <c r="AA79" s="2508"/>
      <c r="AB79" s="2508"/>
      <c r="AC79" s="2508"/>
      <c r="AD79" s="2508"/>
      <c r="AE79" s="2508"/>
      <c r="AF79" s="2508"/>
      <c r="AG79" s="2508"/>
      <c r="AH79" s="2508"/>
      <c r="AI79" s="2508"/>
      <c r="AJ79" s="2508"/>
      <c r="AK79" s="2508"/>
      <c r="AL79" s="2508"/>
      <c r="AM79" s="2508"/>
      <c r="AN79" s="2508"/>
      <c r="AO79" s="2508"/>
      <c r="AP79" s="2508"/>
      <c r="AQ79" s="3017"/>
      <c r="AR79" s="3019"/>
    </row>
    <row r="80" spans="1:44" ht="27" customHeight="1" x14ac:dyDescent="0.25">
      <c r="A80" s="1813"/>
      <c r="B80" s="1208"/>
      <c r="C80" s="1208"/>
      <c r="D80" s="1208"/>
      <c r="E80" s="1208"/>
      <c r="F80" s="1208"/>
      <c r="G80" s="1208"/>
      <c r="H80" s="1209"/>
      <c r="I80" s="1208"/>
      <c r="J80" s="1209"/>
      <c r="K80" s="1208"/>
      <c r="L80" s="1209"/>
      <c r="M80" s="1208"/>
      <c r="N80" s="1209"/>
      <c r="O80" s="1208"/>
      <c r="P80" s="1208"/>
      <c r="Q80" s="1209"/>
      <c r="R80" s="1210"/>
      <c r="S80" s="1211">
        <f>SUM(S9:S79)</f>
        <v>3838799887.6300001</v>
      </c>
      <c r="T80" s="1212"/>
      <c r="U80" s="1213"/>
      <c r="V80" s="108" t="s">
        <v>122</v>
      </c>
      <c r="W80" s="112">
        <f>SUM(W9:W79)</f>
        <v>3838799887.6300001</v>
      </c>
      <c r="X80" s="1208"/>
      <c r="Y80" s="1208"/>
      <c r="Z80" s="1208"/>
      <c r="AA80" s="1208"/>
      <c r="AB80" s="1208"/>
      <c r="AC80" s="1208"/>
      <c r="AD80" s="1208"/>
      <c r="AE80" s="1208"/>
      <c r="AF80" s="1208"/>
      <c r="AG80" s="1208"/>
      <c r="AH80" s="1208"/>
      <c r="AI80" s="1208"/>
      <c r="AJ80" s="1208"/>
      <c r="AK80" s="1208"/>
      <c r="AL80" s="1208"/>
      <c r="AM80" s="1208"/>
      <c r="AN80" s="1208"/>
      <c r="AO80" s="1214"/>
      <c r="AP80" s="1214"/>
      <c r="AQ80" s="1215"/>
      <c r="AR80" s="1215"/>
    </row>
    <row r="81" spans="23:45" ht="15" x14ac:dyDescent="0.25">
      <c r="W81" s="1216"/>
      <c r="AR81" s="2"/>
      <c r="AS81" s="2"/>
    </row>
    <row r="82" spans="23:45" ht="27" customHeight="1" x14ac:dyDescent="0.25">
      <c r="AR82" s="2"/>
      <c r="AS82" s="2"/>
    </row>
    <row r="83" spans="23:45" ht="27" customHeight="1" x14ac:dyDescent="0.25">
      <c r="AR83" s="2"/>
      <c r="AS83" s="2"/>
    </row>
    <row r="84" spans="23:45" ht="27" customHeight="1" x14ac:dyDescent="0.25">
      <c r="AR84" s="2"/>
      <c r="AS84" s="2"/>
    </row>
    <row r="85" spans="23:45" ht="27" customHeight="1" x14ac:dyDescent="0.25">
      <c r="AR85" s="2"/>
      <c r="AS85" s="2"/>
    </row>
    <row r="86" spans="23:45" ht="27" customHeight="1" x14ac:dyDescent="0.25">
      <c r="AR86" s="2"/>
      <c r="AS86" s="2"/>
    </row>
    <row r="87" spans="23:45" ht="27" customHeight="1" x14ac:dyDescent="0.25">
      <c r="AR87" s="2"/>
      <c r="AS87" s="2"/>
    </row>
    <row r="88" spans="23:45" ht="27" customHeight="1" x14ac:dyDescent="0.25">
      <c r="AR88" s="2"/>
      <c r="AS88" s="2"/>
    </row>
    <row r="89" spans="23:45" ht="27" customHeight="1" x14ac:dyDescent="0.25">
      <c r="AR89" s="2"/>
      <c r="AS89" s="2"/>
    </row>
    <row r="90" spans="23:45" ht="27" customHeight="1" x14ac:dyDescent="0.25">
      <c r="AR90" s="2"/>
      <c r="AS90" s="2"/>
    </row>
    <row r="91" spans="23:45" ht="27" customHeight="1" x14ac:dyDescent="0.25">
      <c r="AR91" s="2"/>
      <c r="AS91" s="2"/>
    </row>
    <row r="92" spans="23:45" ht="27" customHeight="1" x14ac:dyDescent="0.25">
      <c r="AR92" s="2"/>
      <c r="AS92" s="2"/>
    </row>
    <row r="93" spans="23:45" ht="27" customHeight="1" x14ac:dyDescent="0.25">
      <c r="AR93" s="2"/>
      <c r="AS93" s="2"/>
    </row>
    <row r="94" spans="23:45" ht="27" customHeight="1" x14ac:dyDescent="0.25">
      <c r="AR94" s="2"/>
      <c r="AS94" s="2"/>
    </row>
    <row r="95" spans="23:45" ht="27" customHeight="1" x14ac:dyDescent="0.25">
      <c r="AR95" s="2"/>
      <c r="AS95" s="2"/>
    </row>
    <row r="96" spans="23:45" ht="27" customHeight="1" x14ac:dyDescent="0.25">
      <c r="AR96" s="2"/>
      <c r="AS96" s="2"/>
    </row>
    <row r="97" spans="44:45" ht="27" customHeight="1" x14ac:dyDescent="0.25">
      <c r="AR97" s="2"/>
      <c r="AS97" s="2"/>
    </row>
    <row r="98" spans="44:45" ht="27" customHeight="1" x14ac:dyDescent="0.25">
      <c r="AR98" s="2"/>
      <c r="AS98" s="2"/>
    </row>
    <row r="99" spans="44:45" ht="27" customHeight="1" x14ac:dyDescent="0.25">
      <c r="AR99" s="2"/>
      <c r="AS99" s="2"/>
    </row>
    <row r="100" spans="44:45" ht="27" customHeight="1" x14ac:dyDescent="0.25">
      <c r="AR100" s="2"/>
      <c r="AS100" s="2"/>
    </row>
    <row r="101" spans="44:45" ht="27" customHeight="1" x14ac:dyDescent="0.25">
      <c r="AR101" s="2"/>
      <c r="AS101" s="2"/>
    </row>
    <row r="102" spans="44:45" ht="27" customHeight="1" x14ac:dyDescent="0.25">
      <c r="AR102" s="2"/>
      <c r="AS102" s="2"/>
    </row>
    <row r="103" spans="44:45" ht="27" customHeight="1" x14ac:dyDescent="0.25">
      <c r="AR103" s="2"/>
      <c r="AS103" s="2"/>
    </row>
    <row r="104" spans="44:45" ht="27" customHeight="1" x14ac:dyDescent="0.25">
      <c r="AR104" s="2"/>
      <c r="AS104" s="2"/>
    </row>
    <row r="105" spans="44:45" ht="27" customHeight="1" x14ac:dyDescent="0.25">
      <c r="AR105" s="2"/>
      <c r="AS105" s="2"/>
    </row>
    <row r="106" spans="44:45" ht="27" customHeight="1" x14ac:dyDescent="0.25">
      <c r="AR106" s="2"/>
      <c r="AS106" s="2"/>
    </row>
    <row r="107" spans="44:45" ht="27" customHeight="1" x14ac:dyDescent="0.25">
      <c r="AR107" s="2"/>
      <c r="AS107" s="2"/>
    </row>
    <row r="108" spans="44:45" ht="27" customHeight="1" x14ac:dyDescent="0.25">
      <c r="AR108" s="2"/>
      <c r="AS108" s="2"/>
    </row>
    <row r="109" spans="44:45" ht="27" customHeight="1" x14ac:dyDescent="0.25">
      <c r="AR109" s="2"/>
      <c r="AS109" s="2"/>
    </row>
    <row r="110" spans="44:45" ht="27" customHeight="1" x14ac:dyDescent="0.25">
      <c r="AR110" s="2"/>
      <c r="AS110" s="2"/>
    </row>
    <row r="111" spans="44:45" ht="27" customHeight="1" x14ac:dyDescent="0.25">
      <c r="AR111" s="2"/>
      <c r="AS111" s="2"/>
    </row>
    <row r="112" spans="44:45" ht="27" customHeight="1" x14ac:dyDescent="0.25">
      <c r="AR112" s="2"/>
      <c r="AS112" s="2"/>
    </row>
    <row r="113" spans="44:45" ht="27" customHeight="1" x14ac:dyDescent="0.25">
      <c r="AR113" s="2"/>
      <c r="AS113" s="2"/>
    </row>
    <row r="114" spans="44:45" ht="27" customHeight="1" x14ac:dyDescent="0.25">
      <c r="AR114" s="2"/>
      <c r="AS114" s="2"/>
    </row>
    <row r="115" spans="44:45" ht="27" customHeight="1" x14ac:dyDescent="0.25">
      <c r="AR115" s="2"/>
      <c r="AS115" s="2"/>
    </row>
    <row r="116" spans="44:45" ht="27" customHeight="1" x14ac:dyDescent="0.25">
      <c r="AR116" s="2"/>
      <c r="AS116" s="2"/>
    </row>
    <row r="117" spans="44:45" ht="27" customHeight="1" x14ac:dyDescent="0.25">
      <c r="AR117" s="2"/>
      <c r="AS117" s="2"/>
    </row>
    <row r="118" spans="44:45" ht="27" customHeight="1" x14ac:dyDescent="0.25">
      <c r="AR118" s="2"/>
      <c r="AS118" s="2"/>
    </row>
    <row r="119" spans="44:45" ht="27" customHeight="1" x14ac:dyDescent="0.25">
      <c r="AR119" s="2"/>
      <c r="AS119" s="2"/>
    </row>
    <row r="120" spans="44:45" ht="27" customHeight="1" x14ac:dyDescent="0.25">
      <c r="AR120" s="2"/>
      <c r="AS120" s="2"/>
    </row>
    <row r="121" spans="44:45" ht="27" customHeight="1" x14ac:dyDescent="0.25">
      <c r="AR121" s="2"/>
      <c r="AS121" s="2"/>
    </row>
    <row r="122" spans="44:45" ht="27" customHeight="1" x14ac:dyDescent="0.25">
      <c r="AR122" s="2"/>
      <c r="AS122" s="2"/>
    </row>
    <row r="123" spans="44:45" ht="27" customHeight="1" x14ac:dyDescent="0.25">
      <c r="AR123" s="2"/>
      <c r="AS123" s="2"/>
    </row>
    <row r="124" spans="44:45" ht="27" customHeight="1" x14ac:dyDescent="0.25">
      <c r="AR124" s="2"/>
      <c r="AS124" s="2"/>
    </row>
    <row r="125" spans="44:45" ht="27" customHeight="1" x14ac:dyDescent="0.25">
      <c r="AR125" s="2"/>
      <c r="AS125" s="2"/>
    </row>
    <row r="126" spans="44:45" ht="27" customHeight="1" x14ac:dyDescent="0.25">
      <c r="AR126" s="2"/>
      <c r="AS126" s="2"/>
    </row>
    <row r="127" spans="44:45" ht="27" customHeight="1" x14ac:dyDescent="0.25">
      <c r="AR127" s="2"/>
      <c r="AS127" s="2"/>
    </row>
    <row r="128" spans="44:45" ht="27" customHeight="1" x14ac:dyDescent="0.25">
      <c r="AR128" s="2"/>
      <c r="AS128" s="2"/>
    </row>
    <row r="129" spans="44:45" ht="27" customHeight="1" x14ac:dyDescent="0.25">
      <c r="AR129" s="2"/>
      <c r="AS129" s="2"/>
    </row>
    <row r="130" spans="44:45" ht="27" customHeight="1" x14ac:dyDescent="0.25">
      <c r="AR130" s="2"/>
      <c r="AS130" s="2"/>
    </row>
    <row r="131" spans="44:45" ht="27" customHeight="1" x14ac:dyDescent="0.25">
      <c r="AR131" s="2"/>
      <c r="AS131" s="2"/>
    </row>
    <row r="132" spans="44:45" ht="27" customHeight="1" x14ac:dyDescent="0.25">
      <c r="AR132" s="2"/>
      <c r="AS132" s="2"/>
    </row>
    <row r="133" spans="44:45" ht="27" customHeight="1" x14ac:dyDescent="0.25">
      <c r="AR133" s="2"/>
      <c r="AS133" s="2"/>
    </row>
    <row r="134" spans="44:45" ht="27" customHeight="1" x14ac:dyDescent="0.25">
      <c r="AR134" s="2"/>
      <c r="AS134" s="2"/>
    </row>
    <row r="135" spans="44:45" ht="27" customHeight="1" x14ac:dyDescent="0.25">
      <c r="AR135" s="2"/>
      <c r="AS135" s="2"/>
    </row>
    <row r="136" spans="44:45" ht="27" customHeight="1" x14ac:dyDescent="0.25">
      <c r="AR136" s="2"/>
      <c r="AS136" s="2"/>
    </row>
    <row r="137" spans="44:45" ht="27" customHeight="1" x14ac:dyDescent="0.25">
      <c r="AR137" s="2"/>
      <c r="AS137" s="2"/>
    </row>
    <row r="138" spans="44:45" ht="27" customHeight="1" x14ac:dyDescent="0.25">
      <c r="AR138" s="2"/>
      <c r="AS138" s="2"/>
    </row>
    <row r="139" spans="44:45" ht="27" customHeight="1" x14ac:dyDescent="0.25">
      <c r="AR139" s="2"/>
      <c r="AS139" s="2"/>
    </row>
    <row r="140" spans="44:45" ht="27" customHeight="1" x14ac:dyDescent="0.25">
      <c r="AR140" s="2"/>
      <c r="AS140" s="2"/>
    </row>
    <row r="141" spans="44:45" ht="27" customHeight="1" x14ac:dyDescent="0.25">
      <c r="AR141" s="2"/>
      <c r="AS141" s="2"/>
    </row>
    <row r="142" spans="44:45" ht="27" customHeight="1" x14ac:dyDescent="0.25">
      <c r="AR142" s="2"/>
      <c r="AS142" s="2"/>
    </row>
    <row r="143" spans="44:45" ht="27" customHeight="1" x14ac:dyDescent="0.25">
      <c r="AR143" s="2"/>
      <c r="AS143" s="2"/>
    </row>
    <row r="144" spans="44:45" ht="27" customHeight="1" x14ac:dyDescent="0.25">
      <c r="AR144" s="2"/>
      <c r="AS144" s="2"/>
    </row>
    <row r="145" spans="44:45" ht="27" customHeight="1" x14ac:dyDescent="0.25">
      <c r="AR145" s="2"/>
      <c r="AS145" s="2"/>
    </row>
    <row r="146" spans="44:45" ht="27" customHeight="1" x14ac:dyDescent="0.25">
      <c r="AR146" s="2"/>
      <c r="AS146" s="2"/>
    </row>
    <row r="147" spans="44:45" ht="27" customHeight="1" x14ac:dyDescent="0.25">
      <c r="AR147" s="2"/>
      <c r="AS147" s="2"/>
    </row>
    <row r="148" spans="44:45" ht="27" customHeight="1" x14ac:dyDescent="0.25">
      <c r="AR148" s="2"/>
      <c r="AS148" s="2"/>
    </row>
    <row r="149" spans="44:45" ht="27" customHeight="1" x14ac:dyDescent="0.25">
      <c r="AR149" s="2"/>
      <c r="AS149" s="2"/>
    </row>
    <row r="150" spans="44:45" ht="27" customHeight="1" x14ac:dyDescent="0.25">
      <c r="AR150" s="2"/>
      <c r="AS150" s="2"/>
    </row>
    <row r="151" spans="44:45" ht="27" customHeight="1" x14ac:dyDescent="0.25">
      <c r="AR151" s="2"/>
      <c r="AS151" s="2"/>
    </row>
    <row r="152" spans="44:45" ht="27" customHeight="1" x14ac:dyDescent="0.25">
      <c r="AR152" s="2"/>
      <c r="AS152" s="2"/>
    </row>
    <row r="153" spans="44:45" ht="27" customHeight="1" x14ac:dyDescent="0.25">
      <c r="AR153" s="2"/>
      <c r="AS153" s="2"/>
    </row>
    <row r="154" spans="44:45" ht="27" customHeight="1" x14ac:dyDescent="0.25">
      <c r="AR154" s="2"/>
      <c r="AS154" s="2"/>
    </row>
    <row r="155" spans="44:45" ht="27" customHeight="1" x14ac:dyDescent="0.25">
      <c r="AR155" s="2"/>
      <c r="AS155" s="2"/>
    </row>
    <row r="156" spans="44:45" ht="27" customHeight="1" x14ac:dyDescent="0.25">
      <c r="AR156" s="2"/>
      <c r="AS156" s="2"/>
    </row>
    <row r="157" spans="44:45" ht="27" customHeight="1" x14ac:dyDescent="0.25">
      <c r="AR157" s="2"/>
      <c r="AS157" s="2"/>
    </row>
    <row r="158" spans="44:45" ht="27" customHeight="1" x14ac:dyDescent="0.25">
      <c r="AR158" s="2"/>
      <c r="AS158" s="2"/>
    </row>
    <row r="159" spans="44:45" ht="27" customHeight="1" x14ac:dyDescent="0.25">
      <c r="AR159" s="2"/>
      <c r="AS159" s="2"/>
    </row>
    <row r="160" spans="44:45" ht="27" customHeight="1" x14ac:dyDescent="0.25">
      <c r="AR160" s="2"/>
      <c r="AS160" s="2"/>
    </row>
    <row r="161" spans="44:45" ht="27" customHeight="1" x14ac:dyDescent="0.25">
      <c r="AR161" s="2"/>
      <c r="AS161" s="2"/>
    </row>
    <row r="162" spans="44:45" ht="27" customHeight="1" x14ac:dyDescent="0.25">
      <c r="AR162" s="2"/>
      <c r="AS162" s="2"/>
    </row>
    <row r="163" spans="44:45" ht="27" customHeight="1" x14ac:dyDescent="0.25">
      <c r="AR163" s="2"/>
      <c r="AS163" s="2"/>
    </row>
    <row r="164" spans="44:45" ht="27" customHeight="1" x14ac:dyDescent="0.25">
      <c r="AR164" s="2"/>
      <c r="AS164" s="2"/>
    </row>
    <row r="165" spans="44:45" ht="27" customHeight="1" x14ac:dyDescent="0.25">
      <c r="AR165" s="2"/>
      <c r="AS165" s="2"/>
    </row>
    <row r="166" spans="44:45" ht="27" customHeight="1" x14ac:dyDescent="0.25">
      <c r="AR166" s="2"/>
      <c r="AS166" s="2"/>
    </row>
    <row r="167" spans="44:45" ht="27" customHeight="1" x14ac:dyDescent="0.25">
      <c r="AR167" s="2"/>
      <c r="AS167" s="2"/>
    </row>
    <row r="168" spans="44:45" ht="27" customHeight="1" x14ac:dyDescent="0.25">
      <c r="AR168" s="2"/>
      <c r="AS168" s="2"/>
    </row>
    <row r="169" spans="44:45" ht="27" customHeight="1" x14ac:dyDescent="0.25">
      <c r="AR169" s="2"/>
      <c r="AS169" s="2"/>
    </row>
    <row r="170" spans="44:45" ht="27" customHeight="1" x14ac:dyDescent="0.25">
      <c r="AR170" s="2"/>
      <c r="AS170" s="2"/>
    </row>
    <row r="171" spans="44:45" ht="27" customHeight="1" x14ac:dyDescent="0.25">
      <c r="AR171" s="2"/>
      <c r="AS171" s="2"/>
    </row>
    <row r="172" spans="44:45" ht="27" customHeight="1" x14ac:dyDescent="0.25">
      <c r="AR172" s="2"/>
      <c r="AS172" s="2"/>
    </row>
    <row r="173" spans="44:45" ht="27" customHeight="1" x14ac:dyDescent="0.25">
      <c r="AR173" s="2"/>
      <c r="AS173" s="2"/>
    </row>
    <row r="174" spans="44:45" ht="27" customHeight="1" x14ac:dyDescent="0.25">
      <c r="AR174" s="2"/>
      <c r="AS174" s="2"/>
    </row>
    <row r="175" spans="44:45" ht="27" customHeight="1" x14ac:dyDescent="0.25">
      <c r="AR175" s="2"/>
      <c r="AS175" s="2"/>
    </row>
    <row r="176" spans="44:45" ht="27" customHeight="1" x14ac:dyDescent="0.25">
      <c r="AR176" s="2"/>
      <c r="AS176" s="2"/>
    </row>
    <row r="177" spans="44:45" ht="27" customHeight="1" x14ac:dyDescent="0.25">
      <c r="AR177" s="2"/>
      <c r="AS177" s="2"/>
    </row>
    <row r="178" spans="44:45" ht="27" customHeight="1" x14ac:dyDescent="0.25">
      <c r="AR178" s="2"/>
      <c r="AS178" s="2"/>
    </row>
    <row r="179" spans="44:45" ht="27" customHeight="1" x14ac:dyDescent="0.25">
      <c r="AR179" s="2"/>
      <c r="AS179" s="2"/>
    </row>
    <row r="180" spans="44:45" ht="27" customHeight="1" x14ac:dyDescent="0.25">
      <c r="AR180" s="2"/>
      <c r="AS180" s="2"/>
    </row>
    <row r="181" spans="44:45" ht="27" customHeight="1" x14ac:dyDescent="0.25">
      <c r="AR181" s="2"/>
      <c r="AS181" s="2"/>
    </row>
    <row r="182" spans="44:45" ht="27" customHeight="1" x14ac:dyDescent="0.25">
      <c r="AR182" s="2"/>
      <c r="AS182" s="2"/>
    </row>
    <row r="183" spans="44:45" ht="27" customHeight="1" x14ac:dyDescent="0.25">
      <c r="AR183" s="2"/>
      <c r="AS183" s="2"/>
    </row>
    <row r="184" spans="44:45" ht="27" customHeight="1" x14ac:dyDescent="0.25">
      <c r="AR184" s="2"/>
      <c r="AS184" s="2"/>
    </row>
    <row r="185" spans="44:45" ht="27" customHeight="1" x14ac:dyDescent="0.25">
      <c r="AR185" s="2"/>
      <c r="AS185" s="2"/>
    </row>
    <row r="186" spans="44:45" ht="27" customHeight="1" x14ac:dyDescent="0.25">
      <c r="AR186" s="2"/>
      <c r="AS186" s="2"/>
    </row>
    <row r="187" spans="44:45" ht="27" customHeight="1" x14ac:dyDescent="0.25">
      <c r="AR187" s="2"/>
      <c r="AS187" s="2"/>
    </row>
    <row r="188" spans="44:45" ht="27" customHeight="1" x14ac:dyDescent="0.25">
      <c r="AR188" s="2"/>
      <c r="AS188" s="2"/>
    </row>
    <row r="189" spans="44:45" ht="27" customHeight="1" x14ac:dyDescent="0.25">
      <c r="AR189" s="2"/>
      <c r="AS189" s="2"/>
    </row>
    <row r="190" spans="44:45" ht="27" customHeight="1" x14ac:dyDescent="0.25">
      <c r="AR190" s="2"/>
      <c r="AS190" s="2"/>
    </row>
    <row r="191" spans="44:45" ht="27" customHeight="1" x14ac:dyDescent="0.25">
      <c r="AR191" s="2"/>
      <c r="AS191" s="2"/>
    </row>
    <row r="192" spans="44:45" ht="27" customHeight="1" x14ac:dyDescent="0.25">
      <c r="AR192" s="2"/>
      <c r="AS192" s="2"/>
    </row>
    <row r="193" spans="44:45" ht="27" customHeight="1" x14ac:dyDescent="0.25">
      <c r="AR193" s="2"/>
      <c r="AS193" s="2"/>
    </row>
    <row r="194" spans="44:45" ht="27" customHeight="1" x14ac:dyDescent="0.25">
      <c r="AR194" s="2"/>
      <c r="AS194" s="2"/>
    </row>
    <row r="195" spans="44:45" ht="27" customHeight="1" x14ac:dyDescent="0.25">
      <c r="AR195" s="2"/>
      <c r="AS195" s="2"/>
    </row>
    <row r="196" spans="44:45" ht="27" customHeight="1" x14ac:dyDescent="0.25">
      <c r="AR196" s="2"/>
      <c r="AS196" s="2"/>
    </row>
    <row r="197" spans="44:45" ht="27" customHeight="1" x14ac:dyDescent="0.25">
      <c r="AR197" s="2"/>
      <c r="AS197" s="2"/>
    </row>
    <row r="198" spans="44:45" ht="27" customHeight="1" x14ac:dyDescent="0.25">
      <c r="AR198" s="2"/>
      <c r="AS198" s="2"/>
    </row>
    <row r="199" spans="44:45" ht="27" customHeight="1" x14ac:dyDescent="0.25">
      <c r="AR199" s="2"/>
      <c r="AS199" s="2"/>
    </row>
    <row r="200" spans="44:45" ht="27" customHeight="1" x14ac:dyDescent="0.25">
      <c r="AR200" s="2"/>
      <c r="AS200" s="2"/>
    </row>
    <row r="201" spans="44:45" ht="27" customHeight="1" x14ac:dyDescent="0.25">
      <c r="AR201" s="2"/>
      <c r="AS201" s="2"/>
    </row>
    <row r="202" spans="44:45" ht="27" customHeight="1" x14ac:dyDescent="0.25">
      <c r="AR202" s="2"/>
      <c r="AS202" s="2"/>
    </row>
    <row r="203" spans="44:45" ht="27" customHeight="1" x14ac:dyDescent="0.25">
      <c r="AR203" s="2"/>
      <c r="AS203" s="2"/>
    </row>
    <row r="204" spans="44:45" ht="27" customHeight="1" x14ac:dyDescent="0.25">
      <c r="AR204" s="2"/>
      <c r="AS204" s="2"/>
    </row>
    <row r="205" spans="44:45" ht="27" customHeight="1" x14ac:dyDescent="0.25">
      <c r="AR205" s="2"/>
      <c r="AS205" s="2"/>
    </row>
    <row r="206" spans="44:45" ht="27" customHeight="1" x14ac:dyDescent="0.25">
      <c r="AR206" s="2"/>
      <c r="AS206" s="2"/>
    </row>
    <row r="207" spans="44:45" ht="27" customHeight="1" x14ac:dyDescent="0.25">
      <c r="AR207" s="2"/>
      <c r="AS207" s="2"/>
    </row>
    <row r="208" spans="44:45" ht="27" customHeight="1" x14ac:dyDescent="0.25">
      <c r="AR208" s="2"/>
      <c r="AS208" s="2"/>
    </row>
    <row r="209" spans="44:45" ht="27" customHeight="1" x14ac:dyDescent="0.25">
      <c r="AR209" s="2"/>
      <c r="AS209" s="2"/>
    </row>
    <row r="210" spans="44:45" ht="27" customHeight="1" x14ac:dyDescent="0.25">
      <c r="AR210" s="2"/>
      <c r="AS210" s="2"/>
    </row>
    <row r="211" spans="44:45" ht="27" customHeight="1" x14ac:dyDescent="0.25">
      <c r="AR211" s="2"/>
      <c r="AS211" s="2"/>
    </row>
    <row r="212" spans="44:45" ht="27" customHeight="1" x14ac:dyDescent="0.25">
      <c r="AR212" s="2"/>
      <c r="AS212" s="2"/>
    </row>
    <row r="213" spans="44:45" ht="27" customHeight="1" x14ac:dyDescent="0.25">
      <c r="AR213" s="2"/>
      <c r="AS213" s="2"/>
    </row>
    <row r="214" spans="44:45" ht="27" customHeight="1" x14ac:dyDescent="0.25">
      <c r="AR214" s="2"/>
      <c r="AS214" s="2"/>
    </row>
    <row r="215" spans="44:45" ht="27" customHeight="1" x14ac:dyDescent="0.25">
      <c r="AR215" s="2"/>
      <c r="AS215" s="2"/>
    </row>
    <row r="216" spans="44:45" ht="27" customHeight="1" x14ac:dyDescent="0.25">
      <c r="AR216" s="2"/>
      <c r="AS216" s="2"/>
    </row>
    <row r="217" spans="44:45" ht="27" customHeight="1" x14ac:dyDescent="0.25">
      <c r="AR217" s="2"/>
      <c r="AS217" s="2"/>
    </row>
    <row r="218" spans="44:45" ht="27" customHeight="1" x14ac:dyDescent="0.25">
      <c r="AR218" s="2"/>
      <c r="AS218" s="2"/>
    </row>
    <row r="219" spans="44:45" ht="27" customHeight="1" x14ac:dyDescent="0.25">
      <c r="AR219" s="2"/>
      <c r="AS219" s="2"/>
    </row>
    <row r="220" spans="44:45" ht="27" customHeight="1" x14ac:dyDescent="0.25">
      <c r="AR220" s="2"/>
      <c r="AS220" s="2"/>
    </row>
    <row r="221" spans="44:45" ht="27" customHeight="1" x14ac:dyDescent="0.25">
      <c r="AR221" s="2"/>
      <c r="AS221" s="2"/>
    </row>
    <row r="222" spans="44:45" ht="27" customHeight="1" x14ac:dyDescent="0.25">
      <c r="AR222" s="2"/>
      <c r="AS222" s="2"/>
    </row>
    <row r="223" spans="44:45" ht="27" customHeight="1" x14ac:dyDescent="0.25">
      <c r="AR223" s="2"/>
      <c r="AS223" s="2"/>
    </row>
    <row r="224" spans="44:45" ht="27" customHeight="1" x14ac:dyDescent="0.25">
      <c r="AR224" s="2"/>
      <c r="AS224" s="2"/>
    </row>
    <row r="225" spans="44:45" ht="27" customHeight="1" x14ac:dyDescent="0.25">
      <c r="AR225" s="2"/>
      <c r="AS225" s="2"/>
    </row>
    <row r="226" spans="44:45" ht="27" customHeight="1" x14ac:dyDescent="0.25">
      <c r="AR226" s="2"/>
      <c r="AS226" s="2"/>
    </row>
    <row r="227" spans="44:45" ht="27" customHeight="1" x14ac:dyDescent="0.25">
      <c r="AR227" s="2"/>
      <c r="AS227" s="2"/>
    </row>
    <row r="228" spans="44:45" ht="27" customHeight="1" x14ac:dyDescent="0.25">
      <c r="AR228" s="2"/>
      <c r="AS228" s="2"/>
    </row>
    <row r="229" spans="44:45" ht="27" customHeight="1" x14ac:dyDescent="0.25">
      <c r="AR229" s="2"/>
      <c r="AS229" s="2"/>
    </row>
    <row r="230" spans="44:45" ht="27" customHeight="1" x14ac:dyDescent="0.25">
      <c r="AR230" s="2"/>
      <c r="AS230" s="2"/>
    </row>
    <row r="231" spans="44:45" ht="27" customHeight="1" x14ac:dyDescent="0.25">
      <c r="AR231" s="2"/>
      <c r="AS231" s="2"/>
    </row>
    <row r="232" spans="44:45" ht="27" customHeight="1" x14ac:dyDescent="0.25">
      <c r="AR232" s="2"/>
      <c r="AS232" s="2"/>
    </row>
    <row r="233" spans="44:45" ht="27" customHeight="1" x14ac:dyDescent="0.25">
      <c r="AR233" s="2"/>
      <c r="AS233" s="2"/>
    </row>
    <row r="234" spans="44:45" ht="27" customHeight="1" x14ac:dyDescent="0.25">
      <c r="AR234" s="2"/>
      <c r="AS234" s="2"/>
    </row>
    <row r="235" spans="44:45" ht="27" customHeight="1" x14ac:dyDescent="0.25">
      <c r="AR235" s="2"/>
      <c r="AS235" s="2"/>
    </row>
    <row r="236" spans="44:45" ht="27" customHeight="1" x14ac:dyDescent="0.25">
      <c r="AR236" s="2"/>
      <c r="AS236" s="2"/>
    </row>
    <row r="237" spans="44:45" ht="27" customHeight="1" x14ac:dyDescent="0.25">
      <c r="AR237" s="2"/>
      <c r="AS237" s="2"/>
    </row>
    <row r="238" spans="44:45" ht="27" customHeight="1" x14ac:dyDescent="0.25">
      <c r="AR238" s="2"/>
      <c r="AS238" s="2"/>
    </row>
    <row r="239" spans="44:45" ht="27" customHeight="1" x14ac:dyDescent="0.25">
      <c r="AR239" s="2"/>
      <c r="AS239" s="2"/>
    </row>
    <row r="240" spans="44:45" ht="27" customHeight="1" x14ac:dyDescent="0.25">
      <c r="AR240" s="2"/>
      <c r="AS240" s="2"/>
    </row>
    <row r="241" spans="44:45" ht="27" customHeight="1" x14ac:dyDescent="0.25">
      <c r="AR241" s="2"/>
      <c r="AS241" s="2"/>
    </row>
    <row r="242" spans="44:45" ht="27" customHeight="1" x14ac:dyDescent="0.25">
      <c r="AR242" s="2"/>
      <c r="AS242" s="2"/>
    </row>
    <row r="243" spans="44:45" ht="27" customHeight="1" x14ac:dyDescent="0.25">
      <c r="AR243" s="2"/>
      <c r="AS243" s="2"/>
    </row>
    <row r="244" spans="44:45" ht="27" customHeight="1" x14ac:dyDescent="0.25">
      <c r="AR244" s="2"/>
      <c r="AS244" s="2"/>
    </row>
    <row r="245" spans="44:45" ht="27" customHeight="1" x14ac:dyDescent="0.25">
      <c r="AR245" s="2"/>
      <c r="AS245" s="2"/>
    </row>
    <row r="246" spans="44:45" ht="27" customHeight="1" x14ac:dyDescent="0.25">
      <c r="AR246" s="2"/>
      <c r="AS246" s="2"/>
    </row>
    <row r="247" spans="44:45" ht="27" customHeight="1" x14ac:dyDescent="0.25">
      <c r="AR247" s="2"/>
      <c r="AS247" s="2"/>
    </row>
    <row r="248" spans="44:45" ht="27" customHeight="1" x14ac:dyDescent="0.25">
      <c r="AR248" s="2"/>
      <c r="AS248" s="2"/>
    </row>
    <row r="249" spans="44:45" ht="27" customHeight="1" x14ac:dyDescent="0.25">
      <c r="AR249" s="2"/>
      <c r="AS249" s="2"/>
    </row>
    <row r="250" spans="44:45" ht="27" customHeight="1" x14ac:dyDescent="0.25">
      <c r="AR250" s="2"/>
      <c r="AS250" s="2"/>
    </row>
    <row r="251" spans="44:45" ht="27" customHeight="1" x14ac:dyDescent="0.25">
      <c r="AR251" s="2"/>
      <c r="AS251" s="2"/>
    </row>
    <row r="252" spans="44:45" ht="27" customHeight="1" x14ac:dyDescent="0.25">
      <c r="AR252" s="2"/>
      <c r="AS252" s="2"/>
    </row>
    <row r="253" spans="44:45" ht="27" customHeight="1" x14ac:dyDescent="0.25">
      <c r="AR253" s="2"/>
      <c r="AS253" s="2"/>
    </row>
    <row r="254" spans="44:45" ht="27" customHeight="1" x14ac:dyDescent="0.25">
      <c r="AR254" s="2"/>
      <c r="AS254" s="2"/>
    </row>
    <row r="255" spans="44:45" ht="27" customHeight="1" x14ac:dyDescent="0.25">
      <c r="AR255" s="2"/>
      <c r="AS255" s="2"/>
    </row>
    <row r="256" spans="44:45" ht="27" customHeight="1" x14ac:dyDescent="0.25">
      <c r="AR256" s="2"/>
      <c r="AS256" s="2"/>
    </row>
    <row r="257" spans="44:45" ht="27" customHeight="1" x14ac:dyDescent="0.25">
      <c r="AR257" s="2"/>
      <c r="AS257" s="2"/>
    </row>
    <row r="258" spans="44:45" ht="27" customHeight="1" x14ac:dyDescent="0.25">
      <c r="AR258" s="2"/>
      <c r="AS258" s="2"/>
    </row>
    <row r="259" spans="44:45" ht="27" customHeight="1" x14ac:dyDescent="0.25">
      <c r="AR259" s="2"/>
      <c r="AS259" s="2"/>
    </row>
    <row r="260" spans="44:45" ht="27" customHeight="1" x14ac:dyDescent="0.25">
      <c r="AR260" s="2"/>
      <c r="AS260" s="2"/>
    </row>
    <row r="261" spans="44:45" ht="27" customHeight="1" x14ac:dyDescent="0.25">
      <c r="AR261" s="2"/>
      <c r="AS261" s="2"/>
    </row>
    <row r="262" spans="44:45" ht="27" customHeight="1" x14ac:dyDescent="0.25">
      <c r="AR262" s="2"/>
      <c r="AS262" s="2"/>
    </row>
    <row r="263" spans="44:45" ht="27" customHeight="1" x14ac:dyDescent="0.25">
      <c r="AR263" s="2"/>
      <c r="AS263" s="2"/>
    </row>
    <row r="264" spans="44:45" ht="27" customHeight="1" x14ac:dyDescent="0.25">
      <c r="AR264" s="2"/>
      <c r="AS264" s="2"/>
    </row>
    <row r="265" spans="44:45" ht="27" customHeight="1" x14ac:dyDescent="0.25">
      <c r="AR265" s="2"/>
      <c r="AS265" s="2"/>
    </row>
    <row r="266" spans="44:45" ht="27" customHeight="1" x14ac:dyDescent="0.25">
      <c r="AR266" s="2"/>
      <c r="AS266" s="2"/>
    </row>
    <row r="267" spans="44:45" ht="27" customHeight="1" x14ac:dyDescent="0.25">
      <c r="AR267" s="2"/>
      <c r="AS267" s="2"/>
    </row>
    <row r="268" spans="44:45" ht="27" customHeight="1" x14ac:dyDescent="0.25">
      <c r="AR268" s="2"/>
      <c r="AS268" s="2"/>
    </row>
    <row r="269" spans="44:45" ht="27" customHeight="1" x14ac:dyDescent="0.25">
      <c r="AR269" s="2"/>
      <c r="AS269" s="2"/>
    </row>
    <row r="270" spans="44:45" ht="27" customHeight="1" x14ac:dyDescent="0.25">
      <c r="AR270" s="2"/>
      <c r="AS270" s="2"/>
    </row>
    <row r="271" spans="44:45" ht="27" customHeight="1" x14ac:dyDescent="0.25">
      <c r="AR271" s="2"/>
      <c r="AS271" s="2"/>
    </row>
    <row r="272" spans="44:45" ht="27" customHeight="1" x14ac:dyDescent="0.25">
      <c r="AR272" s="2"/>
      <c r="AS272" s="2"/>
    </row>
    <row r="273" spans="44:45" ht="27" customHeight="1" x14ac:dyDescent="0.25">
      <c r="AR273" s="2"/>
      <c r="AS273" s="2"/>
    </row>
    <row r="274" spans="44:45" ht="27" customHeight="1" x14ac:dyDescent="0.25">
      <c r="AR274" s="2"/>
      <c r="AS274" s="2"/>
    </row>
    <row r="275" spans="44:45" ht="27" customHeight="1" x14ac:dyDescent="0.25">
      <c r="AR275" s="2"/>
      <c r="AS275" s="2"/>
    </row>
    <row r="276" spans="44:45" ht="27" customHeight="1" x14ac:dyDescent="0.25">
      <c r="AR276" s="2"/>
      <c r="AS276" s="2"/>
    </row>
    <row r="277" spans="44:45" ht="27" customHeight="1" x14ac:dyDescent="0.25">
      <c r="AR277" s="2"/>
      <c r="AS277" s="2"/>
    </row>
    <row r="278" spans="44:45" ht="27" customHeight="1" x14ac:dyDescent="0.25">
      <c r="AR278" s="2"/>
      <c r="AS278" s="2"/>
    </row>
    <row r="279" spans="44:45" ht="27" customHeight="1" x14ac:dyDescent="0.25">
      <c r="AR279" s="2"/>
      <c r="AS279" s="2"/>
    </row>
    <row r="280" spans="44:45" ht="27" customHeight="1" x14ac:dyDescent="0.25">
      <c r="AR280" s="2"/>
      <c r="AS280" s="2"/>
    </row>
    <row r="281" spans="44:45" ht="27" customHeight="1" x14ac:dyDescent="0.25">
      <c r="AR281" s="2"/>
      <c r="AS281" s="2"/>
    </row>
    <row r="282" spans="44:45" ht="27" customHeight="1" x14ac:dyDescent="0.25">
      <c r="AR282" s="2"/>
      <c r="AS282" s="2"/>
    </row>
    <row r="283" spans="44:45" ht="27" customHeight="1" x14ac:dyDescent="0.25">
      <c r="AR283" s="2"/>
      <c r="AS283" s="2"/>
    </row>
    <row r="284" spans="44:45" ht="27" customHeight="1" x14ac:dyDescent="0.25">
      <c r="AR284" s="2"/>
      <c r="AS284" s="2"/>
    </row>
    <row r="285" spans="44:45" ht="27" customHeight="1" x14ac:dyDescent="0.25">
      <c r="AR285" s="2"/>
      <c r="AS285" s="2"/>
    </row>
    <row r="286" spans="44:45" ht="27" customHeight="1" x14ac:dyDescent="0.25">
      <c r="AR286" s="2"/>
      <c r="AS286" s="2"/>
    </row>
    <row r="287" spans="44:45" ht="27" customHeight="1" x14ac:dyDescent="0.25">
      <c r="AR287" s="2"/>
      <c r="AS287" s="2"/>
    </row>
    <row r="288" spans="44:45" ht="27" customHeight="1" x14ac:dyDescent="0.25">
      <c r="AR288" s="2"/>
      <c r="AS288" s="2"/>
    </row>
    <row r="289" spans="44:45" ht="27" customHeight="1" x14ac:dyDescent="0.25">
      <c r="AR289" s="2"/>
      <c r="AS289" s="2"/>
    </row>
    <row r="290" spans="44:45" ht="27" customHeight="1" x14ac:dyDescent="0.25">
      <c r="AR290" s="2"/>
      <c r="AS290" s="2"/>
    </row>
    <row r="291" spans="44:45" ht="27" customHeight="1" x14ac:dyDescent="0.25">
      <c r="AR291" s="2"/>
      <c r="AS291" s="2"/>
    </row>
    <row r="292" spans="44:45" ht="27" customHeight="1" x14ac:dyDescent="0.25">
      <c r="AR292" s="2"/>
      <c r="AS292" s="2"/>
    </row>
    <row r="293" spans="44:45" ht="27" customHeight="1" x14ac:dyDescent="0.25">
      <c r="AR293" s="2"/>
      <c r="AS293" s="2"/>
    </row>
    <row r="294" spans="44:45" ht="27" customHeight="1" x14ac:dyDescent="0.25">
      <c r="AR294" s="2"/>
      <c r="AS294" s="2"/>
    </row>
    <row r="295" spans="44:45" ht="27" customHeight="1" x14ac:dyDescent="0.25">
      <c r="AR295" s="2"/>
      <c r="AS295" s="2"/>
    </row>
    <row r="296" spans="44:45" ht="27" customHeight="1" x14ac:dyDescent="0.25">
      <c r="AR296" s="2"/>
      <c r="AS296" s="2"/>
    </row>
    <row r="297" spans="44:45" ht="27" customHeight="1" x14ac:dyDescent="0.25">
      <c r="AR297" s="2"/>
      <c r="AS297" s="2"/>
    </row>
    <row r="298" spans="44:45" ht="27" customHeight="1" x14ac:dyDescent="0.25">
      <c r="AR298" s="2"/>
      <c r="AS298" s="2"/>
    </row>
    <row r="299" spans="44:45" ht="27" customHeight="1" x14ac:dyDescent="0.25">
      <c r="AR299" s="2"/>
      <c r="AS299" s="2"/>
    </row>
    <row r="300" spans="44:45" ht="27" customHeight="1" x14ac:dyDescent="0.25">
      <c r="AR300" s="2"/>
      <c r="AS300" s="2"/>
    </row>
    <row r="301" spans="44:45" ht="27" customHeight="1" x14ac:dyDescent="0.25">
      <c r="AR301" s="2"/>
      <c r="AS301" s="2"/>
    </row>
    <row r="302" spans="44:45" ht="27" customHeight="1" x14ac:dyDescent="0.25">
      <c r="AR302" s="2"/>
      <c r="AS302" s="2"/>
    </row>
    <row r="303" spans="44:45" ht="27" customHeight="1" x14ac:dyDescent="0.25">
      <c r="AR303" s="2"/>
      <c r="AS303" s="2"/>
    </row>
    <row r="304" spans="44:45" ht="27" customHeight="1" x14ac:dyDescent="0.25">
      <c r="AR304" s="2"/>
      <c r="AS304" s="2"/>
    </row>
    <row r="305" spans="44:45" ht="27" customHeight="1" x14ac:dyDescent="0.25">
      <c r="AR305" s="2"/>
      <c r="AS305" s="2"/>
    </row>
    <row r="306" spans="44:45" ht="27" customHeight="1" x14ac:dyDescent="0.25">
      <c r="AR306" s="2"/>
      <c r="AS306" s="2"/>
    </row>
    <row r="307" spans="44:45" ht="27" customHeight="1" x14ac:dyDescent="0.25">
      <c r="AR307" s="2"/>
      <c r="AS307" s="2"/>
    </row>
    <row r="308" spans="44:45" ht="27" customHeight="1" x14ac:dyDescent="0.25">
      <c r="AR308" s="2"/>
      <c r="AS308" s="2"/>
    </row>
    <row r="309" spans="44:45" ht="27" customHeight="1" x14ac:dyDescent="0.25">
      <c r="AR309" s="2"/>
      <c r="AS309" s="2"/>
    </row>
    <row r="310" spans="44:45" ht="27" customHeight="1" x14ac:dyDescent="0.25">
      <c r="AR310" s="2"/>
      <c r="AS310" s="2"/>
    </row>
    <row r="311" spans="44:45" ht="27" customHeight="1" x14ac:dyDescent="0.25">
      <c r="AR311" s="2"/>
      <c r="AS311" s="2"/>
    </row>
    <row r="312" spans="44:45" ht="27" customHeight="1" x14ac:dyDescent="0.25">
      <c r="AR312" s="2"/>
      <c r="AS312" s="2"/>
    </row>
    <row r="313" spans="44:45" ht="27" customHeight="1" x14ac:dyDescent="0.25">
      <c r="AR313" s="2"/>
      <c r="AS313" s="2"/>
    </row>
    <row r="314" spans="44:45" ht="27" customHeight="1" x14ac:dyDescent="0.25">
      <c r="AR314" s="2"/>
      <c r="AS314" s="2"/>
    </row>
    <row r="315" spans="44:45" ht="27" customHeight="1" x14ac:dyDescent="0.25">
      <c r="AR315" s="2"/>
      <c r="AS315" s="2"/>
    </row>
    <row r="316" spans="44:45" ht="27" customHeight="1" x14ac:dyDescent="0.25">
      <c r="AR316" s="2"/>
      <c r="AS316" s="2"/>
    </row>
    <row r="317" spans="44:45" ht="27" customHeight="1" x14ac:dyDescent="0.25">
      <c r="AR317" s="2"/>
      <c r="AS317" s="2"/>
    </row>
    <row r="318" spans="44:45" ht="27" customHeight="1" x14ac:dyDescent="0.25">
      <c r="AR318" s="2"/>
      <c r="AS318" s="2"/>
    </row>
    <row r="319" spans="44:45" ht="27" customHeight="1" x14ac:dyDescent="0.25">
      <c r="AR319" s="2"/>
      <c r="AS319" s="2"/>
    </row>
    <row r="320" spans="44:45" ht="27" customHeight="1" x14ac:dyDescent="0.25">
      <c r="AR320" s="2"/>
      <c r="AS320" s="2"/>
    </row>
    <row r="321" spans="44:45" ht="27" customHeight="1" x14ac:dyDescent="0.25">
      <c r="AR321" s="2"/>
      <c r="AS321" s="2"/>
    </row>
    <row r="322" spans="44:45" ht="27" customHeight="1" x14ac:dyDescent="0.25">
      <c r="AR322" s="2"/>
      <c r="AS322" s="2"/>
    </row>
    <row r="323" spans="44:45" ht="27" customHeight="1" x14ac:dyDescent="0.25">
      <c r="AR323" s="2"/>
      <c r="AS323" s="2"/>
    </row>
    <row r="324" spans="44:45" ht="27" customHeight="1" x14ac:dyDescent="0.25">
      <c r="AR324" s="2"/>
      <c r="AS324" s="2"/>
    </row>
    <row r="325" spans="44:45" ht="27" customHeight="1" x14ac:dyDescent="0.25">
      <c r="AR325" s="2"/>
      <c r="AS325" s="2"/>
    </row>
    <row r="326" spans="44:45" ht="27" customHeight="1" x14ac:dyDescent="0.25">
      <c r="AR326" s="2"/>
      <c r="AS326" s="2"/>
    </row>
    <row r="327" spans="44:45" ht="27" customHeight="1" x14ac:dyDescent="0.25">
      <c r="AR327" s="2"/>
      <c r="AS327" s="2"/>
    </row>
    <row r="328" spans="44:45" ht="27" customHeight="1" x14ac:dyDescent="0.25">
      <c r="AR328" s="2"/>
      <c r="AS328" s="2"/>
    </row>
    <row r="329" spans="44:45" ht="27" customHeight="1" x14ac:dyDescent="0.25">
      <c r="AR329" s="2"/>
      <c r="AS329" s="2"/>
    </row>
    <row r="330" spans="44:45" ht="27" customHeight="1" x14ac:dyDescent="0.25">
      <c r="AR330" s="2"/>
      <c r="AS330" s="2"/>
    </row>
    <row r="331" spans="44:45" ht="27" customHeight="1" x14ac:dyDescent="0.25">
      <c r="AR331" s="2"/>
      <c r="AS331" s="2"/>
    </row>
    <row r="332" spans="44:45" ht="27" customHeight="1" x14ac:dyDescent="0.25">
      <c r="AR332" s="2"/>
      <c r="AS332" s="2"/>
    </row>
    <row r="333" spans="44:45" ht="27" customHeight="1" x14ac:dyDescent="0.25">
      <c r="AR333" s="2"/>
      <c r="AS333" s="2"/>
    </row>
    <row r="334" spans="44:45" ht="27" customHeight="1" x14ac:dyDescent="0.25">
      <c r="AR334" s="2"/>
      <c r="AS334" s="2"/>
    </row>
    <row r="335" spans="44:45" ht="27" customHeight="1" x14ac:dyDescent="0.25">
      <c r="AR335" s="2"/>
      <c r="AS335" s="2"/>
    </row>
    <row r="336" spans="44:45" ht="27" customHeight="1" x14ac:dyDescent="0.25">
      <c r="AR336" s="2"/>
      <c r="AS336" s="2"/>
    </row>
    <row r="337" spans="44:45" ht="27" customHeight="1" x14ac:dyDescent="0.25">
      <c r="AR337" s="2"/>
      <c r="AS337" s="2"/>
    </row>
    <row r="338" spans="44:45" ht="27" customHeight="1" x14ac:dyDescent="0.25">
      <c r="AR338" s="2"/>
      <c r="AS338" s="2"/>
    </row>
    <row r="339" spans="44:45" ht="27" customHeight="1" x14ac:dyDescent="0.25">
      <c r="AR339" s="2"/>
      <c r="AS339" s="2"/>
    </row>
    <row r="340" spans="44:45" ht="27" customHeight="1" x14ac:dyDescent="0.25">
      <c r="AR340" s="2"/>
      <c r="AS340" s="2"/>
    </row>
    <row r="341" spans="44:45" ht="27" customHeight="1" x14ac:dyDescent="0.25">
      <c r="AR341" s="2"/>
      <c r="AS341" s="2"/>
    </row>
    <row r="342" spans="44:45" ht="27" customHeight="1" x14ac:dyDescent="0.25">
      <c r="AR342" s="2"/>
      <c r="AS342" s="2"/>
    </row>
    <row r="343" spans="44:45" ht="27" customHeight="1" x14ac:dyDescent="0.25">
      <c r="AR343" s="2"/>
      <c r="AS343" s="2"/>
    </row>
    <row r="344" spans="44:45" ht="27" customHeight="1" x14ac:dyDescent="0.25">
      <c r="AR344" s="2"/>
      <c r="AS344" s="2"/>
    </row>
    <row r="345" spans="44:45" ht="27" customHeight="1" x14ac:dyDescent="0.25">
      <c r="AR345" s="2"/>
      <c r="AS345" s="2"/>
    </row>
    <row r="346" spans="44:45" ht="27" customHeight="1" x14ac:dyDescent="0.25">
      <c r="AR346" s="2"/>
      <c r="AS346" s="2"/>
    </row>
    <row r="347" spans="44:45" ht="27" customHeight="1" x14ac:dyDescent="0.25">
      <c r="AR347" s="2"/>
      <c r="AS347" s="2"/>
    </row>
    <row r="348" spans="44:45" ht="27" customHeight="1" x14ac:dyDescent="0.25">
      <c r="AR348" s="2"/>
      <c r="AS348" s="2"/>
    </row>
    <row r="349" spans="44:45" ht="27" customHeight="1" x14ac:dyDescent="0.25">
      <c r="AR349" s="2"/>
      <c r="AS349" s="2"/>
    </row>
    <row r="350" spans="44:45" ht="27" customHeight="1" x14ac:dyDescent="0.25">
      <c r="AR350" s="2"/>
      <c r="AS350" s="2"/>
    </row>
    <row r="351" spans="44:45" ht="27" customHeight="1" x14ac:dyDescent="0.25">
      <c r="AR351" s="2"/>
      <c r="AS351" s="2"/>
    </row>
    <row r="352" spans="44:45" ht="27" customHeight="1" x14ac:dyDescent="0.25">
      <c r="AR352" s="2"/>
      <c r="AS352" s="2"/>
    </row>
    <row r="353" spans="44:45" ht="27" customHeight="1" x14ac:dyDescent="0.25">
      <c r="AR353" s="2"/>
      <c r="AS353" s="2"/>
    </row>
    <row r="354" spans="44:45" ht="27" customHeight="1" x14ac:dyDescent="0.25">
      <c r="AR354" s="2"/>
      <c r="AS354" s="2"/>
    </row>
    <row r="355" spans="44:45" ht="27" customHeight="1" x14ac:dyDescent="0.25">
      <c r="AR355" s="2"/>
      <c r="AS355" s="2"/>
    </row>
    <row r="356" spans="44:45" ht="27" customHeight="1" x14ac:dyDescent="0.25">
      <c r="AR356" s="2"/>
      <c r="AS356" s="2"/>
    </row>
    <row r="357" spans="44:45" ht="27" customHeight="1" x14ac:dyDescent="0.25">
      <c r="AR357" s="2"/>
      <c r="AS357" s="2"/>
    </row>
    <row r="358" spans="44:45" ht="27" customHeight="1" x14ac:dyDescent="0.25">
      <c r="AR358" s="2"/>
      <c r="AS358" s="2"/>
    </row>
    <row r="359" spans="44:45" ht="27" customHeight="1" x14ac:dyDescent="0.25">
      <c r="AR359" s="2"/>
      <c r="AS359" s="2"/>
    </row>
    <row r="360" spans="44:45" ht="27" customHeight="1" x14ac:dyDescent="0.25">
      <c r="AR360" s="2"/>
      <c r="AS360" s="2"/>
    </row>
    <row r="361" spans="44:45" ht="27" customHeight="1" x14ac:dyDescent="0.25">
      <c r="AR361" s="2"/>
      <c r="AS361" s="2"/>
    </row>
    <row r="362" spans="44:45" ht="27" customHeight="1" x14ac:dyDescent="0.25">
      <c r="AR362" s="2"/>
      <c r="AS362" s="2"/>
    </row>
    <row r="363" spans="44:45" ht="27" customHeight="1" x14ac:dyDescent="0.25">
      <c r="AR363" s="2"/>
      <c r="AS363" s="2"/>
    </row>
    <row r="364" spans="44:45" ht="27" customHeight="1" x14ac:dyDescent="0.25">
      <c r="AR364" s="2"/>
      <c r="AS364" s="2"/>
    </row>
    <row r="365" spans="44:45" ht="27" customHeight="1" x14ac:dyDescent="0.25">
      <c r="AR365" s="2"/>
      <c r="AS365" s="2"/>
    </row>
    <row r="366" spans="44:45" ht="27" customHeight="1" x14ac:dyDescent="0.25">
      <c r="AR366" s="2"/>
      <c r="AS366" s="2"/>
    </row>
    <row r="367" spans="44:45" ht="27" customHeight="1" x14ac:dyDescent="0.25">
      <c r="AR367" s="2"/>
      <c r="AS367" s="2"/>
    </row>
    <row r="368" spans="44:45" ht="27" customHeight="1" x14ac:dyDescent="0.25">
      <c r="AR368" s="2"/>
      <c r="AS368" s="2"/>
    </row>
    <row r="369" spans="44:45" ht="27" customHeight="1" x14ac:dyDescent="0.25">
      <c r="AR369" s="2"/>
      <c r="AS369" s="2"/>
    </row>
    <row r="370" spans="44:45" ht="27" customHeight="1" x14ac:dyDescent="0.25">
      <c r="AR370" s="2"/>
      <c r="AS370" s="2"/>
    </row>
    <row r="371" spans="44:45" ht="27" customHeight="1" x14ac:dyDescent="0.25">
      <c r="AR371" s="2"/>
      <c r="AS371" s="2"/>
    </row>
    <row r="372" spans="44:45" ht="27" customHeight="1" x14ac:dyDescent="0.25">
      <c r="AR372" s="2"/>
      <c r="AS372" s="2"/>
    </row>
    <row r="373" spans="44:45" ht="27" customHeight="1" x14ac:dyDescent="0.25">
      <c r="AR373" s="2"/>
      <c r="AS373" s="2"/>
    </row>
    <row r="374" spans="44:45" ht="27" customHeight="1" x14ac:dyDescent="0.25">
      <c r="AR374" s="2"/>
      <c r="AS374" s="2"/>
    </row>
    <row r="375" spans="44:45" ht="27" customHeight="1" x14ac:dyDescent="0.25">
      <c r="AR375" s="2"/>
      <c r="AS375" s="2"/>
    </row>
    <row r="376" spans="44:45" ht="27" customHeight="1" x14ac:dyDescent="0.25">
      <c r="AR376" s="2"/>
      <c r="AS376" s="2"/>
    </row>
    <row r="377" spans="44:45" ht="27" customHeight="1" x14ac:dyDescent="0.25">
      <c r="AR377" s="2"/>
      <c r="AS377" s="2"/>
    </row>
    <row r="378" spans="44:45" ht="27" customHeight="1" x14ac:dyDescent="0.25">
      <c r="AR378" s="2"/>
      <c r="AS378" s="2"/>
    </row>
    <row r="379" spans="44:45" ht="27" customHeight="1" x14ac:dyDescent="0.25">
      <c r="AR379" s="2"/>
      <c r="AS379" s="2"/>
    </row>
    <row r="380" spans="44:45" ht="27" customHeight="1" x14ac:dyDescent="0.25">
      <c r="AR380" s="2"/>
      <c r="AS380" s="2"/>
    </row>
    <row r="381" spans="44:45" ht="27" customHeight="1" x14ac:dyDescent="0.25">
      <c r="AR381" s="2"/>
      <c r="AS381" s="2"/>
    </row>
    <row r="382" spans="44:45" ht="27" customHeight="1" x14ac:dyDescent="0.25">
      <c r="AR382" s="2"/>
      <c r="AS382" s="2"/>
    </row>
    <row r="383" spans="44:45" ht="27" customHeight="1" x14ac:dyDescent="0.25">
      <c r="AR383" s="2"/>
      <c r="AS383" s="2"/>
    </row>
    <row r="384" spans="44:45" ht="27" customHeight="1" x14ac:dyDescent="0.25">
      <c r="AR384" s="2"/>
      <c r="AS384" s="2"/>
    </row>
    <row r="385" spans="44:45" ht="27" customHeight="1" x14ac:dyDescent="0.25">
      <c r="AR385" s="2"/>
      <c r="AS385" s="2"/>
    </row>
    <row r="386" spans="44:45" ht="27" customHeight="1" x14ac:dyDescent="0.25">
      <c r="AR386" s="2"/>
      <c r="AS386" s="2"/>
    </row>
    <row r="387" spans="44:45" ht="27" customHeight="1" x14ac:dyDescent="0.25">
      <c r="AR387" s="2"/>
      <c r="AS387" s="2"/>
    </row>
    <row r="388" spans="44:45" ht="27" customHeight="1" x14ac:dyDescent="0.25">
      <c r="AR388" s="2"/>
      <c r="AS388" s="2"/>
    </row>
    <row r="389" spans="44:45" ht="27" customHeight="1" x14ac:dyDescent="0.25">
      <c r="AR389" s="2"/>
      <c r="AS389" s="2"/>
    </row>
    <row r="390" spans="44:45" ht="27" customHeight="1" x14ac:dyDescent="0.25">
      <c r="AR390" s="2"/>
      <c r="AS390" s="2"/>
    </row>
    <row r="391" spans="44:45" ht="27" customHeight="1" x14ac:dyDescent="0.25">
      <c r="AR391" s="2"/>
      <c r="AS391" s="2"/>
    </row>
    <row r="392" spans="44:45" ht="27" customHeight="1" x14ac:dyDescent="0.25">
      <c r="AR392" s="2"/>
      <c r="AS392" s="2"/>
    </row>
    <row r="393" spans="44:45" ht="27" customHeight="1" x14ac:dyDescent="0.25">
      <c r="AR393" s="2"/>
      <c r="AS393" s="2"/>
    </row>
    <row r="394" spans="44:45" ht="27" customHeight="1" x14ac:dyDescent="0.25">
      <c r="AR394" s="2"/>
      <c r="AS394" s="2"/>
    </row>
    <row r="395" spans="44:45" ht="27" customHeight="1" x14ac:dyDescent="0.25">
      <c r="AR395" s="2"/>
      <c r="AS395" s="2"/>
    </row>
    <row r="396" spans="44:45" ht="27" customHeight="1" x14ac:dyDescent="0.25">
      <c r="AR396" s="2"/>
      <c r="AS396" s="2"/>
    </row>
    <row r="397" spans="44:45" ht="27" customHeight="1" x14ac:dyDescent="0.25">
      <c r="AR397" s="2"/>
      <c r="AS397" s="2"/>
    </row>
    <row r="398" spans="44:45" ht="27" customHeight="1" x14ac:dyDescent="0.25">
      <c r="AR398" s="2"/>
      <c r="AS398" s="2"/>
    </row>
    <row r="399" spans="44:45" ht="27" customHeight="1" x14ac:dyDescent="0.25">
      <c r="AR399" s="2"/>
      <c r="AS399" s="2"/>
    </row>
    <row r="400" spans="44:45" ht="27" customHeight="1" x14ac:dyDescent="0.25">
      <c r="AR400" s="2"/>
      <c r="AS400" s="2"/>
    </row>
    <row r="401" spans="44:45" ht="27" customHeight="1" x14ac:dyDescent="0.25">
      <c r="AR401" s="2"/>
      <c r="AS401" s="2"/>
    </row>
    <row r="402" spans="44:45" ht="27" customHeight="1" x14ac:dyDescent="0.25">
      <c r="AR402" s="2"/>
      <c r="AS402" s="2"/>
    </row>
    <row r="403" spans="44:45" ht="27" customHeight="1" x14ac:dyDescent="0.25">
      <c r="AR403" s="2"/>
      <c r="AS403" s="2"/>
    </row>
    <row r="404" spans="44:45" ht="27" customHeight="1" x14ac:dyDescent="0.25">
      <c r="AR404" s="2"/>
      <c r="AS404" s="2"/>
    </row>
    <row r="405" spans="44:45" ht="27" customHeight="1" x14ac:dyDescent="0.25">
      <c r="AR405" s="2"/>
      <c r="AS405" s="2"/>
    </row>
    <row r="406" spans="44:45" ht="27" customHeight="1" x14ac:dyDescent="0.25">
      <c r="AR406" s="2"/>
      <c r="AS406" s="2"/>
    </row>
    <row r="407" spans="44:45" ht="27" customHeight="1" x14ac:dyDescent="0.25">
      <c r="AR407" s="2"/>
      <c r="AS407" s="2"/>
    </row>
    <row r="408" spans="44:45" ht="27" customHeight="1" x14ac:dyDescent="0.25">
      <c r="AR408" s="2"/>
      <c r="AS408" s="2"/>
    </row>
    <row r="409" spans="44:45" ht="27" customHeight="1" x14ac:dyDescent="0.25">
      <c r="AR409" s="2"/>
      <c r="AS409" s="2"/>
    </row>
    <row r="410" spans="44:45" ht="27" customHeight="1" x14ac:dyDescent="0.25">
      <c r="AR410" s="2"/>
      <c r="AS410" s="2"/>
    </row>
    <row r="411" spans="44:45" ht="27" customHeight="1" x14ac:dyDescent="0.25">
      <c r="AR411" s="2"/>
      <c r="AS411" s="2"/>
    </row>
    <row r="412" spans="44:45" ht="27" customHeight="1" x14ac:dyDescent="0.25">
      <c r="AR412" s="2"/>
      <c r="AS412" s="2"/>
    </row>
    <row r="413" spans="44:45" ht="27" customHeight="1" x14ac:dyDescent="0.25">
      <c r="AR413" s="2"/>
      <c r="AS413" s="2"/>
    </row>
    <row r="414" spans="44:45" ht="27" customHeight="1" x14ac:dyDescent="0.25">
      <c r="AR414" s="2"/>
      <c r="AS414" s="2"/>
    </row>
    <row r="415" spans="44:45" ht="27" customHeight="1" x14ac:dyDescent="0.25">
      <c r="AR415" s="2"/>
      <c r="AS415" s="2"/>
    </row>
    <row r="416" spans="44:45" ht="27" customHeight="1" x14ac:dyDescent="0.25">
      <c r="AR416" s="2"/>
      <c r="AS416" s="2"/>
    </row>
    <row r="417" spans="44:45" ht="27" customHeight="1" x14ac:dyDescent="0.25">
      <c r="AR417" s="2"/>
      <c r="AS417" s="2"/>
    </row>
    <row r="418" spans="44:45" ht="27" customHeight="1" x14ac:dyDescent="0.25">
      <c r="AR418" s="2"/>
      <c r="AS418" s="2"/>
    </row>
    <row r="419" spans="44:45" ht="27" customHeight="1" x14ac:dyDescent="0.25">
      <c r="AR419" s="2"/>
      <c r="AS419" s="2"/>
    </row>
    <row r="420" spans="44:45" ht="27" customHeight="1" x14ac:dyDescent="0.25">
      <c r="AR420" s="2"/>
      <c r="AS420" s="2"/>
    </row>
    <row r="421" spans="44:45" ht="27" customHeight="1" x14ac:dyDescent="0.25">
      <c r="AR421" s="2"/>
      <c r="AS421" s="2"/>
    </row>
    <row r="422" spans="44:45" ht="27" customHeight="1" x14ac:dyDescent="0.25">
      <c r="AR422" s="2"/>
      <c r="AS422" s="2"/>
    </row>
    <row r="423" spans="44:45" ht="27" customHeight="1" x14ac:dyDescent="0.25">
      <c r="AR423" s="2"/>
      <c r="AS423" s="2"/>
    </row>
    <row r="424" spans="44:45" ht="27" customHeight="1" x14ac:dyDescent="0.25">
      <c r="AR424" s="2"/>
      <c r="AS424" s="2"/>
    </row>
    <row r="425" spans="44:45" ht="27" customHeight="1" x14ac:dyDescent="0.25">
      <c r="AR425" s="2"/>
      <c r="AS425" s="2"/>
    </row>
    <row r="426" spans="44:45" ht="27" customHeight="1" x14ac:dyDescent="0.25">
      <c r="AR426" s="2"/>
      <c r="AS426" s="2"/>
    </row>
    <row r="427" spans="44:45" ht="27" customHeight="1" x14ac:dyDescent="0.25">
      <c r="AR427" s="2"/>
      <c r="AS427" s="2"/>
    </row>
    <row r="428" spans="44:45" ht="27" customHeight="1" x14ac:dyDescent="0.25">
      <c r="AR428" s="2"/>
      <c r="AS428" s="2"/>
    </row>
    <row r="429" spans="44:45" ht="27" customHeight="1" x14ac:dyDescent="0.25">
      <c r="AR429" s="2"/>
      <c r="AS429" s="2"/>
    </row>
    <row r="430" spans="44:45" ht="27" customHeight="1" x14ac:dyDescent="0.25">
      <c r="AR430" s="2"/>
      <c r="AS430" s="2"/>
    </row>
    <row r="431" spans="44:45" ht="27" customHeight="1" x14ac:dyDescent="0.25">
      <c r="AR431" s="2"/>
      <c r="AS431" s="2"/>
    </row>
    <row r="432" spans="44:45" ht="27" customHeight="1" x14ac:dyDescent="0.25">
      <c r="AR432" s="2"/>
      <c r="AS432" s="2"/>
    </row>
    <row r="433" spans="44:45" ht="27" customHeight="1" x14ac:dyDescent="0.25">
      <c r="AR433" s="2"/>
      <c r="AS433" s="2"/>
    </row>
    <row r="434" spans="44:45" ht="27" customHeight="1" x14ac:dyDescent="0.25">
      <c r="AR434" s="2"/>
      <c r="AS434" s="2"/>
    </row>
    <row r="435" spans="44:45" ht="27" customHeight="1" x14ac:dyDescent="0.25">
      <c r="AR435" s="2"/>
      <c r="AS435" s="2"/>
    </row>
    <row r="436" spans="44:45" ht="27" customHeight="1" x14ac:dyDescent="0.25">
      <c r="AR436" s="2"/>
      <c r="AS436" s="2"/>
    </row>
    <row r="437" spans="44:45" ht="27" customHeight="1" x14ac:dyDescent="0.25">
      <c r="AR437" s="2"/>
      <c r="AS437" s="2"/>
    </row>
    <row r="438" spans="44:45" ht="27" customHeight="1" x14ac:dyDescent="0.25">
      <c r="AR438" s="2"/>
      <c r="AS438" s="2"/>
    </row>
    <row r="439" spans="44:45" ht="27" customHeight="1" x14ac:dyDescent="0.25">
      <c r="AR439" s="2"/>
      <c r="AS439" s="2"/>
    </row>
    <row r="440" spans="44:45" ht="27" customHeight="1" x14ac:dyDescent="0.25">
      <c r="AR440" s="2"/>
      <c r="AS440" s="2"/>
    </row>
    <row r="441" spans="44:45" ht="27" customHeight="1" x14ac:dyDescent="0.25">
      <c r="AR441" s="2"/>
      <c r="AS441" s="2"/>
    </row>
    <row r="442" spans="44:45" ht="27" customHeight="1" x14ac:dyDescent="0.25">
      <c r="AR442" s="2"/>
      <c r="AS442" s="2"/>
    </row>
    <row r="443" spans="44:45" ht="27" customHeight="1" x14ac:dyDescent="0.25">
      <c r="AR443" s="2"/>
      <c r="AS443" s="2"/>
    </row>
    <row r="444" spans="44:45" ht="27" customHeight="1" x14ac:dyDescent="0.25">
      <c r="AR444" s="2"/>
      <c r="AS444" s="2"/>
    </row>
    <row r="445" spans="44:45" ht="27" customHeight="1" x14ac:dyDescent="0.25">
      <c r="AR445" s="2"/>
      <c r="AS445" s="2"/>
    </row>
    <row r="446" spans="44:45" ht="27" customHeight="1" x14ac:dyDescent="0.25">
      <c r="AR446" s="2"/>
      <c r="AS446" s="2"/>
    </row>
    <row r="447" spans="44:45" ht="27" customHeight="1" x14ac:dyDescent="0.25">
      <c r="AR447" s="2"/>
      <c r="AS447" s="2"/>
    </row>
    <row r="448" spans="44:45" ht="27" customHeight="1" x14ac:dyDescent="0.25">
      <c r="AR448" s="2"/>
      <c r="AS448" s="2"/>
    </row>
    <row r="449" spans="44:45" ht="27" customHeight="1" x14ac:dyDescent="0.25">
      <c r="AR449" s="2"/>
      <c r="AS449" s="2"/>
    </row>
    <row r="450" spans="44:45" ht="27" customHeight="1" x14ac:dyDescent="0.25">
      <c r="AR450" s="2"/>
      <c r="AS450" s="2"/>
    </row>
    <row r="451" spans="44:45" ht="27" customHeight="1" x14ac:dyDescent="0.25">
      <c r="AR451" s="2"/>
      <c r="AS451" s="2"/>
    </row>
    <row r="452" spans="44:45" ht="27" customHeight="1" x14ac:dyDescent="0.25">
      <c r="AR452" s="2"/>
      <c r="AS452" s="2"/>
    </row>
    <row r="453" spans="44:45" ht="27" customHeight="1" x14ac:dyDescent="0.25">
      <c r="AR453" s="2"/>
      <c r="AS453" s="2"/>
    </row>
    <row r="454" spans="44:45" ht="27" customHeight="1" x14ac:dyDescent="0.25">
      <c r="AR454" s="2"/>
      <c r="AS454" s="2"/>
    </row>
    <row r="455" spans="44:45" ht="27" customHeight="1" x14ac:dyDescent="0.25">
      <c r="AR455" s="2"/>
      <c r="AS455" s="2"/>
    </row>
    <row r="456" spans="44:45" ht="27" customHeight="1" x14ac:dyDescent="0.25">
      <c r="AR456" s="2"/>
      <c r="AS456" s="2"/>
    </row>
    <row r="457" spans="44:45" ht="27" customHeight="1" x14ac:dyDescent="0.25">
      <c r="AR457" s="2"/>
      <c r="AS457" s="2"/>
    </row>
    <row r="458" spans="44:45" ht="27" customHeight="1" x14ac:dyDescent="0.25">
      <c r="AR458" s="2"/>
      <c r="AS458" s="2"/>
    </row>
    <row r="459" spans="44:45" ht="27" customHeight="1" x14ac:dyDescent="0.25">
      <c r="AR459" s="2"/>
      <c r="AS459" s="2"/>
    </row>
    <row r="460" spans="44:45" ht="27" customHeight="1" x14ac:dyDescent="0.25">
      <c r="AR460" s="2"/>
      <c r="AS460" s="2"/>
    </row>
    <row r="461" spans="44:45" ht="27" customHeight="1" x14ac:dyDescent="0.25">
      <c r="AR461" s="2"/>
      <c r="AS461" s="2"/>
    </row>
    <row r="462" spans="44:45" ht="27" customHeight="1" x14ac:dyDescent="0.25">
      <c r="AR462" s="2"/>
      <c r="AS462" s="2"/>
    </row>
    <row r="463" spans="44:45" ht="27" customHeight="1" x14ac:dyDescent="0.25">
      <c r="AR463" s="2"/>
      <c r="AS463" s="2"/>
    </row>
    <row r="464" spans="44:45" ht="27" customHeight="1" x14ac:dyDescent="0.25">
      <c r="AR464" s="2"/>
      <c r="AS464" s="2"/>
    </row>
    <row r="465" spans="44:45" ht="27" customHeight="1" x14ac:dyDescent="0.25">
      <c r="AR465" s="2"/>
      <c r="AS465" s="2"/>
    </row>
    <row r="466" spans="44:45" ht="27" customHeight="1" x14ac:dyDescent="0.25">
      <c r="AR466" s="2"/>
      <c r="AS466" s="2"/>
    </row>
    <row r="467" spans="44:45" ht="27" customHeight="1" x14ac:dyDescent="0.25">
      <c r="AR467" s="2"/>
      <c r="AS467" s="2"/>
    </row>
    <row r="468" spans="44:45" ht="27" customHeight="1" x14ac:dyDescent="0.25">
      <c r="AR468" s="2"/>
      <c r="AS468" s="2"/>
    </row>
    <row r="469" spans="44:45" ht="27" customHeight="1" x14ac:dyDescent="0.25">
      <c r="AR469" s="2"/>
      <c r="AS469" s="2"/>
    </row>
    <row r="470" spans="44:45" ht="27" customHeight="1" x14ac:dyDescent="0.25">
      <c r="AR470" s="2"/>
      <c r="AS470" s="2"/>
    </row>
    <row r="471" spans="44:45" ht="27" customHeight="1" x14ac:dyDescent="0.25">
      <c r="AR471" s="2"/>
      <c r="AS471" s="2"/>
    </row>
    <row r="472" spans="44:45" ht="27" customHeight="1" x14ac:dyDescent="0.25">
      <c r="AR472" s="2"/>
      <c r="AS472" s="2"/>
    </row>
    <row r="473" spans="44:45" ht="27" customHeight="1" x14ac:dyDescent="0.25">
      <c r="AR473" s="2"/>
      <c r="AS473" s="2"/>
    </row>
    <row r="474" spans="44:45" ht="27" customHeight="1" x14ac:dyDescent="0.25">
      <c r="AR474" s="2"/>
      <c r="AS474" s="2"/>
    </row>
    <row r="475" spans="44:45" ht="27" customHeight="1" x14ac:dyDescent="0.25">
      <c r="AR475" s="2"/>
      <c r="AS475" s="2"/>
    </row>
    <row r="476" spans="44:45" ht="27" customHeight="1" x14ac:dyDescent="0.25">
      <c r="AR476" s="2"/>
      <c r="AS476" s="2"/>
    </row>
    <row r="477" spans="44:45" ht="27" customHeight="1" x14ac:dyDescent="0.25">
      <c r="AR477" s="2"/>
      <c r="AS477" s="2"/>
    </row>
    <row r="478" spans="44:45" ht="27" customHeight="1" x14ac:dyDescent="0.25">
      <c r="AR478" s="2"/>
      <c r="AS478" s="2"/>
    </row>
    <row r="479" spans="44:45" ht="27" customHeight="1" x14ac:dyDescent="0.25">
      <c r="AR479" s="2"/>
      <c r="AS479" s="2"/>
    </row>
    <row r="480" spans="44:45" ht="27" customHeight="1" x14ac:dyDescent="0.25">
      <c r="AR480" s="2"/>
      <c r="AS480" s="2"/>
    </row>
    <row r="481" spans="44:45" ht="27" customHeight="1" x14ac:dyDescent="0.25">
      <c r="AR481" s="2"/>
      <c r="AS481" s="2"/>
    </row>
    <row r="482" spans="44:45" ht="27" customHeight="1" x14ac:dyDescent="0.25">
      <c r="AR482" s="2"/>
      <c r="AS482" s="2"/>
    </row>
    <row r="483" spans="44:45" ht="27" customHeight="1" x14ac:dyDescent="0.25">
      <c r="AR483" s="2"/>
      <c r="AS483" s="2"/>
    </row>
    <row r="484" spans="44:45" ht="27" customHeight="1" x14ac:dyDescent="0.25">
      <c r="AR484" s="2"/>
      <c r="AS484" s="2"/>
    </row>
    <row r="485" spans="44:45" ht="27" customHeight="1" x14ac:dyDescent="0.25">
      <c r="AR485" s="2"/>
      <c r="AS485" s="2"/>
    </row>
    <row r="486" spans="44:45" ht="27" customHeight="1" x14ac:dyDescent="0.25">
      <c r="AR486" s="2"/>
      <c r="AS486" s="2"/>
    </row>
    <row r="487" spans="44:45" ht="27" customHeight="1" x14ac:dyDescent="0.25">
      <c r="AR487" s="2"/>
      <c r="AS487" s="2"/>
    </row>
    <row r="488" spans="44:45" ht="27" customHeight="1" x14ac:dyDescent="0.25">
      <c r="AR488" s="2"/>
      <c r="AS488" s="2"/>
    </row>
    <row r="489" spans="44:45" ht="27" customHeight="1" x14ac:dyDescent="0.25">
      <c r="AR489" s="2"/>
      <c r="AS489" s="2"/>
    </row>
    <row r="490" spans="44:45" ht="27" customHeight="1" x14ac:dyDescent="0.25">
      <c r="AR490" s="2"/>
      <c r="AS490" s="2"/>
    </row>
    <row r="491" spans="44:45" ht="27" customHeight="1" x14ac:dyDescent="0.25">
      <c r="AR491" s="2"/>
      <c r="AS491" s="2"/>
    </row>
    <row r="492" spans="44:45" ht="27" customHeight="1" x14ac:dyDescent="0.25">
      <c r="AR492" s="2"/>
      <c r="AS492" s="2"/>
    </row>
    <row r="493" spans="44:45" ht="27" customHeight="1" x14ac:dyDescent="0.25">
      <c r="AR493" s="2"/>
      <c r="AS493" s="2"/>
    </row>
    <row r="494" spans="44:45" ht="27" customHeight="1" x14ac:dyDescent="0.25">
      <c r="AR494" s="2"/>
      <c r="AS494" s="2"/>
    </row>
    <row r="495" spans="44:45" ht="27" customHeight="1" x14ac:dyDescent="0.25">
      <c r="AR495" s="2"/>
      <c r="AS495" s="2"/>
    </row>
    <row r="496" spans="44:45" ht="27" customHeight="1" x14ac:dyDescent="0.25">
      <c r="AR496" s="2"/>
      <c r="AS496" s="2"/>
    </row>
    <row r="497" spans="44:45" ht="27" customHeight="1" x14ac:dyDescent="0.25">
      <c r="AR497" s="2"/>
      <c r="AS497" s="2"/>
    </row>
    <row r="498" spans="44:45" ht="27" customHeight="1" x14ac:dyDescent="0.25">
      <c r="AR498" s="2"/>
      <c r="AS498" s="2"/>
    </row>
    <row r="499" spans="44:45" ht="27" customHeight="1" x14ac:dyDescent="0.25">
      <c r="AR499" s="2"/>
      <c r="AS499" s="2"/>
    </row>
    <row r="500" spans="44:45" ht="27" customHeight="1" x14ac:dyDescent="0.25">
      <c r="AR500" s="2"/>
      <c r="AS500" s="2"/>
    </row>
    <row r="501" spans="44:45" ht="27" customHeight="1" x14ac:dyDescent="0.25">
      <c r="AR501" s="2"/>
      <c r="AS501" s="2"/>
    </row>
    <row r="502" spans="44:45" ht="27" customHeight="1" x14ac:dyDescent="0.25">
      <c r="AR502" s="2"/>
      <c r="AS502" s="2"/>
    </row>
    <row r="503" spans="44:45" ht="27" customHeight="1" x14ac:dyDescent="0.25">
      <c r="AR503" s="2"/>
      <c r="AS503" s="2"/>
    </row>
    <row r="504" spans="44:45" ht="27" customHeight="1" x14ac:dyDescent="0.25">
      <c r="AR504" s="2"/>
      <c r="AS504" s="2"/>
    </row>
    <row r="505" spans="44:45" ht="27" customHeight="1" x14ac:dyDescent="0.25">
      <c r="AR505" s="2"/>
      <c r="AS505" s="2"/>
    </row>
    <row r="506" spans="44:45" ht="27" customHeight="1" x14ac:dyDescent="0.25">
      <c r="AR506" s="2"/>
      <c r="AS506" s="2"/>
    </row>
    <row r="507" spans="44:45" ht="27" customHeight="1" x14ac:dyDescent="0.25">
      <c r="AR507" s="2"/>
      <c r="AS507" s="2"/>
    </row>
    <row r="508" spans="44:45" ht="27" customHeight="1" x14ac:dyDescent="0.25">
      <c r="AR508" s="2"/>
      <c r="AS508" s="2"/>
    </row>
    <row r="509" spans="44:45" ht="27" customHeight="1" x14ac:dyDescent="0.25">
      <c r="AR509" s="2"/>
      <c r="AS509" s="2"/>
    </row>
    <row r="510" spans="44:45" ht="27" customHeight="1" x14ac:dyDescent="0.25">
      <c r="AR510" s="2"/>
      <c r="AS510" s="2"/>
    </row>
    <row r="511" spans="44:45" ht="27" customHeight="1" x14ac:dyDescent="0.25">
      <c r="AR511" s="2"/>
      <c r="AS511" s="2"/>
    </row>
    <row r="512" spans="44:45" ht="27" customHeight="1" x14ac:dyDescent="0.25">
      <c r="AR512" s="2"/>
      <c r="AS512" s="2"/>
    </row>
    <row r="513" spans="44:45" ht="27" customHeight="1" x14ac:dyDescent="0.25">
      <c r="AR513" s="2"/>
      <c r="AS513" s="2"/>
    </row>
    <row r="514" spans="44:45" ht="27" customHeight="1" x14ac:dyDescent="0.25">
      <c r="AR514" s="2"/>
      <c r="AS514" s="2"/>
    </row>
    <row r="515" spans="44:45" ht="27" customHeight="1" x14ac:dyDescent="0.25">
      <c r="AR515" s="2"/>
      <c r="AS515" s="2"/>
    </row>
    <row r="516" spans="44:45" ht="27" customHeight="1" x14ac:dyDescent="0.25">
      <c r="AR516" s="2"/>
      <c r="AS516" s="2"/>
    </row>
    <row r="517" spans="44:45" ht="27" customHeight="1" x14ac:dyDescent="0.25">
      <c r="AR517" s="2"/>
      <c r="AS517" s="2"/>
    </row>
    <row r="518" spans="44:45" ht="27" customHeight="1" x14ac:dyDescent="0.25">
      <c r="AR518" s="2"/>
      <c r="AS518" s="2"/>
    </row>
    <row r="519" spans="44:45" ht="27" customHeight="1" x14ac:dyDescent="0.25">
      <c r="AR519" s="2"/>
      <c r="AS519" s="2"/>
    </row>
    <row r="520" spans="44:45" ht="27" customHeight="1" x14ac:dyDescent="0.25">
      <c r="AR520" s="2"/>
      <c r="AS520" s="2"/>
    </row>
    <row r="521" spans="44:45" ht="27" customHeight="1" x14ac:dyDescent="0.25">
      <c r="AR521" s="2"/>
      <c r="AS521" s="2"/>
    </row>
    <row r="522" spans="44:45" ht="27" customHeight="1" x14ac:dyDescent="0.25">
      <c r="AR522" s="2"/>
      <c r="AS522" s="2"/>
    </row>
    <row r="523" spans="44:45" ht="27" customHeight="1" x14ac:dyDescent="0.25">
      <c r="AR523" s="2"/>
      <c r="AS523" s="2"/>
    </row>
    <row r="524" spans="44:45" ht="27" customHeight="1" x14ac:dyDescent="0.25">
      <c r="AR524" s="2"/>
      <c r="AS524" s="2"/>
    </row>
    <row r="525" spans="44:45" ht="27" customHeight="1" x14ac:dyDescent="0.25">
      <c r="AR525" s="2"/>
      <c r="AS525" s="2"/>
    </row>
    <row r="526" spans="44:45" ht="27" customHeight="1" x14ac:dyDescent="0.25">
      <c r="AR526" s="2"/>
      <c r="AS526" s="2"/>
    </row>
    <row r="527" spans="44:45" ht="27" customHeight="1" x14ac:dyDescent="0.25">
      <c r="AR527" s="2"/>
      <c r="AS527" s="2"/>
    </row>
    <row r="528" spans="44:45" ht="27" customHeight="1" x14ac:dyDescent="0.25">
      <c r="AR528" s="2"/>
      <c r="AS528" s="2"/>
    </row>
    <row r="529" spans="44:45" ht="27" customHeight="1" x14ac:dyDescent="0.25">
      <c r="AR529" s="2"/>
      <c r="AS529" s="2"/>
    </row>
    <row r="530" spans="44:45" ht="27" customHeight="1" x14ac:dyDescent="0.25">
      <c r="AR530" s="2"/>
      <c r="AS530" s="2"/>
    </row>
    <row r="531" spans="44:45" ht="27" customHeight="1" x14ac:dyDescent="0.25">
      <c r="AR531" s="2"/>
      <c r="AS531" s="2"/>
    </row>
    <row r="532" spans="44:45" ht="27" customHeight="1" x14ac:dyDescent="0.25">
      <c r="AR532" s="2"/>
      <c r="AS532" s="2"/>
    </row>
    <row r="533" spans="44:45" ht="27" customHeight="1" x14ac:dyDescent="0.25">
      <c r="AR533" s="2"/>
      <c r="AS533" s="2"/>
    </row>
    <row r="534" spans="44:45" ht="27" customHeight="1" x14ac:dyDescent="0.25">
      <c r="AR534" s="2"/>
      <c r="AS534" s="2"/>
    </row>
    <row r="535" spans="44:45" ht="27" customHeight="1" x14ac:dyDescent="0.25">
      <c r="AR535" s="2"/>
      <c r="AS535" s="2"/>
    </row>
    <row r="536" spans="44:45" ht="27" customHeight="1" x14ac:dyDescent="0.25">
      <c r="AR536" s="2"/>
      <c r="AS536" s="2"/>
    </row>
    <row r="537" spans="44:45" ht="27" customHeight="1" x14ac:dyDescent="0.25">
      <c r="AR537" s="2"/>
      <c r="AS537" s="2"/>
    </row>
    <row r="538" spans="44:45" ht="27" customHeight="1" x14ac:dyDescent="0.25">
      <c r="AR538" s="2"/>
      <c r="AS538" s="2"/>
    </row>
    <row r="539" spans="44:45" ht="27" customHeight="1" x14ac:dyDescent="0.25">
      <c r="AR539" s="2"/>
      <c r="AS539" s="2"/>
    </row>
    <row r="540" spans="44:45" ht="27" customHeight="1" x14ac:dyDescent="0.25">
      <c r="AR540" s="2"/>
      <c r="AS540" s="2"/>
    </row>
    <row r="541" spans="44:45" ht="27" customHeight="1" x14ac:dyDescent="0.25">
      <c r="AR541" s="2"/>
      <c r="AS541" s="2"/>
    </row>
    <row r="542" spans="44:45" ht="27" customHeight="1" x14ac:dyDescent="0.25">
      <c r="AR542" s="2"/>
      <c r="AS542" s="2"/>
    </row>
    <row r="543" spans="44:45" ht="27" customHeight="1" x14ac:dyDescent="0.25">
      <c r="AR543" s="2"/>
      <c r="AS543" s="2"/>
    </row>
    <row r="544" spans="44:45" ht="27" customHeight="1" x14ac:dyDescent="0.25">
      <c r="AR544" s="2"/>
      <c r="AS544" s="2"/>
    </row>
    <row r="545" spans="44:45" ht="27" customHeight="1" x14ac:dyDescent="0.25">
      <c r="AR545" s="2"/>
      <c r="AS545" s="2"/>
    </row>
    <row r="546" spans="44:45" ht="27" customHeight="1" x14ac:dyDescent="0.25">
      <c r="AR546" s="2"/>
      <c r="AS546" s="2"/>
    </row>
    <row r="547" spans="44:45" ht="27" customHeight="1" x14ac:dyDescent="0.25">
      <c r="AR547" s="2"/>
      <c r="AS547" s="2"/>
    </row>
    <row r="548" spans="44:45" ht="27" customHeight="1" x14ac:dyDescent="0.25">
      <c r="AR548" s="2"/>
      <c r="AS548" s="2"/>
    </row>
    <row r="549" spans="44:45" ht="27" customHeight="1" x14ac:dyDescent="0.25">
      <c r="AR549" s="2"/>
      <c r="AS549" s="2"/>
    </row>
    <row r="550" spans="44:45" ht="27" customHeight="1" x14ac:dyDescent="0.25">
      <c r="AR550" s="2"/>
      <c r="AS550" s="2"/>
    </row>
    <row r="551" spans="44:45" ht="27" customHeight="1" x14ac:dyDescent="0.25">
      <c r="AR551" s="2"/>
      <c r="AS551" s="2"/>
    </row>
    <row r="552" spans="44:45" ht="27" customHeight="1" x14ac:dyDescent="0.25">
      <c r="AR552" s="2"/>
      <c r="AS552" s="2"/>
    </row>
    <row r="553" spans="44:45" ht="27" customHeight="1" x14ac:dyDescent="0.25">
      <c r="AR553" s="2"/>
      <c r="AS553" s="2"/>
    </row>
    <row r="554" spans="44:45" ht="27" customHeight="1" x14ac:dyDescent="0.25">
      <c r="AR554" s="2"/>
      <c r="AS554" s="2"/>
    </row>
    <row r="555" spans="44:45" ht="27" customHeight="1" x14ac:dyDescent="0.25">
      <c r="AR555" s="2"/>
      <c r="AS555" s="2"/>
    </row>
    <row r="556" spans="44:45" ht="27" customHeight="1" x14ac:dyDescent="0.25">
      <c r="AR556" s="2"/>
      <c r="AS556" s="2"/>
    </row>
    <row r="557" spans="44:45" ht="27" customHeight="1" x14ac:dyDescent="0.25">
      <c r="AR557" s="2"/>
      <c r="AS557" s="2"/>
    </row>
    <row r="558" spans="44:45" ht="27" customHeight="1" x14ac:dyDescent="0.25">
      <c r="AR558" s="2"/>
      <c r="AS558" s="2"/>
    </row>
    <row r="559" spans="44:45" ht="27" customHeight="1" x14ac:dyDescent="0.25">
      <c r="AR559" s="2"/>
      <c r="AS559" s="2"/>
    </row>
    <row r="560" spans="44:45" ht="27" customHeight="1" x14ac:dyDescent="0.25">
      <c r="AR560" s="2"/>
      <c r="AS560" s="2"/>
    </row>
    <row r="561" spans="44:45" ht="27" customHeight="1" x14ac:dyDescent="0.25">
      <c r="AR561" s="2"/>
      <c r="AS561" s="2"/>
    </row>
    <row r="562" spans="44:45" ht="27" customHeight="1" x14ac:dyDescent="0.25">
      <c r="AR562" s="2"/>
      <c r="AS562" s="2"/>
    </row>
    <row r="563" spans="44:45" ht="27" customHeight="1" x14ac:dyDescent="0.25">
      <c r="AR563" s="2"/>
      <c r="AS563" s="2"/>
    </row>
    <row r="564" spans="44:45" ht="27" customHeight="1" x14ac:dyDescent="0.25">
      <c r="AR564" s="2"/>
      <c r="AS564" s="2"/>
    </row>
    <row r="565" spans="44:45" ht="27" customHeight="1" x14ac:dyDescent="0.25">
      <c r="AR565" s="2"/>
      <c r="AS565" s="2"/>
    </row>
    <row r="566" spans="44:45" ht="27" customHeight="1" x14ac:dyDescent="0.25">
      <c r="AR566" s="2"/>
      <c r="AS566" s="2"/>
    </row>
    <row r="567" spans="44:45" ht="27" customHeight="1" x14ac:dyDescent="0.25">
      <c r="AR567" s="2"/>
      <c r="AS567" s="2"/>
    </row>
    <row r="568" spans="44:45" ht="27" customHeight="1" x14ac:dyDescent="0.25">
      <c r="AR568" s="2"/>
      <c r="AS568" s="2"/>
    </row>
    <row r="569" spans="44:45" ht="27" customHeight="1" x14ac:dyDescent="0.25">
      <c r="AR569" s="2"/>
      <c r="AS569" s="2"/>
    </row>
    <row r="570" spans="44:45" ht="27" customHeight="1" x14ac:dyDescent="0.25">
      <c r="AR570" s="2"/>
      <c r="AS570" s="2"/>
    </row>
    <row r="571" spans="44:45" ht="27" customHeight="1" x14ac:dyDescent="0.25">
      <c r="AR571" s="2"/>
      <c r="AS571" s="2"/>
    </row>
    <row r="572" spans="44:45" ht="27" customHeight="1" x14ac:dyDescent="0.25">
      <c r="AR572" s="2"/>
      <c r="AS572" s="2"/>
    </row>
    <row r="573" spans="44:45" ht="27" customHeight="1" x14ac:dyDescent="0.25">
      <c r="AR573" s="2"/>
      <c r="AS573" s="2"/>
    </row>
    <row r="574" spans="44:45" ht="27" customHeight="1" x14ac:dyDescent="0.25">
      <c r="AR574" s="2"/>
      <c r="AS574" s="2"/>
    </row>
    <row r="575" spans="44:45" ht="27" customHeight="1" x14ac:dyDescent="0.25">
      <c r="AR575" s="2"/>
      <c r="AS575" s="2"/>
    </row>
    <row r="576" spans="44:45" ht="27" customHeight="1" x14ac:dyDescent="0.25">
      <c r="AR576" s="2"/>
      <c r="AS576" s="2"/>
    </row>
    <row r="577" spans="44:45" ht="27" customHeight="1" x14ac:dyDescent="0.25">
      <c r="AR577" s="2"/>
      <c r="AS577" s="2"/>
    </row>
    <row r="578" spans="44:45" ht="27" customHeight="1" x14ac:dyDescent="0.25">
      <c r="AR578" s="2"/>
      <c r="AS578" s="2"/>
    </row>
    <row r="579" spans="44:45" ht="27" customHeight="1" x14ac:dyDescent="0.25">
      <c r="AR579" s="2"/>
      <c r="AS579" s="2"/>
    </row>
    <row r="580" spans="44:45" ht="27" customHeight="1" x14ac:dyDescent="0.25">
      <c r="AR580" s="2"/>
      <c r="AS580" s="2"/>
    </row>
    <row r="581" spans="44:45" ht="27" customHeight="1" x14ac:dyDescent="0.25">
      <c r="AR581" s="2"/>
      <c r="AS581" s="2"/>
    </row>
    <row r="582" spans="44:45" ht="27" customHeight="1" x14ac:dyDescent="0.25">
      <c r="AR582" s="2"/>
      <c r="AS582" s="2"/>
    </row>
    <row r="583" spans="44:45" ht="27" customHeight="1" x14ac:dyDescent="0.25">
      <c r="AR583" s="2"/>
      <c r="AS583" s="2"/>
    </row>
    <row r="584" spans="44:45" ht="27" customHeight="1" x14ac:dyDescent="0.25">
      <c r="AR584" s="2"/>
      <c r="AS584" s="2"/>
    </row>
    <row r="585" spans="44:45" ht="27" customHeight="1" x14ac:dyDescent="0.25">
      <c r="AR585" s="2"/>
      <c r="AS585" s="2"/>
    </row>
    <row r="586" spans="44:45" ht="27" customHeight="1" x14ac:dyDescent="0.25">
      <c r="AR586" s="2"/>
      <c r="AS586" s="2"/>
    </row>
    <row r="587" spans="44:45" ht="27" customHeight="1" x14ac:dyDescent="0.25">
      <c r="AR587" s="2"/>
      <c r="AS587" s="2"/>
    </row>
    <row r="588" spans="44:45" ht="27" customHeight="1" x14ac:dyDescent="0.25">
      <c r="AR588" s="2"/>
      <c r="AS588" s="2"/>
    </row>
    <row r="589" spans="44:45" ht="27" customHeight="1" x14ac:dyDescent="0.25">
      <c r="AR589" s="2"/>
      <c r="AS589" s="2"/>
    </row>
    <row r="590" spans="44:45" ht="27" customHeight="1" x14ac:dyDescent="0.25">
      <c r="AR590" s="2"/>
      <c r="AS590" s="2"/>
    </row>
    <row r="591" spans="44:45" ht="27" customHeight="1" x14ac:dyDescent="0.25">
      <c r="AR591" s="2"/>
      <c r="AS591" s="2"/>
    </row>
    <row r="592" spans="44:45" ht="27" customHeight="1" x14ac:dyDescent="0.25">
      <c r="AR592" s="2"/>
      <c r="AS592" s="2"/>
    </row>
    <row r="593" spans="44:45" ht="27" customHeight="1" x14ac:dyDescent="0.25">
      <c r="AR593" s="2"/>
      <c r="AS593" s="2"/>
    </row>
    <row r="594" spans="44:45" ht="27" customHeight="1" x14ac:dyDescent="0.25">
      <c r="AR594" s="2"/>
      <c r="AS594" s="2"/>
    </row>
    <row r="595" spans="44:45" ht="27" customHeight="1" x14ac:dyDescent="0.25">
      <c r="AR595" s="2"/>
      <c r="AS595" s="2"/>
    </row>
    <row r="596" spans="44:45" ht="27" customHeight="1" x14ac:dyDescent="0.25">
      <c r="AR596" s="2"/>
      <c r="AS596" s="2"/>
    </row>
    <row r="597" spans="44:45" ht="27" customHeight="1" x14ac:dyDescent="0.25">
      <c r="AR597" s="2"/>
      <c r="AS597" s="2"/>
    </row>
    <row r="598" spans="44:45" ht="27" customHeight="1" x14ac:dyDescent="0.25">
      <c r="AR598" s="2"/>
      <c r="AS598" s="2"/>
    </row>
    <row r="599" spans="44:45" ht="27" customHeight="1" x14ac:dyDescent="0.25">
      <c r="AR599" s="2"/>
      <c r="AS599" s="2"/>
    </row>
    <row r="600" spans="44:45" ht="27" customHeight="1" x14ac:dyDescent="0.25">
      <c r="AR600" s="2"/>
      <c r="AS600" s="2"/>
    </row>
    <row r="601" spans="44:45" ht="27" customHeight="1" x14ac:dyDescent="0.25">
      <c r="AR601" s="2"/>
      <c r="AS601" s="2"/>
    </row>
    <row r="602" spans="44:45" ht="27" customHeight="1" x14ac:dyDescent="0.25">
      <c r="AR602" s="2"/>
      <c r="AS602" s="2"/>
    </row>
    <row r="603" spans="44:45" ht="27" customHeight="1" x14ac:dyDescent="0.25">
      <c r="AR603" s="2"/>
      <c r="AS603" s="2"/>
    </row>
    <row r="604" spans="44:45" ht="27" customHeight="1" x14ac:dyDescent="0.25">
      <c r="AR604" s="2"/>
      <c r="AS604" s="2"/>
    </row>
    <row r="605" spans="44:45" ht="27" customHeight="1" x14ac:dyDescent="0.25">
      <c r="AR605" s="2"/>
      <c r="AS605" s="2"/>
    </row>
    <row r="606" spans="44:45" ht="27" customHeight="1" x14ac:dyDescent="0.25">
      <c r="AR606" s="2"/>
      <c r="AS606" s="2"/>
    </row>
    <row r="607" spans="44:45" ht="27" customHeight="1" x14ac:dyDescent="0.25">
      <c r="AR607" s="2"/>
      <c r="AS607" s="2"/>
    </row>
    <row r="608" spans="44:45" ht="27" customHeight="1" x14ac:dyDescent="0.25">
      <c r="AR608" s="2"/>
      <c r="AS608" s="2"/>
    </row>
    <row r="609" spans="44:45" ht="27" customHeight="1" x14ac:dyDescent="0.25">
      <c r="AR609" s="2"/>
      <c r="AS609" s="2"/>
    </row>
    <row r="610" spans="44:45" ht="27" customHeight="1" x14ac:dyDescent="0.25">
      <c r="AR610" s="2"/>
      <c r="AS610" s="2"/>
    </row>
    <row r="611" spans="44:45" ht="27" customHeight="1" x14ac:dyDescent="0.25">
      <c r="AR611" s="2"/>
      <c r="AS611" s="2"/>
    </row>
    <row r="612" spans="44:45" ht="27" customHeight="1" x14ac:dyDescent="0.25">
      <c r="AR612" s="2"/>
      <c r="AS612" s="2"/>
    </row>
    <row r="613" spans="44:45" ht="27" customHeight="1" x14ac:dyDescent="0.25">
      <c r="AR613" s="2"/>
      <c r="AS613" s="2"/>
    </row>
    <row r="614" spans="44:45" ht="27" customHeight="1" x14ac:dyDescent="0.25">
      <c r="AR614" s="2"/>
      <c r="AS614" s="2"/>
    </row>
    <row r="615" spans="44:45" ht="27" customHeight="1" x14ac:dyDescent="0.25">
      <c r="AR615" s="2"/>
      <c r="AS615" s="2"/>
    </row>
    <row r="616" spans="44:45" ht="27" customHeight="1" x14ac:dyDescent="0.25">
      <c r="AR616" s="2"/>
      <c r="AS616" s="2"/>
    </row>
    <row r="617" spans="44:45" ht="27" customHeight="1" x14ac:dyDescent="0.25">
      <c r="AR617" s="2"/>
      <c r="AS617" s="2"/>
    </row>
    <row r="618" spans="44:45" ht="27" customHeight="1" x14ac:dyDescent="0.25">
      <c r="AR618" s="2"/>
      <c r="AS618" s="2"/>
    </row>
    <row r="619" spans="44:45" ht="27" customHeight="1" x14ac:dyDescent="0.25">
      <c r="AR619" s="2"/>
      <c r="AS619" s="2"/>
    </row>
    <row r="620" spans="44:45" ht="27" customHeight="1" x14ac:dyDescent="0.25">
      <c r="AR620" s="2"/>
      <c r="AS620" s="2"/>
    </row>
    <row r="621" spans="44:45" ht="27" customHeight="1" x14ac:dyDescent="0.25">
      <c r="AR621" s="2"/>
      <c r="AS621" s="2"/>
    </row>
    <row r="622" spans="44:45" ht="27" customHeight="1" x14ac:dyDescent="0.25">
      <c r="AR622" s="2"/>
      <c r="AS622" s="2"/>
    </row>
    <row r="623" spans="44:45" ht="27" customHeight="1" x14ac:dyDescent="0.25">
      <c r="AR623" s="2"/>
      <c r="AS623" s="2"/>
    </row>
    <row r="624" spans="44:45" ht="27" customHeight="1" x14ac:dyDescent="0.25">
      <c r="AR624" s="2"/>
      <c r="AS624" s="2"/>
    </row>
    <row r="625" spans="44:45" ht="27" customHeight="1" x14ac:dyDescent="0.25">
      <c r="AR625" s="2"/>
      <c r="AS625" s="2"/>
    </row>
    <row r="626" spans="44:45" ht="27" customHeight="1" x14ac:dyDescent="0.25">
      <c r="AR626" s="2"/>
      <c r="AS626" s="2"/>
    </row>
    <row r="627" spans="44:45" ht="27" customHeight="1" x14ac:dyDescent="0.25">
      <c r="AR627" s="2"/>
      <c r="AS627" s="2"/>
    </row>
    <row r="628" spans="44:45" ht="27" customHeight="1" x14ac:dyDescent="0.25">
      <c r="AR628" s="2"/>
      <c r="AS628" s="2"/>
    </row>
    <row r="629" spans="44:45" ht="27" customHeight="1" x14ac:dyDescent="0.25">
      <c r="AR629" s="2"/>
      <c r="AS629" s="2"/>
    </row>
    <row r="630" spans="44:45" ht="27" customHeight="1" x14ac:dyDescent="0.25">
      <c r="AR630" s="2"/>
      <c r="AS630" s="2"/>
    </row>
    <row r="631" spans="44:45" ht="27" customHeight="1" x14ac:dyDescent="0.25">
      <c r="AR631" s="2"/>
      <c r="AS631" s="2"/>
    </row>
    <row r="632" spans="44:45" ht="27" customHeight="1" x14ac:dyDescent="0.25">
      <c r="AR632" s="2"/>
      <c r="AS632" s="2"/>
    </row>
    <row r="633" spans="44:45" ht="27" customHeight="1" x14ac:dyDescent="0.25">
      <c r="AR633" s="2"/>
      <c r="AS633" s="2"/>
    </row>
    <row r="634" spans="44:45" ht="27" customHeight="1" x14ac:dyDescent="0.25">
      <c r="AR634" s="2"/>
      <c r="AS634" s="2"/>
    </row>
    <row r="635" spans="44:45" ht="27" customHeight="1" x14ac:dyDescent="0.25">
      <c r="AR635" s="2"/>
      <c r="AS635" s="2"/>
    </row>
    <row r="636" spans="44:45" ht="27" customHeight="1" x14ac:dyDescent="0.25">
      <c r="AR636" s="2"/>
      <c r="AS636" s="2"/>
    </row>
    <row r="637" spans="44:45" ht="27" customHeight="1" x14ac:dyDescent="0.25">
      <c r="AR637" s="2"/>
      <c r="AS637" s="2"/>
    </row>
    <row r="638" spans="44:45" ht="27" customHeight="1" x14ac:dyDescent="0.25">
      <c r="AR638" s="2"/>
      <c r="AS638" s="2"/>
    </row>
    <row r="639" spans="44:45" ht="27" customHeight="1" x14ac:dyDescent="0.25">
      <c r="AR639" s="2"/>
      <c r="AS639" s="2"/>
    </row>
    <row r="640" spans="44:45" ht="27" customHeight="1" x14ac:dyDescent="0.25">
      <c r="AR640" s="2"/>
      <c r="AS640" s="2"/>
    </row>
    <row r="641" spans="44:45" ht="27" customHeight="1" x14ac:dyDescent="0.25">
      <c r="AR641" s="2"/>
      <c r="AS641" s="2"/>
    </row>
    <row r="642" spans="44:45" ht="27" customHeight="1" x14ac:dyDescent="0.25">
      <c r="AR642" s="2"/>
      <c r="AS642" s="2"/>
    </row>
    <row r="643" spans="44:45" ht="27" customHeight="1" x14ac:dyDescent="0.25">
      <c r="AR643" s="2"/>
      <c r="AS643" s="2"/>
    </row>
    <row r="644" spans="44:45" ht="27" customHeight="1" x14ac:dyDescent="0.25">
      <c r="AR644" s="2"/>
      <c r="AS644" s="2"/>
    </row>
    <row r="645" spans="44:45" ht="27" customHeight="1" x14ac:dyDescent="0.25">
      <c r="AR645" s="2"/>
      <c r="AS645" s="2"/>
    </row>
    <row r="646" spans="44:45" ht="27" customHeight="1" x14ac:dyDescent="0.25">
      <c r="AR646" s="2"/>
      <c r="AS646" s="2"/>
    </row>
    <row r="647" spans="44:45" ht="27" customHeight="1" x14ac:dyDescent="0.25">
      <c r="AR647" s="2"/>
      <c r="AS647" s="2"/>
    </row>
    <row r="648" spans="44:45" ht="27" customHeight="1" x14ac:dyDescent="0.25">
      <c r="AR648" s="2"/>
      <c r="AS648" s="2"/>
    </row>
    <row r="649" spans="44:45" ht="27" customHeight="1" x14ac:dyDescent="0.25">
      <c r="AR649" s="2"/>
      <c r="AS649" s="2"/>
    </row>
    <row r="650" spans="44:45" ht="27" customHeight="1" x14ac:dyDescent="0.25">
      <c r="AR650" s="2"/>
      <c r="AS650" s="2"/>
    </row>
    <row r="651" spans="44:45" ht="27" customHeight="1" x14ac:dyDescent="0.25">
      <c r="AR651" s="2"/>
      <c r="AS651" s="2"/>
    </row>
    <row r="652" spans="44:45" ht="27" customHeight="1" x14ac:dyDescent="0.25">
      <c r="AR652" s="2"/>
      <c r="AS652" s="2"/>
    </row>
    <row r="653" spans="44:45" ht="27" customHeight="1" x14ac:dyDescent="0.25">
      <c r="AR653" s="2"/>
      <c r="AS653" s="2"/>
    </row>
    <row r="654" spans="44:45" ht="27" customHeight="1" x14ac:dyDescent="0.25">
      <c r="AR654" s="2"/>
      <c r="AS654" s="2"/>
    </row>
    <row r="655" spans="44:45" ht="27" customHeight="1" x14ac:dyDescent="0.25">
      <c r="AR655" s="2"/>
      <c r="AS655" s="2"/>
    </row>
    <row r="656" spans="44:45" ht="27" customHeight="1" x14ac:dyDescent="0.25">
      <c r="AR656" s="2"/>
      <c r="AS656" s="2"/>
    </row>
    <row r="657" spans="44:45" ht="27" customHeight="1" x14ac:dyDescent="0.25">
      <c r="AR657" s="2"/>
      <c r="AS657" s="2"/>
    </row>
    <row r="658" spans="44:45" ht="27" customHeight="1" x14ac:dyDescent="0.25">
      <c r="AR658" s="2"/>
      <c r="AS658" s="2"/>
    </row>
    <row r="659" spans="44:45" ht="27" customHeight="1" x14ac:dyDescent="0.25">
      <c r="AR659" s="2"/>
      <c r="AS659" s="2"/>
    </row>
    <row r="660" spans="44:45" ht="27" customHeight="1" x14ac:dyDescent="0.25">
      <c r="AR660" s="2"/>
      <c r="AS660" s="2"/>
    </row>
    <row r="661" spans="44:45" ht="27" customHeight="1" x14ac:dyDescent="0.25">
      <c r="AR661" s="2"/>
      <c r="AS661" s="2"/>
    </row>
    <row r="662" spans="44:45" ht="27" customHeight="1" x14ac:dyDescent="0.25">
      <c r="AR662" s="2"/>
      <c r="AS662" s="2"/>
    </row>
    <row r="663" spans="44:45" ht="27" customHeight="1" x14ac:dyDescent="0.25">
      <c r="AR663" s="2"/>
      <c r="AS663" s="2"/>
    </row>
    <row r="664" spans="44:45" ht="27" customHeight="1" x14ac:dyDescent="0.25">
      <c r="AR664" s="2"/>
      <c r="AS664" s="2"/>
    </row>
    <row r="665" spans="44:45" ht="27" customHeight="1" x14ac:dyDescent="0.25">
      <c r="AR665" s="2"/>
      <c r="AS665" s="2"/>
    </row>
    <row r="666" spans="44:45" ht="27" customHeight="1" x14ac:dyDescent="0.25">
      <c r="AR666" s="2"/>
      <c r="AS666" s="2"/>
    </row>
    <row r="667" spans="44:45" ht="27" customHeight="1" x14ac:dyDescent="0.25">
      <c r="AR667" s="2"/>
      <c r="AS667" s="2"/>
    </row>
    <row r="668" spans="44:45" ht="27" customHeight="1" x14ac:dyDescent="0.25">
      <c r="AR668" s="2"/>
      <c r="AS668" s="2"/>
    </row>
    <row r="669" spans="44:45" ht="27" customHeight="1" x14ac:dyDescent="0.25">
      <c r="AR669" s="2"/>
      <c r="AS669" s="2"/>
    </row>
    <row r="670" spans="44:45" ht="27" customHeight="1" x14ac:dyDescent="0.25">
      <c r="AR670" s="2"/>
      <c r="AS670" s="2"/>
    </row>
    <row r="671" spans="44:45" ht="27" customHeight="1" x14ac:dyDescent="0.25">
      <c r="AR671" s="2"/>
      <c r="AS671" s="2"/>
    </row>
    <row r="672" spans="44:45" ht="27" customHeight="1" x14ac:dyDescent="0.25">
      <c r="AR672" s="2"/>
      <c r="AS672" s="2"/>
    </row>
    <row r="673" spans="44:45" ht="27" customHeight="1" x14ac:dyDescent="0.25">
      <c r="AR673" s="2"/>
      <c r="AS673" s="2"/>
    </row>
    <row r="674" spans="44:45" ht="27" customHeight="1" x14ac:dyDescent="0.25">
      <c r="AR674" s="2"/>
      <c r="AS674" s="2"/>
    </row>
    <row r="675" spans="44:45" ht="27" customHeight="1" x14ac:dyDescent="0.25">
      <c r="AR675" s="2"/>
      <c r="AS675" s="2"/>
    </row>
    <row r="676" spans="44:45" ht="27" customHeight="1" x14ac:dyDescent="0.25">
      <c r="AR676" s="2"/>
      <c r="AS676" s="2"/>
    </row>
    <row r="677" spans="44:45" ht="27" customHeight="1" x14ac:dyDescent="0.25">
      <c r="AR677" s="2"/>
      <c r="AS677" s="2"/>
    </row>
    <row r="678" spans="44:45" ht="27" customHeight="1" x14ac:dyDescent="0.25">
      <c r="AR678" s="2"/>
      <c r="AS678" s="2"/>
    </row>
    <row r="679" spans="44:45" ht="27" customHeight="1" x14ac:dyDescent="0.25">
      <c r="AR679" s="2"/>
      <c r="AS679" s="2"/>
    </row>
    <row r="680" spans="44:45" ht="27" customHeight="1" x14ac:dyDescent="0.25">
      <c r="AR680" s="2"/>
      <c r="AS680" s="2"/>
    </row>
    <row r="681" spans="44:45" ht="27" customHeight="1" x14ac:dyDescent="0.25">
      <c r="AR681" s="2"/>
      <c r="AS681" s="2"/>
    </row>
    <row r="682" spans="44:45" ht="27" customHeight="1" x14ac:dyDescent="0.25">
      <c r="AR682" s="2"/>
      <c r="AS682" s="2"/>
    </row>
    <row r="683" spans="44:45" ht="27" customHeight="1" x14ac:dyDescent="0.25">
      <c r="AR683" s="2"/>
      <c r="AS683" s="2"/>
    </row>
    <row r="684" spans="44:45" ht="27" customHeight="1" x14ac:dyDescent="0.25">
      <c r="AR684" s="2"/>
      <c r="AS684" s="2"/>
    </row>
    <row r="685" spans="44:45" ht="27" customHeight="1" x14ac:dyDescent="0.25">
      <c r="AR685" s="2"/>
      <c r="AS685" s="2"/>
    </row>
    <row r="686" spans="44:45" ht="27" customHeight="1" x14ac:dyDescent="0.25">
      <c r="AR686" s="2"/>
      <c r="AS686" s="2"/>
    </row>
    <row r="687" spans="44:45" ht="27" customHeight="1" x14ac:dyDescent="0.25">
      <c r="AR687" s="2"/>
      <c r="AS687" s="2"/>
    </row>
    <row r="688" spans="44:45" ht="27" customHeight="1" x14ac:dyDescent="0.25">
      <c r="AR688" s="2"/>
      <c r="AS688" s="2"/>
    </row>
    <row r="689" spans="44:45" ht="27" customHeight="1" x14ac:dyDescent="0.25">
      <c r="AR689" s="2"/>
      <c r="AS689" s="2"/>
    </row>
    <row r="690" spans="44:45" ht="27" customHeight="1" x14ac:dyDescent="0.25">
      <c r="AR690" s="2"/>
      <c r="AS690" s="2"/>
    </row>
    <row r="691" spans="44:45" ht="27" customHeight="1" x14ac:dyDescent="0.25">
      <c r="AR691" s="2"/>
      <c r="AS691" s="2"/>
    </row>
    <row r="692" spans="44:45" ht="27" customHeight="1" x14ac:dyDescent="0.25">
      <c r="AR692" s="2"/>
      <c r="AS692" s="2"/>
    </row>
    <row r="693" spans="44:45" ht="27" customHeight="1" x14ac:dyDescent="0.25">
      <c r="AR693" s="2"/>
      <c r="AS693" s="2"/>
    </row>
    <row r="694" spans="44:45" ht="27" customHeight="1" x14ac:dyDescent="0.25">
      <c r="AR694" s="2"/>
      <c r="AS694" s="2"/>
    </row>
    <row r="695" spans="44:45" ht="27" customHeight="1" x14ac:dyDescent="0.25">
      <c r="AR695" s="2"/>
      <c r="AS695" s="2"/>
    </row>
    <row r="696" spans="44:45" ht="27" customHeight="1" x14ac:dyDescent="0.25">
      <c r="AR696" s="2"/>
      <c r="AS696" s="2"/>
    </row>
    <row r="697" spans="44:45" ht="27" customHeight="1" x14ac:dyDescent="0.25">
      <c r="AR697" s="2"/>
      <c r="AS697" s="2"/>
    </row>
    <row r="698" spans="44:45" ht="27" customHeight="1" x14ac:dyDescent="0.25">
      <c r="AR698" s="2"/>
      <c r="AS698" s="2"/>
    </row>
    <row r="699" spans="44:45" ht="27" customHeight="1" x14ac:dyDescent="0.25">
      <c r="AR699" s="2"/>
      <c r="AS699" s="2"/>
    </row>
    <row r="700" spans="44:45" ht="27" customHeight="1" x14ac:dyDescent="0.25">
      <c r="AR700" s="2"/>
      <c r="AS700" s="2"/>
    </row>
    <row r="701" spans="44:45" ht="27" customHeight="1" x14ac:dyDescent="0.25">
      <c r="AR701" s="2"/>
      <c r="AS701" s="2"/>
    </row>
    <row r="702" spans="44:45" ht="27" customHeight="1" x14ac:dyDescent="0.25">
      <c r="AR702" s="2"/>
      <c r="AS702" s="2"/>
    </row>
    <row r="703" spans="44:45" ht="27" customHeight="1" x14ac:dyDescent="0.25">
      <c r="AR703" s="2"/>
      <c r="AS703" s="2"/>
    </row>
    <row r="704" spans="44:45" ht="27" customHeight="1" x14ac:dyDescent="0.25">
      <c r="AR704" s="2"/>
      <c r="AS704" s="2"/>
    </row>
    <row r="705" spans="44:45" ht="27" customHeight="1" x14ac:dyDescent="0.25">
      <c r="AR705" s="2"/>
      <c r="AS705" s="2"/>
    </row>
    <row r="706" spans="44:45" ht="27" customHeight="1" x14ac:dyDescent="0.25">
      <c r="AR706" s="2"/>
      <c r="AS706" s="2"/>
    </row>
    <row r="707" spans="44:45" ht="27" customHeight="1" x14ac:dyDescent="0.25">
      <c r="AR707" s="2"/>
      <c r="AS707" s="2"/>
    </row>
    <row r="708" spans="44:45" ht="27" customHeight="1" x14ac:dyDescent="0.25">
      <c r="AR708" s="2"/>
      <c r="AS708" s="2"/>
    </row>
    <row r="709" spans="44:45" ht="27" customHeight="1" x14ac:dyDescent="0.25">
      <c r="AR709" s="2"/>
      <c r="AS709" s="2"/>
    </row>
    <row r="710" spans="44:45" ht="27" customHeight="1" x14ac:dyDescent="0.25">
      <c r="AR710" s="2"/>
      <c r="AS710" s="2"/>
    </row>
    <row r="711" spans="44:45" ht="27" customHeight="1" x14ac:dyDescent="0.25">
      <c r="AR711" s="2"/>
      <c r="AS711" s="2"/>
    </row>
    <row r="712" spans="44:45" ht="27" customHeight="1" x14ac:dyDescent="0.25">
      <c r="AR712" s="2"/>
      <c r="AS712" s="2"/>
    </row>
    <row r="713" spans="44:45" ht="27" customHeight="1" x14ac:dyDescent="0.25">
      <c r="AR713" s="2"/>
      <c r="AS713" s="2"/>
    </row>
    <row r="714" spans="44:45" ht="27" customHeight="1" x14ac:dyDescent="0.25">
      <c r="AR714" s="2"/>
      <c r="AS714" s="2"/>
    </row>
    <row r="715" spans="44:45" ht="27" customHeight="1" x14ac:dyDescent="0.25">
      <c r="AR715" s="2"/>
      <c r="AS715" s="2"/>
    </row>
    <row r="716" spans="44:45" ht="27" customHeight="1" x14ac:dyDescent="0.25">
      <c r="AR716" s="2"/>
      <c r="AS716" s="2"/>
    </row>
    <row r="717" spans="44:45" ht="27" customHeight="1" x14ac:dyDescent="0.25">
      <c r="AR717" s="2"/>
      <c r="AS717" s="2"/>
    </row>
    <row r="718" spans="44:45" ht="27" customHeight="1" x14ac:dyDescent="0.25">
      <c r="AR718" s="2"/>
      <c r="AS718" s="2"/>
    </row>
    <row r="719" spans="44:45" ht="27" customHeight="1" x14ac:dyDescent="0.25">
      <c r="AR719" s="2"/>
      <c r="AS719" s="2"/>
    </row>
    <row r="720" spans="44:45" ht="27" customHeight="1" x14ac:dyDescent="0.25">
      <c r="AR720" s="2"/>
      <c r="AS720" s="2"/>
    </row>
    <row r="721" spans="44:45" ht="27" customHeight="1" x14ac:dyDescent="0.25">
      <c r="AR721" s="2"/>
      <c r="AS721" s="2"/>
    </row>
    <row r="722" spans="44:45" ht="27" customHeight="1" x14ac:dyDescent="0.25">
      <c r="AR722" s="2"/>
      <c r="AS722" s="2"/>
    </row>
    <row r="723" spans="44:45" ht="27" customHeight="1" x14ac:dyDescent="0.25">
      <c r="AR723" s="2"/>
      <c r="AS723" s="2"/>
    </row>
    <row r="724" spans="44:45" ht="27" customHeight="1" x14ac:dyDescent="0.25">
      <c r="AR724" s="2"/>
      <c r="AS724" s="2"/>
    </row>
    <row r="725" spans="44:45" ht="27" customHeight="1" x14ac:dyDescent="0.25">
      <c r="AR725" s="2"/>
      <c r="AS725" s="2"/>
    </row>
    <row r="726" spans="44:45" ht="27" customHeight="1" x14ac:dyDescent="0.25">
      <c r="AR726" s="2"/>
      <c r="AS726" s="2"/>
    </row>
    <row r="727" spans="44:45" ht="27" customHeight="1" x14ac:dyDescent="0.25">
      <c r="AR727" s="2"/>
      <c r="AS727" s="2"/>
    </row>
    <row r="728" spans="44:45" ht="27" customHeight="1" x14ac:dyDescent="0.25">
      <c r="AR728" s="2"/>
      <c r="AS728" s="2"/>
    </row>
    <row r="729" spans="44:45" ht="27" customHeight="1" x14ac:dyDescent="0.25">
      <c r="AR729" s="2"/>
      <c r="AS729" s="2"/>
    </row>
    <row r="730" spans="44:45" ht="27" customHeight="1" x14ac:dyDescent="0.25">
      <c r="AR730" s="2"/>
      <c r="AS730" s="2"/>
    </row>
    <row r="731" spans="44:45" ht="27" customHeight="1" x14ac:dyDescent="0.25">
      <c r="AR731" s="2"/>
      <c r="AS731" s="2"/>
    </row>
    <row r="732" spans="44:45" ht="27" customHeight="1" x14ac:dyDescent="0.25">
      <c r="AR732" s="2"/>
      <c r="AS732" s="2"/>
    </row>
    <row r="733" spans="44:45" ht="27" customHeight="1" x14ac:dyDescent="0.25">
      <c r="AR733" s="2"/>
      <c r="AS733" s="2"/>
    </row>
    <row r="734" spans="44:45" ht="27" customHeight="1" x14ac:dyDescent="0.25">
      <c r="AR734" s="2"/>
      <c r="AS734" s="2"/>
    </row>
    <row r="735" spans="44:45" ht="27" customHeight="1" x14ac:dyDescent="0.25">
      <c r="AR735" s="2"/>
      <c r="AS735" s="2"/>
    </row>
    <row r="736" spans="44:45" ht="27" customHeight="1" x14ac:dyDescent="0.25">
      <c r="AR736" s="2"/>
      <c r="AS736" s="2"/>
    </row>
    <row r="737" spans="44:45" ht="27" customHeight="1" x14ac:dyDescent="0.25">
      <c r="AR737" s="2"/>
      <c r="AS737" s="2"/>
    </row>
    <row r="738" spans="44:45" ht="27" customHeight="1" x14ac:dyDescent="0.25">
      <c r="AR738" s="2"/>
      <c r="AS738" s="2"/>
    </row>
    <row r="739" spans="44:45" ht="27" customHeight="1" x14ac:dyDescent="0.25">
      <c r="AR739" s="2"/>
      <c r="AS739" s="2"/>
    </row>
    <row r="740" spans="44:45" ht="27" customHeight="1" x14ac:dyDescent="0.25">
      <c r="AR740" s="2"/>
      <c r="AS740" s="2"/>
    </row>
    <row r="741" spans="44:45" ht="27" customHeight="1" x14ac:dyDescent="0.25">
      <c r="AR741" s="2"/>
      <c r="AS741" s="2"/>
    </row>
    <row r="742" spans="44:45" ht="27" customHeight="1" x14ac:dyDescent="0.25">
      <c r="AR742" s="2"/>
      <c r="AS742" s="2"/>
    </row>
    <row r="743" spans="44:45" ht="27" customHeight="1" x14ac:dyDescent="0.25">
      <c r="AR743" s="2"/>
      <c r="AS743" s="2"/>
    </row>
    <row r="744" spans="44:45" ht="27" customHeight="1" x14ac:dyDescent="0.25">
      <c r="AR744" s="2"/>
      <c r="AS744" s="2"/>
    </row>
    <row r="745" spans="44:45" ht="27" customHeight="1" x14ac:dyDescent="0.25">
      <c r="AR745" s="2"/>
      <c r="AS745" s="2"/>
    </row>
    <row r="746" spans="44:45" ht="27" customHeight="1" x14ac:dyDescent="0.25">
      <c r="AR746" s="2"/>
      <c r="AS746" s="2"/>
    </row>
    <row r="747" spans="44:45" ht="27" customHeight="1" x14ac:dyDescent="0.25">
      <c r="AR747" s="2"/>
      <c r="AS747" s="2"/>
    </row>
    <row r="748" spans="44:45" ht="27" customHeight="1" x14ac:dyDescent="0.25">
      <c r="AR748" s="2"/>
      <c r="AS748" s="2"/>
    </row>
    <row r="749" spans="44:45" ht="27" customHeight="1" x14ac:dyDescent="0.25">
      <c r="AR749" s="2"/>
      <c r="AS749" s="2"/>
    </row>
    <row r="750" spans="44:45" ht="27" customHeight="1" x14ac:dyDescent="0.25">
      <c r="AR750" s="2"/>
      <c r="AS750" s="2"/>
    </row>
    <row r="751" spans="44:45" ht="27" customHeight="1" x14ac:dyDescent="0.25">
      <c r="AR751" s="2"/>
      <c r="AS751" s="2"/>
    </row>
    <row r="752" spans="44:45" ht="27" customHeight="1" x14ac:dyDescent="0.25">
      <c r="AR752" s="2"/>
      <c r="AS752" s="2"/>
    </row>
    <row r="753" spans="44:45" ht="27" customHeight="1" x14ac:dyDescent="0.25">
      <c r="AR753" s="2"/>
      <c r="AS753" s="2"/>
    </row>
    <row r="754" spans="44:45" ht="27" customHeight="1" x14ac:dyDescent="0.25">
      <c r="AR754" s="2"/>
      <c r="AS754" s="2"/>
    </row>
    <row r="755" spans="44:45" ht="27" customHeight="1" x14ac:dyDescent="0.25">
      <c r="AR755" s="2"/>
      <c r="AS755" s="2"/>
    </row>
    <row r="756" spans="44:45" ht="27" customHeight="1" x14ac:dyDescent="0.25">
      <c r="AR756" s="2"/>
      <c r="AS756" s="2"/>
    </row>
    <row r="757" spans="44:45" ht="27" customHeight="1" x14ac:dyDescent="0.25">
      <c r="AR757" s="2"/>
      <c r="AS757" s="2"/>
    </row>
    <row r="758" spans="44:45" ht="27" customHeight="1" x14ac:dyDescent="0.25">
      <c r="AR758" s="2"/>
      <c r="AS758" s="2"/>
    </row>
    <row r="759" spans="44:45" ht="27" customHeight="1" x14ac:dyDescent="0.25">
      <c r="AR759" s="2"/>
      <c r="AS759" s="2"/>
    </row>
    <row r="760" spans="44:45" ht="27" customHeight="1" x14ac:dyDescent="0.25">
      <c r="AR760" s="2"/>
      <c r="AS760" s="2"/>
    </row>
    <row r="761" spans="44:45" ht="27" customHeight="1" x14ac:dyDescent="0.25">
      <c r="AR761" s="2"/>
      <c r="AS761" s="2"/>
    </row>
    <row r="762" spans="44:45" ht="27" customHeight="1" x14ac:dyDescent="0.25">
      <c r="AR762" s="2"/>
      <c r="AS762" s="2"/>
    </row>
    <row r="763" spans="44:45" ht="27" customHeight="1" x14ac:dyDescent="0.25">
      <c r="AR763" s="2"/>
      <c r="AS763" s="2"/>
    </row>
    <row r="764" spans="44:45" ht="27" customHeight="1" x14ac:dyDescent="0.25">
      <c r="AR764" s="2"/>
      <c r="AS764" s="2"/>
    </row>
    <row r="765" spans="44:45" ht="27" customHeight="1" x14ac:dyDescent="0.25">
      <c r="AR765" s="2"/>
      <c r="AS765" s="2"/>
    </row>
    <row r="766" spans="44:45" ht="27" customHeight="1" x14ac:dyDescent="0.25">
      <c r="AR766" s="2"/>
      <c r="AS766" s="2"/>
    </row>
    <row r="767" spans="44:45" ht="27" customHeight="1" x14ac:dyDescent="0.25">
      <c r="AR767" s="2"/>
      <c r="AS767" s="2"/>
    </row>
    <row r="768" spans="44:45" ht="27" customHeight="1" x14ac:dyDescent="0.25">
      <c r="AR768" s="2"/>
      <c r="AS768" s="2"/>
    </row>
    <row r="769" spans="44:45" ht="27" customHeight="1" x14ac:dyDescent="0.25">
      <c r="AR769" s="2"/>
      <c r="AS769" s="2"/>
    </row>
    <row r="770" spans="44:45" ht="27" customHeight="1" x14ac:dyDescent="0.25">
      <c r="AR770" s="2"/>
      <c r="AS770" s="2"/>
    </row>
    <row r="771" spans="44:45" ht="27" customHeight="1" x14ac:dyDescent="0.25">
      <c r="AR771" s="2"/>
      <c r="AS771" s="2"/>
    </row>
    <row r="772" spans="44:45" ht="27" customHeight="1" x14ac:dyDescent="0.25">
      <c r="AR772" s="2"/>
      <c r="AS772" s="2"/>
    </row>
    <row r="773" spans="44:45" ht="27" customHeight="1" x14ac:dyDescent="0.25">
      <c r="AR773" s="2"/>
      <c r="AS773" s="2"/>
    </row>
    <row r="774" spans="44:45" ht="27" customHeight="1" x14ac:dyDescent="0.25">
      <c r="AR774" s="2"/>
      <c r="AS774" s="2"/>
    </row>
    <row r="775" spans="44:45" ht="27" customHeight="1" x14ac:dyDescent="0.25">
      <c r="AR775" s="2"/>
      <c r="AS775" s="2"/>
    </row>
    <row r="776" spans="44:45" ht="27" customHeight="1" x14ac:dyDescent="0.25">
      <c r="AR776" s="2"/>
      <c r="AS776" s="2"/>
    </row>
    <row r="777" spans="44:45" ht="27" customHeight="1" x14ac:dyDescent="0.25">
      <c r="AR777" s="2"/>
      <c r="AS777" s="2"/>
    </row>
    <row r="778" spans="44:45" ht="27" customHeight="1" x14ac:dyDescent="0.25">
      <c r="AR778" s="2"/>
      <c r="AS778" s="2"/>
    </row>
    <row r="779" spans="44:45" ht="27" customHeight="1" x14ac:dyDescent="0.25">
      <c r="AR779" s="2"/>
      <c r="AS779" s="2"/>
    </row>
    <row r="780" spans="44:45" ht="27" customHeight="1" x14ac:dyDescent="0.25">
      <c r="AR780" s="2"/>
      <c r="AS780" s="2"/>
    </row>
    <row r="781" spans="44:45" ht="27" customHeight="1" x14ac:dyDescent="0.25">
      <c r="AR781" s="2"/>
      <c r="AS781" s="2"/>
    </row>
    <row r="782" spans="44:45" ht="27" customHeight="1" x14ac:dyDescent="0.25">
      <c r="AR782" s="2"/>
      <c r="AS782" s="2"/>
    </row>
    <row r="783" spans="44:45" ht="27" customHeight="1" x14ac:dyDescent="0.25">
      <c r="AR783" s="2"/>
      <c r="AS783" s="2"/>
    </row>
    <row r="784" spans="44:45" ht="27" customHeight="1" x14ac:dyDescent="0.25">
      <c r="AR784" s="2"/>
      <c r="AS784" s="2"/>
    </row>
    <row r="785" spans="44:45" ht="27" customHeight="1" x14ac:dyDescent="0.25">
      <c r="AR785" s="2"/>
      <c r="AS785" s="2"/>
    </row>
    <row r="786" spans="44:45" ht="27" customHeight="1" x14ac:dyDescent="0.25">
      <c r="AR786" s="2"/>
      <c r="AS786" s="2"/>
    </row>
    <row r="787" spans="44:45" ht="27" customHeight="1" x14ac:dyDescent="0.25">
      <c r="AR787" s="2"/>
      <c r="AS787" s="2"/>
    </row>
    <row r="788" spans="44:45" ht="27" customHeight="1" x14ac:dyDescent="0.25">
      <c r="AR788" s="2"/>
      <c r="AS788" s="2"/>
    </row>
    <row r="789" spans="44:45" ht="27" customHeight="1" x14ac:dyDescent="0.25">
      <c r="AR789" s="2"/>
      <c r="AS789" s="2"/>
    </row>
    <row r="790" spans="44:45" ht="27" customHeight="1" x14ac:dyDescent="0.25">
      <c r="AR790" s="2"/>
      <c r="AS790" s="2"/>
    </row>
    <row r="791" spans="44:45" ht="27" customHeight="1" x14ac:dyDescent="0.25">
      <c r="AR791" s="2"/>
      <c r="AS791" s="2"/>
    </row>
    <row r="792" spans="44:45" ht="27" customHeight="1" x14ac:dyDescent="0.25">
      <c r="AR792" s="2"/>
      <c r="AS792" s="2"/>
    </row>
    <row r="793" spans="44:45" ht="27" customHeight="1" x14ac:dyDescent="0.25">
      <c r="AR793" s="2"/>
      <c r="AS793" s="2"/>
    </row>
    <row r="794" spans="44:45" ht="27" customHeight="1" x14ac:dyDescent="0.25">
      <c r="AR794" s="2"/>
      <c r="AS794" s="2"/>
    </row>
    <row r="795" spans="44:45" ht="27" customHeight="1" x14ac:dyDescent="0.25">
      <c r="AR795" s="2"/>
      <c r="AS795" s="2"/>
    </row>
    <row r="796" spans="44:45" ht="27" customHeight="1" x14ac:dyDescent="0.25">
      <c r="AR796" s="2"/>
      <c r="AS796" s="2"/>
    </row>
    <row r="797" spans="44:45" ht="27" customHeight="1" x14ac:dyDescent="0.25">
      <c r="AR797" s="2"/>
      <c r="AS797" s="2"/>
    </row>
    <row r="798" spans="44:45" ht="27" customHeight="1" x14ac:dyDescent="0.25">
      <c r="AR798" s="2"/>
      <c r="AS798" s="2"/>
    </row>
    <row r="799" spans="44:45" ht="27" customHeight="1" x14ac:dyDescent="0.25">
      <c r="AR799" s="2"/>
      <c r="AS799" s="2"/>
    </row>
    <row r="800" spans="44:45" ht="27" customHeight="1" x14ac:dyDescent="0.25">
      <c r="AR800" s="2"/>
      <c r="AS800" s="2"/>
    </row>
    <row r="801" spans="44:45" ht="27" customHeight="1" x14ac:dyDescent="0.25">
      <c r="AR801" s="2"/>
      <c r="AS801" s="2"/>
    </row>
    <row r="802" spans="44:45" ht="27" customHeight="1" x14ac:dyDescent="0.25">
      <c r="AR802" s="2"/>
      <c r="AS802" s="2"/>
    </row>
    <row r="803" spans="44:45" ht="27" customHeight="1" x14ac:dyDescent="0.25">
      <c r="AR803" s="2"/>
      <c r="AS803" s="2"/>
    </row>
    <row r="804" spans="44:45" ht="27" customHeight="1" x14ac:dyDescent="0.25">
      <c r="AR804" s="2"/>
      <c r="AS804" s="2"/>
    </row>
    <row r="805" spans="44:45" ht="27" customHeight="1" x14ac:dyDescent="0.25">
      <c r="AR805" s="2"/>
      <c r="AS805" s="2"/>
    </row>
    <row r="806" spans="44:45" ht="27" customHeight="1" x14ac:dyDescent="0.25">
      <c r="AR806" s="2"/>
      <c r="AS806" s="2"/>
    </row>
    <row r="807" spans="44:45" ht="27" customHeight="1" x14ac:dyDescent="0.25">
      <c r="AR807" s="2"/>
      <c r="AS807" s="2"/>
    </row>
    <row r="808" spans="44:45" ht="27" customHeight="1" x14ac:dyDescent="0.25">
      <c r="AR808" s="2"/>
      <c r="AS808" s="2"/>
    </row>
    <row r="809" spans="44:45" ht="27" customHeight="1" x14ac:dyDescent="0.25">
      <c r="AR809" s="2"/>
      <c r="AS809" s="2"/>
    </row>
    <row r="810" spans="44:45" ht="27" customHeight="1" x14ac:dyDescent="0.25">
      <c r="AR810" s="2"/>
      <c r="AS810" s="2"/>
    </row>
    <row r="811" spans="44:45" ht="27" customHeight="1" x14ac:dyDescent="0.25">
      <c r="AR811" s="2"/>
      <c r="AS811" s="2"/>
    </row>
    <row r="812" spans="44:45" ht="27" customHeight="1" x14ac:dyDescent="0.25">
      <c r="AR812" s="2"/>
      <c r="AS812" s="2"/>
    </row>
    <row r="813" spans="44:45" ht="27" customHeight="1" x14ac:dyDescent="0.25">
      <c r="AR813" s="2"/>
      <c r="AS813" s="2"/>
    </row>
    <row r="814" spans="44:45" ht="27" customHeight="1" x14ac:dyDescent="0.25">
      <c r="AR814" s="2"/>
      <c r="AS814" s="2"/>
    </row>
    <row r="815" spans="44:45" ht="27" customHeight="1" x14ac:dyDescent="0.25">
      <c r="AR815" s="2"/>
      <c r="AS815" s="2"/>
    </row>
    <row r="816" spans="44:45" ht="27" customHeight="1" x14ac:dyDescent="0.25">
      <c r="AR816" s="2"/>
      <c r="AS816" s="2"/>
    </row>
    <row r="817" spans="44:45" ht="27" customHeight="1" x14ac:dyDescent="0.25">
      <c r="AR817" s="2"/>
      <c r="AS817" s="2"/>
    </row>
    <row r="818" spans="44:45" ht="27" customHeight="1" x14ac:dyDescent="0.25">
      <c r="AR818" s="2"/>
      <c r="AS818" s="2"/>
    </row>
    <row r="819" spans="44:45" ht="27" customHeight="1" x14ac:dyDescent="0.25">
      <c r="AR819" s="2"/>
      <c r="AS819" s="2"/>
    </row>
    <row r="820" spans="44:45" ht="27" customHeight="1" x14ac:dyDescent="0.25">
      <c r="AR820" s="2"/>
      <c r="AS820" s="2"/>
    </row>
    <row r="821" spans="44:45" ht="27" customHeight="1" x14ac:dyDescent="0.25">
      <c r="AR821" s="2"/>
      <c r="AS821" s="2"/>
    </row>
    <row r="822" spans="44:45" ht="27" customHeight="1" x14ac:dyDescent="0.25">
      <c r="AR822" s="2"/>
      <c r="AS822" s="2"/>
    </row>
    <row r="823" spans="44:45" ht="27" customHeight="1" x14ac:dyDescent="0.25">
      <c r="AR823" s="2"/>
      <c r="AS823" s="2"/>
    </row>
    <row r="824" spans="44:45" ht="27" customHeight="1" x14ac:dyDescent="0.25">
      <c r="AR824" s="2"/>
      <c r="AS824" s="2"/>
    </row>
    <row r="825" spans="44:45" ht="27" customHeight="1" x14ac:dyDescent="0.25">
      <c r="AR825" s="2"/>
      <c r="AS825" s="2"/>
    </row>
    <row r="826" spans="44:45" ht="27" customHeight="1" x14ac:dyDescent="0.25">
      <c r="AR826" s="2"/>
      <c r="AS826" s="2"/>
    </row>
    <row r="827" spans="44:45" ht="27" customHeight="1" x14ac:dyDescent="0.25">
      <c r="AR827" s="2"/>
      <c r="AS827" s="2"/>
    </row>
    <row r="828" spans="44:45" ht="27" customHeight="1" x14ac:dyDescent="0.25">
      <c r="AR828" s="2"/>
      <c r="AS828" s="2"/>
    </row>
    <row r="829" spans="44:45" ht="27" customHeight="1" x14ac:dyDescent="0.25">
      <c r="AR829" s="2"/>
      <c r="AS829" s="2"/>
    </row>
    <row r="830" spans="44:45" ht="27" customHeight="1" x14ac:dyDescent="0.25">
      <c r="AR830" s="2"/>
      <c r="AS830" s="2"/>
    </row>
    <row r="831" spans="44:45" ht="27" customHeight="1" x14ac:dyDescent="0.25">
      <c r="AR831" s="2"/>
      <c r="AS831" s="2"/>
    </row>
    <row r="832" spans="44:45" ht="27" customHeight="1" x14ac:dyDescent="0.25">
      <c r="AR832" s="2"/>
      <c r="AS832" s="2"/>
    </row>
    <row r="833" spans="44:45" ht="27" customHeight="1" x14ac:dyDescent="0.25">
      <c r="AR833" s="2"/>
      <c r="AS833" s="2"/>
    </row>
    <row r="834" spans="44:45" ht="27" customHeight="1" x14ac:dyDescent="0.25">
      <c r="AR834" s="2"/>
      <c r="AS834" s="2"/>
    </row>
    <row r="835" spans="44:45" ht="27" customHeight="1" x14ac:dyDescent="0.25">
      <c r="AR835" s="2"/>
      <c r="AS835" s="2"/>
    </row>
    <row r="836" spans="44:45" ht="27" customHeight="1" x14ac:dyDescent="0.25">
      <c r="AR836" s="2"/>
      <c r="AS836" s="2"/>
    </row>
    <row r="837" spans="44:45" ht="27" customHeight="1" x14ac:dyDescent="0.25">
      <c r="AR837" s="2"/>
      <c r="AS837" s="2"/>
    </row>
    <row r="838" spans="44:45" ht="27" customHeight="1" x14ac:dyDescent="0.25">
      <c r="AR838" s="2"/>
      <c r="AS838" s="2"/>
    </row>
    <row r="839" spans="44:45" ht="27" customHeight="1" x14ac:dyDescent="0.25">
      <c r="AR839" s="2"/>
      <c r="AS839" s="2"/>
    </row>
    <row r="840" spans="44:45" ht="27" customHeight="1" x14ac:dyDescent="0.25">
      <c r="AR840" s="2"/>
      <c r="AS840" s="2"/>
    </row>
    <row r="841" spans="44:45" ht="27" customHeight="1" x14ac:dyDescent="0.25">
      <c r="AR841" s="2"/>
      <c r="AS841" s="2"/>
    </row>
    <row r="842" spans="44:45" ht="27" customHeight="1" x14ac:dyDescent="0.25">
      <c r="AR842" s="2"/>
      <c r="AS842" s="2"/>
    </row>
    <row r="843" spans="44:45" ht="27" customHeight="1" x14ac:dyDescent="0.25">
      <c r="AR843" s="2"/>
      <c r="AS843" s="2"/>
    </row>
    <row r="844" spans="44:45" ht="27" customHeight="1" x14ac:dyDescent="0.25">
      <c r="AR844" s="2"/>
      <c r="AS844" s="2"/>
    </row>
    <row r="845" spans="44:45" ht="27" customHeight="1" x14ac:dyDescent="0.25">
      <c r="AR845" s="2"/>
      <c r="AS845" s="2"/>
    </row>
    <row r="846" spans="44:45" ht="27" customHeight="1" x14ac:dyDescent="0.25">
      <c r="AR846" s="2"/>
      <c r="AS846" s="2"/>
    </row>
    <row r="847" spans="44:45" ht="27" customHeight="1" x14ac:dyDescent="0.25">
      <c r="AR847" s="2"/>
      <c r="AS847" s="2"/>
    </row>
    <row r="848" spans="44:45" ht="27" customHeight="1" x14ac:dyDescent="0.25">
      <c r="AR848" s="2"/>
      <c r="AS848" s="2"/>
    </row>
    <row r="849" spans="44:45" ht="27" customHeight="1" x14ac:dyDescent="0.25">
      <c r="AR849" s="2"/>
      <c r="AS849" s="2"/>
    </row>
    <row r="850" spans="44:45" ht="27" customHeight="1" x14ac:dyDescent="0.25">
      <c r="AR850" s="2"/>
      <c r="AS850" s="2"/>
    </row>
    <row r="851" spans="44:45" ht="27" customHeight="1" x14ac:dyDescent="0.25">
      <c r="AR851" s="2"/>
      <c r="AS851" s="2"/>
    </row>
    <row r="852" spans="44:45" ht="27" customHeight="1" x14ac:dyDescent="0.25">
      <c r="AR852" s="2"/>
      <c r="AS852" s="2"/>
    </row>
    <row r="853" spans="44:45" ht="27" customHeight="1" x14ac:dyDescent="0.25">
      <c r="AR853" s="2"/>
      <c r="AS853" s="2"/>
    </row>
    <row r="854" spans="44:45" ht="27" customHeight="1" x14ac:dyDescent="0.25">
      <c r="AR854" s="2"/>
      <c r="AS854" s="2"/>
    </row>
    <row r="855" spans="44:45" ht="27" customHeight="1" x14ac:dyDescent="0.25">
      <c r="AR855" s="2"/>
      <c r="AS855" s="2"/>
    </row>
    <row r="856" spans="44:45" ht="27" customHeight="1" x14ac:dyDescent="0.25">
      <c r="AR856" s="2"/>
      <c r="AS856" s="2"/>
    </row>
    <row r="857" spans="44:45" ht="27" customHeight="1" x14ac:dyDescent="0.25">
      <c r="AR857" s="2"/>
      <c r="AS857" s="2"/>
    </row>
    <row r="858" spans="44:45" ht="27" customHeight="1" x14ac:dyDescent="0.25">
      <c r="AR858" s="2"/>
      <c r="AS858" s="2"/>
    </row>
    <row r="859" spans="44:45" ht="27" customHeight="1" x14ac:dyDescent="0.25">
      <c r="AR859" s="2"/>
      <c r="AS859" s="2"/>
    </row>
    <row r="860" spans="44:45" ht="27" customHeight="1" x14ac:dyDescent="0.25">
      <c r="AR860" s="2"/>
      <c r="AS860" s="2"/>
    </row>
    <row r="861" spans="44:45" ht="27" customHeight="1" x14ac:dyDescent="0.25">
      <c r="AR861" s="2"/>
      <c r="AS861" s="2"/>
    </row>
    <row r="862" spans="44:45" ht="27" customHeight="1" x14ac:dyDescent="0.25">
      <c r="AR862" s="2"/>
      <c r="AS862" s="2"/>
    </row>
    <row r="863" spans="44:45" ht="27" customHeight="1" x14ac:dyDescent="0.25">
      <c r="AR863" s="2"/>
      <c r="AS863" s="2"/>
    </row>
    <row r="864" spans="44:45" ht="27" customHeight="1" x14ac:dyDescent="0.25">
      <c r="AR864" s="2"/>
      <c r="AS864" s="2"/>
    </row>
    <row r="865" spans="44:45" ht="27" customHeight="1" x14ac:dyDescent="0.25">
      <c r="AR865" s="2"/>
      <c r="AS865" s="2"/>
    </row>
    <row r="866" spans="44:45" ht="27" customHeight="1" x14ac:dyDescent="0.25">
      <c r="AR866" s="2"/>
      <c r="AS866" s="2"/>
    </row>
    <row r="867" spans="44:45" ht="27" customHeight="1" x14ac:dyDescent="0.25">
      <c r="AR867" s="2"/>
      <c r="AS867" s="2"/>
    </row>
    <row r="868" spans="44:45" ht="27" customHeight="1" x14ac:dyDescent="0.25">
      <c r="AR868" s="2"/>
      <c r="AS868" s="2"/>
    </row>
    <row r="869" spans="44:45" ht="27" customHeight="1" x14ac:dyDescent="0.25">
      <c r="AR869" s="2"/>
      <c r="AS869" s="2"/>
    </row>
    <row r="870" spans="44:45" ht="27" customHeight="1" x14ac:dyDescent="0.25">
      <c r="AR870" s="2"/>
      <c r="AS870" s="2"/>
    </row>
    <row r="871" spans="44:45" ht="27" customHeight="1" x14ac:dyDescent="0.25">
      <c r="AR871" s="2"/>
      <c r="AS871" s="2"/>
    </row>
    <row r="872" spans="44:45" ht="27" customHeight="1" x14ac:dyDescent="0.25">
      <c r="AR872" s="2"/>
      <c r="AS872" s="2"/>
    </row>
    <row r="873" spans="44:45" ht="27" customHeight="1" x14ac:dyDescent="0.25">
      <c r="AR873" s="2"/>
      <c r="AS873" s="2"/>
    </row>
    <row r="874" spans="44:45" ht="27" customHeight="1" x14ac:dyDescent="0.25">
      <c r="AR874" s="2"/>
      <c r="AS874" s="2"/>
    </row>
    <row r="875" spans="44:45" ht="27" customHeight="1" x14ac:dyDescent="0.25">
      <c r="AR875" s="2"/>
      <c r="AS875" s="2"/>
    </row>
    <row r="876" spans="44:45" ht="27" customHeight="1" x14ac:dyDescent="0.25">
      <c r="AR876" s="2"/>
      <c r="AS876" s="2"/>
    </row>
    <row r="877" spans="44:45" ht="27" customHeight="1" x14ac:dyDescent="0.25">
      <c r="AR877" s="2"/>
      <c r="AS877" s="2"/>
    </row>
    <row r="878" spans="44:45" ht="27" customHeight="1" x14ac:dyDescent="0.25">
      <c r="AR878" s="2"/>
      <c r="AS878" s="2"/>
    </row>
    <row r="879" spans="44:45" ht="27" customHeight="1" x14ac:dyDescent="0.25">
      <c r="AR879" s="2"/>
      <c r="AS879" s="2"/>
    </row>
    <row r="880" spans="44:45" ht="27" customHeight="1" x14ac:dyDescent="0.25">
      <c r="AR880" s="2"/>
      <c r="AS880" s="2"/>
    </row>
    <row r="881" spans="44:45" ht="27" customHeight="1" x14ac:dyDescent="0.25">
      <c r="AR881" s="2"/>
      <c r="AS881" s="2"/>
    </row>
    <row r="882" spans="44:45" ht="27" customHeight="1" x14ac:dyDescent="0.25">
      <c r="AR882" s="2"/>
      <c r="AS882" s="2"/>
    </row>
    <row r="883" spans="44:45" ht="27" customHeight="1" x14ac:dyDescent="0.25">
      <c r="AR883" s="2"/>
      <c r="AS883" s="2"/>
    </row>
    <row r="884" spans="44:45" ht="27" customHeight="1" x14ac:dyDescent="0.25">
      <c r="AR884" s="2"/>
      <c r="AS884" s="2"/>
    </row>
    <row r="885" spans="44:45" ht="27" customHeight="1" x14ac:dyDescent="0.25">
      <c r="AR885" s="2"/>
      <c r="AS885" s="2"/>
    </row>
    <row r="886" spans="44:45" ht="27" customHeight="1" x14ac:dyDescent="0.25">
      <c r="AR886" s="2"/>
      <c r="AS886" s="2"/>
    </row>
    <row r="887" spans="44:45" ht="27" customHeight="1" x14ac:dyDescent="0.25">
      <c r="AR887" s="2"/>
      <c r="AS887" s="2"/>
    </row>
    <row r="888" spans="44:45" ht="27" customHeight="1" x14ac:dyDescent="0.25">
      <c r="AR888" s="2"/>
      <c r="AS888" s="2"/>
    </row>
    <row r="889" spans="44:45" ht="27" customHeight="1" x14ac:dyDescent="0.25">
      <c r="AR889" s="2"/>
      <c r="AS889" s="2"/>
    </row>
    <row r="890" spans="44:45" ht="27" customHeight="1" x14ac:dyDescent="0.25">
      <c r="AR890" s="2"/>
      <c r="AS890" s="2"/>
    </row>
    <row r="891" spans="44:45" ht="27" customHeight="1" x14ac:dyDescent="0.25">
      <c r="AR891" s="2"/>
      <c r="AS891" s="2"/>
    </row>
    <row r="892" spans="44:45" ht="27" customHeight="1" x14ac:dyDescent="0.25">
      <c r="AR892" s="2"/>
      <c r="AS892" s="2"/>
    </row>
    <row r="893" spans="44:45" ht="27" customHeight="1" x14ac:dyDescent="0.25">
      <c r="AR893" s="2"/>
      <c r="AS893" s="2"/>
    </row>
    <row r="894" spans="44:45" ht="27" customHeight="1" x14ac:dyDescent="0.25">
      <c r="AR894" s="2"/>
      <c r="AS894" s="2"/>
    </row>
    <row r="895" spans="44:45" ht="27" customHeight="1" x14ac:dyDescent="0.25">
      <c r="AR895" s="2"/>
      <c r="AS895" s="2"/>
    </row>
    <row r="896" spans="44:45" ht="27" customHeight="1" x14ac:dyDescent="0.25">
      <c r="AR896" s="2"/>
      <c r="AS896" s="2"/>
    </row>
    <row r="897" spans="44:45" ht="27" customHeight="1" x14ac:dyDescent="0.25">
      <c r="AR897" s="2"/>
      <c r="AS897" s="2"/>
    </row>
    <row r="898" spans="44:45" ht="27" customHeight="1" x14ac:dyDescent="0.25">
      <c r="AR898" s="2"/>
      <c r="AS898" s="2"/>
    </row>
    <row r="899" spans="44:45" ht="27" customHeight="1" x14ac:dyDescent="0.25">
      <c r="AR899" s="2"/>
      <c r="AS899" s="2"/>
    </row>
    <row r="900" spans="44:45" ht="27" customHeight="1" x14ac:dyDescent="0.25">
      <c r="AR900" s="2"/>
      <c r="AS900" s="2"/>
    </row>
    <row r="901" spans="44:45" ht="27" customHeight="1" x14ac:dyDescent="0.25">
      <c r="AR901" s="2"/>
      <c r="AS901" s="2"/>
    </row>
    <row r="902" spans="44:45" ht="27" customHeight="1" x14ac:dyDescent="0.25">
      <c r="AR902" s="2"/>
      <c r="AS902" s="2"/>
    </row>
    <row r="903" spans="44:45" ht="27" customHeight="1" x14ac:dyDescent="0.25">
      <c r="AR903" s="2"/>
      <c r="AS903" s="2"/>
    </row>
    <row r="904" spans="44:45" ht="27" customHeight="1" x14ac:dyDescent="0.25">
      <c r="AR904" s="2"/>
      <c r="AS904" s="2"/>
    </row>
    <row r="905" spans="44:45" ht="27" customHeight="1" x14ac:dyDescent="0.25">
      <c r="AR905" s="2"/>
      <c r="AS905" s="2"/>
    </row>
    <row r="906" spans="44:45" ht="27" customHeight="1" x14ac:dyDescent="0.25">
      <c r="AR906" s="2"/>
      <c r="AS906" s="2"/>
    </row>
    <row r="907" spans="44:45" ht="27" customHeight="1" x14ac:dyDescent="0.25">
      <c r="AR907" s="2"/>
      <c r="AS907" s="2"/>
    </row>
    <row r="908" spans="44:45" ht="27" customHeight="1" x14ac:dyDescent="0.25">
      <c r="AR908" s="2"/>
      <c r="AS908" s="2"/>
    </row>
    <row r="909" spans="44:45" ht="27" customHeight="1" x14ac:dyDescent="0.25">
      <c r="AR909" s="2"/>
      <c r="AS909" s="2"/>
    </row>
    <row r="910" spans="44:45" ht="27" customHeight="1" x14ac:dyDescent="0.25">
      <c r="AR910" s="2"/>
      <c r="AS910" s="2"/>
    </row>
    <row r="911" spans="44:45" ht="27" customHeight="1" x14ac:dyDescent="0.25">
      <c r="AR911" s="2"/>
      <c r="AS911" s="2"/>
    </row>
    <row r="912" spans="44:45" ht="27" customHeight="1" x14ac:dyDescent="0.25">
      <c r="AR912" s="2"/>
      <c r="AS912" s="2"/>
    </row>
    <row r="913" spans="44:45" ht="27" customHeight="1" x14ac:dyDescent="0.25">
      <c r="AR913" s="2"/>
      <c r="AS913" s="2"/>
    </row>
    <row r="914" spans="44:45" ht="27" customHeight="1" x14ac:dyDescent="0.25">
      <c r="AR914" s="2"/>
      <c r="AS914" s="2"/>
    </row>
    <row r="915" spans="44:45" ht="27" customHeight="1" x14ac:dyDescent="0.25">
      <c r="AR915" s="2"/>
      <c r="AS915" s="2"/>
    </row>
    <row r="916" spans="44:45" ht="27" customHeight="1" x14ac:dyDescent="0.25">
      <c r="AR916" s="2"/>
      <c r="AS916" s="2"/>
    </row>
    <row r="917" spans="44:45" ht="27" customHeight="1" x14ac:dyDescent="0.25">
      <c r="AR917" s="2"/>
      <c r="AS917" s="2"/>
    </row>
    <row r="918" spans="44:45" ht="27" customHeight="1" x14ac:dyDescent="0.25">
      <c r="AR918" s="2"/>
      <c r="AS918" s="2"/>
    </row>
    <row r="919" spans="44:45" ht="27" customHeight="1" x14ac:dyDescent="0.25">
      <c r="AR919" s="2"/>
      <c r="AS919" s="2"/>
    </row>
    <row r="920" spans="44:45" ht="27" customHeight="1" x14ac:dyDescent="0.25">
      <c r="AR920" s="2"/>
      <c r="AS920" s="2"/>
    </row>
    <row r="921" spans="44:45" ht="27" customHeight="1" x14ac:dyDescent="0.25">
      <c r="AR921" s="2"/>
      <c r="AS921" s="2"/>
    </row>
    <row r="922" spans="44:45" ht="27" customHeight="1" x14ac:dyDescent="0.25">
      <c r="AR922" s="2"/>
      <c r="AS922" s="2"/>
    </row>
    <row r="923" spans="44:45" ht="27" customHeight="1" x14ac:dyDescent="0.25">
      <c r="AR923" s="2"/>
      <c r="AS923" s="2"/>
    </row>
    <row r="924" spans="44:45" ht="27" customHeight="1" x14ac:dyDescent="0.25">
      <c r="AR924" s="2"/>
      <c r="AS924" s="2"/>
    </row>
    <row r="925" spans="44:45" ht="27" customHeight="1" x14ac:dyDescent="0.25">
      <c r="AR925" s="2"/>
      <c r="AS925" s="2"/>
    </row>
    <row r="926" spans="44:45" ht="27" customHeight="1" x14ac:dyDescent="0.25">
      <c r="AR926" s="2"/>
      <c r="AS926" s="2"/>
    </row>
    <row r="927" spans="44:45" ht="27" customHeight="1" x14ac:dyDescent="0.25">
      <c r="AR927" s="2"/>
      <c r="AS927" s="2"/>
    </row>
    <row r="928" spans="44:45" ht="27" customHeight="1" x14ac:dyDescent="0.25">
      <c r="AR928" s="2"/>
      <c r="AS928" s="2"/>
    </row>
    <row r="929" spans="44:45" ht="27" customHeight="1" x14ac:dyDescent="0.25">
      <c r="AR929" s="2"/>
      <c r="AS929" s="2"/>
    </row>
    <row r="930" spans="44:45" ht="27" customHeight="1" x14ac:dyDescent="0.25">
      <c r="AR930" s="2"/>
      <c r="AS930" s="2"/>
    </row>
    <row r="931" spans="44:45" ht="27" customHeight="1" x14ac:dyDescent="0.25">
      <c r="AR931" s="2"/>
      <c r="AS931" s="2"/>
    </row>
    <row r="932" spans="44:45" ht="27" customHeight="1" x14ac:dyDescent="0.25">
      <c r="AR932" s="2"/>
      <c r="AS932" s="2"/>
    </row>
    <row r="933" spans="44:45" ht="27" customHeight="1" x14ac:dyDescent="0.25">
      <c r="AR933" s="2"/>
      <c r="AS933" s="2"/>
    </row>
    <row r="934" spans="44:45" ht="27" customHeight="1" x14ac:dyDescent="0.25">
      <c r="AR934" s="2"/>
      <c r="AS934" s="2"/>
    </row>
    <row r="935" spans="44:45" ht="27" customHeight="1" x14ac:dyDescent="0.25">
      <c r="AR935" s="2"/>
      <c r="AS935" s="2"/>
    </row>
    <row r="936" spans="44:45" ht="27" customHeight="1" x14ac:dyDescent="0.25">
      <c r="AR936" s="2"/>
      <c r="AS936" s="2"/>
    </row>
    <row r="937" spans="44:45" ht="27" customHeight="1" x14ac:dyDescent="0.25">
      <c r="AR937" s="2"/>
      <c r="AS937" s="2"/>
    </row>
    <row r="938" spans="44:45" ht="27" customHeight="1" x14ac:dyDescent="0.25">
      <c r="AR938" s="2"/>
      <c r="AS938" s="2"/>
    </row>
    <row r="939" spans="44:45" ht="27" customHeight="1" x14ac:dyDescent="0.25">
      <c r="AR939" s="2"/>
      <c r="AS939" s="2"/>
    </row>
    <row r="940" spans="44:45" ht="27" customHeight="1" x14ac:dyDescent="0.25">
      <c r="AR940" s="2"/>
      <c r="AS940" s="2"/>
    </row>
    <row r="941" spans="44:45" ht="27" customHeight="1" x14ac:dyDescent="0.25">
      <c r="AR941" s="2"/>
      <c r="AS941" s="2"/>
    </row>
    <row r="942" spans="44:45" ht="27" customHeight="1" x14ac:dyDescent="0.25">
      <c r="AR942" s="2"/>
      <c r="AS942" s="2"/>
    </row>
    <row r="943" spans="44:45" ht="27" customHeight="1" x14ac:dyDescent="0.25">
      <c r="AR943" s="2"/>
      <c r="AS943" s="2"/>
    </row>
    <row r="944" spans="44:45" ht="27" customHeight="1" x14ac:dyDescent="0.25">
      <c r="AR944" s="2"/>
      <c r="AS944" s="2"/>
    </row>
    <row r="945" spans="44:45" ht="27" customHeight="1" x14ac:dyDescent="0.25">
      <c r="AR945" s="2"/>
      <c r="AS945" s="2"/>
    </row>
    <row r="946" spans="44:45" ht="27" customHeight="1" x14ac:dyDescent="0.25">
      <c r="AR946" s="2"/>
      <c r="AS946" s="2"/>
    </row>
    <row r="947" spans="44:45" ht="27" customHeight="1" x14ac:dyDescent="0.25">
      <c r="AR947" s="2"/>
      <c r="AS947" s="2"/>
    </row>
    <row r="948" spans="44:45" ht="27" customHeight="1" x14ac:dyDescent="0.25">
      <c r="AR948" s="2"/>
      <c r="AS948" s="2"/>
    </row>
    <row r="949" spans="44:45" ht="27" customHeight="1" x14ac:dyDescent="0.25">
      <c r="AR949" s="2"/>
      <c r="AS949" s="2"/>
    </row>
    <row r="950" spans="44:45" ht="27" customHeight="1" x14ac:dyDescent="0.25">
      <c r="AR950" s="2"/>
      <c r="AS950" s="2"/>
    </row>
    <row r="951" spans="44:45" ht="27" customHeight="1" x14ac:dyDescent="0.25">
      <c r="AR951" s="2"/>
      <c r="AS951" s="2"/>
    </row>
    <row r="952" spans="44:45" ht="27" customHeight="1" x14ac:dyDescent="0.25">
      <c r="AR952" s="2"/>
      <c r="AS952" s="2"/>
    </row>
    <row r="953" spans="44:45" ht="27" customHeight="1" x14ac:dyDescent="0.25">
      <c r="AR953" s="2"/>
      <c r="AS953" s="2"/>
    </row>
    <row r="954" spans="44:45" ht="27" customHeight="1" x14ac:dyDescent="0.25">
      <c r="AR954" s="2"/>
      <c r="AS954" s="2"/>
    </row>
    <row r="955" spans="44:45" ht="27" customHeight="1" x14ac:dyDescent="0.25">
      <c r="AR955" s="2"/>
      <c r="AS955" s="2"/>
    </row>
    <row r="956" spans="44:45" ht="27" customHeight="1" x14ac:dyDescent="0.25">
      <c r="AR956" s="2"/>
      <c r="AS956" s="2"/>
    </row>
    <row r="957" spans="44:45" ht="27" customHeight="1" x14ac:dyDescent="0.25">
      <c r="AR957" s="2"/>
      <c r="AS957" s="2"/>
    </row>
    <row r="958" spans="44:45" ht="27" customHeight="1" x14ac:dyDescent="0.25">
      <c r="AR958" s="2"/>
      <c r="AS958" s="2"/>
    </row>
    <row r="959" spans="44:45" ht="27" customHeight="1" x14ac:dyDescent="0.25">
      <c r="AR959" s="2"/>
      <c r="AS959" s="2"/>
    </row>
    <row r="960" spans="44:45" ht="27" customHeight="1" x14ac:dyDescent="0.25">
      <c r="AR960" s="2"/>
      <c r="AS960" s="2"/>
    </row>
    <row r="961" spans="44:45" ht="27" customHeight="1" x14ac:dyDescent="0.25">
      <c r="AR961" s="2"/>
      <c r="AS961" s="2"/>
    </row>
    <row r="962" spans="44:45" ht="27" customHeight="1" x14ac:dyDescent="0.25">
      <c r="AR962" s="2"/>
      <c r="AS962" s="2"/>
    </row>
    <row r="963" spans="44:45" ht="27" customHeight="1" x14ac:dyDescent="0.25">
      <c r="AR963" s="2"/>
      <c r="AS963" s="2"/>
    </row>
    <row r="964" spans="44:45" ht="27" customHeight="1" x14ac:dyDescent="0.25">
      <c r="AR964" s="2"/>
      <c r="AS964" s="2"/>
    </row>
    <row r="965" spans="44:45" ht="27" customHeight="1" x14ac:dyDescent="0.25">
      <c r="AR965" s="2"/>
      <c r="AS965" s="2"/>
    </row>
    <row r="966" spans="44:45" ht="27" customHeight="1" x14ac:dyDescent="0.25">
      <c r="AR966" s="2"/>
      <c r="AS966" s="2"/>
    </row>
    <row r="967" spans="44:45" ht="27" customHeight="1" x14ac:dyDescent="0.25">
      <c r="AR967" s="2"/>
      <c r="AS967" s="2"/>
    </row>
    <row r="968" spans="44:45" ht="27" customHeight="1" x14ac:dyDescent="0.25">
      <c r="AR968" s="2"/>
      <c r="AS968" s="2"/>
    </row>
    <row r="969" spans="44:45" ht="27" customHeight="1" x14ac:dyDescent="0.25">
      <c r="AR969" s="2"/>
      <c r="AS969" s="2"/>
    </row>
    <row r="970" spans="44:45" ht="27" customHeight="1" x14ac:dyDescent="0.25">
      <c r="AR970" s="2"/>
      <c r="AS970" s="2"/>
    </row>
    <row r="971" spans="44:45" ht="27" customHeight="1" x14ac:dyDescent="0.25">
      <c r="AR971" s="2"/>
      <c r="AS971" s="2"/>
    </row>
    <row r="972" spans="44:45" ht="27" customHeight="1" x14ac:dyDescent="0.25">
      <c r="AR972" s="2"/>
      <c r="AS972" s="2"/>
    </row>
    <row r="973" spans="44:45" ht="27" customHeight="1" x14ac:dyDescent="0.25">
      <c r="AR973" s="2"/>
      <c r="AS973" s="2"/>
    </row>
    <row r="974" spans="44:45" ht="27" customHeight="1" x14ac:dyDescent="0.25">
      <c r="AR974" s="2"/>
      <c r="AS974" s="2"/>
    </row>
    <row r="975" spans="44:45" ht="27" customHeight="1" x14ac:dyDescent="0.25">
      <c r="AR975" s="2"/>
      <c r="AS975" s="2"/>
    </row>
    <row r="976" spans="44:45" ht="27" customHeight="1" x14ac:dyDescent="0.25">
      <c r="AR976" s="2"/>
      <c r="AS976" s="2"/>
    </row>
    <row r="977" spans="44:45" ht="27" customHeight="1" x14ac:dyDescent="0.25">
      <c r="AR977" s="2"/>
      <c r="AS977" s="2"/>
    </row>
    <row r="978" spans="44:45" ht="27" customHeight="1" x14ac:dyDescent="0.25">
      <c r="AR978" s="2"/>
      <c r="AS978" s="2"/>
    </row>
    <row r="979" spans="44:45" ht="27" customHeight="1" x14ac:dyDescent="0.25">
      <c r="AR979" s="2"/>
      <c r="AS979" s="2"/>
    </row>
    <row r="980" spans="44:45" ht="27" customHeight="1" x14ac:dyDescent="0.25">
      <c r="AR980" s="2"/>
      <c r="AS980" s="2"/>
    </row>
    <row r="981" spans="44:45" ht="27" customHeight="1" x14ac:dyDescent="0.25">
      <c r="AR981" s="2"/>
      <c r="AS981" s="2"/>
    </row>
    <row r="982" spans="44:45" ht="27" customHeight="1" x14ac:dyDescent="0.25">
      <c r="AR982" s="2"/>
      <c r="AS982" s="2"/>
    </row>
    <row r="983" spans="44:45" ht="27" customHeight="1" x14ac:dyDescent="0.25">
      <c r="AR983" s="2"/>
      <c r="AS983" s="2"/>
    </row>
    <row r="984" spans="44:45" ht="27" customHeight="1" x14ac:dyDescent="0.25">
      <c r="AR984" s="2"/>
      <c r="AS984" s="2"/>
    </row>
    <row r="985" spans="44:45" ht="27" customHeight="1" x14ac:dyDescent="0.25">
      <c r="AR985" s="2"/>
      <c r="AS985" s="2"/>
    </row>
    <row r="986" spans="44:45" ht="27" customHeight="1" x14ac:dyDescent="0.25">
      <c r="AR986" s="2"/>
      <c r="AS986" s="2"/>
    </row>
    <row r="987" spans="44:45" ht="27" customHeight="1" x14ac:dyDescent="0.25">
      <c r="AR987" s="2"/>
      <c r="AS987" s="2"/>
    </row>
    <row r="988" spans="44:45" ht="27" customHeight="1" x14ac:dyDescent="0.25">
      <c r="AR988" s="2"/>
      <c r="AS988" s="2"/>
    </row>
    <row r="989" spans="44:45" ht="27" customHeight="1" x14ac:dyDescent="0.25">
      <c r="AR989" s="2"/>
      <c r="AS989" s="2"/>
    </row>
    <row r="990" spans="44:45" ht="27" customHeight="1" x14ac:dyDescent="0.25">
      <c r="AR990" s="2"/>
      <c r="AS990" s="2"/>
    </row>
    <row r="991" spans="44:45" ht="27" customHeight="1" x14ac:dyDescent="0.25">
      <c r="AR991" s="2"/>
      <c r="AS991" s="2"/>
    </row>
    <row r="992" spans="44:45" ht="27" customHeight="1" x14ac:dyDescent="0.25">
      <c r="AR992" s="2"/>
      <c r="AS992" s="2"/>
    </row>
    <row r="993" spans="44:45" ht="27" customHeight="1" x14ac:dyDescent="0.25">
      <c r="AR993" s="2"/>
      <c r="AS993" s="2"/>
    </row>
    <row r="994" spans="44:45" ht="27" customHeight="1" x14ac:dyDescent="0.25">
      <c r="AR994" s="2"/>
      <c r="AS994" s="2"/>
    </row>
    <row r="995" spans="44:45" ht="27" customHeight="1" x14ac:dyDescent="0.25">
      <c r="AR995" s="2"/>
      <c r="AS995" s="2"/>
    </row>
    <row r="996" spans="44:45" ht="27" customHeight="1" x14ac:dyDescent="0.25">
      <c r="AR996" s="2"/>
      <c r="AS996" s="2"/>
    </row>
    <row r="997" spans="44:45" ht="27" customHeight="1" x14ac:dyDescent="0.25">
      <c r="AR997" s="2"/>
      <c r="AS997" s="2"/>
    </row>
    <row r="998" spans="44:45" ht="27" customHeight="1" x14ac:dyDescent="0.25">
      <c r="AR998" s="2"/>
      <c r="AS998" s="2"/>
    </row>
    <row r="999" spans="44:45" ht="27" customHeight="1" x14ac:dyDescent="0.25">
      <c r="AR999" s="2"/>
      <c r="AS999" s="2"/>
    </row>
    <row r="1000" spans="44:45" ht="27" customHeight="1" x14ac:dyDescent="0.25">
      <c r="AR1000" s="2"/>
      <c r="AS1000" s="2"/>
    </row>
    <row r="1001" spans="44:45" ht="27" customHeight="1" x14ac:dyDescent="0.25">
      <c r="AR1001" s="2"/>
      <c r="AS1001" s="2"/>
    </row>
    <row r="1002" spans="44:45" ht="27" customHeight="1" x14ac:dyDescent="0.25">
      <c r="AR1002" s="2"/>
      <c r="AS1002" s="2"/>
    </row>
    <row r="1003" spans="44:45" ht="27" customHeight="1" x14ac:dyDescent="0.25">
      <c r="AR1003" s="2"/>
      <c r="AS1003" s="2"/>
    </row>
    <row r="1004" spans="44:45" ht="27" customHeight="1" x14ac:dyDescent="0.25">
      <c r="AR1004" s="2"/>
      <c r="AS1004" s="2"/>
    </row>
    <row r="1005" spans="44:45" ht="27" customHeight="1" x14ac:dyDescent="0.25">
      <c r="AR1005" s="2"/>
      <c r="AS1005" s="2"/>
    </row>
    <row r="1006" spans="44:45" ht="27" customHeight="1" x14ac:dyDescent="0.25">
      <c r="AR1006" s="2"/>
      <c r="AS1006" s="2"/>
    </row>
    <row r="1007" spans="44:45" ht="27" customHeight="1" x14ac:dyDescent="0.25">
      <c r="AR1007" s="2"/>
      <c r="AS1007" s="2"/>
    </row>
    <row r="1008" spans="44:45" ht="27" customHeight="1" x14ac:dyDescent="0.25">
      <c r="AR1008" s="2"/>
      <c r="AS1008" s="2"/>
    </row>
    <row r="1009" spans="44:45" ht="27" customHeight="1" x14ac:dyDescent="0.25">
      <c r="AR1009" s="2"/>
      <c r="AS1009" s="2"/>
    </row>
    <row r="1010" spans="44:45" ht="27" customHeight="1" x14ac:dyDescent="0.25">
      <c r="AR1010" s="2"/>
      <c r="AS1010" s="2"/>
    </row>
    <row r="1011" spans="44:45" ht="27" customHeight="1" x14ac:dyDescent="0.25">
      <c r="AR1011" s="2"/>
      <c r="AS1011" s="2"/>
    </row>
    <row r="1012" spans="44:45" ht="27" customHeight="1" x14ac:dyDescent="0.25">
      <c r="AR1012" s="2"/>
      <c r="AS1012" s="2"/>
    </row>
    <row r="1013" spans="44:45" ht="27" customHeight="1" x14ac:dyDescent="0.25">
      <c r="AR1013" s="2"/>
      <c r="AS1013" s="2"/>
    </row>
    <row r="1014" spans="44:45" ht="27" customHeight="1" x14ac:dyDescent="0.25">
      <c r="AR1014" s="2"/>
      <c r="AS1014" s="2"/>
    </row>
    <row r="1015" spans="44:45" ht="27" customHeight="1" x14ac:dyDescent="0.25">
      <c r="AR1015" s="2"/>
      <c r="AS1015" s="2"/>
    </row>
    <row r="1016" spans="44:45" ht="27" customHeight="1" x14ac:dyDescent="0.25">
      <c r="AR1016" s="2"/>
      <c r="AS1016" s="2"/>
    </row>
    <row r="1017" spans="44:45" ht="27" customHeight="1" x14ac:dyDescent="0.25">
      <c r="AR1017" s="2"/>
      <c r="AS1017" s="2"/>
    </row>
    <row r="1018" spans="44:45" ht="27" customHeight="1" x14ac:dyDescent="0.25">
      <c r="AR1018" s="2"/>
      <c r="AS1018" s="2"/>
    </row>
    <row r="1019" spans="44:45" ht="27" customHeight="1" x14ac:dyDescent="0.25">
      <c r="AR1019" s="2"/>
      <c r="AS1019" s="2"/>
    </row>
    <row r="1020" spans="44:45" ht="27" customHeight="1" x14ac:dyDescent="0.25">
      <c r="AR1020" s="2"/>
      <c r="AS1020" s="2"/>
    </row>
    <row r="1021" spans="44:45" ht="27" customHeight="1" x14ac:dyDescent="0.25">
      <c r="AR1021" s="2"/>
      <c r="AS1021" s="2"/>
    </row>
    <row r="1022" spans="44:45" ht="27" customHeight="1" x14ac:dyDescent="0.25">
      <c r="AR1022" s="2"/>
      <c r="AS1022" s="2"/>
    </row>
    <row r="1023" spans="44:45" ht="27" customHeight="1" x14ac:dyDescent="0.25">
      <c r="AR1023" s="2"/>
      <c r="AS1023" s="2"/>
    </row>
    <row r="1024" spans="44:45" ht="27" customHeight="1" x14ac:dyDescent="0.25">
      <c r="AR1024" s="2"/>
      <c r="AS1024" s="2"/>
    </row>
    <row r="1025" spans="44:45" ht="27" customHeight="1" x14ac:dyDescent="0.25">
      <c r="AR1025" s="2"/>
      <c r="AS1025" s="2"/>
    </row>
    <row r="1026" spans="44:45" ht="27" customHeight="1" x14ac:dyDescent="0.25">
      <c r="AR1026" s="2"/>
      <c r="AS1026" s="2"/>
    </row>
    <row r="1027" spans="44:45" ht="27" customHeight="1" x14ac:dyDescent="0.25">
      <c r="AR1027" s="2"/>
      <c r="AS1027" s="2"/>
    </row>
    <row r="1028" spans="44:45" ht="27" customHeight="1" x14ac:dyDescent="0.25">
      <c r="AR1028" s="2"/>
      <c r="AS1028" s="2"/>
    </row>
    <row r="1029" spans="44:45" ht="27" customHeight="1" x14ac:dyDescent="0.25">
      <c r="AR1029" s="2"/>
      <c r="AS1029" s="2"/>
    </row>
    <row r="1030" spans="44:45" ht="27" customHeight="1" x14ac:dyDescent="0.25">
      <c r="AR1030" s="2"/>
      <c r="AS1030" s="2"/>
    </row>
    <row r="1031" spans="44:45" ht="27" customHeight="1" x14ac:dyDescent="0.25">
      <c r="AR1031" s="2"/>
      <c r="AS1031" s="2"/>
    </row>
    <row r="1032" spans="44:45" ht="27" customHeight="1" x14ac:dyDescent="0.25">
      <c r="AR1032" s="2"/>
      <c r="AS1032" s="2"/>
    </row>
    <row r="1033" spans="44:45" ht="27" customHeight="1" x14ac:dyDescent="0.25">
      <c r="AR1033" s="2"/>
      <c r="AS1033" s="2"/>
    </row>
    <row r="1034" spans="44:45" ht="27" customHeight="1" x14ac:dyDescent="0.25">
      <c r="AR1034" s="2"/>
      <c r="AS1034" s="2"/>
    </row>
    <row r="1035" spans="44:45" ht="27" customHeight="1" x14ac:dyDescent="0.25">
      <c r="AR1035" s="2"/>
      <c r="AS1035" s="2"/>
    </row>
    <row r="1036" spans="44:45" ht="27" customHeight="1" x14ac:dyDescent="0.25">
      <c r="AR1036" s="2"/>
      <c r="AS1036" s="2"/>
    </row>
    <row r="1037" spans="44:45" ht="27" customHeight="1" x14ac:dyDescent="0.25">
      <c r="AR1037" s="2"/>
      <c r="AS1037" s="2"/>
    </row>
    <row r="1038" spans="44:45" ht="27" customHeight="1" x14ac:dyDescent="0.25">
      <c r="AR1038" s="2"/>
      <c r="AS1038" s="2"/>
    </row>
    <row r="1039" spans="44:45" ht="27" customHeight="1" x14ac:dyDescent="0.25">
      <c r="AR1039" s="2"/>
      <c r="AS1039" s="2"/>
    </row>
    <row r="1040" spans="44:45" ht="27" customHeight="1" x14ac:dyDescent="0.25">
      <c r="AR1040" s="2"/>
      <c r="AS1040" s="2"/>
    </row>
    <row r="1041" spans="44:45" ht="27" customHeight="1" x14ac:dyDescent="0.25">
      <c r="AR1041" s="2"/>
      <c r="AS1041" s="2"/>
    </row>
    <row r="1042" spans="44:45" ht="27" customHeight="1" x14ac:dyDescent="0.25">
      <c r="AR1042" s="2"/>
      <c r="AS1042" s="2"/>
    </row>
    <row r="1043" spans="44:45" ht="27" customHeight="1" x14ac:dyDescent="0.25">
      <c r="AR1043" s="2"/>
      <c r="AS1043" s="2"/>
    </row>
    <row r="1044" spans="44:45" ht="27" customHeight="1" x14ac:dyDescent="0.25">
      <c r="AR1044" s="2"/>
      <c r="AS1044" s="2"/>
    </row>
    <row r="1045" spans="44:45" ht="27" customHeight="1" x14ac:dyDescent="0.25">
      <c r="AR1045" s="2"/>
      <c r="AS1045" s="2"/>
    </row>
    <row r="1046" spans="44:45" ht="27" customHeight="1" x14ac:dyDescent="0.25">
      <c r="AR1046" s="2"/>
      <c r="AS1046" s="2"/>
    </row>
    <row r="1047" spans="44:45" ht="27" customHeight="1" x14ac:dyDescent="0.25">
      <c r="AR1047" s="2"/>
      <c r="AS1047" s="2"/>
    </row>
    <row r="1048" spans="44:45" ht="27" customHeight="1" x14ac:dyDescent="0.25">
      <c r="AR1048" s="2"/>
      <c r="AS1048" s="2"/>
    </row>
    <row r="1049" spans="44:45" ht="27" customHeight="1" x14ac:dyDescent="0.25">
      <c r="AR1049" s="2"/>
      <c r="AS1049" s="2"/>
    </row>
    <row r="1050" spans="44:45" ht="27" customHeight="1" x14ac:dyDescent="0.25">
      <c r="AR1050" s="2"/>
      <c r="AS1050" s="2"/>
    </row>
    <row r="1051" spans="44:45" ht="27" customHeight="1" x14ac:dyDescent="0.25">
      <c r="AR1051" s="2"/>
      <c r="AS1051" s="2"/>
    </row>
    <row r="1052" spans="44:45" ht="27" customHeight="1" x14ac:dyDescent="0.25">
      <c r="AR1052" s="2"/>
      <c r="AS1052" s="2"/>
    </row>
    <row r="1053" spans="44:45" ht="27" customHeight="1" x14ac:dyDescent="0.25">
      <c r="AR1053" s="2"/>
      <c r="AS1053" s="2"/>
    </row>
    <row r="1054" spans="44:45" ht="27" customHeight="1" x14ac:dyDescent="0.25">
      <c r="AR1054" s="2"/>
      <c r="AS1054" s="2"/>
    </row>
    <row r="1055" spans="44:45" ht="27" customHeight="1" x14ac:dyDescent="0.25">
      <c r="AR1055" s="2"/>
      <c r="AS1055" s="2"/>
    </row>
    <row r="1056" spans="44:45" ht="27" customHeight="1" x14ac:dyDescent="0.25">
      <c r="AR1056" s="2"/>
      <c r="AS1056" s="2"/>
    </row>
    <row r="1057" spans="44:45" ht="27" customHeight="1" x14ac:dyDescent="0.25">
      <c r="AR1057" s="2"/>
      <c r="AS1057" s="2"/>
    </row>
    <row r="1058" spans="44:45" ht="27" customHeight="1" x14ac:dyDescent="0.25">
      <c r="AR1058" s="2"/>
      <c r="AS1058" s="2"/>
    </row>
    <row r="1059" spans="44:45" ht="27" customHeight="1" x14ac:dyDescent="0.25">
      <c r="AR1059" s="2"/>
      <c r="AS1059" s="2"/>
    </row>
    <row r="1060" spans="44:45" ht="27" customHeight="1" x14ac:dyDescent="0.25">
      <c r="AR1060" s="2"/>
      <c r="AS1060" s="2"/>
    </row>
    <row r="1061" spans="44:45" ht="27" customHeight="1" x14ac:dyDescent="0.25">
      <c r="AR1061" s="2"/>
      <c r="AS1061" s="2"/>
    </row>
    <row r="1062" spans="44:45" ht="27" customHeight="1" x14ac:dyDescent="0.25">
      <c r="AR1062" s="2"/>
      <c r="AS1062" s="2"/>
    </row>
    <row r="1063" spans="44:45" ht="27" customHeight="1" x14ac:dyDescent="0.25">
      <c r="AR1063" s="2"/>
      <c r="AS1063" s="2"/>
    </row>
    <row r="1064" spans="44:45" ht="27" customHeight="1" x14ac:dyDescent="0.25">
      <c r="AR1064" s="2"/>
      <c r="AS1064" s="2"/>
    </row>
    <row r="1065" spans="44:45" ht="27" customHeight="1" x14ac:dyDescent="0.25">
      <c r="AR1065" s="2"/>
      <c r="AS1065" s="2"/>
    </row>
    <row r="1066" spans="44:45" ht="27" customHeight="1" x14ac:dyDescent="0.25">
      <c r="AR1066" s="2"/>
      <c r="AS1066" s="2"/>
    </row>
    <row r="1067" spans="44:45" ht="27" customHeight="1" x14ac:dyDescent="0.25">
      <c r="AR1067" s="2"/>
      <c r="AS1067" s="2"/>
    </row>
    <row r="1068" spans="44:45" ht="27" customHeight="1" x14ac:dyDescent="0.25">
      <c r="AR1068" s="2"/>
      <c r="AS1068" s="2"/>
    </row>
    <row r="1069" spans="44:45" ht="27" customHeight="1" x14ac:dyDescent="0.25">
      <c r="AR1069" s="2"/>
      <c r="AS1069" s="2"/>
    </row>
    <row r="1070" spans="44:45" ht="27" customHeight="1" x14ac:dyDescent="0.25">
      <c r="AR1070" s="2"/>
      <c r="AS1070" s="2"/>
    </row>
    <row r="1071" spans="44:45" ht="27" customHeight="1" x14ac:dyDescent="0.25">
      <c r="AR1071" s="2"/>
      <c r="AS1071" s="2"/>
    </row>
    <row r="1072" spans="44:45" ht="27" customHeight="1" x14ac:dyDescent="0.25">
      <c r="AR1072" s="2"/>
      <c r="AS1072" s="2"/>
    </row>
    <row r="1073" spans="44:45" ht="27" customHeight="1" x14ac:dyDescent="0.25">
      <c r="AR1073" s="2"/>
      <c r="AS1073" s="2"/>
    </row>
    <row r="1074" spans="44:45" ht="27" customHeight="1" x14ac:dyDescent="0.25">
      <c r="AR1074" s="2"/>
      <c r="AS1074" s="2"/>
    </row>
    <row r="1075" spans="44:45" ht="27" customHeight="1" x14ac:dyDescent="0.25">
      <c r="AR1075" s="2"/>
      <c r="AS1075" s="2"/>
    </row>
    <row r="1076" spans="44:45" ht="27" customHeight="1" x14ac:dyDescent="0.25">
      <c r="AR1076" s="2"/>
      <c r="AS1076" s="2"/>
    </row>
    <row r="1077" spans="44:45" ht="27" customHeight="1" x14ac:dyDescent="0.25">
      <c r="AR1077" s="2"/>
      <c r="AS1077" s="2"/>
    </row>
    <row r="1078" spans="44:45" ht="27" customHeight="1" x14ac:dyDescent="0.25">
      <c r="AR1078" s="2"/>
      <c r="AS1078" s="2"/>
    </row>
    <row r="1079" spans="44:45" ht="27" customHeight="1" x14ac:dyDescent="0.25">
      <c r="AR1079" s="2"/>
      <c r="AS1079" s="2"/>
    </row>
    <row r="1080" spans="44:45" ht="27" customHeight="1" x14ac:dyDescent="0.25">
      <c r="AR1080" s="2"/>
      <c r="AS1080" s="2"/>
    </row>
    <row r="1081" spans="44:45" ht="27" customHeight="1" x14ac:dyDescent="0.25">
      <c r="AR1081" s="2"/>
      <c r="AS1081" s="2"/>
    </row>
    <row r="1082" spans="44:45" ht="27" customHeight="1" x14ac:dyDescent="0.25">
      <c r="AR1082" s="2"/>
      <c r="AS1082" s="2"/>
    </row>
    <row r="1083" spans="44:45" ht="27" customHeight="1" x14ac:dyDescent="0.25">
      <c r="AR1083" s="2"/>
      <c r="AS1083" s="2"/>
    </row>
    <row r="1084" spans="44:45" ht="27" customHeight="1" x14ac:dyDescent="0.25">
      <c r="AR1084" s="2"/>
      <c r="AS1084" s="2"/>
    </row>
    <row r="1085" spans="44:45" ht="27" customHeight="1" x14ac:dyDescent="0.25">
      <c r="AR1085" s="2"/>
      <c r="AS1085" s="2"/>
    </row>
    <row r="1086" spans="44:45" ht="27" customHeight="1" x14ac:dyDescent="0.25">
      <c r="AR1086" s="2"/>
      <c r="AS1086" s="2"/>
    </row>
    <row r="1087" spans="44:45" ht="27" customHeight="1" x14ac:dyDescent="0.25">
      <c r="AR1087" s="2"/>
      <c r="AS1087" s="2"/>
    </row>
    <row r="1088" spans="44:45" ht="27" customHeight="1" x14ac:dyDescent="0.25">
      <c r="AR1088" s="2"/>
      <c r="AS1088" s="2"/>
    </row>
    <row r="1089" spans="44:45" ht="27" customHeight="1" x14ac:dyDescent="0.25">
      <c r="AR1089" s="2"/>
      <c r="AS1089" s="2"/>
    </row>
    <row r="1090" spans="44:45" ht="27" customHeight="1" x14ac:dyDescent="0.25">
      <c r="AR1090" s="2"/>
      <c r="AS1090" s="2"/>
    </row>
    <row r="1091" spans="44:45" ht="27" customHeight="1" x14ac:dyDescent="0.25">
      <c r="AR1091" s="2"/>
      <c r="AS1091" s="2"/>
    </row>
    <row r="1092" spans="44:45" ht="27" customHeight="1" x14ac:dyDescent="0.25">
      <c r="AR1092" s="2"/>
      <c r="AS1092" s="2"/>
    </row>
    <row r="1093" spans="44:45" ht="27" customHeight="1" x14ac:dyDescent="0.25">
      <c r="AR1093" s="2"/>
      <c r="AS1093" s="2"/>
    </row>
    <row r="1094" spans="44:45" ht="27" customHeight="1" x14ac:dyDescent="0.25">
      <c r="AR1094" s="2"/>
      <c r="AS1094" s="2"/>
    </row>
    <row r="1095" spans="44:45" ht="27" customHeight="1" x14ac:dyDescent="0.25">
      <c r="AR1095" s="2"/>
      <c r="AS1095" s="2"/>
    </row>
    <row r="1096" spans="44:45" ht="27" customHeight="1" x14ac:dyDescent="0.25">
      <c r="AR1096" s="2"/>
      <c r="AS1096" s="2"/>
    </row>
    <row r="1097" spans="44:45" ht="27" customHeight="1" x14ac:dyDescent="0.25">
      <c r="AR1097" s="2"/>
      <c r="AS1097" s="2"/>
    </row>
    <row r="1098" spans="44:45" ht="27" customHeight="1" x14ac:dyDescent="0.25">
      <c r="AR1098" s="2"/>
      <c r="AS1098" s="2"/>
    </row>
    <row r="1099" spans="44:45" ht="27" customHeight="1" x14ac:dyDescent="0.25">
      <c r="AR1099" s="2"/>
      <c r="AS1099" s="2"/>
    </row>
    <row r="1100" spans="44:45" ht="27" customHeight="1" x14ac:dyDescent="0.25">
      <c r="AR1100" s="2"/>
      <c r="AS1100" s="2"/>
    </row>
    <row r="1101" spans="44:45" ht="27" customHeight="1" x14ac:dyDescent="0.25">
      <c r="AR1101" s="2"/>
      <c r="AS1101" s="2"/>
    </row>
    <row r="1102" spans="44:45" ht="27" customHeight="1" x14ac:dyDescent="0.25">
      <c r="AR1102" s="2"/>
      <c r="AS1102" s="2"/>
    </row>
    <row r="1103" spans="44:45" ht="27" customHeight="1" x14ac:dyDescent="0.25">
      <c r="AR1103" s="2"/>
      <c r="AS1103" s="2"/>
    </row>
    <row r="1104" spans="44:45" ht="27" customHeight="1" x14ac:dyDescent="0.25">
      <c r="AR1104" s="2"/>
      <c r="AS1104" s="2"/>
    </row>
    <row r="1105" spans="44:45" ht="27" customHeight="1" x14ac:dyDescent="0.25">
      <c r="AR1105" s="2"/>
      <c r="AS1105" s="2"/>
    </row>
    <row r="1106" spans="44:45" ht="27" customHeight="1" x14ac:dyDescent="0.25">
      <c r="AR1106" s="2"/>
      <c r="AS1106" s="2"/>
    </row>
    <row r="1107" spans="44:45" ht="27" customHeight="1" x14ac:dyDescent="0.25">
      <c r="AR1107" s="2"/>
      <c r="AS1107" s="2"/>
    </row>
    <row r="1108" spans="44:45" ht="27" customHeight="1" x14ac:dyDescent="0.25">
      <c r="AR1108" s="2"/>
      <c r="AS1108" s="2"/>
    </row>
    <row r="1109" spans="44:45" ht="27" customHeight="1" x14ac:dyDescent="0.25">
      <c r="AR1109" s="2"/>
      <c r="AS1109" s="2"/>
    </row>
    <row r="1110" spans="44:45" ht="27" customHeight="1" x14ac:dyDescent="0.25">
      <c r="AR1110" s="2"/>
      <c r="AS1110" s="2"/>
    </row>
    <row r="1111" spans="44:45" ht="27" customHeight="1" x14ac:dyDescent="0.25">
      <c r="AR1111" s="2"/>
      <c r="AS1111" s="2"/>
    </row>
    <row r="1112" spans="44:45" ht="27" customHeight="1" x14ac:dyDescent="0.25">
      <c r="AR1112" s="2"/>
      <c r="AS1112" s="2"/>
    </row>
    <row r="1113" spans="44:45" ht="27" customHeight="1" x14ac:dyDescent="0.25">
      <c r="AR1113" s="2"/>
      <c r="AS1113" s="2"/>
    </row>
    <row r="1114" spans="44:45" ht="27" customHeight="1" x14ac:dyDescent="0.25">
      <c r="AR1114" s="2"/>
      <c r="AS1114" s="2"/>
    </row>
    <row r="1115" spans="44:45" ht="27" customHeight="1" x14ac:dyDescent="0.25">
      <c r="AR1115" s="2"/>
      <c r="AS1115" s="2"/>
    </row>
    <row r="1116" spans="44:45" ht="27" customHeight="1" x14ac:dyDescent="0.25">
      <c r="AR1116" s="2"/>
      <c r="AS1116" s="2"/>
    </row>
    <row r="1117" spans="44:45" ht="27" customHeight="1" x14ac:dyDescent="0.25">
      <c r="AR1117" s="2"/>
      <c r="AS1117" s="2"/>
    </row>
    <row r="1118" spans="44:45" ht="27" customHeight="1" x14ac:dyDescent="0.25">
      <c r="AR1118" s="2"/>
      <c r="AS1118" s="2"/>
    </row>
    <row r="1119" spans="44:45" ht="27" customHeight="1" x14ac:dyDescent="0.25">
      <c r="AR1119" s="2"/>
      <c r="AS1119" s="2"/>
    </row>
    <row r="1120" spans="44:45" ht="27" customHeight="1" x14ac:dyDescent="0.25">
      <c r="AR1120" s="2"/>
      <c r="AS1120" s="2"/>
    </row>
    <row r="1121" spans="44:45" ht="27" customHeight="1" x14ac:dyDescent="0.25">
      <c r="AR1121" s="2"/>
      <c r="AS1121" s="2"/>
    </row>
    <row r="1122" spans="44:45" ht="27" customHeight="1" x14ac:dyDescent="0.25">
      <c r="AR1122" s="2"/>
      <c r="AS1122" s="2"/>
    </row>
    <row r="1123" spans="44:45" ht="27" customHeight="1" x14ac:dyDescent="0.25">
      <c r="AR1123" s="2"/>
      <c r="AS1123" s="2"/>
    </row>
    <row r="1124" spans="44:45" ht="27" customHeight="1" x14ac:dyDescent="0.25">
      <c r="AR1124" s="2"/>
      <c r="AS1124" s="2"/>
    </row>
    <row r="1125" spans="44:45" ht="27" customHeight="1" x14ac:dyDescent="0.25">
      <c r="AR1125" s="2"/>
      <c r="AS1125" s="2"/>
    </row>
    <row r="1126" spans="44:45" ht="27" customHeight="1" x14ac:dyDescent="0.25">
      <c r="AR1126" s="2"/>
      <c r="AS1126" s="2"/>
    </row>
    <row r="1127" spans="44:45" ht="27" customHeight="1" x14ac:dyDescent="0.25">
      <c r="AR1127" s="2"/>
      <c r="AS1127" s="2"/>
    </row>
    <row r="1128" spans="44:45" ht="27" customHeight="1" x14ac:dyDescent="0.25">
      <c r="AR1128" s="2"/>
      <c r="AS1128" s="2"/>
    </row>
    <row r="1129" spans="44:45" ht="27" customHeight="1" x14ac:dyDescent="0.25">
      <c r="AR1129" s="2"/>
      <c r="AS1129" s="2"/>
    </row>
    <row r="1130" spans="44:45" ht="27" customHeight="1" x14ac:dyDescent="0.25">
      <c r="AR1130" s="2"/>
      <c r="AS1130" s="2"/>
    </row>
    <row r="1131" spans="44:45" ht="27" customHeight="1" x14ac:dyDescent="0.25">
      <c r="AR1131" s="2"/>
      <c r="AS1131" s="2"/>
    </row>
    <row r="1132" spans="44:45" ht="27" customHeight="1" x14ac:dyDescent="0.25">
      <c r="AR1132" s="2"/>
      <c r="AS1132" s="2"/>
    </row>
    <row r="1133" spans="44:45" ht="27" customHeight="1" x14ac:dyDescent="0.25">
      <c r="AR1133" s="2"/>
      <c r="AS1133" s="2"/>
    </row>
    <row r="1134" spans="44:45" ht="27" customHeight="1" x14ac:dyDescent="0.25">
      <c r="AR1134" s="2"/>
      <c r="AS1134" s="2"/>
    </row>
    <row r="1135" spans="44:45" ht="27" customHeight="1" x14ac:dyDescent="0.25">
      <c r="AR1135" s="2"/>
      <c r="AS1135" s="2"/>
    </row>
    <row r="1136" spans="44:45" ht="27" customHeight="1" x14ac:dyDescent="0.25">
      <c r="AR1136" s="2"/>
      <c r="AS1136" s="2"/>
    </row>
    <row r="1137" spans="44:45" ht="27" customHeight="1" x14ac:dyDescent="0.25">
      <c r="AR1137" s="2"/>
      <c r="AS1137" s="2"/>
    </row>
    <row r="1138" spans="44:45" ht="27" customHeight="1" x14ac:dyDescent="0.25">
      <c r="AR1138" s="2"/>
      <c r="AS1138" s="2"/>
    </row>
    <row r="1139" spans="44:45" ht="27" customHeight="1" x14ac:dyDescent="0.25">
      <c r="AR1139" s="2"/>
      <c r="AS1139" s="2"/>
    </row>
    <row r="1140" spans="44:45" ht="27" customHeight="1" x14ac:dyDescent="0.25">
      <c r="AR1140" s="2"/>
      <c r="AS1140" s="2"/>
    </row>
    <row r="1141" spans="44:45" ht="27" customHeight="1" x14ac:dyDescent="0.25">
      <c r="AR1141" s="2"/>
      <c r="AS1141" s="2"/>
    </row>
    <row r="1142" spans="44:45" ht="27" customHeight="1" x14ac:dyDescent="0.25">
      <c r="AR1142" s="2"/>
      <c r="AS1142" s="2"/>
    </row>
    <row r="1143" spans="44:45" ht="27" customHeight="1" x14ac:dyDescent="0.25">
      <c r="AR1143" s="2"/>
      <c r="AS1143" s="2"/>
    </row>
    <row r="1144" spans="44:45" ht="27" customHeight="1" x14ac:dyDescent="0.25">
      <c r="AR1144" s="2"/>
      <c r="AS1144" s="2"/>
    </row>
    <row r="1145" spans="44:45" ht="27" customHeight="1" x14ac:dyDescent="0.25">
      <c r="AR1145" s="2"/>
      <c r="AS1145" s="2"/>
    </row>
    <row r="1146" spans="44:45" ht="27" customHeight="1" x14ac:dyDescent="0.25">
      <c r="AR1146" s="2"/>
      <c r="AS1146" s="2"/>
    </row>
    <row r="1147" spans="44:45" ht="27" customHeight="1" x14ac:dyDescent="0.25">
      <c r="AR1147" s="2"/>
      <c r="AS1147" s="2"/>
    </row>
    <row r="1148" spans="44:45" ht="27" customHeight="1" x14ac:dyDescent="0.25">
      <c r="AR1148" s="2"/>
      <c r="AS1148" s="2"/>
    </row>
    <row r="1149" spans="44:45" ht="27" customHeight="1" x14ac:dyDescent="0.25">
      <c r="AR1149" s="2"/>
      <c r="AS1149" s="2"/>
    </row>
    <row r="1150" spans="44:45" ht="27" customHeight="1" x14ac:dyDescent="0.25">
      <c r="AR1150" s="2"/>
      <c r="AS1150" s="2"/>
    </row>
    <row r="1151" spans="44:45" ht="27" customHeight="1" x14ac:dyDescent="0.25">
      <c r="AR1151" s="2"/>
      <c r="AS1151" s="2"/>
    </row>
    <row r="1152" spans="44:45" ht="27" customHeight="1" x14ac:dyDescent="0.25">
      <c r="AR1152" s="2"/>
      <c r="AS1152" s="2"/>
    </row>
    <row r="1153" spans="44:45" ht="27" customHeight="1" x14ac:dyDescent="0.25">
      <c r="AR1153" s="2"/>
      <c r="AS1153" s="2"/>
    </row>
    <row r="1154" spans="44:45" ht="27" customHeight="1" x14ac:dyDescent="0.25">
      <c r="AR1154" s="2"/>
      <c r="AS1154" s="2"/>
    </row>
    <row r="1155" spans="44:45" ht="27" customHeight="1" x14ac:dyDescent="0.25">
      <c r="AR1155" s="2"/>
      <c r="AS1155" s="2"/>
    </row>
    <row r="1156" spans="44:45" ht="27" customHeight="1" x14ac:dyDescent="0.25">
      <c r="AR1156" s="2"/>
      <c r="AS1156" s="2"/>
    </row>
    <row r="1157" spans="44:45" ht="27" customHeight="1" x14ac:dyDescent="0.25">
      <c r="AR1157" s="2"/>
      <c r="AS1157" s="2"/>
    </row>
    <row r="1158" spans="44:45" ht="27" customHeight="1" x14ac:dyDescent="0.25">
      <c r="AR1158" s="2"/>
      <c r="AS1158" s="2"/>
    </row>
    <row r="1159" spans="44:45" ht="27" customHeight="1" x14ac:dyDescent="0.25">
      <c r="AR1159" s="2"/>
      <c r="AS1159" s="2"/>
    </row>
    <row r="1160" spans="44:45" ht="27" customHeight="1" x14ac:dyDescent="0.25">
      <c r="AR1160" s="2"/>
      <c r="AS1160" s="2"/>
    </row>
    <row r="1161" spans="44:45" ht="27" customHeight="1" x14ac:dyDescent="0.25">
      <c r="AR1161" s="2"/>
      <c r="AS1161" s="2"/>
    </row>
    <row r="1162" spans="44:45" ht="27" customHeight="1" x14ac:dyDescent="0.25">
      <c r="AR1162" s="2"/>
      <c r="AS1162" s="2"/>
    </row>
    <row r="1163" spans="44:45" ht="27" customHeight="1" x14ac:dyDescent="0.25">
      <c r="AR1163" s="2"/>
      <c r="AS1163" s="2"/>
    </row>
    <row r="1164" spans="44:45" ht="27" customHeight="1" x14ac:dyDescent="0.25">
      <c r="AR1164" s="2"/>
      <c r="AS1164" s="2"/>
    </row>
    <row r="1165" spans="44:45" ht="27" customHeight="1" x14ac:dyDescent="0.25">
      <c r="AR1165" s="2"/>
      <c r="AS1165" s="2"/>
    </row>
    <row r="1166" spans="44:45" ht="27" customHeight="1" x14ac:dyDescent="0.25">
      <c r="AR1166" s="2"/>
      <c r="AS1166" s="2"/>
    </row>
    <row r="1167" spans="44:45" ht="27" customHeight="1" x14ac:dyDescent="0.25">
      <c r="AR1167" s="2"/>
      <c r="AS1167" s="2"/>
    </row>
    <row r="1168" spans="44:45" ht="27" customHeight="1" x14ac:dyDescent="0.25">
      <c r="AR1168" s="2"/>
      <c r="AS1168" s="2"/>
    </row>
    <row r="1169" spans="44:45" ht="27" customHeight="1" x14ac:dyDescent="0.25">
      <c r="AR1169" s="2"/>
      <c r="AS1169" s="2"/>
    </row>
    <row r="1170" spans="44:45" ht="27" customHeight="1" x14ac:dyDescent="0.25">
      <c r="AR1170" s="2"/>
      <c r="AS1170" s="2"/>
    </row>
    <row r="1171" spans="44:45" ht="27" customHeight="1" x14ac:dyDescent="0.25">
      <c r="AR1171" s="2"/>
      <c r="AS1171" s="2"/>
    </row>
    <row r="1172" spans="44:45" ht="27" customHeight="1" x14ac:dyDescent="0.25">
      <c r="AR1172" s="2"/>
      <c r="AS1172" s="2"/>
    </row>
    <row r="1173" spans="44:45" ht="27" customHeight="1" x14ac:dyDescent="0.25">
      <c r="AR1173" s="2"/>
      <c r="AS1173" s="2"/>
    </row>
    <row r="1174" spans="44:45" ht="27" customHeight="1" x14ac:dyDescent="0.25">
      <c r="AR1174" s="2"/>
      <c r="AS1174" s="2"/>
    </row>
    <row r="1175" spans="44:45" ht="27" customHeight="1" x14ac:dyDescent="0.25">
      <c r="AR1175" s="2"/>
      <c r="AS1175" s="2"/>
    </row>
    <row r="1176" spans="44:45" ht="27" customHeight="1" x14ac:dyDescent="0.25">
      <c r="AR1176" s="2"/>
      <c r="AS1176" s="2"/>
    </row>
    <row r="1177" spans="44:45" ht="27" customHeight="1" x14ac:dyDescent="0.25">
      <c r="AR1177" s="2"/>
      <c r="AS1177" s="2"/>
    </row>
    <row r="1178" spans="44:45" ht="27" customHeight="1" x14ac:dyDescent="0.25">
      <c r="AR1178" s="2"/>
      <c r="AS1178" s="2"/>
    </row>
    <row r="1179" spans="44:45" ht="27" customHeight="1" x14ac:dyDescent="0.25">
      <c r="AR1179" s="2"/>
      <c r="AS1179" s="2"/>
    </row>
    <row r="1180" spans="44:45" ht="27" customHeight="1" x14ac:dyDescent="0.25">
      <c r="AR1180" s="2"/>
      <c r="AS1180" s="2"/>
    </row>
    <row r="1181" spans="44:45" ht="27" customHeight="1" x14ac:dyDescent="0.25">
      <c r="AR1181" s="2"/>
      <c r="AS1181" s="2"/>
    </row>
    <row r="1182" spans="44:45" ht="27" customHeight="1" x14ac:dyDescent="0.25">
      <c r="AR1182" s="2"/>
      <c r="AS1182" s="2"/>
    </row>
    <row r="1183" spans="44:45" ht="27" customHeight="1" x14ac:dyDescent="0.25">
      <c r="AR1183" s="2"/>
      <c r="AS1183" s="2"/>
    </row>
    <row r="1184" spans="44:45" ht="27" customHeight="1" x14ac:dyDescent="0.25">
      <c r="AR1184" s="2"/>
      <c r="AS1184" s="2"/>
    </row>
    <row r="1185" spans="44:45" ht="27" customHeight="1" x14ac:dyDescent="0.25">
      <c r="AR1185" s="2"/>
      <c r="AS1185" s="2"/>
    </row>
    <row r="1186" spans="44:45" ht="27" customHeight="1" x14ac:dyDescent="0.25">
      <c r="AR1186" s="2"/>
      <c r="AS1186" s="2"/>
    </row>
    <row r="1187" spans="44:45" ht="27" customHeight="1" x14ac:dyDescent="0.25">
      <c r="AR1187" s="2"/>
      <c r="AS1187" s="2"/>
    </row>
    <row r="1188" spans="44:45" ht="27" customHeight="1" x14ac:dyDescent="0.25">
      <c r="AR1188" s="2"/>
      <c r="AS1188" s="2"/>
    </row>
    <row r="1189" spans="44:45" ht="27" customHeight="1" x14ac:dyDescent="0.25">
      <c r="AR1189" s="2"/>
      <c r="AS1189" s="2"/>
    </row>
    <row r="1190" spans="44:45" ht="27" customHeight="1" x14ac:dyDescent="0.25">
      <c r="AR1190" s="2"/>
      <c r="AS1190" s="2"/>
    </row>
    <row r="1191" spans="44:45" ht="27" customHeight="1" x14ac:dyDescent="0.25">
      <c r="AR1191" s="2"/>
      <c r="AS1191" s="2"/>
    </row>
    <row r="1192" spans="44:45" ht="27" customHeight="1" x14ac:dyDescent="0.25">
      <c r="AR1192" s="2"/>
      <c r="AS1192" s="2"/>
    </row>
    <row r="1193" spans="44:45" ht="27" customHeight="1" x14ac:dyDescent="0.25">
      <c r="AR1193" s="2"/>
      <c r="AS1193" s="2"/>
    </row>
    <row r="1194" spans="44:45" ht="27" customHeight="1" x14ac:dyDescent="0.25">
      <c r="AR1194" s="2"/>
      <c r="AS1194" s="2"/>
    </row>
    <row r="1195" spans="44:45" ht="27" customHeight="1" x14ac:dyDescent="0.25">
      <c r="AR1195" s="2"/>
      <c r="AS1195" s="2"/>
    </row>
    <row r="1196" spans="44:45" ht="27" customHeight="1" x14ac:dyDescent="0.25">
      <c r="AR1196" s="2"/>
      <c r="AS1196" s="2"/>
    </row>
    <row r="1197" spans="44:45" ht="27" customHeight="1" x14ac:dyDescent="0.25">
      <c r="AR1197" s="2"/>
      <c r="AS1197" s="2"/>
    </row>
    <row r="1198" spans="44:45" ht="27" customHeight="1" x14ac:dyDescent="0.25">
      <c r="AR1198" s="2"/>
      <c r="AS1198" s="2"/>
    </row>
    <row r="1199" spans="44:45" ht="27" customHeight="1" x14ac:dyDescent="0.25">
      <c r="AR1199" s="2"/>
      <c r="AS1199" s="2"/>
    </row>
    <row r="1200" spans="44:45" ht="27" customHeight="1" x14ac:dyDescent="0.25">
      <c r="AR1200" s="2"/>
      <c r="AS1200" s="2"/>
    </row>
    <row r="1201" spans="44:45" ht="27" customHeight="1" x14ac:dyDescent="0.25">
      <c r="AR1201" s="2"/>
      <c r="AS1201" s="2"/>
    </row>
    <row r="1202" spans="44:45" ht="27" customHeight="1" x14ac:dyDescent="0.25">
      <c r="AR1202" s="2"/>
      <c r="AS1202" s="2"/>
    </row>
    <row r="1203" spans="44:45" ht="27" customHeight="1" x14ac:dyDescent="0.25">
      <c r="AR1203" s="2"/>
      <c r="AS1203" s="2"/>
    </row>
    <row r="1204" spans="44:45" ht="27" customHeight="1" x14ac:dyDescent="0.25">
      <c r="AR1204" s="2"/>
      <c r="AS1204" s="2"/>
    </row>
    <row r="1205" spans="44:45" ht="27" customHeight="1" x14ac:dyDescent="0.25">
      <c r="AR1205" s="2"/>
      <c r="AS1205" s="2"/>
    </row>
    <row r="1206" spans="44:45" ht="27" customHeight="1" x14ac:dyDescent="0.25">
      <c r="AR1206" s="2"/>
      <c r="AS1206" s="2"/>
    </row>
    <row r="1207" spans="44:45" ht="27" customHeight="1" x14ac:dyDescent="0.25">
      <c r="AR1207" s="2"/>
      <c r="AS1207" s="2"/>
    </row>
    <row r="1208" spans="44:45" ht="27" customHeight="1" x14ac:dyDescent="0.25">
      <c r="AR1208" s="2"/>
      <c r="AS1208" s="2"/>
    </row>
    <row r="1209" spans="44:45" ht="27" customHeight="1" x14ac:dyDescent="0.25">
      <c r="AR1209" s="2"/>
      <c r="AS1209" s="2"/>
    </row>
    <row r="1210" spans="44:45" ht="27" customHeight="1" x14ac:dyDescent="0.25">
      <c r="AR1210" s="2"/>
      <c r="AS1210" s="2"/>
    </row>
    <row r="1211" spans="44:45" ht="27" customHeight="1" x14ac:dyDescent="0.25">
      <c r="AR1211" s="2"/>
      <c r="AS1211" s="2"/>
    </row>
    <row r="1212" spans="44:45" ht="27" customHeight="1" x14ac:dyDescent="0.25">
      <c r="AR1212" s="2"/>
      <c r="AS1212" s="2"/>
    </row>
    <row r="1213" spans="44:45" ht="27" customHeight="1" x14ac:dyDescent="0.25">
      <c r="AR1213" s="2"/>
      <c r="AS1213" s="2"/>
    </row>
    <row r="1214" spans="44:45" ht="27" customHeight="1" x14ac:dyDescent="0.25">
      <c r="AR1214" s="2"/>
      <c r="AS1214" s="2"/>
    </row>
    <row r="1215" spans="44:45" ht="27" customHeight="1" x14ac:dyDescent="0.25">
      <c r="AR1215" s="2"/>
      <c r="AS1215" s="2"/>
    </row>
    <row r="1216" spans="44:45" ht="27" customHeight="1" x14ac:dyDescent="0.25">
      <c r="AR1216" s="2"/>
      <c r="AS1216" s="2"/>
    </row>
    <row r="1217" spans="44:45" ht="27" customHeight="1" x14ac:dyDescent="0.25">
      <c r="AR1217" s="2"/>
      <c r="AS1217" s="2"/>
    </row>
    <row r="1218" spans="44:45" ht="27" customHeight="1" x14ac:dyDescent="0.25">
      <c r="AR1218" s="2"/>
      <c r="AS1218" s="2"/>
    </row>
    <row r="1219" spans="44:45" ht="27" customHeight="1" x14ac:dyDescent="0.25">
      <c r="AR1219" s="2"/>
      <c r="AS1219" s="2"/>
    </row>
    <row r="1220" spans="44:45" ht="27" customHeight="1" x14ac:dyDescent="0.25">
      <c r="AR1220" s="2"/>
      <c r="AS1220" s="2"/>
    </row>
    <row r="1221" spans="44:45" ht="27" customHeight="1" x14ac:dyDescent="0.25">
      <c r="AR1221" s="2"/>
      <c r="AS1221" s="2"/>
    </row>
    <row r="1222" spans="44:45" ht="27" customHeight="1" x14ac:dyDescent="0.25">
      <c r="AR1222" s="2"/>
      <c r="AS1222" s="2"/>
    </row>
    <row r="1223" spans="44:45" ht="27" customHeight="1" x14ac:dyDescent="0.25">
      <c r="AR1223" s="2"/>
      <c r="AS1223" s="2"/>
    </row>
    <row r="1224" spans="44:45" ht="27" customHeight="1" x14ac:dyDescent="0.25">
      <c r="AR1224" s="2"/>
      <c r="AS1224" s="2"/>
    </row>
    <row r="1225" spans="44:45" ht="27" customHeight="1" x14ac:dyDescent="0.25">
      <c r="AR1225" s="2"/>
      <c r="AS1225" s="2"/>
    </row>
    <row r="1226" spans="44:45" ht="27" customHeight="1" x14ac:dyDescent="0.25">
      <c r="AR1226" s="2"/>
      <c r="AS1226" s="2"/>
    </row>
    <row r="1227" spans="44:45" ht="27" customHeight="1" x14ac:dyDescent="0.25">
      <c r="AR1227" s="2"/>
      <c r="AS1227" s="2"/>
    </row>
    <row r="1228" spans="44:45" ht="27" customHeight="1" x14ac:dyDescent="0.25">
      <c r="AR1228" s="2"/>
      <c r="AS1228" s="2"/>
    </row>
    <row r="1229" spans="44:45" ht="27" customHeight="1" x14ac:dyDescent="0.25">
      <c r="AR1229" s="2"/>
      <c r="AS1229" s="2"/>
    </row>
    <row r="1230" spans="44:45" ht="27" customHeight="1" x14ac:dyDescent="0.25">
      <c r="AR1230" s="2"/>
      <c r="AS1230" s="2"/>
    </row>
    <row r="1231" spans="44:45" ht="27" customHeight="1" x14ac:dyDescent="0.25">
      <c r="AR1231" s="2"/>
      <c r="AS1231" s="2"/>
    </row>
    <row r="1232" spans="44:45" ht="27" customHeight="1" x14ac:dyDescent="0.25">
      <c r="AR1232" s="2"/>
      <c r="AS1232" s="2"/>
    </row>
    <row r="1233" spans="44:45" ht="27" customHeight="1" x14ac:dyDescent="0.25">
      <c r="AR1233" s="2"/>
      <c r="AS1233" s="2"/>
    </row>
    <row r="1234" spans="44:45" ht="27" customHeight="1" x14ac:dyDescent="0.25">
      <c r="AR1234" s="2"/>
      <c r="AS1234" s="2"/>
    </row>
    <row r="1235" spans="44:45" ht="27" customHeight="1" x14ac:dyDescent="0.25">
      <c r="AR1235" s="2"/>
      <c r="AS1235" s="2"/>
    </row>
    <row r="1236" spans="44:45" ht="27" customHeight="1" x14ac:dyDescent="0.25">
      <c r="AR1236" s="2"/>
      <c r="AS1236" s="2"/>
    </row>
    <row r="1237" spans="44:45" ht="27" customHeight="1" x14ac:dyDescent="0.25">
      <c r="AR1237" s="2"/>
      <c r="AS1237" s="2"/>
    </row>
    <row r="1238" spans="44:45" ht="27" customHeight="1" x14ac:dyDescent="0.25">
      <c r="AR1238" s="2"/>
      <c r="AS1238" s="2"/>
    </row>
    <row r="1239" spans="44:45" ht="27" customHeight="1" x14ac:dyDescent="0.25">
      <c r="AR1239" s="2"/>
      <c r="AS1239" s="2"/>
    </row>
    <row r="1240" spans="44:45" ht="27" customHeight="1" x14ac:dyDescent="0.25">
      <c r="AR1240" s="2"/>
      <c r="AS1240" s="2"/>
    </row>
    <row r="1241" spans="44:45" ht="27" customHeight="1" x14ac:dyDescent="0.25">
      <c r="AR1241" s="2"/>
      <c r="AS1241" s="2"/>
    </row>
    <row r="1242" spans="44:45" ht="27" customHeight="1" x14ac:dyDescent="0.25">
      <c r="AR1242" s="2"/>
      <c r="AS1242" s="2"/>
    </row>
    <row r="1243" spans="44:45" ht="27" customHeight="1" x14ac:dyDescent="0.25">
      <c r="AR1243" s="2"/>
      <c r="AS1243" s="2"/>
    </row>
    <row r="1244" spans="44:45" ht="27" customHeight="1" x14ac:dyDescent="0.25">
      <c r="AR1244" s="2"/>
      <c r="AS1244" s="2"/>
    </row>
    <row r="1245" spans="44:45" ht="27" customHeight="1" x14ac:dyDescent="0.25">
      <c r="AR1245" s="2"/>
      <c r="AS1245" s="2"/>
    </row>
    <row r="1246" spans="44:45" ht="27" customHeight="1" x14ac:dyDescent="0.25">
      <c r="AR1246" s="2"/>
      <c r="AS1246" s="2"/>
    </row>
    <row r="1247" spans="44:45" ht="27" customHeight="1" x14ac:dyDescent="0.25">
      <c r="AR1247" s="2"/>
      <c r="AS1247" s="2"/>
    </row>
    <row r="1248" spans="44:45" ht="27" customHeight="1" x14ac:dyDescent="0.25">
      <c r="AR1248" s="2"/>
      <c r="AS1248" s="2"/>
    </row>
    <row r="1249" spans="44:45" ht="27" customHeight="1" x14ac:dyDescent="0.25">
      <c r="AR1249" s="2"/>
      <c r="AS1249" s="2"/>
    </row>
    <row r="1250" spans="44:45" ht="27" customHeight="1" x14ac:dyDescent="0.25">
      <c r="AR1250" s="2"/>
      <c r="AS1250" s="2"/>
    </row>
    <row r="1251" spans="44:45" ht="27" customHeight="1" x14ac:dyDescent="0.25">
      <c r="AR1251" s="2"/>
      <c r="AS1251" s="2"/>
    </row>
    <row r="1252" spans="44:45" ht="27" customHeight="1" x14ac:dyDescent="0.25">
      <c r="AR1252" s="2"/>
      <c r="AS1252" s="2"/>
    </row>
    <row r="1253" spans="44:45" ht="27" customHeight="1" x14ac:dyDescent="0.25">
      <c r="AR1253" s="2"/>
      <c r="AS1253" s="2"/>
    </row>
    <row r="1254" spans="44:45" ht="27" customHeight="1" x14ac:dyDescent="0.25">
      <c r="AR1254" s="2"/>
      <c r="AS1254" s="2"/>
    </row>
    <row r="1255" spans="44:45" ht="27" customHeight="1" x14ac:dyDescent="0.25">
      <c r="AR1255" s="2"/>
      <c r="AS1255" s="2"/>
    </row>
    <row r="1256" spans="44:45" ht="27" customHeight="1" x14ac:dyDescent="0.25">
      <c r="AR1256" s="2"/>
      <c r="AS1256" s="2"/>
    </row>
    <row r="1257" spans="44:45" ht="27" customHeight="1" x14ac:dyDescent="0.25">
      <c r="AR1257" s="2"/>
      <c r="AS1257" s="2"/>
    </row>
    <row r="1258" spans="44:45" ht="27" customHeight="1" x14ac:dyDescent="0.25">
      <c r="AR1258" s="2"/>
      <c r="AS1258" s="2"/>
    </row>
    <row r="1259" spans="44:45" ht="27" customHeight="1" x14ac:dyDescent="0.25">
      <c r="AR1259" s="2"/>
      <c r="AS1259" s="2"/>
    </row>
    <row r="1260" spans="44:45" ht="27" customHeight="1" x14ac:dyDescent="0.25">
      <c r="AR1260" s="2"/>
      <c r="AS1260" s="2"/>
    </row>
    <row r="1261" spans="44:45" ht="27" customHeight="1" x14ac:dyDescent="0.25">
      <c r="AR1261" s="2"/>
      <c r="AS1261" s="2"/>
    </row>
    <row r="1262" spans="44:45" ht="27" customHeight="1" x14ac:dyDescent="0.25">
      <c r="AR1262" s="2"/>
      <c r="AS1262" s="2"/>
    </row>
    <row r="1263" spans="44:45" ht="27" customHeight="1" x14ac:dyDescent="0.25">
      <c r="AR1263" s="2"/>
      <c r="AS1263" s="2"/>
    </row>
    <row r="1264" spans="44:45" ht="27" customHeight="1" x14ac:dyDescent="0.25">
      <c r="AR1264" s="2"/>
      <c r="AS1264" s="2"/>
    </row>
    <row r="1265" spans="44:45" ht="27" customHeight="1" x14ac:dyDescent="0.25">
      <c r="AR1265" s="2"/>
      <c r="AS1265" s="2"/>
    </row>
    <row r="1266" spans="44:45" ht="27" customHeight="1" x14ac:dyDescent="0.25">
      <c r="AR1266" s="2"/>
      <c r="AS1266" s="2"/>
    </row>
    <row r="1267" spans="44:45" ht="27" customHeight="1" x14ac:dyDescent="0.25">
      <c r="AR1267" s="2"/>
      <c r="AS1267" s="2"/>
    </row>
    <row r="1268" spans="44:45" ht="27" customHeight="1" x14ac:dyDescent="0.25">
      <c r="AR1268" s="2"/>
      <c r="AS1268" s="2"/>
    </row>
    <row r="1269" spans="44:45" ht="27" customHeight="1" x14ac:dyDescent="0.25">
      <c r="AR1269" s="2"/>
      <c r="AS1269" s="2"/>
    </row>
    <row r="1270" spans="44:45" ht="27" customHeight="1" x14ac:dyDescent="0.25">
      <c r="AR1270" s="2"/>
      <c r="AS1270" s="2"/>
    </row>
    <row r="1271" spans="44:45" ht="27" customHeight="1" x14ac:dyDescent="0.25">
      <c r="AR1271" s="2"/>
      <c r="AS1271" s="2"/>
    </row>
    <row r="1272" spans="44:45" ht="27" customHeight="1" x14ac:dyDescent="0.25">
      <c r="AR1272" s="2"/>
      <c r="AS1272" s="2"/>
    </row>
    <row r="1273" spans="44:45" ht="27" customHeight="1" x14ac:dyDescent="0.25">
      <c r="AR1273" s="2"/>
      <c r="AS1273" s="2"/>
    </row>
    <row r="1274" spans="44:45" ht="27" customHeight="1" x14ac:dyDescent="0.25">
      <c r="AR1274" s="2"/>
      <c r="AS1274" s="2"/>
    </row>
    <row r="1275" spans="44:45" ht="27" customHeight="1" x14ac:dyDescent="0.25">
      <c r="AR1275" s="2"/>
      <c r="AS1275" s="2"/>
    </row>
    <row r="1276" spans="44:45" ht="27" customHeight="1" x14ac:dyDescent="0.25">
      <c r="AR1276" s="2"/>
      <c r="AS1276" s="2"/>
    </row>
    <row r="1277" spans="44:45" ht="27" customHeight="1" x14ac:dyDescent="0.25">
      <c r="AR1277" s="2"/>
      <c r="AS1277" s="2"/>
    </row>
    <row r="1278" spans="44:45" ht="27" customHeight="1" x14ac:dyDescent="0.25">
      <c r="AR1278" s="2"/>
      <c r="AS1278" s="2"/>
    </row>
    <row r="1279" spans="44:45" ht="27" customHeight="1" x14ac:dyDescent="0.25">
      <c r="AR1279" s="2"/>
      <c r="AS1279" s="2"/>
    </row>
    <row r="1280" spans="44:45" ht="27" customHeight="1" x14ac:dyDescent="0.25">
      <c r="AR1280" s="2"/>
      <c r="AS1280" s="2"/>
    </row>
    <row r="1281" spans="44:45" ht="27" customHeight="1" x14ac:dyDescent="0.25">
      <c r="AR1281" s="2"/>
      <c r="AS1281" s="2"/>
    </row>
    <row r="1282" spans="44:45" ht="27" customHeight="1" x14ac:dyDescent="0.25">
      <c r="AR1282" s="2"/>
      <c r="AS1282" s="2"/>
    </row>
    <row r="1283" spans="44:45" ht="27" customHeight="1" x14ac:dyDescent="0.25">
      <c r="AR1283" s="2"/>
      <c r="AS1283" s="2"/>
    </row>
    <row r="1284" spans="44:45" ht="27" customHeight="1" x14ac:dyDescent="0.25">
      <c r="AR1284" s="2"/>
      <c r="AS1284" s="2"/>
    </row>
    <row r="1285" spans="44:45" ht="27" customHeight="1" x14ac:dyDescent="0.25">
      <c r="AR1285" s="2"/>
      <c r="AS1285" s="2"/>
    </row>
    <row r="1286" spans="44:45" ht="27" customHeight="1" x14ac:dyDescent="0.25">
      <c r="AR1286" s="2"/>
      <c r="AS1286" s="2"/>
    </row>
    <row r="1287" spans="44:45" ht="27" customHeight="1" x14ac:dyDescent="0.25">
      <c r="AR1287" s="2"/>
      <c r="AS1287" s="2"/>
    </row>
    <row r="1288" spans="44:45" ht="27" customHeight="1" x14ac:dyDescent="0.25">
      <c r="AR1288" s="2"/>
      <c r="AS1288" s="2"/>
    </row>
    <row r="1289" spans="44:45" ht="27" customHeight="1" x14ac:dyDescent="0.25">
      <c r="AR1289" s="2"/>
      <c r="AS1289" s="2"/>
    </row>
    <row r="1290" spans="44:45" ht="27" customHeight="1" x14ac:dyDescent="0.25">
      <c r="AR1290" s="2"/>
      <c r="AS1290" s="2"/>
    </row>
    <row r="1291" spans="44:45" ht="27" customHeight="1" x14ac:dyDescent="0.25">
      <c r="AR1291" s="2"/>
      <c r="AS1291" s="2"/>
    </row>
    <row r="1292" spans="44:45" ht="27" customHeight="1" x14ac:dyDescent="0.25">
      <c r="AR1292" s="2"/>
      <c r="AS1292" s="2"/>
    </row>
    <row r="1293" spans="44:45" ht="27" customHeight="1" x14ac:dyDescent="0.25">
      <c r="AR1293" s="2"/>
      <c r="AS1293" s="2"/>
    </row>
    <row r="1294" spans="44:45" ht="27" customHeight="1" x14ac:dyDescent="0.25">
      <c r="AR1294" s="2"/>
      <c r="AS1294" s="2"/>
    </row>
    <row r="1295" spans="44:45" ht="27" customHeight="1" x14ac:dyDescent="0.25">
      <c r="AR1295" s="2"/>
      <c r="AS1295" s="2"/>
    </row>
    <row r="1296" spans="44:45" ht="27" customHeight="1" x14ac:dyDescent="0.25">
      <c r="AR1296" s="2"/>
      <c r="AS1296" s="2"/>
    </row>
    <row r="1297" spans="44:45" ht="27" customHeight="1" x14ac:dyDescent="0.25">
      <c r="AR1297" s="2"/>
      <c r="AS1297" s="2"/>
    </row>
    <row r="1298" spans="44:45" ht="27" customHeight="1" x14ac:dyDescent="0.25">
      <c r="AR1298" s="2"/>
      <c r="AS1298" s="2"/>
    </row>
    <row r="1299" spans="44:45" ht="27" customHeight="1" x14ac:dyDescent="0.25">
      <c r="AR1299" s="2"/>
      <c r="AS1299" s="2"/>
    </row>
    <row r="1300" spans="44:45" ht="27" customHeight="1" x14ac:dyDescent="0.25">
      <c r="AR1300" s="2"/>
      <c r="AS1300" s="2"/>
    </row>
    <row r="1301" spans="44:45" ht="27" customHeight="1" x14ac:dyDescent="0.25">
      <c r="AR1301" s="2"/>
      <c r="AS1301" s="2"/>
    </row>
    <row r="1302" spans="44:45" ht="27" customHeight="1" x14ac:dyDescent="0.25">
      <c r="AR1302" s="2"/>
      <c r="AS1302" s="2"/>
    </row>
    <row r="1303" spans="44:45" ht="27" customHeight="1" x14ac:dyDescent="0.25">
      <c r="AR1303" s="2"/>
      <c r="AS1303" s="2"/>
    </row>
    <row r="1304" spans="44:45" ht="27" customHeight="1" x14ac:dyDescent="0.25">
      <c r="AR1304" s="2"/>
      <c r="AS1304" s="2"/>
    </row>
    <row r="1305" spans="44:45" ht="27" customHeight="1" x14ac:dyDescent="0.25">
      <c r="AR1305" s="2"/>
      <c r="AS1305" s="2"/>
    </row>
    <row r="1306" spans="44:45" ht="27" customHeight="1" x14ac:dyDescent="0.25">
      <c r="AR1306" s="2"/>
      <c r="AS1306" s="2"/>
    </row>
    <row r="1307" spans="44:45" ht="27" customHeight="1" x14ac:dyDescent="0.25">
      <c r="AR1307" s="2"/>
      <c r="AS1307" s="2"/>
    </row>
    <row r="1308" spans="44:45" ht="27" customHeight="1" x14ac:dyDescent="0.25">
      <c r="AR1308" s="2"/>
      <c r="AS1308" s="2"/>
    </row>
    <row r="1309" spans="44:45" ht="27" customHeight="1" x14ac:dyDescent="0.25">
      <c r="AR1309" s="2"/>
      <c r="AS1309" s="2"/>
    </row>
    <row r="1310" spans="44:45" ht="27" customHeight="1" x14ac:dyDescent="0.25">
      <c r="AR1310" s="2"/>
      <c r="AS1310" s="2"/>
    </row>
    <row r="1311" spans="44:45" ht="27" customHeight="1" x14ac:dyDescent="0.25">
      <c r="AR1311" s="2"/>
      <c r="AS1311" s="2"/>
    </row>
    <row r="1312" spans="44:45" ht="27" customHeight="1" x14ac:dyDescent="0.25">
      <c r="AR1312" s="2"/>
      <c r="AS1312" s="2"/>
    </row>
    <row r="1313" spans="44:45" ht="27" customHeight="1" x14ac:dyDescent="0.25">
      <c r="AR1313" s="2"/>
      <c r="AS1313" s="2"/>
    </row>
    <row r="1314" spans="44:45" ht="27" customHeight="1" x14ac:dyDescent="0.25">
      <c r="AR1314" s="2"/>
      <c r="AS1314" s="2"/>
    </row>
    <row r="1315" spans="44:45" ht="27" customHeight="1" x14ac:dyDescent="0.25">
      <c r="AR1315" s="2"/>
      <c r="AS1315" s="2"/>
    </row>
    <row r="1316" spans="44:45" ht="27" customHeight="1" x14ac:dyDescent="0.25">
      <c r="AR1316" s="2"/>
      <c r="AS1316" s="2"/>
    </row>
    <row r="1317" spans="44:45" ht="27" customHeight="1" x14ac:dyDescent="0.25">
      <c r="AR1317" s="2"/>
      <c r="AS1317" s="2"/>
    </row>
    <row r="1318" spans="44:45" ht="27" customHeight="1" x14ac:dyDescent="0.25">
      <c r="AR1318" s="2"/>
      <c r="AS1318" s="2"/>
    </row>
    <row r="1319" spans="44:45" ht="27" customHeight="1" x14ac:dyDescent="0.25">
      <c r="AR1319" s="2"/>
      <c r="AS1319" s="2"/>
    </row>
    <row r="1320" spans="44:45" ht="27" customHeight="1" x14ac:dyDescent="0.25">
      <c r="AR1320" s="2"/>
      <c r="AS1320" s="2"/>
    </row>
    <row r="1321" spans="44:45" ht="27" customHeight="1" x14ac:dyDescent="0.25">
      <c r="AR1321" s="2"/>
      <c r="AS1321" s="2"/>
    </row>
    <row r="1322" spans="44:45" ht="27" customHeight="1" x14ac:dyDescent="0.25">
      <c r="AR1322" s="2"/>
      <c r="AS1322" s="2"/>
    </row>
    <row r="1323" spans="44:45" ht="27" customHeight="1" x14ac:dyDescent="0.25">
      <c r="AR1323" s="2"/>
      <c r="AS1323" s="2"/>
    </row>
    <row r="1324" spans="44:45" ht="27" customHeight="1" x14ac:dyDescent="0.25">
      <c r="AR1324" s="2"/>
      <c r="AS1324" s="2"/>
    </row>
    <row r="1325" spans="44:45" ht="27" customHeight="1" x14ac:dyDescent="0.25">
      <c r="AR1325" s="2"/>
      <c r="AS1325" s="2"/>
    </row>
    <row r="1326" spans="44:45" ht="27" customHeight="1" x14ac:dyDescent="0.25">
      <c r="AR1326" s="2"/>
      <c r="AS1326" s="2"/>
    </row>
    <row r="1327" spans="44:45" ht="27" customHeight="1" x14ac:dyDescent="0.25">
      <c r="AR1327" s="2"/>
      <c r="AS1327" s="2"/>
    </row>
    <row r="1328" spans="44:45" ht="27" customHeight="1" x14ac:dyDescent="0.25">
      <c r="AR1328" s="2"/>
      <c r="AS1328" s="2"/>
    </row>
    <row r="1329" spans="44:45" ht="27" customHeight="1" x14ac:dyDescent="0.25">
      <c r="AR1329" s="2"/>
      <c r="AS1329" s="2"/>
    </row>
    <row r="1330" spans="44:45" ht="27" customHeight="1" x14ac:dyDescent="0.25">
      <c r="AR1330" s="2"/>
      <c r="AS1330" s="2"/>
    </row>
    <row r="1331" spans="44:45" ht="27" customHeight="1" x14ac:dyDescent="0.25">
      <c r="AR1331" s="2"/>
      <c r="AS1331" s="2"/>
    </row>
    <row r="1332" spans="44:45" ht="27" customHeight="1" x14ac:dyDescent="0.25">
      <c r="AR1332" s="2"/>
      <c r="AS1332" s="2"/>
    </row>
    <row r="1333" spans="44:45" ht="27" customHeight="1" x14ac:dyDescent="0.25">
      <c r="AR1333" s="2"/>
      <c r="AS1333" s="2"/>
    </row>
    <row r="1334" spans="44:45" ht="27" customHeight="1" x14ac:dyDescent="0.25">
      <c r="AR1334" s="2"/>
      <c r="AS1334" s="2"/>
    </row>
    <row r="1335" spans="44:45" ht="27" customHeight="1" x14ac:dyDescent="0.25">
      <c r="AR1335" s="2"/>
      <c r="AS1335" s="2"/>
    </row>
    <row r="1336" spans="44:45" ht="27" customHeight="1" x14ac:dyDescent="0.25">
      <c r="AR1336" s="2"/>
      <c r="AS1336" s="2"/>
    </row>
    <row r="1337" spans="44:45" ht="27" customHeight="1" x14ac:dyDescent="0.25">
      <c r="AR1337" s="2"/>
      <c r="AS1337" s="2"/>
    </row>
    <row r="1338" spans="44:45" ht="27" customHeight="1" x14ac:dyDescent="0.25">
      <c r="AR1338" s="2"/>
      <c r="AS1338" s="2"/>
    </row>
    <row r="1339" spans="44:45" ht="27" customHeight="1" x14ac:dyDescent="0.25">
      <c r="AR1339" s="2"/>
      <c r="AS1339" s="2"/>
    </row>
    <row r="1340" spans="44:45" ht="27" customHeight="1" x14ac:dyDescent="0.25">
      <c r="AR1340" s="2"/>
      <c r="AS1340" s="2"/>
    </row>
    <row r="1341" spans="44:45" ht="27" customHeight="1" x14ac:dyDescent="0.25">
      <c r="AR1341" s="2"/>
      <c r="AS1341" s="2"/>
    </row>
    <row r="1342" spans="44:45" ht="27" customHeight="1" x14ac:dyDescent="0.25">
      <c r="AR1342" s="2"/>
      <c r="AS1342" s="2"/>
    </row>
    <row r="1343" spans="44:45" ht="27" customHeight="1" x14ac:dyDescent="0.25">
      <c r="AR1343" s="2"/>
      <c r="AS1343" s="2"/>
    </row>
    <row r="1344" spans="44:45" ht="27" customHeight="1" x14ac:dyDescent="0.25">
      <c r="AR1344" s="2"/>
      <c r="AS1344" s="2"/>
    </row>
    <row r="1345" spans="44:45" ht="27" customHeight="1" x14ac:dyDescent="0.25">
      <c r="AR1345" s="2"/>
      <c r="AS1345" s="2"/>
    </row>
    <row r="1346" spans="44:45" ht="27" customHeight="1" x14ac:dyDescent="0.25">
      <c r="AR1346" s="2"/>
      <c r="AS1346" s="2"/>
    </row>
    <row r="1347" spans="44:45" ht="27" customHeight="1" x14ac:dyDescent="0.25">
      <c r="AR1347" s="2"/>
      <c r="AS1347" s="2"/>
    </row>
    <row r="1348" spans="44:45" ht="27" customHeight="1" x14ac:dyDescent="0.25">
      <c r="AR1348" s="2"/>
      <c r="AS1348" s="2"/>
    </row>
    <row r="1349" spans="44:45" ht="27" customHeight="1" x14ac:dyDescent="0.25">
      <c r="AR1349" s="2"/>
      <c r="AS1349" s="2"/>
    </row>
    <row r="1350" spans="44:45" ht="27" customHeight="1" x14ac:dyDescent="0.25">
      <c r="AR1350" s="2"/>
      <c r="AS1350" s="2"/>
    </row>
    <row r="1351" spans="44:45" ht="27" customHeight="1" x14ac:dyDescent="0.25">
      <c r="AR1351" s="2"/>
      <c r="AS1351" s="2"/>
    </row>
    <row r="1352" spans="44:45" ht="27" customHeight="1" x14ac:dyDescent="0.25">
      <c r="AR1352" s="2"/>
      <c r="AS1352" s="2"/>
    </row>
    <row r="1353" spans="44:45" ht="27" customHeight="1" x14ac:dyDescent="0.25">
      <c r="AR1353" s="2"/>
      <c r="AS1353" s="2"/>
    </row>
    <row r="1354" spans="44:45" ht="27" customHeight="1" x14ac:dyDescent="0.25">
      <c r="AR1354" s="2"/>
      <c r="AS1354" s="2"/>
    </row>
    <row r="1355" spans="44:45" ht="27" customHeight="1" x14ac:dyDescent="0.25">
      <c r="AR1355" s="2"/>
      <c r="AS1355" s="2"/>
    </row>
    <row r="1356" spans="44:45" ht="27" customHeight="1" x14ac:dyDescent="0.25">
      <c r="AR1356" s="2"/>
      <c r="AS1356" s="2"/>
    </row>
    <row r="1357" spans="44:45" ht="27" customHeight="1" x14ac:dyDescent="0.25">
      <c r="AR1357" s="2"/>
      <c r="AS1357" s="2"/>
    </row>
    <row r="1358" spans="44:45" ht="27" customHeight="1" x14ac:dyDescent="0.25">
      <c r="AR1358" s="2"/>
      <c r="AS1358" s="2"/>
    </row>
    <row r="1359" spans="44:45" ht="27" customHeight="1" x14ac:dyDescent="0.25">
      <c r="AR1359" s="2"/>
      <c r="AS1359" s="2"/>
    </row>
    <row r="1360" spans="44:45" ht="27" customHeight="1" x14ac:dyDescent="0.25">
      <c r="AR1360" s="2"/>
      <c r="AS1360" s="2"/>
    </row>
    <row r="1361" spans="44:45" ht="27" customHeight="1" x14ac:dyDescent="0.25">
      <c r="AR1361" s="2"/>
      <c r="AS1361" s="2"/>
    </row>
    <row r="1362" spans="44:45" ht="27" customHeight="1" x14ac:dyDescent="0.25">
      <c r="AR1362" s="2"/>
      <c r="AS1362" s="2"/>
    </row>
    <row r="1363" spans="44:45" ht="27" customHeight="1" x14ac:dyDescent="0.25">
      <c r="AR1363" s="2"/>
      <c r="AS1363" s="2"/>
    </row>
    <row r="1364" spans="44:45" ht="27" customHeight="1" x14ac:dyDescent="0.25">
      <c r="AR1364" s="2"/>
      <c r="AS1364" s="2"/>
    </row>
    <row r="1365" spans="44:45" ht="27" customHeight="1" x14ac:dyDescent="0.25">
      <c r="AR1365" s="2"/>
      <c r="AS1365" s="2"/>
    </row>
    <row r="1366" spans="44:45" ht="27" customHeight="1" x14ac:dyDescent="0.25">
      <c r="AR1366" s="2"/>
      <c r="AS1366" s="2"/>
    </row>
    <row r="1367" spans="44:45" ht="27" customHeight="1" x14ac:dyDescent="0.25">
      <c r="AR1367" s="2"/>
      <c r="AS1367" s="2"/>
    </row>
    <row r="1368" spans="44:45" ht="27" customHeight="1" x14ac:dyDescent="0.25">
      <c r="AR1368" s="2"/>
      <c r="AS1368" s="2"/>
    </row>
    <row r="1369" spans="44:45" ht="27" customHeight="1" x14ac:dyDescent="0.25">
      <c r="AR1369" s="2"/>
      <c r="AS1369" s="2"/>
    </row>
    <row r="1370" spans="44:45" ht="27" customHeight="1" x14ac:dyDescent="0.25">
      <c r="AR1370" s="2"/>
      <c r="AS1370" s="2"/>
    </row>
    <row r="1371" spans="44:45" ht="27" customHeight="1" x14ac:dyDescent="0.25">
      <c r="AR1371" s="2"/>
      <c r="AS1371" s="2"/>
    </row>
    <row r="1372" spans="44:45" ht="27" customHeight="1" x14ac:dyDescent="0.25">
      <c r="AR1372" s="2"/>
      <c r="AS1372" s="2"/>
    </row>
    <row r="1373" spans="44:45" ht="27" customHeight="1" x14ac:dyDescent="0.25">
      <c r="AR1373" s="2"/>
      <c r="AS1373" s="2"/>
    </row>
    <row r="1374" spans="44:45" ht="27" customHeight="1" x14ac:dyDescent="0.25">
      <c r="AR1374" s="2"/>
      <c r="AS1374" s="2"/>
    </row>
    <row r="1375" spans="44:45" ht="27" customHeight="1" x14ac:dyDescent="0.25">
      <c r="AR1375" s="2"/>
      <c r="AS1375" s="2"/>
    </row>
    <row r="1376" spans="44:45" ht="27" customHeight="1" x14ac:dyDescent="0.25">
      <c r="AR1376" s="2"/>
      <c r="AS1376" s="2"/>
    </row>
    <row r="1377" spans="44:45" ht="27" customHeight="1" x14ac:dyDescent="0.25">
      <c r="AR1377" s="2"/>
      <c r="AS1377" s="2"/>
    </row>
    <row r="1378" spans="44:45" ht="27" customHeight="1" x14ac:dyDescent="0.25">
      <c r="AR1378" s="2"/>
      <c r="AS1378" s="2"/>
    </row>
    <row r="1379" spans="44:45" ht="27" customHeight="1" x14ac:dyDescent="0.25">
      <c r="AR1379" s="2"/>
      <c r="AS1379" s="2"/>
    </row>
    <row r="1380" spans="44:45" ht="27" customHeight="1" x14ac:dyDescent="0.25">
      <c r="AR1380" s="2"/>
      <c r="AS1380" s="2"/>
    </row>
    <row r="1381" spans="44:45" ht="27" customHeight="1" x14ac:dyDescent="0.25">
      <c r="AR1381" s="2"/>
      <c r="AS1381" s="2"/>
    </row>
    <row r="1382" spans="44:45" ht="27" customHeight="1" x14ac:dyDescent="0.25">
      <c r="AR1382" s="2"/>
      <c r="AS1382" s="2"/>
    </row>
    <row r="1383" spans="44:45" ht="27" customHeight="1" x14ac:dyDescent="0.25">
      <c r="AR1383" s="2"/>
      <c r="AS1383" s="2"/>
    </row>
    <row r="1384" spans="44:45" ht="27" customHeight="1" x14ac:dyDescent="0.25">
      <c r="AR1384" s="2"/>
      <c r="AS1384" s="2"/>
    </row>
    <row r="1385" spans="44:45" ht="27" customHeight="1" x14ac:dyDescent="0.25">
      <c r="AR1385" s="2"/>
      <c r="AS1385" s="2"/>
    </row>
    <row r="1386" spans="44:45" ht="27" customHeight="1" x14ac:dyDescent="0.25">
      <c r="AR1386" s="2"/>
      <c r="AS1386" s="2"/>
    </row>
    <row r="1387" spans="44:45" ht="27" customHeight="1" x14ac:dyDescent="0.25">
      <c r="AR1387" s="2"/>
      <c r="AS1387" s="2"/>
    </row>
    <row r="1388" spans="44:45" ht="27" customHeight="1" x14ac:dyDescent="0.25">
      <c r="AR1388" s="2"/>
      <c r="AS1388" s="2"/>
    </row>
    <row r="1389" spans="44:45" ht="27" customHeight="1" x14ac:dyDescent="0.25">
      <c r="AR1389" s="2"/>
      <c r="AS1389" s="2"/>
    </row>
    <row r="1390" spans="44:45" ht="27" customHeight="1" x14ac:dyDescent="0.25">
      <c r="AR1390" s="2"/>
      <c r="AS1390" s="2"/>
    </row>
    <row r="1391" spans="44:45" ht="27" customHeight="1" x14ac:dyDescent="0.25">
      <c r="AR1391" s="2"/>
      <c r="AS1391" s="2"/>
    </row>
    <row r="1392" spans="44:45" ht="27" customHeight="1" x14ac:dyDescent="0.25">
      <c r="AR1392" s="2"/>
      <c r="AS1392" s="2"/>
    </row>
    <row r="1393" spans="44:45" ht="27" customHeight="1" x14ac:dyDescent="0.25">
      <c r="AR1393" s="2"/>
      <c r="AS1393" s="2"/>
    </row>
    <row r="1394" spans="44:45" ht="27" customHeight="1" x14ac:dyDescent="0.25">
      <c r="AR1394" s="2"/>
      <c r="AS1394" s="2"/>
    </row>
    <row r="1395" spans="44:45" ht="27" customHeight="1" x14ac:dyDescent="0.25">
      <c r="AR1395" s="2"/>
      <c r="AS1395" s="2"/>
    </row>
    <row r="1396" spans="44:45" ht="27" customHeight="1" x14ac:dyDescent="0.25">
      <c r="AR1396" s="2"/>
      <c r="AS1396" s="2"/>
    </row>
    <row r="1397" spans="44:45" ht="27" customHeight="1" x14ac:dyDescent="0.25">
      <c r="AR1397" s="2"/>
      <c r="AS1397" s="2"/>
    </row>
    <row r="1398" spans="44:45" ht="27" customHeight="1" x14ac:dyDescent="0.25">
      <c r="AR1398" s="2"/>
      <c r="AS1398" s="2"/>
    </row>
    <row r="1399" spans="44:45" ht="27" customHeight="1" x14ac:dyDescent="0.25">
      <c r="AR1399" s="2"/>
      <c r="AS1399" s="2"/>
    </row>
    <row r="1400" spans="44:45" ht="27" customHeight="1" x14ac:dyDescent="0.25">
      <c r="AR1400" s="2"/>
      <c r="AS1400" s="2"/>
    </row>
    <row r="1401" spans="44:45" ht="27" customHeight="1" x14ac:dyDescent="0.25">
      <c r="AR1401" s="2"/>
      <c r="AS1401" s="2"/>
    </row>
    <row r="1402" spans="44:45" ht="27" customHeight="1" x14ac:dyDescent="0.25">
      <c r="AR1402" s="2"/>
      <c r="AS1402" s="2"/>
    </row>
    <row r="1403" spans="44:45" ht="27" customHeight="1" x14ac:dyDescent="0.25">
      <c r="AR1403" s="2"/>
      <c r="AS1403" s="2"/>
    </row>
    <row r="1404" spans="44:45" ht="27" customHeight="1" x14ac:dyDescent="0.25">
      <c r="AR1404" s="2"/>
      <c r="AS1404" s="2"/>
    </row>
    <row r="1405" spans="44:45" ht="27" customHeight="1" x14ac:dyDescent="0.25">
      <c r="AR1405" s="2"/>
      <c r="AS1405" s="2"/>
    </row>
    <row r="1406" spans="44:45" ht="27" customHeight="1" x14ac:dyDescent="0.25">
      <c r="AR1406" s="2"/>
      <c r="AS1406" s="2"/>
    </row>
    <row r="1407" spans="44:45" ht="27" customHeight="1" x14ac:dyDescent="0.25">
      <c r="AR1407" s="2"/>
      <c r="AS1407" s="2"/>
    </row>
    <row r="1408" spans="44:45" ht="27" customHeight="1" x14ac:dyDescent="0.25">
      <c r="AR1408" s="2"/>
      <c r="AS1408" s="2"/>
    </row>
    <row r="1409" spans="44:45" ht="27" customHeight="1" x14ac:dyDescent="0.25">
      <c r="AR1409" s="2"/>
      <c r="AS1409" s="2"/>
    </row>
    <row r="1410" spans="44:45" ht="27" customHeight="1" x14ac:dyDescent="0.25">
      <c r="AR1410" s="2"/>
      <c r="AS1410" s="2"/>
    </row>
    <row r="1411" spans="44:45" ht="27" customHeight="1" x14ac:dyDescent="0.25">
      <c r="AR1411" s="2"/>
      <c r="AS1411" s="2"/>
    </row>
    <row r="1412" spans="44:45" ht="27" customHeight="1" x14ac:dyDescent="0.25">
      <c r="AR1412" s="2"/>
      <c r="AS1412" s="2"/>
    </row>
    <row r="1413" spans="44:45" ht="27" customHeight="1" x14ac:dyDescent="0.25">
      <c r="AR1413" s="2"/>
      <c r="AS1413" s="2"/>
    </row>
    <row r="1414" spans="44:45" ht="27" customHeight="1" x14ac:dyDescent="0.25">
      <c r="AR1414" s="2"/>
      <c r="AS1414" s="2"/>
    </row>
    <row r="1415" spans="44:45" ht="27" customHeight="1" x14ac:dyDescent="0.25">
      <c r="AR1415" s="2"/>
      <c r="AS1415" s="2"/>
    </row>
    <row r="1416" spans="44:45" ht="27" customHeight="1" x14ac:dyDescent="0.25">
      <c r="AR1416" s="2"/>
      <c r="AS1416" s="2"/>
    </row>
    <row r="1417" spans="44:45" ht="27" customHeight="1" x14ac:dyDescent="0.25">
      <c r="AR1417" s="2"/>
      <c r="AS1417" s="2"/>
    </row>
    <row r="1418" spans="44:45" ht="27" customHeight="1" x14ac:dyDescent="0.25">
      <c r="AR1418" s="2"/>
      <c r="AS1418" s="2"/>
    </row>
    <row r="1419" spans="44:45" ht="27" customHeight="1" x14ac:dyDescent="0.25">
      <c r="AR1419" s="2"/>
      <c r="AS1419" s="2"/>
    </row>
    <row r="1420" spans="44:45" ht="27" customHeight="1" x14ac:dyDescent="0.25">
      <c r="AR1420" s="2"/>
      <c r="AS1420" s="2"/>
    </row>
    <row r="1421" spans="44:45" ht="27" customHeight="1" x14ac:dyDescent="0.25">
      <c r="AR1421" s="2"/>
      <c r="AS1421" s="2"/>
    </row>
    <row r="1422" spans="44:45" ht="27" customHeight="1" x14ac:dyDescent="0.25">
      <c r="AR1422" s="2"/>
      <c r="AS1422" s="2"/>
    </row>
    <row r="1423" spans="44:45" ht="27" customHeight="1" x14ac:dyDescent="0.25">
      <c r="AR1423" s="2"/>
      <c r="AS1423" s="2"/>
    </row>
    <row r="1424" spans="44:45" ht="27" customHeight="1" x14ac:dyDescent="0.25">
      <c r="AR1424" s="2"/>
      <c r="AS1424" s="2"/>
    </row>
    <row r="1425" spans="44:45" ht="27" customHeight="1" x14ac:dyDescent="0.25">
      <c r="AR1425" s="2"/>
      <c r="AS1425" s="2"/>
    </row>
    <row r="1426" spans="44:45" ht="27" customHeight="1" x14ac:dyDescent="0.25">
      <c r="AR1426" s="2"/>
      <c r="AS1426" s="2"/>
    </row>
    <row r="1427" spans="44:45" ht="27" customHeight="1" x14ac:dyDescent="0.25">
      <c r="AR1427" s="2"/>
      <c r="AS1427" s="2"/>
    </row>
    <row r="1428" spans="44:45" ht="27" customHeight="1" x14ac:dyDescent="0.25">
      <c r="AR1428" s="2"/>
      <c r="AS1428" s="2"/>
    </row>
    <row r="1429" spans="44:45" ht="27" customHeight="1" x14ac:dyDescent="0.25">
      <c r="AR1429" s="2"/>
      <c r="AS1429" s="2"/>
    </row>
    <row r="1430" spans="44:45" ht="27" customHeight="1" x14ac:dyDescent="0.25">
      <c r="AR1430" s="2"/>
      <c r="AS1430" s="2"/>
    </row>
    <row r="1431" spans="44:45" ht="27" customHeight="1" x14ac:dyDescent="0.25">
      <c r="AR1431" s="2"/>
      <c r="AS1431" s="2"/>
    </row>
    <row r="1432" spans="44:45" ht="27" customHeight="1" x14ac:dyDescent="0.25">
      <c r="AR1432" s="2"/>
      <c r="AS1432" s="2"/>
    </row>
    <row r="1433" spans="44:45" ht="27" customHeight="1" x14ac:dyDescent="0.25">
      <c r="AR1433" s="2"/>
      <c r="AS1433" s="2"/>
    </row>
    <row r="1434" spans="44:45" ht="27" customHeight="1" x14ac:dyDescent="0.25">
      <c r="AR1434" s="2"/>
      <c r="AS1434" s="2"/>
    </row>
    <row r="1435" spans="44:45" ht="27" customHeight="1" x14ac:dyDescent="0.25">
      <c r="AR1435" s="2"/>
      <c r="AS1435" s="2"/>
    </row>
    <row r="1436" spans="44:45" ht="27" customHeight="1" x14ac:dyDescent="0.25">
      <c r="AR1436" s="2"/>
      <c r="AS1436" s="2"/>
    </row>
    <row r="1437" spans="44:45" ht="27" customHeight="1" x14ac:dyDescent="0.25">
      <c r="AR1437" s="2"/>
      <c r="AS1437" s="2"/>
    </row>
    <row r="1438" spans="44:45" ht="27" customHeight="1" x14ac:dyDescent="0.25">
      <c r="AR1438" s="2"/>
      <c r="AS1438" s="2"/>
    </row>
    <row r="1439" spans="44:45" ht="27" customHeight="1" x14ac:dyDescent="0.25">
      <c r="AR1439" s="2"/>
      <c r="AS1439" s="2"/>
    </row>
    <row r="1440" spans="44:45" ht="27" customHeight="1" x14ac:dyDescent="0.25">
      <c r="AR1440" s="2"/>
      <c r="AS1440" s="2"/>
    </row>
    <row r="1441" spans="44:45" ht="27" customHeight="1" x14ac:dyDescent="0.25">
      <c r="AR1441" s="2"/>
      <c r="AS1441" s="2"/>
    </row>
    <row r="1442" spans="44:45" ht="27" customHeight="1" x14ac:dyDescent="0.25">
      <c r="AR1442" s="2"/>
      <c r="AS1442" s="2"/>
    </row>
    <row r="1443" spans="44:45" ht="27" customHeight="1" x14ac:dyDescent="0.25">
      <c r="AR1443" s="2"/>
      <c r="AS1443" s="2"/>
    </row>
    <row r="1444" spans="44:45" ht="27" customHeight="1" x14ac:dyDescent="0.25">
      <c r="AR1444" s="2"/>
      <c r="AS1444" s="2"/>
    </row>
    <row r="1445" spans="44:45" ht="27" customHeight="1" x14ac:dyDescent="0.25">
      <c r="AR1445" s="2"/>
      <c r="AS1445" s="2"/>
    </row>
    <row r="1446" spans="44:45" ht="27" customHeight="1" x14ac:dyDescent="0.25">
      <c r="AR1446" s="2"/>
      <c r="AS1446" s="2"/>
    </row>
    <row r="1447" spans="44:45" ht="27" customHeight="1" x14ac:dyDescent="0.25">
      <c r="AR1447" s="2"/>
      <c r="AS1447" s="2"/>
    </row>
    <row r="1448" spans="44:45" ht="27" customHeight="1" x14ac:dyDescent="0.25">
      <c r="AR1448" s="2"/>
      <c r="AS1448" s="2"/>
    </row>
    <row r="1449" spans="44:45" ht="27" customHeight="1" x14ac:dyDescent="0.25">
      <c r="AR1449" s="2"/>
      <c r="AS1449" s="2"/>
    </row>
    <row r="1450" spans="44:45" ht="27" customHeight="1" x14ac:dyDescent="0.25">
      <c r="AR1450" s="2"/>
      <c r="AS1450" s="2"/>
    </row>
    <row r="1451" spans="44:45" ht="27" customHeight="1" x14ac:dyDescent="0.25">
      <c r="AR1451" s="2"/>
      <c r="AS1451" s="2"/>
    </row>
    <row r="1452" spans="44:45" ht="27" customHeight="1" x14ac:dyDescent="0.25">
      <c r="AR1452" s="2"/>
      <c r="AS1452" s="2"/>
    </row>
    <row r="1453" spans="44:45" ht="27" customHeight="1" x14ac:dyDescent="0.25">
      <c r="AR1453" s="2"/>
      <c r="AS1453" s="2"/>
    </row>
    <row r="1454" spans="44:45" ht="27" customHeight="1" x14ac:dyDescent="0.25">
      <c r="AR1454" s="2"/>
      <c r="AS1454" s="2"/>
    </row>
    <row r="1455" spans="44:45" ht="27" customHeight="1" x14ac:dyDescent="0.25">
      <c r="AR1455" s="2"/>
      <c r="AS1455" s="2"/>
    </row>
    <row r="1456" spans="44:45" ht="27" customHeight="1" x14ac:dyDescent="0.25">
      <c r="AR1456" s="2"/>
      <c r="AS1456" s="2"/>
    </row>
    <row r="1457" spans="44:45" ht="27" customHeight="1" x14ac:dyDescent="0.25">
      <c r="AR1457" s="2"/>
      <c r="AS1457" s="2"/>
    </row>
    <row r="1458" spans="44:45" ht="27" customHeight="1" x14ac:dyDescent="0.25">
      <c r="AR1458" s="2"/>
      <c r="AS1458" s="2"/>
    </row>
    <row r="1459" spans="44:45" ht="27" customHeight="1" x14ac:dyDescent="0.25">
      <c r="AR1459" s="2"/>
      <c r="AS1459" s="2"/>
    </row>
    <row r="1460" spans="44:45" ht="27" customHeight="1" x14ac:dyDescent="0.25">
      <c r="AR1460" s="2"/>
      <c r="AS1460" s="2"/>
    </row>
    <row r="1461" spans="44:45" ht="27" customHeight="1" x14ac:dyDescent="0.25">
      <c r="AR1461" s="2"/>
      <c r="AS1461" s="2"/>
    </row>
    <row r="1462" spans="44:45" ht="27" customHeight="1" x14ac:dyDescent="0.25">
      <c r="AR1462" s="2"/>
      <c r="AS1462" s="2"/>
    </row>
    <row r="1463" spans="44:45" ht="27" customHeight="1" x14ac:dyDescent="0.25">
      <c r="AR1463" s="2"/>
      <c r="AS1463" s="2"/>
    </row>
    <row r="1464" spans="44:45" ht="27" customHeight="1" x14ac:dyDescent="0.25">
      <c r="AR1464" s="2"/>
      <c r="AS1464" s="2"/>
    </row>
    <row r="1465" spans="44:45" ht="27" customHeight="1" x14ac:dyDescent="0.25">
      <c r="AR1465" s="2"/>
      <c r="AS1465" s="2"/>
    </row>
    <row r="1466" spans="44:45" ht="27" customHeight="1" x14ac:dyDescent="0.25">
      <c r="AR1466" s="2"/>
      <c r="AS1466" s="2"/>
    </row>
    <row r="1467" spans="44:45" ht="27" customHeight="1" x14ac:dyDescent="0.25">
      <c r="AR1467" s="2"/>
      <c r="AS1467" s="2"/>
    </row>
    <row r="1468" spans="44:45" ht="27" customHeight="1" x14ac:dyDescent="0.25">
      <c r="AR1468" s="2"/>
      <c r="AS1468" s="2"/>
    </row>
    <row r="1469" spans="44:45" ht="27" customHeight="1" x14ac:dyDescent="0.25">
      <c r="AR1469" s="2"/>
      <c r="AS1469" s="2"/>
    </row>
    <row r="1470" spans="44:45" ht="27" customHeight="1" x14ac:dyDescent="0.25">
      <c r="AR1470" s="2"/>
      <c r="AS1470" s="2"/>
    </row>
    <row r="1471" spans="44:45" ht="27" customHeight="1" x14ac:dyDescent="0.25">
      <c r="AR1471" s="2"/>
      <c r="AS1471" s="2"/>
    </row>
    <row r="1472" spans="44:45" ht="27" customHeight="1" x14ac:dyDescent="0.25">
      <c r="AR1472" s="2"/>
      <c r="AS1472" s="2"/>
    </row>
    <row r="1473" spans="44:45" ht="27" customHeight="1" x14ac:dyDescent="0.25">
      <c r="AR1473" s="2"/>
      <c r="AS1473" s="2"/>
    </row>
    <row r="1474" spans="44:45" ht="27" customHeight="1" x14ac:dyDescent="0.25">
      <c r="AR1474" s="2"/>
      <c r="AS1474" s="2"/>
    </row>
    <row r="1475" spans="44:45" ht="27" customHeight="1" x14ac:dyDescent="0.25">
      <c r="AR1475" s="2"/>
      <c r="AS1475" s="2"/>
    </row>
    <row r="1476" spans="44:45" ht="27" customHeight="1" x14ac:dyDescent="0.25">
      <c r="AR1476" s="2"/>
      <c r="AS1476" s="2"/>
    </row>
    <row r="1477" spans="44:45" ht="27" customHeight="1" x14ac:dyDescent="0.25">
      <c r="AR1477" s="2"/>
      <c r="AS1477" s="2"/>
    </row>
    <row r="1478" spans="44:45" ht="27" customHeight="1" x14ac:dyDescent="0.25">
      <c r="AR1478" s="2"/>
      <c r="AS1478" s="2"/>
    </row>
    <row r="1479" spans="44:45" ht="27" customHeight="1" x14ac:dyDescent="0.25">
      <c r="AR1479" s="2"/>
      <c r="AS1479" s="2"/>
    </row>
    <row r="1480" spans="44:45" ht="27" customHeight="1" x14ac:dyDescent="0.25">
      <c r="AR1480" s="2"/>
      <c r="AS1480" s="2"/>
    </row>
    <row r="1481" spans="44:45" ht="27" customHeight="1" x14ac:dyDescent="0.25">
      <c r="AR1481" s="2"/>
      <c r="AS1481" s="2"/>
    </row>
    <row r="1482" spans="44:45" ht="27" customHeight="1" x14ac:dyDescent="0.25">
      <c r="AR1482" s="2"/>
      <c r="AS1482" s="2"/>
    </row>
    <row r="1483" spans="44:45" ht="27" customHeight="1" x14ac:dyDescent="0.25">
      <c r="AR1483" s="2"/>
      <c r="AS1483" s="2"/>
    </row>
    <row r="1484" spans="44:45" ht="27" customHeight="1" x14ac:dyDescent="0.25">
      <c r="AR1484" s="2"/>
      <c r="AS1484" s="2"/>
    </row>
    <row r="1485" spans="44:45" ht="27" customHeight="1" x14ac:dyDescent="0.25">
      <c r="AR1485" s="2"/>
      <c r="AS1485" s="2"/>
    </row>
    <row r="1486" spans="44:45" ht="27" customHeight="1" x14ac:dyDescent="0.25">
      <c r="AR1486" s="2"/>
      <c r="AS1486" s="2"/>
    </row>
    <row r="1487" spans="44:45" ht="27" customHeight="1" x14ac:dyDescent="0.25">
      <c r="AR1487" s="2"/>
      <c r="AS1487" s="2"/>
    </row>
    <row r="1488" spans="44:45" ht="27" customHeight="1" x14ac:dyDescent="0.25">
      <c r="AR1488" s="2"/>
      <c r="AS1488" s="2"/>
    </row>
    <row r="1489" spans="44:45" ht="27" customHeight="1" x14ac:dyDescent="0.25">
      <c r="AR1489" s="2"/>
      <c r="AS1489" s="2"/>
    </row>
    <row r="1490" spans="44:45" ht="27" customHeight="1" x14ac:dyDescent="0.25">
      <c r="AR1490" s="2"/>
      <c r="AS1490" s="2"/>
    </row>
    <row r="1491" spans="44:45" ht="27" customHeight="1" x14ac:dyDescent="0.25">
      <c r="AR1491" s="2"/>
      <c r="AS1491" s="2"/>
    </row>
    <row r="1492" spans="44:45" ht="27" customHeight="1" x14ac:dyDescent="0.25">
      <c r="AR1492" s="2"/>
      <c r="AS1492" s="2"/>
    </row>
    <row r="1493" spans="44:45" ht="27" customHeight="1" x14ac:dyDescent="0.25">
      <c r="AR1493" s="2"/>
      <c r="AS1493" s="2"/>
    </row>
    <row r="1494" spans="44:45" ht="27" customHeight="1" x14ac:dyDescent="0.25">
      <c r="AR1494" s="2"/>
      <c r="AS1494" s="2"/>
    </row>
    <row r="1495" spans="44:45" ht="27" customHeight="1" x14ac:dyDescent="0.25">
      <c r="AR1495" s="2"/>
      <c r="AS1495" s="2"/>
    </row>
    <row r="1496" spans="44:45" ht="27" customHeight="1" x14ac:dyDescent="0.25">
      <c r="AR1496" s="2"/>
      <c r="AS1496" s="2"/>
    </row>
    <row r="1497" spans="44:45" ht="27" customHeight="1" x14ac:dyDescent="0.25">
      <c r="AR1497" s="2"/>
      <c r="AS1497" s="2"/>
    </row>
    <row r="1498" spans="44:45" ht="27" customHeight="1" x14ac:dyDescent="0.25">
      <c r="AR1498" s="2"/>
      <c r="AS1498" s="2"/>
    </row>
    <row r="1499" spans="44:45" ht="27" customHeight="1" x14ac:dyDescent="0.25">
      <c r="AR1499" s="2"/>
      <c r="AS1499" s="2"/>
    </row>
    <row r="1500" spans="44:45" ht="27" customHeight="1" x14ac:dyDescent="0.25">
      <c r="AR1500" s="2"/>
      <c r="AS1500" s="2"/>
    </row>
    <row r="1501" spans="44:45" ht="27" customHeight="1" x14ac:dyDescent="0.25">
      <c r="AR1501" s="2"/>
      <c r="AS1501" s="2"/>
    </row>
    <row r="1502" spans="44:45" ht="27" customHeight="1" x14ac:dyDescent="0.25">
      <c r="AR1502" s="2"/>
      <c r="AS1502" s="2"/>
    </row>
    <row r="1503" spans="44:45" ht="27" customHeight="1" x14ac:dyDescent="0.25">
      <c r="AR1503" s="2"/>
      <c r="AS1503" s="2"/>
    </row>
    <row r="1504" spans="44:45" ht="27" customHeight="1" x14ac:dyDescent="0.25">
      <c r="AR1504" s="2"/>
      <c r="AS1504" s="2"/>
    </row>
    <row r="1505" spans="44:45" ht="27" customHeight="1" x14ac:dyDescent="0.25">
      <c r="AR1505" s="2"/>
      <c r="AS1505" s="2"/>
    </row>
    <row r="1506" spans="44:45" ht="27" customHeight="1" x14ac:dyDescent="0.25">
      <c r="AR1506" s="2"/>
      <c r="AS1506" s="2"/>
    </row>
    <row r="1507" spans="44:45" ht="27" customHeight="1" x14ac:dyDescent="0.25">
      <c r="AR1507" s="2"/>
      <c r="AS1507" s="2"/>
    </row>
    <row r="1508" spans="44:45" ht="27" customHeight="1" x14ac:dyDescent="0.25">
      <c r="AR1508" s="2"/>
      <c r="AS1508" s="2"/>
    </row>
    <row r="1509" spans="44:45" ht="27" customHeight="1" x14ac:dyDescent="0.25">
      <c r="AR1509" s="2"/>
      <c r="AS1509" s="2"/>
    </row>
    <row r="1510" spans="44:45" ht="27" customHeight="1" x14ac:dyDescent="0.25">
      <c r="AR1510" s="2"/>
      <c r="AS1510" s="2"/>
    </row>
    <row r="1511" spans="44:45" ht="27" customHeight="1" x14ac:dyDescent="0.25">
      <c r="AR1511" s="2"/>
      <c r="AS1511" s="2"/>
    </row>
    <row r="1512" spans="44:45" ht="27" customHeight="1" x14ac:dyDescent="0.25">
      <c r="AR1512" s="2"/>
      <c r="AS1512" s="2"/>
    </row>
    <row r="1513" spans="44:45" ht="27" customHeight="1" x14ac:dyDescent="0.25">
      <c r="AR1513" s="2"/>
      <c r="AS1513" s="2"/>
    </row>
    <row r="1514" spans="44:45" ht="27" customHeight="1" x14ac:dyDescent="0.25">
      <c r="AR1514" s="2"/>
      <c r="AS1514" s="2"/>
    </row>
    <row r="1515" spans="44:45" ht="27" customHeight="1" x14ac:dyDescent="0.25">
      <c r="AR1515" s="2"/>
      <c r="AS1515" s="2"/>
    </row>
    <row r="1516" spans="44:45" ht="27" customHeight="1" x14ac:dyDescent="0.25">
      <c r="AR1516" s="2"/>
      <c r="AS1516" s="2"/>
    </row>
    <row r="1517" spans="44:45" ht="27" customHeight="1" x14ac:dyDescent="0.25">
      <c r="AR1517" s="2"/>
      <c r="AS1517" s="2"/>
    </row>
    <row r="1518" spans="44:45" ht="27" customHeight="1" x14ac:dyDescent="0.25">
      <c r="AR1518" s="2"/>
      <c r="AS1518" s="2"/>
    </row>
    <row r="1519" spans="44:45" ht="27" customHeight="1" x14ac:dyDescent="0.25">
      <c r="AR1519" s="2"/>
      <c r="AS1519" s="2"/>
    </row>
    <row r="1520" spans="44:45" ht="27" customHeight="1" x14ac:dyDescent="0.25">
      <c r="AR1520" s="2"/>
      <c r="AS1520" s="2"/>
    </row>
    <row r="1521" spans="44:45" ht="27" customHeight="1" x14ac:dyDescent="0.25">
      <c r="AR1521" s="2"/>
      <c r="AS1521" s="2"/>
    </row>
    <row r="1522" spans="44:45" ht="27" customHeight="1" x14ac:dyDescent="0.25">
      <c r="AR1522" s="2"/>
      <c r="AS1522" s="2"/>
    </row>
    <row r="1523" spans="44:45" ht="27" customHeight="1" x14ac:dyDescent="0.25">
      <c r="AR1523" s="2"/>
      <c r="AS1523" s="2"/>
    </row>
    <row r="1524" spans="44:45" ht="27" customHeight="1" x14ac:dyDescent="0.25">
      <c r="AR1524" s="2"/>
      <c r="AS1524" s="2"/>
    </row>
    <row r="1525" spans="44:45" ht="27" customHeight="1" x14ac:dyDescent="0.25">
      <c r="AR1525" s="2"/>
      <c r="AS1525" s="2"/>
    </row>
    <row r="1526" spans="44:45" ht="27" customHeight="1" x14ac:dyDescent="0.25">
      <c r="AR1526" s="2"/>
      <c r="AS1526" s="2"/>
    </row>
    <row r="1527" spans="44:45" ht="27" customHeight="1" x14ac:dyDescent="0.25">
      <c r="AR1527" s="2"/>
      <c r="AS1527" s="2"/>
    </row>
    <row r="1528" spans="44:45" ht="27" customHeight="1" x14ac:dyDescent="0.25">
      <c r="AR1528" s="2"/>
      <c r="AS1528" s="2"/>
    </row>
    <row r="1529" spans="44:45" ht="27" customHeight="1" x14ac:dyDescent="0.25">
      <c r="AR1529" s="2"/>
      <c r="AS1529" s="2"/>
    </row>
    <row r="1530" spans="44:45" ht="27" customHeight="1" x14ac:dyDescent="0.25">
      <c r="AR1530" s="2"/>
      <c r="AS1530" s="2"/>
    </row>
    <row r="1531" spans="44:45" ht="27" customHeight="1" x14ac:dyDescent="0.25">
      <c r="AR1531" s="2"/>
      <c r="AS1531" s="2"/>
    </row>
    <row r="1532" spans="44:45" ht="27" customHeight="1" x14ac:dyDescent="0.25">
      <c r="AR1532" s="2"/>
      <c r="AS1532" s="2"/>
    </row>
    <row r="1533" spans="44:45" ht="27" customHeight="1" x14ac:dyDescent="0.25">
      <c r="AR1533" s="2"/>
      <c r="AS1533" s="2"/>
    </row>
    <row r="1534" spans="44:45" ht="27" customHeight="1" x14ac:dyDescent="0.25">
      <c r="AR1534" s="2"/>
      <c r="AS1534" s="2"/>
    </row>
    <row r="1535" spans="44:45" ht="27" customHeight="1" x14ac:dyDescent="0.25">
      <c r="AR1535" s="2"/>
      <c r="AS1535" s="2"/>
    </row>
    <row r="1536" spans="44:45" ht="27" customHeight="1" x14ac:dyDescent="0.25">
      <c r="AR1536" s="2"/>
      <c r="AS1536" s="2"/>
    </row>
    <row r="1537" spans="44:45" ht="27" customHeight="1" x14ac:dyDescent="0.25">
      <c r="AR1537" s="2"/>
      <c r="AS1537" s="2"/>
    </row>
    <row r="1538" spans="44:45" ht="27" customHeight="1" x14ac:dyDescent="0.25">
      <c r="AR1538" s="2"/>
      <c r="AS1538" s="2"/>
    </row>
    <row r="1539" spans="44:45" ht="27" customHeight="1" x14ac:dyDescent="0.25">
      <c r="AR1539" s="2"/>
      <c r="AS1539" s="2"/>
    </row>
    <row r="1540" spans="44:45" ht="27" customHeight="1" x14ac:dyDescent="0.25">
      <c r="AR1540" s="2"/>
      <c r="AS1540" s="2"/>
    </row>
    <row r="1541" spans="44:45" ht="27" customHeight="1" x14ac:dyDescent="0.25">
      <c r="AR1541" s="2"/>
      <c r="AS1541" s="2"/>
    </row>
    <row r="1542" spans="44:45" ht="27" customHeight="1" x14ac:dyDescent="0.25">
      <c r="AR1542" s="2"/>
      <c r="AS1542" s="2"/>
    </row>
    <row r="1543" spans="44:45" ht="27" customHeight="1" x14ac:dyDescent="0.25">
      <c r="AR1543" s="2"/>
      <c r="AS1543" s="2"/>
    </row>
    <row r="1544" spans="44:45" ht="27" customHeight="1" x14ac:dyDescent="0.25">
      <c r="AR1544" s="2"/>
      <c r="AS1544" s="2"/>
    </row>
    <row r="1545" spans="44:45" ht="27" customHeight="1" x14ac:dyDescent="0.25">
      <c r="AR1545" s="2"/>
      <c r="AS1545" s="2"/>
    </row>
    <row r="1546" spans="44:45" ht="27" customHeight="1" x14ac:dyDescent="0.25">
      <c r="AR1546" s="2"/>
      <c r="AS1546" s="2"/>
    </row>
    <row r="1547" spans="44:45" ht="27" customHeight="1" x14ac:dyDescent="0.25">
      <c r="AR1547" s="2"/>
      <c r="AS1547" s="2"/>
    </row>
    <row r="1548" spans="44:45" ht="27" customHeight="1" x14ac:dyDescent="0.25">
      <c r="AR1548" s="2"/>
      <c r="AS1548" s="2"/>
    </row>
    <row r="1549" spans="44:45" ht="27" customHeight="1" x14ac:dyDescent="0.25">
      <c r="AR1549" s="2"/>
      <c r="AS1549" s="2"/>
    </row>
    <row r="1550" spans="44:45" ht="27" customHeight="1" x14ac:dyDescent="0.25">
      <c r="AR1550" s="2"/>
      <c r="AS1550" s="2"/>
    </row>
    <row r="1551" spans="44:45" ht="27" customHeight="1" x14ac:dyDescent="0.25">
      <c r="AR1551" s="2"/>
      <c r="AS1551" s="2"/>
    </row>
    <row r="1552" spans="44:45" ht="27" customHeight="1" x14ac:dyDescent="0.25">
      <c r="AR1552" s="2"/>
      <c r="AS1552" s="2"/>
    </row>
    <row r="1553" spans="44:45" ht="27" customHeight="1" x14ac:dyDescent="0.25">
      <c r="AR1553" s="2"/>
      <c r="AS1553" s="2"/>
    </row>
    <row r="1554" spans="44:45" ht="27" customHeight="1" x14ac:dyDescent="0.25">
      <c r="AR1554" s="2"/>
      <c r="AS1554" s="2"/>
    </row>
    <row r="1555" spans="44:45" ht="27" customHeight="1" x14ac:dyDescent="0.25">
      <c r="AR1555" s="2"/>
      <c r="AS1555" s="2"/>
    </row>
    <row r="1556" spans="44:45" ht="27" customHeight="1" x14ac:dyDescent="0.25">
      <c r="AR1556" s="2"/>
      <c r="AS1556" s="2"/>
    </row>
    <row r="1557" spans="44:45" ht="27" customHeight="1" x14ac:dyDescent="0.25">
      <c r="AR1557" s="2"/>
      <c r="AS1557" s="2"/>
    </row>
    <row r="1558" spans="44:45" ht="27" customHeight="1" x14ac:dyDescent="0.25">
      <c r="AR1558" s="2"/>
      <c r="AS1558" s="2"/>
    </row>
    <row r="1559" spans="44:45" ht="27" customHeight="1" x14ac:dyDescent="0.25">
      <c r="AR1559" s="2"/>
      <c r="AS1559" s="2"/>
    </row>
    <row r="1560" spans="44:45" ht="27" customHeight="1" x14ac:dyDescent="0.25">
      <c r="AR1560" s="2"/>
      <c r="AS1560" s="2"/>
    </row>
    <row r="1561" spans="44:45" ht="27" customHeight="1" x14ac:dyDescent="0.25">
      <c r="AR1561" s="2"/>
      <c r="AS1561" s="2"/>
    </row>
    <row r="1562" spans="44:45" ht="27" customHeight="1" x14ac:dyDescent="0.25">
      <c r="AR1562" s="2"/>
      <c r="AS1562" s="2"/>
    </row>
    <row r="1563" spans="44:45" ht="27" customHeight="1" x14ac:dyDescent="0.25">
      <c r="AR1563" s="2"/>
      <c r="AS1563" s="2"/>
    </row>
    <row r="1564" spans="44:45" ht="27" customHeight="1" x14ac:dyDescent="0.25">
      <c r="AR1564" s="2"/>
      <c r="AS1564" s="2"/>
    </row>
    <row r="1565" spans="44:45" ht="27" customHeight="1" x14ac:dyDescent="0.25">
      <c r="AR1565" s="2"/>
      <c r="AS1565" s="2"/>
    </row>
    <row r="1566" spans="44:45" ht="27" customHeight="1" x14ac:dyDescent="0.25">
      <c r="AR1566" s="2"/>
      <c r="AS1566" s="2"/>
    </row>
    <row r="1567" spans="44:45" ht="27" customHeight="1" x14ac:dyDescent="0.25">
      <c r="AR1567" s="2"/>
      <c r="AS1567" s="2"/>
    </row>
    <row r="1568" spans="44:45" ht="27" customHeight="1" x14ac:dyDescent="0.25">
      <c r="AR1568" s="2"/>
      <c r="AS1568" s="2"/>
    </row>
    <row r="1569" spans="44:45" ht="27" customHeight="1" x14ac:dyDescent="0.25">
      <c r="AR1569" s="2"/>
      <c r="AS1569" s="2"/>
    </row>
    <row r="1570" spans="44:45" ht="27" customHeight="1" x14ac:dyDescent="0.25">
      <c r="AR1570" s="2"/>
      <c r="AS1570" s="2"/>
    </row>
    <row r="1571" spans="44:45" ht="27" customHeight="1" x14ac:dyDescent="0.25">
      <c r="AR1571" s="2"/>
      <c r="AS1571" s="2"/>
    </row>
    <row r="1572" spans="44:45" ht="27" customHeight="1" x14ac:dyDescent="0.25">
      <c r="AR1572" s="2"/>
      <c r="AS1572" s="2"/>
    </row>
    <row r="1573" spans="44:45" ht="27" customHeight="1" x14ac:dyDescent="0.25">
      <c r="AR1573" s="2"/>
      <c r="AS1573" s="2"/>
    </row>
    <row r="1574" spans="44:45" ht="27" customHeight="1" x14ac:dyDescent="0.25">
      <c r="AR1574" s="2"/>
      <c r="AS1574" s="2"/>
    </row>
    <row r="1575" spans="44:45" ht="27" customHeight="1" x14ac:dyDescent="0.25">
      <c r="AR1575" s="2"/>
      <c r="AS1575" s="2"/>
    </row>
    <row r="1576" spans="44:45" ht="27" customHeight="1" x14ac:dyDescent="0.25">
      <c r="AR1576" s="2"/>
      <c r="AS1576" s="2"/>
    </row>
    <row r="1577" spans="44:45" ht="27" customHeight="1" x14ac:dyDescent="0.25">
      <c r="AR1577" s="2"/>
      <c r="AS1577" s="2"/>
    </row>
    <row r="1578" spans="44:45" ht="27" customHeight="1" x14ac:dyDescent="0.25">
      <c r="AR1578" s="2"/>
      <c r="AS1578" s="2"/>
    </row>
    <row r="1579" spans="44:45" ht="27" customHeight="1" x14ac:dyDescent="0.25">
      <c r="AR1579" s="2"/>
      <c r="AS1579" s="2"/>
    </row>
    <row r="1580" spans="44:45" ht="27" customHeight="1" x14ac:dyDescent="0.25">
      <c r="AR1580" s="2"/>
      <c r="AS1580" s="2"/>
    </row>
    <row r="1581" spans="44:45" ht="27" customHeight="1" x14ac:dyDescent="0.25">
      <c r="AR1581" s="2"/>
      <c r="AS1581" s="2"/>
    </row>
    <row r="1582" spans="44:45" ht="27" customHeight="1" x14ac:dyDescent="0.25">
      <c r="AR1582" s="2"/>
      <c r="AS1582" s="2"/>
    </row>
    <row r="1583" spans="44:45" ht="27" customHeight="1" x14ac:dyDescent="0.25">
      <c r="AR1583" s="2"/>
      <c r="AS1583" s="2"/>
    </row>
    <row r="1584" spans="44:45" ht="27" customHeight="1" x14ac:dyDescent="0.25">
      <c r="AR1584" s="2"/>
      <c r="AS1584" s="2"/>
    </row>
    <row r="1585" spans="44:45" ht="27" customHeight="1" x14ac:dyDescent="0.25">
      <c r="AR1585" s="2"/>
      <c r="AS1585" s="2"/>
    </row>
    <row r="1586" spans="44:45" ht="27" customHeight="1" x14ac:dyDescent="0.25">
      <c r="AR1586" s="2"/>
      <c r="AS1586" s="2"/>
    </row>
    <row r="1587" spans="44:45" ht="27" customHeight="1" x14ac:dyDescent="0.25">
      <c r="AR1587" s="2"/>
      <c r="AS1587" s="2"/>
    </row>
    <row r="1588" spans="44:45" ht="27" customHeight="1" x14ac:dyDescent="0.25">
      <c r="AR1588" s="2"/>
      <c r="AS1588" s="2"/>
    </row>
    <row r="1589" spans="44:45" ht="27" customHeight="1" x14ac:dyDescent="0.25">
      <c r="AR1589" s="2"/>
      <c r="AS1589" s="2"/>
    </row>
    <row r="1590" spans="44:45" ht="27" customHeight="1" x14ac:dyDescent="0.25">
      <c r="AR1590" s="2"/>
      <c r="AS1590" s="2"/>
    </row>
    <row r="1591" spans="44:45" ht="27" customHeight="1" x14ac:dyDescent="0.25">
      <c r="AR1591" s="2"/>
      <c r="AS1591" s="2"/>
    </row>
    <row r="1592" spans="44:45" ht="27" customHeight="1" x14ac:dyDescent="0.25">
      <c r="AR1592" s="2"/>
      <c r="AS1592" s="2"/>
    </row>
    <row r="1593" spans="44:45" ht="27" customHeight="1" x14ac:dyDescent="0.25">
      <c r="AR1593" s="2"/>
      <c r="AS1593" s="2"/>
    </row>
    <row r="1594" spans="44:45" ht="27" customHeight="1" x14ac:dyDescent="0.25">
      <c r="AR1594" s="2"/>
      <c r="AS1594" s="2"/>
    </row>
    <row r="1595" spans="44:45" ht="27" customHeight="1" x14ac:dyDescent="0.25">
      <c r="AR1595" s="2"/>
      <c r="AS1595" s="2"/>
    </row>
    <row r="1596" spans="44:45" ht="27" customHeight="1" x14ac:dyDescent="0.25">
      <c r="AR1596" s="2"/>
      <c r="AS1596" s="2"/>
    </row>
    <row r="1597" spans="44:45" ht="27" customHeight="1" x14ac:dyDescent="0.25">
      <c r="AR1597" s="2"/>
      <c r="AS1597" s="2"/>
    </row>
    <row r="1598" spans="44:45" ht="27" customHeight="1" x14ac:dyDescent="0.25">
      <c r="AR1598" s="2"/>
      <c r="AS1598" s="2"/>
    </row>
    <row r="1599" spans="44:45" ht="27" customHeight="1" x14ac:dyDescent="0.25">
      <c r="AR1599" s="2"/>
      <c r="AS1599" s="2"/>
    </row>
    <row r="1600" spans="44:45" ht="27" customHeight="1" x14ac:dyDescent="0.25">
      <c r="AR1600" s="2"/>
      <c r="AS1600" s="2"/>
    </row>
    <row r="1601" spans="44:45" ht="27" customHeight="1" x14ac:dyDescent="0.25">
      <c r="AR1601" s="2"/>
      <c r="AS1601" s="2"/>
    </row>
    <row r="1602" spans="44:45" ht="27" customHeight="1" x14ac:dyDescent="0.25">
      <c r="AR1602" s="2"/>
      <c r="AS1602" s="2"/>
    </row>
    <row r="1603" spans="44:45" ht="27" customHeight="1" x14ac:dyDescent="0.25">
      <c r="AR1603" s="2"/>
      <c r="AS1603" s="2"/>
    </row>
    <row r="1604" spans="44:45" ht="27" customHeight="1" x14ac:dyDescent="0.25">
      <c r="AR1604" s="2"/>
      <c r="AS1604" s="2"/>
    </row>
    <row r="1605" spans="44:45" ht="27" customHeight="1" x14ac:dyDescent="0.25">
      <c r="AR1605" s="2"/>
      <c r="AS1605" s="2"/>
    </row>
    <row r="1606" spans="44:45" ht="27" customHeight="1" x14ac:dyDescent="0.25">
      <c r="AR1606" s="2"/>
      <c r="AS1606" s="2"/>
    </row>
    <row r="1607" spans="44:45" ht="27" customHeight="1" x14ac:dyDescent="0.25">
      <c r="AR1607" s="2"/>
      <c r="AS1607" s="2"/>
    </row>
    <row r="1608" spans="44:45" ht="27" customHeight="1" x14ac:dyDescent="0.25">
      <c r="AR1608" s="2"/>
      <c r="AS1608" s="2"/>
    </row>
    <row r="1609" spans="44:45" ht="27" customHeight="1" x14ac:dyDescent="0.25">
      <c r="AR1609" s="2"/>
      <c r="AS1609" s="2"/>
    </row>
    <row r="1610" spans="44:45" ht="27" customHeight="1" x14ac:dyDescent="0.25">
      <c r="AR1610" s="2"/>
      <c r="AS1610" s="2"/>
    </row>
    <row r="1611" spans="44:45" ht="27" customHeight="1" x14ac:dyDescent="0.25">
      <c r="AR1611" s="2"/>
      <c r="AS1611" s="2"/>
    </row>
    <row r="1612" spans="44:45" ht="27" customHeight="1" x14ac:dyDescent="0.25">
      <c r="AR1612" s="2"/>
      <c r="AS1612" s="2"/>
    </row>
    <row r="1613" spans="44:45" ht="27" customHeight="1" x14ac:dyDescent="0.25">
      <c r="AR1613" s="2"/>
      <c r="AS1613" s="2"/>
    </row>
    <row r="1614" spans="44:45" ht="27" customHeight="1" x14ac:dyDescent="0.25">
      <c r="AR1614" s="2"/>
      <c r="AS1614" s="2"/>
    </row>
    <row r="1615" spans="44:45" ht="27" customHeight="1" x14ac:dyDescent="0.25">
      <c r="AR1615" s="2"/>
      <c r="AS1615" s="2"/>
    </row>
    <row r="1616" spans="44:45" ht="27" customHeight="1" x14ac:dyDescent="0.25">
      <c r="AR1616" s="2"/>
      <c r="AS1616" s="2"/>
    </row>
    <row r="1617" spans="44:45" ht="27" customHeight="1" x14ac:dyDescent="0.25">
      <c r="AR1617" s="2"/>
      <c r="AS1617" s="2"/>
    </row>
    <row r="1618" spans="44:45" ht="27" customHeight="1" x14ac:dyDescent="0.25">
      <c r="AR1618" s="2"/>
      <c r="AS1618" s="2"/>
    </row>
    <row r="1619" spans="44:45" ht="27" customHeight="1" x14ac:dyDescent="0.25">
      <c r="AR1619" s="2"/>
      <c r="AS1619" s="2"/>
    </row>
    <row r="1620" spans="44:45" ht="27" customHeight="1" x14ac:dyDescent="0.25">
      <c r="AR1620" s="2"/>
      <c r="AS1620" s="2"/>
    </row>
    <row r="1621" spans="44:45" ht="27" customHeight="1" x14ac:dyDescent="0.25">
      <c r="AR1621" s="2"/>
      <c r="AS1621" s="2"/>
    </row>
    <row r="1622" spans="44:45" ht="27" customHeight="1" x14ac:dyDescent="0.25">
      <c r="AR1622" s="2"/>
      <c r="AS1622" s="2"/>
    </row>
    <row r="1623" spans="44:45" ht="27" customHeight="1" x14ac:dyDescent="0.25">
      <c r="AR1623" s="2"/>
      <c r="AS1623" s="2"/>
    </row>
    <row r="1624" spans="44:45" ht="27" customHeight="1" x14ac:dyDescent="0.25">
      <c r="AR1624" s="2"/>
      <c r="AS1624" s="2"/>
    </row>
    <row r="1625" spans="44:45" ht="27" customHeight="1" x14ac:dyDescent="0.25">
      <c r="AR1625" s="2"/>
      <c r="AS1625" s="2"/>
    </row>
    <row r="1626" spans="44:45" ht="27" customHeight="1" x14ac:dyDescent="0.25">
      <c r="AR1626" s="2"/>
      <c r="AS1626" s="2"/>
    </row>
    <row r="1627" spans="44:45" ht="27" customHeight="1" x14ac:dyDescent="0.25">
      <c r="AR1627" s="2"/>
      <c r="AS1627" s="2"/>
    </row>
    <row r="1628" spans="44:45" ht="27" customHeight="1" x14ac:dyDescent="0.25">
      <c r="AR1628" s="2"/>
      <c r="AS1628" s="2"/>
    </row>
    <row r="1629" spans="44:45" ht="27" customHeight="1" x14ac:dyDescent="0.25">
      <c r="AR1629" s="2"/>
      <c r="AS1629" s="2"/>
    </row>
    <row r="1630" spans="44:45" ht="27" customHeight="1" x14ac:dyDescent="0.25">
      <c r="AR1630" s="2"/>
      <c r="AS1630" s="2"/>
    </row>
    <row r="1631" spans="44:45" ht="27" customHeight="1" x14ac:dyDescent="0.25">
      <c r="AR1631" s="2"/>
      <c r="AS1631" s="2"/>
    </row>
    <row r="1632" spans="44:45" ht="27" customHeight="1" x14ac:dyDescent="0.25">
      <c r="AR1632" s="2"/>
      <c r="AS1632" s="2"/>
    </row>
    <row r="1633" spans="44:45" ht="27" customHeight="1" x14ac:dyDescent="0.25">
      <c r="AR1633" s="2"/>
      <c r="AS1633" s="2"/>
    </row>
    <row r="1634" spans="44:45" ht="27" customHeight="1" x14ac:dyDescent="0.25">
      <c r="AR1634" s="2"/>
      <c r="AS1634" s="2"/>
    </row>
  </sheetData>
  <mergeCells count="492">
    <mergeCell ref="AM77:AM79"/>
    <mergeCell ref="AN77:AN79"/>
    <mergeCell ref="AO77:AO79"/>
    <mergeCell ref="AP77:AP79"/>
    <mergeCell ref="AH67:AH69"/>
    <mergeCell ref="U67:U69"/>
    <mergeCell ref="V67:V69"/>
    <mergeCell ref="AQ77:AQ79"/>
    <mergeCell ref="AR77:AR79"/>
    <mergeCell ref="AG77:AG79"/>
    <mergeCell ref="AH77:AH79"/>
    <mergeCell ref="AI77:AI79"/>
    <mergeCell ref="AJ77:AJ79"/>
    <mergeCell ref="AK77:AK79"/>
    <mergeCell ref="AL77:AL79"/>
    <mergeCell ref="AC77:AC79"/>
    <mergeCell ref="AD77:AD79"/>
    <mergeCell ref="AE77:AE79"/>
    <mergeCell ref="AF77:AF79"/>
    <mergeCell ref="AQ73:AQ75"/>
    <mergeCell ref="AR73:AR75"/>
    <mergeCell ref="P77:P79"/>
    <mergeCell ref="Q77:Q79"/>
    <mergeCell ref="S77:S79"/>
    <mergeCell ref="T77:T79"/>
    <mergeCell ref="U77:U79"/>
    <mergeCell ref="AH73:AH75"/>
    <mergeCell ref="AI73:AI75"/>
    <mergeCell ref="AJ73:AJ75"/>
    <mergeCell ref="AK73:AK75"/>
    <mergeCell ref="AL73:AL75"/>
    <mergeCell ref="AM73:AM75"/>
    <mergeCell ref="AB73:AB75"/>
    <mergeCell ref="AC73:AC75"/>
    <mergeCell ref="AD73:AD75"/>
    <mergeCell ref="AE73:AE75"/>
    <mergeCell ref="AF73:AF75"/>
    <mergeCell ref="AG73:AG75"/>
    <mergeCell ref="AA77:AA79"/>
    <mergeCell ref="AB77:AB79"/>
    <mergeCell ref="AN73:AN75"/>
    <mergeCell ref="AO73:AO75"/>
    <mergeCell ref="AP73:AP75"/>
    <mergeCell ref="R67:R69"/>
    <mergeCell ref="S67:S69"/>
    <mergeCell ref="T67:T69"/>
    <mergeCell ref="AO67:AO69"/>
    <mergeCell ref="AP67:AP69"/>
    <mergeCell ref="AQ67:AQ69"/>
    <mergeCell ref="AR67:AR69"/>
    <mergeCell ref="F72:L72"/>
    <mergeCell ref="P73:P75"/>
    <mergeCell ref="Q73:Q75"/>
    <mergeCell ref="S73:S75"/>
    <mergeCell ref="T73:T75"/>
    <mergeCell ref="AA73:AA75"/>
    <mergeCell ref="AI67:AI69"/>
    <mergeCell ref="AJ67:AJ69"/>
    <mergeCell ref="AK67:AK69"/>
    <mergeCell ref="AL67:AL69"/>
    <mergeCell ref="AM67:AM69"/>
    <mergeCell ref="AN67:AN69"/>
    <mergeCell ref="AC67:AC69"/>
    <mergeCell ref="AD67:AD69"/>
    <mergeCell ref="AE67:AE69"/>
    <mergeCell ref="AF67:AF69"/>
    <mergeCell ref="AG67:AG69"/>
    <mergeCell ref="L67:L69"/>
    <mergeCell ref="M67:M69"/>
    <mergeCell ref="N67:N69"/>
    <mergeCell ref="AK65:AK66"/>
    <mergeCell ref="AL65:AL66"/>
    <mergeCell ref="AM65:AM66"/>
    <mergeCell ref="AN65:AN66"/>
    <mergeCell ref="AO65:AO66"/>
    <mergeCell ref="AP65:AP66"/>
    <mergeCell ref="AE65:AE66"/>
    <mergeCell ref="AF65:AF66"/>
    <mergeCell ref="AG65:AG66"/>
    <mergeCell ref="AH65:AH66"/>
    <mergeCell ref="AI65:AI66"/>
    <mergeCell ref="AJ65:AJ66"/>
    <mergeCell ref="Y65:Y66"/>
    <mergeCell ref="Z65:Z66"/>
    <mergeCell ref="Y67:Y69"/>
    <mergeCell ref="Z67:Z69"/>
    <mergeCell ref="AA67:AA69"/>
    <mergeCell ref="AB67:AB69"/>
    <mergeCell ref="O67:O69"/>
    <mergeCell ref="P67:P69"/>
    <mergeCell ref="Q67:Q69"/>
    <mergeCell ref="AD65:AD66"/>
    <mergeCell ref="Q65:Q66"/>
    <mergeCell ref="R65:R66"/>
    <mergeCell ref="S65:S66"/>
    <mergeCell ref="T65:T66"/>
    <mergeCell ref="U65:U66"/>
    <mergeCell ref="V65:V66"/>
    <mergeCell ref="AQ65:AQ66"/>
    <mergeCell ref="AR65:AR66"/>
    <mergeCell ref="L65:L66"/>
    <mergeCell ref="M65:M66"/>
    <mergeCell ref="N65:N66"/>
    <mergeCell ref="O65:O66"/>
    <mergeCell ref="P65:P66"/>
    <mergeCell ref="AN56:AN64"/>
    <mergeCell ref="AO56:AO64"/>
    <mergeCell ref="AP56:AP64"/>
    <mergeCell ref="AA56:AA64"/>
    <mergeCell ref="R60:R63"/>
    <mergeCell ref="V60:V62"/>
    <mergeCell ref="L56:L58"/>
    <mergeCell ref="M56:M58"/>
    <mergeCell ref="N56:N58"/>
    <mergeCell ref="O56:O58"/>
    <mergeCell ref="P56:P64"/>
    <mergeCell ref="Q56:Q64"/>
    <mergeCell ref="L60:L63"/>
    <mergeCell ref="M60:M63"/>
    <mergeCell ref="N60:N63"/>
    <mergeCell ref="O60:O63"/>
    <mergeCell ref="AA65:AA66"/>
    <mergeCell ref="AB65:AB66"/>
    <mergeCell ref="AC65:AC66"/>
    <mergeCell ref="AQ56:AQ64"/>
    <mergeCell ref="AR56:AR64"/>
    <mergeCell ref="G60:G63"/>
    <mergeCell ref="H60:H63"/>
    <mergeCell ref="I60:I63"/>
    <mergeCell ref="J60:J63"/>
    <mergeCell ref="K60:K63"/>
    <mergeCell ref="AH56:AH64"/>
    <mergeCell ref="AI56:AI64"/>
    <mergeCell ref="AJ56:AJ64"/>
    <mergeCell ref="AK56:AK64"/>
    <mergeCell ref="AL56:AL64"/>
    <mergeCell ref="AM56:AM64"/>
    <mergeCell ref="AB56:AB64"/>
    <mergeCell ref="AC56:AC64"/>
    <mergeCell ref="AD56:AD64"/>
    <mergeCell ref="AE56:AE64"/>
    <mergeCell ref="AF56:AF64"/>
    <mergeCell ref="AG56:AG64"/>
    <mergeCell ref="R56:R58"/>
    <mergeCell ref="S56:S64"/>
    <mergeCell ref="T56:T64"/>
    <mergeCell ref="U56:U64"/>
    <mergeCell ref="V56:V58"/>
    <mergeCell ref="E56:F69"/>
    <mergeCell ref="G56:G58"/>
    <mergeCell ref="H56:H58"/>
    <mergeCell ref="I56:I58"/>
    <mergeCell ref="J56:J58"/>
    <mergeCell ref="K56:K58"/>
    <mergeCell ref="G65:G66"/>
    <mergeCell ref="H65:H66"/>
    <mergeCell ref="I65:I66"/>
    <mergeCell ref="J65:J66"/>
    <mergeCell ref="K65:K66"/>
    <mergeCell ref="G67:G69"/>
    <mergeCell ref="H67:H69"/>
    <mergeCell ref="I67:I69"/>
    <mergeCell ref="J67:J69"/>
    <mergeCell ref="K67:K69"/>
    <mergeCell ref="AN53:AN54"/>
    <mergeCell ref="AO53:AO54"/>
    <mergeCell ref="AP53:AP54"/>
    <mergeCell ref="AQ53:AQ54"/>
    <mergeCell ref="AR53:AR54"/>
    <mergeCell ref="F55:L55"/>
    <mergeCell ref="AH53:AH54"/>
    <mergeCell ref="AI53:AI54"/>
    <mergeCell ref="AJ53:AJ54"/>
    <mergeCell ref="AK53:AK54"/>
    <mergeCell ref="AL53:AL54"/>
    <mergeCell ref="AM53:AM54"/>
    <mergeCell ref="AB53:AB54"/>
    <mergeCell ref="AC53:AC54"/>
    <mergeCell ref="AD53:AD54"/>
    <mergeCell ref="AE53:AE54"/>
    <mergeCell ref="AF53:AF54"/>
    <mergeCell ref="AG53:AG54"/>
    <mergeCell ref="S53:S54"/>
    <mergeCell ref="T53:T54"/>
    <mergeCell ref="U53:U54"/>
    <mergeCell ref="Y53:Y54"/>
    <mergeCell ref="Z53:Z54"/>
    <mergeCell ref="AA53:AA54"/>
    <mergeCell ref="AQ48:AQ49"/>
    <mergeCell ref="AR48:AR49"/>
    <mergeCell ref="B50:H50"/>
    <mergeCell ref="A51:B79"/>
    <mergeCell ref="D51:K51"/>
    <mergeCell ref="C52:D79"/>
    <mergeCell ref="F52:L52"/>
    <mergeCell ref="E53:F54"/>
    <mergeCell ref="P53:P54"/>
    <mergeCell ref="Q53:Q54"/>
    <mergeCell ref="AK48:AK49"/>
    <mergeCell ref="AL48:AL49"/>
    <mergeCell ref="AM48:AM49"/>
    <mergeCell ref="AN48:AN49"/>
    <mergeCell ref="AO48:AO49"/>
    <mergeCell ref="AP48:AP49"/>
    <mergeCell ref="AE48:AE49"/>
    <mergeCell ref="AF48:AF49"/>
    <mergeCell ref="AG48:AG49"/>
    <mergeCell ref="AH48:AH49"/>
    <mergeCell ref="AI48:AI49"/>
    <mergeCell ref="AJ48:AJ49"/>
    <mergeCell ref="T48:T49"/>
    <mergeCell ref="U48:U49"/>
    <mergeCell ref="AA48:AA49"/>
    <mergeCell ref="AB48:AB49"/>
    <mergeCell ref="AC48:AC49"/>
    <mergeCell ref="AD48:AD49"/>
    <mergeCell ref="C47:D49"/>
    <mergeCell ref="F47:L47"/>
    <mergeCell ref="E48:F49"/>
    <mergeCell ref="P48:P49"/>
    <mergeCell ref="Q48:Q49"/>
    <mergeCell ref="S48:S49"/>
    <mergeCell ref="R43:R44"/>
    <mergeCell ref="U43:U44"/>
    <mergeCell ref="V43:V44"/>
    <mergeCell ref="Y43:Y44"/>
    <mergeCell ref="Z43:Z44"/>
    <mergeCell ref="D46:J46"/>
    <mergeCell ref="AN42:AN45"/>
    <mergeCell ref="AO42:AO45"/>
    <mergeCell ref="AP42:AP45"/>
    <mergeCell ref="E42:F45"/>
    <mergeCell ref="L43:L44"/>
    <mergeCell ref="M43:M44"/>
    <mergeCell ref="N43:N44"/>
    <mergeCell ref="O43:O44"/>
    <mergeCell ref="AQ42:AQ45"/>
    <mergeCell ref="AR42:AR45"/>
    <mergeCell ref="G43:G44"/>
    <mergeCell ref="H43:H44"/>
    <mergeCell ref="I43:I44"/>
    <mergeCell ref="J43:J44"/>
    <mergeCell ref="K43:K44"/>
    <mergeCell ref="AH42:AH45"/>
    <mergeCell ref="AI42:AI45"/>
    <mergeCell ref="AJ42:AJ45"/>
    <mergeCell ref="AK42:AK45"/>
    <mergeCell ref="AL42:AL45"/>
    <mergeCell ref="AM42:AM45"/>
    <mergeCell ref="AB42:AB45"/>
    <mergeCell ref="AC42:AC45"/>
    <mergeCell ref="AD42:AD45"/>
    <mergeCell ref="AE42:AE45"/>
    <mergeCell ref="AF42:AF45"/>
    <mergeCell ref="AG42:AG45"/>
    <mergeCell ref="P42:P45"/>
    <mergeCell ref="Q42:Q45"/>
    <mergeCell ref="S42:S45"/>
    <mergeCell ref="T42:T45"/>
    <mergeCell ref="AA42:AA45"/>
    <mergeCell ref="Q39:Q40"/>
    <mergeCell ref="S39:S40"/>
    <mergeCell ref="T39:T40"/>
    <mergeCell ref="AQ39:AQ40"/>
    <mergeCell ref="AR39:AR40"/>
    <mergeCell ref="F41:L41"/>
    <mergeCell ref="E35:F35"/>
    <mergeCell ref="F36:L36"/>
    <mergeCell ref="E37:F37"/>
    <mergeCell ref="F38:L38"/>
    <mergeCell ref="E39:F40"/>
    <mergeCell ref="P39:P40"/>
    <mergeCell ref="AN32:AN33"/>
    <mergeCell ref="AO32:AO33"/>
    <mergeCell ref="AP32:AP33"/>
    <mergeCell ref="AQ32:AQ33"/>
    <mergeCell ref="AR32:AR33"/>
    <mergeCell ref="F34:M34"/>
    <mergeCell ref="AH32:AH33"/>
    <mergeCell ref="AI32:AI33"/>
    <mergeCell ref="AJ32:AJ33"/>
    <mergeCell ref="AK32:AK33"/>
    <mergeCell ref="AL32:AL33"/>
    <mergeCell ref="AM32:AM33"/>
    <mergeCell ref="AB32:AB33"/>
    <mergeCell ref="AC32:AC33"/>
    <mergeCell ref="AD32:AD33"/>
    <mergeCell ref="AE32:AE33"/>
    <mergeCell ref="AF32:AF33"/>
    <mergeCell ref="AG32:AG33"/>
    <mergeCell ref="E32:F33"/>
    <mergeCell ref="P32:P33"/>
    <mergeCell ref="Q32:Q33"/>
    <mergeCell ref="S32:S33"/>
    <mergeCell ref="T32:T33"/>
    <mergeCell ref="AA32:AA33"/>
    <mergeCell ref="F31:M31"/>
    <mergeCell ref="AG29:AG30"/>
    <mergeCell ref="AH29:AH30"/>
    <mergeCell ref="AI29:AI30"/>
    <mergeCell ref="AK29:AK30"/>
    <mergeCell ref="AL29:AL30"/>
    <mergeCell ref="AM29:AM30"/>
    <mergeCell ref="AA29:AA30"/>
    <mergeCell ref="AB29:AB30"/>
    <mergeCell ref="AC29:AC30"/>
    <mergeCell ref="AD29:AD30"/>
    <mergeCell ref="AE29:AE30"/>
    <mergeCell ref="AF29:AF30"/>
    <mergeCell ref="Q29:Q30"/>
    <mergeCell ref="R29:R30"/>
    <mergeCell ref="S29:S30"/>
    <mergeCell ref="T29:T30"/>
    <mergeCell ref="U29:U30"/>
    <mergeCell ref="V29:V30"/>
    <mergeCell ref="P29:P30"/>
    <mergeCell ref="E29:F30"/>
    <mergeCell ref="G29:G30"/>
    <mergeCell ref="H29:H30"/>
    <mergeCell ref="I29:I30"/>
    <mergeCell ref="AN25:AN26"/>
    <mergeCell ref="AO25:AO26"/>
    <mergeCell ref="AP25:AP26"/>
    <mergeCell ref="AN29:AN30"/>
    <mergeCell ref="AO29:AO30"/>
    <mergeCell ref="AP29:AP30"/>
    <mergeCell ref="AQ29:AQ30"/>
    <mergeCell ref="AR29:AR30"/>
    <mergeCell ref="AQ25:AQ26"/>
    <mergeCell ref="AR25:AR26"/>
    <mergeCell ref="J29:J30"/>
    <mergeCell ref="AH25:AH26"/>
    <mergeCell ref="AI25:AI26"/>
    <mergeCell ref="AJ25:AJ26"/>
    <mergeCell ref="AK25:AK26"/>
    <mergeCell ref="AL25:AL26"/>
    <mergeCell ref="AM25:AM26"/>
    <mergeCell ref="AB25:AB26"/>
    <mergeCell ref="AC25:AC26"/>
    <mergeCell ref="AD25:AD26"/>
    <mergeCell ref="AE25:AE26"/>
    <mergeCell ref="AF25:AF26"/>
    <mergeCell ref="AG25:AG26"/>
    <mergeCell ref="K29:K30"/>
    <mergeCell ref="L29:L30"/>
    <mergeCell ref="M29:M30"/>
    <mergeCell ref="N29:N30"/>
    <mergeCell ref="O29:O30"/>
    <mergeCell ref="AN22:AN24"/>
    <mergeCell ref="AO22:AO24"/>
    <mergeCell ref="AP22:AP24"/>
    <mergeCell ref="AQ22:AQ24"/>
    <mergeCell ref="AR22:AR24"/>
    <mergeCell ref="P25:P26"/>
    <mergeCell ref="Q25:Q26"/>
    <mergeCell ref="S25:S26"/>
    <mergeCell ref="T25:T26"/>
    <mergeCell ref="AA25:AA26"/>
    <mergeCell ref="AH22:AH24"/>
    <mergeCell ref="AI22:AI24"/>
    <mergeCell ref="AJ22:AJ24"/>
    <mergeCell ref="AK22:AK24"/>
    <mergeCell ref="AL22:AL24"/>
    <mergeCell ref="AM22:AM24"/>
    <mergeCell ref="AB22:AB24"/>
    <mergeCell ref="AC22:AC24"/>
    <mergeCell ref="AD22:AD24"/>
    <mergeCell ref="AE22:AE24"/>
    <mergeCell ref="AF22:AF24"/>
    <mergeCell ref="AG22:AG24"/>
    <mergeCell ref="R22:R24"/>
    <mergeCell ref="S22:S24"/>
    <mergeCell ref="T22:T24"/>
    <mergeCell ref="U22:U24"/>
    <mergeCell ref="V22:V23"/>
    <mergeCell ref="AA22:AA24"/>
    <mergeCell ref="L22:L23"/>
    <mergeCell ref="M22:M23"/>
    <mergeCell ref="N22:N23"/>
    <mergeCell ref="O22:O23"/>
    <mergeCell ref="P22:P24"/>
    <mergeCell ref="Q22:Q24"/>
    <mergeCell ref="AN17:AN21"/>
    <mergeCell ref="AO17:AO21"/>
    <mergeCell ref="AP17:AP21"/>
    <mergeCell ref="AQ17:AQ21"/>
    <mergeCell ref="AR17:AR21"/>
    <mergeCell ref="G22:G24"/>
    <mergeCell ref="H22:H24"/>
    <mergeCell ref="I22:I24"/>
    <mergeCell ref="J22:J24"/>
    <mergeCell ref="K22:K23"/>
    <mergeCell ref="AH17:AH21"/>
    <mergeCell ref="AI17:AI21"/>
    <mergeCell ref="AJ17:AJ21"/>
    <mergeCell ref="AK17:AK21"/>
    <mergeCell ref="AL17:AL21"/>
    <mergeCell ref="AM17:AM21"/>
    <mergeCell ref="AB17:AB21"/>
    <mergeCell ref="AC17:AC21"/>
    <mergeCell ref="AD17:AD21"/>
    <mergeCell ref="AE17:AE21"/>
    <mergeCell ref="AF17:AF21"/>
    <mergeCell ref="AG17:AG21"/>
    <mergeCell ref="R17:R19"/>
    <mergeCell ref="S17:S21"/>
    <mergeCell ref="G17:G19"/>
    <mergeCell ref="H17:H19"/>
    <mergeCell ref="I17:I19"/>
    <mergeCell ref="J17:J19"/>
    <mergeCell ref="K17:K19"/>
    <mergeCell ref="T17:T21"/>
    <mergeCell ref="U17:U19"/>
    <mergeCell ref="V17:V19"/>
    <mergeCell ref="AA17:AA21"/>
    <mergeCell ref="L17:L19"/>
    <mergeCell ref="M17:M19"/>
    <mergeCell ref="N17:N19"/>
    <mergeCell ref="O17:O19"/>
    <mergeCell ref="P17:P21"/>
    <mergeCell ref="Q17:Q21"/>
    <mergeCell ref="AP12:AP16"/>
    <mergeCell ref="AQ12:AQ16"/>
    <mergeCell ref="AR12:AR16"/>
    <mergeCell ref="G15:G16"/>
    <mergeCell ref="I15:I16"/>
    <mergeCell ref="J15:J16"/>
    <mergeCell ref="K15:K16"/>
    <mergeCell ref="L15:L16"/>
    <mergeCell ref="M15:M16"/>
    <mergeCell ref="AI12:AI16"/>
    <mergeCell ref="AJ12:AJ16"/>
    <mergeCell ref="AK12:AK16"/>
    <mergeCell ref="AL12:AL16"/>
    <mergeCell ref="AM12:AM16"/>
    <mergeCell ref="AN12:AN16"/>
    <mergeCell ref="AC12:AC16"/>
    <mergeCell ref="AD12:AD16"/>
    <mergeCell ref="AE12:AE16"/>
    <mergeCell ref="AF12:AF16"/>
    <mergeCell ref="AG12:AG16"/>
    <mergeCell ref="AH12:AH16"/>
    <mergeCell ref="U12:U13"/>
    <mergeCell ref="V12:V13"/>
    <mergeCell ref="N15:N16"/>
    <mergeCell ref="AA12:AA16"/>
    <mergeCell ref="AB12:AB16"/>
    <mergeCell ref="O12:O13"/>
    <mergeCell ref="P12:P16"/>
    <mergeCell ref="Q12:Q16"/>
    <mergeCell ref="R12:R13"/>
    <mergeCell ref="S12:S16"/>
    <mergeCell ref="T12:T16"/>
    <mergeCell ref="AO12:AO16"/>
    <mergeCell ref="O15:O16"/>
    <mergeCell ref="R15:R16"/>
    <mergeCell ref="U15:U16"/>
    <mergeCell ref="V15:V16"/>
    <mergeCell ref="I12:I13"/>
    <mergeCell ref="J12:J13"/>
    <mergeCell ref="K12:K13"/>
    <mergeCell ref="L12:L13"/>
    <mergeCell ref="M12:M13"/>
    <mergeCell ref="N12:N13"/>
    <mergeCell ref="AQ7:AQ8"/>
    <mergeCell ref="AR7:AR8"/>
    <mergeCell ref="B9:E9"/>
    <mergeCell ref="A10:B49"/>
    <mergeCell ref="D10:H10"/>
    <mergeCell ref="C11:D45"/>
    <mergeCell ref="F11:L11"/>
    <mergeCell ref="E12:F27"/>
    <mergeCell ref="G12:G13"/>
    <mergeCell ref="H12:H13"/>
    <mergeCell ref="X7:Z7"/>
    <mergeCell ref="AA7:AB7"/>
    <mergeCell ref="AC7:AF7"/>
    <mergeCell ref="AG7:AL7"/>
    <mergeCell ref="AM7:AO7"/>
    <mergeCell ref="AP7:AP8"/>
    <mergeCell ref="Y12:Y13"/>
    <mergeCell ref="Z12:Z13"/>
    <mergeCell ref="A1:AP4"/>
    <mergeCell ref="A5:O6"/>
    <mergeCell ref="P5:AR5"/>
    <mergeCell ref="AA6:AO6"/>
    <mergeCell ref="A7:B7"/>
    <mergeCell ref="C7:D7"/>
    <mergeCell ref="E7:F7"/>
    <mergeCell ref="G7:J7"/>
    <mergeCell ref="K7:N7"/>
    <mergeCell ref="O7:W7"/>
  </mergeCells>
  <conditionalFormatting sqref="K14">
    <cfRule type="duplicateValues" dxfId="54" priority="42"/>
  </conditionalFormatting>
  <conditionalFormatting sqref="K15">
    <cfRule type="duplicateValues" dxfId="53" priority="41"/>
  </conditionalFormatting>
  <conditionalFormatting sqref="K17">
    <cfRule type="duplicateValues" dxfId="52" priority="40"/>
  </conditionalFormatting>
  <conditionalFormatting sqref="K20">
    <cfRule type="duplicateValues" dxfId="51" priority="39"/>
  </conditionalFormatting>
  <conditionalFormatting sqref="K21">
    <cfRule type="duplicateValues" dxfId="50" priority="36"/>
  </conditionalFormatting>
  <conditionalFormatting sqref="K21">
    <cfRule type="duplicateValues" dxfId="49" priority="37"/>
  </conditionalFormatting>
  <conditionalFormatting sqref="K21">
    <cfRule type="duplicateValues" dxfId="48" priority="38"/>
  </conditionalFormatting>
  <conditionalFormatting sqref="K26">
    <cfRule type="duplicateValues" dxfId="47" priority="34"/>
  </conditionalFormatting>
  <conditionalFormatting sqref="K26">
    <cfRule type="duplicateValues" dxfId="46" priority="35"/>
  </conditionalFormatting>
  <conditionalFormatting sqref="K27">
    <cfRule type="duplicateValues" dxfId="45" priority="32"/>
  </conditionalFormatting>
  <conditionalFormatting sqref="K27">
    <cfRule type="duplicateValues" dxfId="44" priority="33"/>
  </conditionalFormatting>
  <conditionalFormatting sqref="K29">
    <cfRule type="duplicateValues" dxfId="43" priority="30"/>
  </conditionalFormatting>
  <conditionalFormatting sqref="K29">
    <cfRule type="duplicateValues" dxfId="42" priority="31"/>
  </conditionalFormatting>
  <conditionalFormatting sqref="K39">
    <cfRule type="duplicateValues" dxfId="41" priority="28"/>
  </conditionalFormatting>
  <conditionalFormatting sqref="K39">
    <cfRule type="duplicateValues" dxfId="40" priority="29"/>
  </conditionalFormatting>
  <conditionalFormatting sqref="K40">
    <cfRule type="duplicateValues" dxfId="39" priority="26"/>
  </conditionalFormatting>
  <conditionalFormatting sqref="K40">
    <cfRule type="duplicateValues" dxfId="38" priority="27"/>
  </conditionalFormatting>
  <conditionalFormatting sqref="K42">
    <cfRule type="duplicateValues" dxfId="37" priority="24"/>
  </conditionalFormatting>
  <conditionalFormatting sqref="K42">
    <cfRule type="duplicateValues" dxfId="36" priority="25"/>
  </conditionalFormatting>
  <conditionalFormatting sqref="K43">
    <cfRule type="duplicateValues" dxfId="35" priority="22"/>
  </conditionalFormatting>
  <conditionalFormatting sqref="K43">
    <cfRule type="duplicateValues" dxfId="34" priority="23"/>
  </conditionalFormatting>
  <conditionalFormatting sqref="M14">
    <cfRule type="duplicateValues" dxfId="33" priority="21"/>
  </conditionalFormatting>
  <conditionalFormatting sqref="M15">
    <cfRule type="duplicateValues" dxfId="32" priority="20"/>
  </conditionalFormatting>
  <conditionalFormatting sqref="M17">
    <cfRule type="duplicateValues" dxfId="31" priority="19"/>
  </conditionalFormatting>
  <conditionalFormatting sqref="M20">
    <cfRule type="duplicateValues" dxfId="30" priority="18"/>
  </conditionalFormatting>
  <conditionalFormatting sqref="M21">
    <cfRule type="duplicateValues" dxfId="29" priority="15"/>
  </conditionalFormatting>
  <conditionalFormatting sqref="M21">
    <cfRule type="duplicateValues" dxfId="28" priority="16"/>
  </conditionalFormatting>
  <conditionalFormatting sqref="M21">
    <cfRule type="duplicateValues" dxfId="27" priority="17"/>
  </conditionalFormatting>
  <conditionalFormatting sqref="M26">
    <cfRule type="duplicateValues" dxfId="26" priority="13"/>
  </conditionalFormatting>
  <conditionalFormatting sqref="M26">
    <cfRule type="duplicateValues" dxfId="25" priority="14"/>
  </conditionalFormatting>
  <conditionalFormatting sqref="M27">
    <cfRule type="duplicateValues" dxfId="24" priority="11"/>
  </conditionalFormatting>
  <conditionalFormatting sqref="M27">
    <cfRule type="duplicateValues" dxfId="23" priority="12"/>
  </conditionalFormatting>
  <conditionalFormatting sqref="M29">
    <cfRule type="duplicateValues" dxfId="22" priority="9"/>
  </conditionalFormatting>
  <conditionalFormatting sqref="M29">
    <cfRule type="duplicateValues" dxfId="21" priority="10"/>
  </conditionalFormatting>
  <conditionalFormatting sqref="M39">
    <cfRule type="duplicateValues" dxfId="20" priority="7"/>
  </conditionalFormatting>
  <conditionalFormatting sqref="M39">
    <cfRule type="duplicateValues" dxfId="19" priority="8"/>
  </conditionalFormatting>
  <conditionalFormatting sqref="M40">
    <cfRule type="duplicateValues" dxfId="18" priority="5"/>
  </conditionalFormatting>
  <conditionalFormatting sqref="M40">
    <cfRule type="duplicateValues" dxfId="17" priority="6"/>
  </conditionalFormatting>
  <conditionalFormatting sqref="M42">
    <cfRule type="duplicateValues" dxfId="16" priority="3"/>
  </conditionalFormatting>
  <conditionalFormatting sqref="M42">
    <cfRule type="duplicateValues" dxfId="15" priority="4"/>
  </conditionalFormatting>
  <conditionalFormatting sqref="M43">
    <cfRule type="duplicateValues" dxfId="14" priority="1"/>
  </conditionalFormatting>
  <conditionalFormatting sqref="M43">
    <cfRule type="duplicateValues" dxfId="13" priority="2"/>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2060"/>
  </sheetPr>
  <dimension ref="A1:BM26"/>
  <sheetViews>
    <sheetView showGridLines="0" topLeftCell="N1" zoomScale="70" zoomScaleNormal="70" workbookViewId="0">
      <selection activeCell="P27" sqref="P27"/>
    </sheetView>
  </sheetViews>
  <sheetFormatPr baseColWidth="10" defaultColWidth="11.42578125" defaultRowHeight="27" customHeight="1" x14ac:dyDescent="0.25"/>
  <cols>
    <col min="1" max="1" width="17.5703125" style="117" customWidth="1"/>
    <col min="2" max="4" width="11.42578125" style="3" customWidth="1"/>
    <col min="5" max="5" width="11.28515625" style="3" customWidth="1"/>
    <col min="6" max="6" width="12" style="3" customWidth="1"/>
    <col min="7" max="7" width="16" style="3" customWidth="1"/>
    <col min="8" max="8" width="29.7109375" style="119" customWidth="1"/>
    <col min="9" max="9" width="18.5703125" style="2" customWidth="1"/>
    <col min="10" max="10" width="26" style="119" customWidth="1"/>
    <col min="11" max="11" width="13" style="2" customWidth="1"/>
    <col min="12" max="12" width="35" style="119" customWidth="1"/>
    <col min="13" max="13" width="20.85546875" style="2" customWidth="1"/>
    <col min="14" max="14" width="31.85546875" style="119" customWidth="1"/>
    <col min="15" max="15" width="18" style="2" customWidth="1"/>
    <col min="16" max="16" width="22.5703125" style="2" customWidth="1"/>
    <col min="17" max="17" width="40.7109375" style="119" customWidth="1"/>
    <col min="18" max="18" width="13.42578125" style="121" customWidth="1"/>
    <col min="19" max="19" width="25.5703125" style="130" customWidth="1"/>
    <col min="20" max="20" width="49.5703125" style="119" customWidth="1"/>
    <col min="21" max="21" width="39.5703125" style="119" customWidth="1"/>
    <col min="22" max="22" width="29.7109375" style="119" customWidth="1"/>
    <col min="23" max="23" width="25.7109375" style="130" customWidth="1"/>
    <col min="24" max="24" width="53.42578125" style="130" customWidth="1"/>
    <col min="25" max="25" width="11.7109375" style="124" customWidth="1"/>
    <col min="26" max="26" width="18.28515625" style="2" customWidth="1"/>
    <col min="27" max="27" width="13" style="3" customWidth="1"/>
    <col min="28" max="28" width="12.140625" style="3" customWidth="1"/>
    <col min="29" max="29" width="9.28515625" style="3" customWidth="1"/>
    <col min="30" max="30" width="11.28515625" style="3" customWidth="1"/>
    <col min="31" max="31" width="11" style="3" customWidth="1"/>
    <col min="32" max="32" width="9.5703125" style="3" customWidth="1"/>
    <col min="33" max="33" width="8.85546875" style="3" customWidth="1"/>
    <col min="34" max="34" width="9.5703125" style="3" customWidth="1"/>
    <col min="35" max="35" width="7.28515625" style="3" customWidth="1"/>
    <col min="36" max="38" width="8.28515625" style="3" customWidth="1"/>
    <col min="39" max="39" width="8.5703125" style="3" customWidth="1"/>
    <col min="40" max="40" width="8.42578125" style="3" customWidth="1"/>
    <col min="41" max="41" width="11.140625" style="3" customWidth="1"/>
    <col min="42" max="42" width="15.140625" style="3" customWidth="1"/>
    <col min="43" max="43" width="14.42578125" style="126" customWidth="1"/>
    <col min="44" max="44" width="16.5703125" style="126" customWidth="1"/>
    <col min="45" max="45" width="26.28515625" style="3" customWidth="1"/>
    <col min="46" max="16384" width="11.42578125" style="3"/>
  </cols>
  <sheetData>
    <row r="1" spans="1:65" ht="15.75" customHeight="1" x14ac:dyDescent="0.25">
      <c r="A1" s="3348" t="s">
        <v>191</v>
      </c>
      <c r="B1" s="2211"/>
      <c r="C1" s="2211"/>
      <c r="D1" s="2211"/>
      <c r="E1" s="2211"/>
      <c r="F1" s="2211"/>
      <c r="G1" s="2211"/>
      <c r="H1" s="2211"/>
      <c r="I1" s="2211"/>
      <c r="J1" s="2211"/>
      <c r="K1" s="2211"/>
      <c r="L1" s="2211"/>
      <c r="M1" s="2211"/>
      <c r="N1" s="2211"/>
      <c r="O1" s="2211"/>
      <c r="P1" s="2211"/>
      <c r="Q1" s="2211"/>
      <c r="R1" s="2211"/>
      <c r="S1" s="2211"/>
      <c r="T1" s="2211"/>
      <c r="U1" s="2211"/>
      <c r="V1" s="2211"/>
      <c r="W1" s="2211"/>
      <c r="X1" s="2211"/>
      <c r="Y1" s="2211"/>
      <c r="Z1" s="2211"/>
      <c r="AA1" s="2211"/>
      <c r="AB1" s="2211"/>
      <c r="AC1" s="2211"/>
      <c r="AD1" s="2211"/>
      <c r="AE1" s="2211"/>
      <c r="AF1" s="2211"/>
      <c r="AG1" s="2211"/>
      <c r="AH1" s="2211"/>
      <c r="AI1" s="2211"/>
      <c r="AJ1" s="2211"/>
      <c r="AK1" s="2211"/>
      <c r="AL1" s="2211"/>
      <c r="AM1" s="2211"/>
      <c r="AN1" s="2211"/>
      <c r="AO1" s="2211"/>
      <c r="AP1" s="2211"/>
      <c r="AQ1" s="2211"/>
      <c r="AR1" s="217" t="s">
        <v>1</v>
      </c>
      <c r="AS1" s="218" t="s">
        <v>2</v>
      </c>
      <c r="AT1" s="2"/>
      <c r="AU1" s="2"/>
      <c r="AV1" s="2"/>
      <c r="AW1" s="2"/>
      <c r="AX1" s="2"/>
      <c r="AY1" s="2"/>
      <c r="AZ1" s="2"/>
      <c r="BA1" s="2"/>
      <c r="BB1" s="2"/>
      <c r="BC1" s="2"/>
      <c r="BD1" s="2"/>
      <c r="BE1" s="2"/>
      <c r="BF1" s="2"/>
      <c r="BG1" s="2"/>
      <c r="BH1" s="2"/>
      <c r="BI1" s="2"/>
      <c r="BJ1" s="2"/>
      <c r="BK1" s="2"/>
      <c r="BL1" s="2"/>
      <c r="BM1" s="2"/>
    </row>
    <row r="2" spans="1:65" ht="15.75" x14ac:dyDescent="0.25">
      <c r="A2" s="3348"/>
      <c r="B2" s="2211"/>
      <c r="C2" s="2211"/>
      <c r="D2" s="2211"/>
      <c r="E2" s="2211"/>
      <c r="F2" s="2211"/>
      <c r="G2" s="2211"/>
      <c r="H2" s="2211"/>
      <c r="I2" s="2211"/>
      <c r="J2" s="2211"/>
      <c r="K2" s="2211"/>
      <c r="L2" s="2211"/>
      <c r="M2" s="2211"/>
      <c r="N2" s="2211"/>
      <c r="O2" s="2211"/>
      <c r="P2" s="2211"/>
      <c r="Q2" s="2211"/>
      <c r="R2" s="2211"/>
      <c r="S2" s="2211"/>
      <c r="T2" s="2211"/>
      <c r="U2" s="2211"/>
      <c r="V2" s="2211"/>
      <c r="W2" s="2211"/>
      <c r="X2" s="2211"/>
      <c r="Y2" s="2211"/>
      <c r="Z2" s="2211"/>
      <c r="AA2" s="2211"/>
      <c r="AB2" s="2211"/>
      <c r="AC2" s="2211"/>
      <c r="AD2" s="2211"/>
      <c r="AE2" s="2211"/>
      <c r="AF2" s="2211"/>
      <c r="AG2" s="2211"/>
      <c r="AH2" s="2211"/>
      <c r="AI2" s="2211"/>
      <c r="AJ2" s="2211"/>
      <c r="AK2" s="2211"/>
      <c r="AL2" s="2211"/>
      <c r="AM2" s="2211"/>
      <c r="AN2" s="2211"/>
      <c r="AO2" s="2211"/>
      <c r="AP2" s="2211"/>
      <c r="AQ2" s="2211"/>
      <c r="AR2" s="217" t="s">
        <v>3</v>
      </c>
      <c r="AS2" s="219" t="s">
        <v>4</v>
      </c>
      <c r="AT2" s="2"/>
      <c r="AU2" s="2"/>
      <c r="AV2" s="2"/>
      <c r="AW2" s="2"/>
      <c r="AX2" s="2"/>
      <c r="AY2" s="2"/>
      <c r="AZ2" s="2"/>
      <c r="BA2" s="2"/>
      <c r="BB2" s="2"/>
      <c r="BC2" s="2"/>
      <c r="BD2" s="2"/>
      <c r="BE2" s="2"/>
      <c r="BF2" s="2"/>
      <c r="BG2" s="2"/>
      <c r="BH2" s="2"/>
      <c r="BI2" s="2"/>
      <c r="BJ2" s="2"/>
      <c r="BK2" s="2"/>
      <c r="BL2" s="2"/>
      <c r="BM2" s="2"/>
    </row>
    <row r="3" spans="1:65" ht="15.75" x14ac:dyDescent="0.25">
      <c r="A3" s="3348"/>
      <c r="B3" s="2211"/>
      <c r="C3" s="2211"/>
      <c r="D3" s="2211"/>
      <c r="E3" s="2211"/>
      <c r="F3" s="2211"/>
      <c r="G3" s="2211"/>
      <c r="H3" s="2211"/>
      <c r="I3" s="2211"/>
      <c r="J3" s="2211"/>
      <c r="K3" s="2211"/>
      <c r="L3" s="2211"/>
      <c r="M3" s="2211"/>
      <c r="N3" s="2211"/>
      <c r="O3" s="2211"/>
      <c r="P3" s="2211"/>
      <c r="Q3" s="2211"/>
      <c r="R3" s="2211"/>
      <c r="S3" s="2211"/>
      <c r="T3" s="2211"/>
      <c r="U3" s="2211"/>
      <c r="V3" s="2211"/>
      <c r="W3" s="2211"/>
      <c r="X3" s="2211"/>
      <c r="Y3" s="2211"/>
      <c r="Z3" s="2211"/>
      <c r="AA3" s="2211"/>
      <c r="AB3" s="2211"/>
      <c r="AC3" s="2211"/>
      <c r="AD3" s="2211"/>
      <c r="AE3" s="2211"/>
      <c r="AF3" s="2211"/>
      <c r="AG3" s="2211"/>
      <c r="AH3" s="2211"/>
      <c r="AI3" s="2211"/>
      <c r="AJ3" s="2211"/>
      <c r="AK3" s="2211"/>
      <c r="AL3" s="2211"/>
      <c r="AM3" s="2211"/>
      <c r="AN3" s="2211"/>
      <c r="AO3" s="2211"/>
      <c r="AP3" s="2211"/>
      <c r="AQ3" s="2211"/>
      <c r="AR3" s="217" t="s">
        <v>5</v>
      </c>
      <c r="AS3" s="220">
        <v>44503</v>
      </c>
      <c r="AT3" s="2"/>
      <c r="AU3" s="2"/>
      <c r="AV3" s="2"/>
      <c r="AW3" s="2"/>
      <c r="AX3" s="2"/>
      <c r="AY3" s="2"/>
      <c r="AZ3" s="2"/>
      <c r="BA3" s="2"/>
      <c r="BB3" s="2"/>
      <c r="BC3" s="2"/>
      <c r="BD3" s="2"/>
      <c r="BE3" s="2"/>
      <c r="BF3" s="2"/>
      <c r="BG3" s="2"/>
      <c r="BH3" s="2"/>
      <c r="BI3" s="2"/>
      <c r="BJ3" s="2"/>
      <c r="BK3" s="2"/>
      <c r="BL3" s="2"/>
      <c r="BM3" s="2"/>
    </row>
    <row r="4" spans="1:65" ht="15.75" x14ac:dyDescent="0.25">
      <c r="A4" s="3349"/>
      <c r="B4" s="2213"/>
      <c r="C4" s="2213"/>
      <c r="D4" s="2213"/>
      <c r="E4" s="2213"/>
      <c r="F4" s="2213"/>
      <c r="G4" s="2213"/>
      <c r="H4" s="2213"/>
      <c r="I4" s="2213"/>
      <c r="J4" s="2213"/>
      <c r="K4" s="2213"/>
      <c r="L4" s="2213"/>
      <c r="M4" s="2213"/>
      <c r="N4" s="2213"/>
      <c r="O4" s="2213"/>
      <c r="P4" s="2213"/>
      <c r="Q4" s="2213"/>
      <c r="R4" s="2213"/>
      <c r="S4" s="2213"/>
      <c r="T4" s="2213"/>
      <c r="U4" s="2213"/>
      <c r="V4" s="2213"/>
      <c r="W4" s="2213"/>
      <c r="X4" s="2213"/>
      <c r="Y4" s="2213"/>
      <c r="Z4" s="2213"/>
      <c r="AA4" s="2213"/>
      <c r="AB4" s="2213"/>
      <c r="AC4" s="2213"/>
      <c r="AD4" s="2213"/>
      <c r="AE4" s="2213"/>
      <c r="AF4" s="2213"/>
      <c r="AG4" s="2213"/>
      <c r="AH4" s="2213"/>
      <c r="AI4" s="2213"/>
      <c r="AJ4" s="2213"/>
      <c r="AK4" s="2213"/>
      <c r="AL4" s="2213"/>
      <c r="AM4" s="2213"/>
      <c r="AN4" s="2213"/>
      <c r="AO4" s="2213"/>
      <c r="AP4" s="2213"/>
      <c r="AQ4" s="2213"/>
      <c r="AR4" s="217" t="s">
        <v>6</v>
      </c>
      <c r="AS4" s="221" t="s">
        <v>7</v>
      </c>
      <c r="AT4" s="2"/>
      <c r="AU4" s="2"/>
      <c r="AV4" s="2"/>
      <c r="AW4" s="2"/>
      <c r="AX4" s="2"/>
      <c r="AY4" s="2"/>
      <c r="AZ4" s="2"/>
      <c r="BA4" s="2"/>
      <c r="BB4" s="2"/>
      <c r="BC4" s="2"/>
      <c r="BD4" s="2"/>
      <c r="BE4" s="2"/>
      <c r="BF4" s="2"/>
      <c r="BG4" s="2"/>
      <c r="BH4" s="2"/>
      <c r="BI4" s="2"/>
      <c r="BJ4" s="2"/>
      <c r="BK4" s="2"/>
      <c r="BL4" s="2"/>
      <c r="BM4" s="2"/>
    </row>
    <row r="5" spans="1:65" ht="15.75" x14ac:dyDescent="0.25">
      <c r="A5" s="2231" t="s">
        <v>189</v>
      </c>
      <c r="B5" s="2215"/>
      <c r="C5" s="2215"/>
      <c r="D5" s="2215"/>
      <c r="E5" s="2215"/>
      <c r="F5" s="2215"/>
      <c r="G5" s="2215"/>
      <c r="H5" s="2215"/>
      <c r="I5" s="2215"/>
      <c r="J5" s="2215"/>
      <c r="K5" s="2215"/>
      <c r="L5" s="2215"/>
      <c r="M5" s="2215"/>
      <c r="N5" s="2215"/>
      <c r="O5" s="2594"/>
      <c r="P5" s="222"/>
      <c r="Q5" s="223"/>
      <c r="R5" s="222"/>
      <c r="S5" s="222"/>
      <c r="T5" s="223"/>
      <c r="U5" s="223"/>
      <c r="V5" s="223"/>
      <c r="W5" s="222"/>
      <c r="X5" s="222"/>
      <c r="Y5" s="222"/>
      <c r="Z5" s="222"/>
      <c r="AA5" s="222"/>
      <c r="AB5" s="222"/>
      <c r="AC5" s="222"/>
      <c r="AD5" s="222"/>
      <c r="AE5" s="222"/>
      <c r="AF5" s="222"/>
      <c r="AG5" s="222"/>
      <c r="AH5" s="222"/>
      <c r="AI5" s="222"/>
      <c r="AJ5" s="222"/>
      <c r="AK5" s="222"/>
      <c r="AL5" s="222"/>
      <c r="AM5" s="222"/>
      <c r="AN5" s="222"/>
      <c r="AO5" s="222"/>
      <c r="AP5" s="222"/>
      <c r="AQ5" s="222"/>
      <c r="AR5" s="222"/>
      <c r="AS5" s="224"/>
      <c r="AT5" s="2"/>
      <c r="AU5" s="2"/>
      <c r="AV5" s="2"/>
      <c r="AW5" s="2"/>
      <c r="AX5" s="2"/>
      <c r="AY5" s="2"/>
      <c r="AZ5" s="2"/>
      <c r="BA5" s="2"/>
      <c r="BB5" s="2"/>
      <c r="BC5" s="2"/>
      <c r="BD5" s="2"/>
      <c r="BE5" s="2"/>
      <c r="BF5" s="2"/>
      <c r="BG5" s="2"/>
      <c r="BH5" s="2"/>
      <c r="BI5" s="2"/>
      <c r="BJ5" s="2"/>
      <c r="BK5" s="2"/>
      <c r="BL5" s="2"/>
      <c r="BM5" s="2"/>
    </row>
    <row r="6" spans="1:65" ht="15.75" x14ac:dyDescent="0.25">
      <c r="A6" s="2232"/>
      <c r="B6" s="2233"/>
      <c r="C6" s="2233"/>
      <c r="D6" s="2233"/>
      <c r="E6" s="2233"/>
      <c r="F6" s="2233"/>
      <c r="G6" s="2233"/>
      <c r="H6" s="2233"/>
      <c r="I6" s="2233"/>
      <c r="J6" s="2233"/>
      <c r="K6" s="2233"/>
      <c r="L6" s="2233"/>
      <c r="M6" s="2233"/>
      <c r="N6" s="2233"/>
      <c r="O6" s="2235"/>
      <c r="P6" s="8"/>
      <c r="Q6" s="9"/>
      <c r="R6" s="8"/>
      <c r="S6" s="8"/>
      <c r="T6" s="135"/>
      <c r="U6" s="9"/>
      <c r="V6" s="9"/>
      <c r="W6" s="8"/>
      <c r="X6" s="8"/>
      <c r="Y6" s="8"/>
      <c r="Z6" s="8"/>
      <c r="AA6" s="226" t="s">
        <v>9</v>
      </c>
      <c r="AB6" s="227"/>
      <c r="AC6" s="227"/>
      <c r="AD6" s="227"/>
      <c r="AE6" s="227"/>
      <c r="AF6" s="227"/>
      <c r="AG6" s="227"/>
      <c r="AH6" s="227"/>
      <c r="AI6" s="227"/>
      <c r="AJ6" s="227"/>
      <c r="AK6" s="227"/>
      <c r="AL6" s="227"/>
      <c r="AM6" s="227"/>
      <c r="AN6" s="227"/>
      <c r="AO6" s="228"/>
      <c r="AP6" s="8"/>
      <c r="AQ6" s="8"/>
      <c r="AR6" s="8"/>
      <c r="AS6" s="10"/>
      <c r="AT6" s="2"/>
      <c r="AU6" s="2"/>
      <c r="AV6" s="2"/>
      <c r="AW6" s="2"/>
      <c r="AX6" s="2"/>
      <c r="AY6" s="2"/>
      <c r="AZ6" s="2"/>
      <c r="BA6" s="2"/>
      <c r="BB6" s="2"/>
      <c r="BC6" s="2"/>
      <c r="BD6" s="2"/>
      <c r="BE6" s="2"/>
      <c r="BF6" s="2"/>
      <c r="BG6" s="2"/>
      <c r="BH6" s="2"/>
      <c r="BI6" s="2"/>
      <c r="BJ6" s="2"/>
      <c r="BK6" s="2"/>
      <c r="BL6" s="2"/>
      <c r="BM6" s="2"/>
    </row>
    <row r="7" spans="1:65" ht="31.5" customHeight="1" x14ac:dyDescent="0.25">
      <c r="A7" s="2238" t="s">
        <v>10</v>
      </c>
      <c r="B7" s="2237"/>
      <c r="C7" s="3350" t="s">
        <v>192</v>
      </c>
      <c r="D7" s="3351"/>
      <c r="E7" s="3350" t="s">
        <v>12</v>
      </c>
      <c r="F7" s="3351"/>
      <c r="G7" s="2208" t="s">
        <v>13</v>
      </c>
      <c r="H7" s="2208"/>
      <c r="I7" s="2208"/>
      <c r="J7" s="2208"/>
      <c r="K7" s="2208" t="s">
        <v>14</v>
      </c>
      <c r="L7" s="2208"/>
      <c r="M7" s="2208"/>
      <c r="N7" s="2208"/>
      <c r="O7" s="3352" t="s">
        <v>15</v>
      </c>
      <c r="P7" s="3353"/>
      <c r="Q7" s="3353"/>
      <c r="R7" s="3353"/>
      <c r="S7" s="3353"/>
      <c r="T7" s="3353"/>
      <c r="U7" s="3353"/>
      <c r="V7" s="3353"/>
      <c r="W7" s="3353"/>
      <c r="X7" s="2208" t="s">
        <v>16</v>
      </c>
      <c r="Y7" s="2208"/>
      <c r="Z7" s="2208"/>
      <c r="AA7" s="2209" t="s">
        <v>17</v>
      </c>
      <c r="AB7" s="2210"/>
      <c r="AC7" s="2225" t="s">
        <v>18</v>
      </c>
      <c r="AD7" s="2226"/>
      <c r="AE7" s="2226"/>
      <c r="AF7" s="2226"/>
      <c r="AG7" s="2227" t="s">
        <v>19</v>
      </c>
      <c r="AH7" s="2227"/>
      <c r="AI7" s="2227"/>
      <c r="AJ7" s="2227"/>
      <c r="AK7" s="2227"/>
      <c r="AL7" s="2227"/>
      <c r="AM7" s="2228" t="s">
        <v>20</v>
      </c>
      <c r="AN7" s="2228"/>
      <c r="AO7" s="2228"/>
      <c r="AP7" s="2229" t="s">
        <v>21</v>
      </c>
      <c r="AQ7" s="2578" t="s">
        <v>22</v>
      </c>
      <c r="AR7" s="2578" t="s">
        <v>23</v>
      </c>
      <c r="AS7" s="2223" t="s">
        <v>24</v>
      </c>
      <c r="AT7" s="2"/>
      <c r="AU7" s="2"/>
      <c r="AV7" s="2"/>
      <c r="AW7" s="2"/>
      <c r="AX7" s="2"/>
      <c r="AY7" s="2"/>
      <c r="AZ7" s="2"/>
      <c r="BA7" s="2"/>
      <c r="BB7" s="2"/>
      <c r="BC7" s="2"/>
      <c r="BD7" s="2"/>
      <c r="BE7" s="2"/>
      <c r="BF7" s="2"/>
      <c r="BG7" s="2"/>
      <c r="BH7" s="2"/>
      <c r="BI7" s="2"/>
      <c r="BJ7" s="2"/>
      <c r="BK7" s="2"/>
      <c r="BL7" s="2"/>
      <c r="BM7" s="2"/>
    </row>
    <row r="8" spans="1:65" ht="117" customHeight="1" x14ac:dyDescent="0.25">
      <c r="A8" s="229" t="s">
        <v>25</v>
      </c>
      <c r="B8" s="14" t="s">
        <v>26</v>
      </c>
      <c r="C8" s="14" t="s">
        <v>25</v>
      </c>
      <c r="D8" s="14" t="s">
        <v>26</v>
      </c>
      <c r="E8" s="14" t="s">
        <v>25</v>
      </c>
      <c r="F8" s="14" t="s">
        <v>26</v>
      </c>
      <c r="G8" s="14" t="s">
        <v>27</v>
      </c>
      <c r="H8" s="14" t="s">
        <v>28</v>
      </c>
      <c r="I8" s="14" t="s">
        <v>29</v>
      </c>
      <c r="J8" s="14" t="s">
        <v>187</v>
      </c>
      <c r="K8" s="14" t="s">
        <v>27</v>
      </c>
      <c r="L8" s="14" t="s">
        <v>31</v>
      </c>
      <c r="M8" s="14" t="s">
        <v>32</v>
      </c>
      <c r="N8" s="14" t="s">
        <v>33</v>
      </c>
      <c r="O8" s="12" t="s">
        <v>34</v>
      </c>
      <c r="P8" s="14" t="s">
        <v>35</v>
      </c>
      <c r="Q8" s="14" t="s">
        <v>36</v>
      </c>
      <c r="R8" s="14" t="s">
        <v>37</v>
      </c>
      <c r="S8" s="14" t="s">
        <v>38</v>
      </c>
      <c r="T8" s="14" t="s">
        <v>39</v>
      </c>
      <c r="U8" s="14" t="s">
        <v>40</v>
      </c>
      <c r="V8" s="14" t="s">
        <v>41</v>
      </c>
      <c r="W8" s="14" t="s">
        <v>193</v>
      </c>
      <c r="X8" s="14" t="s">
        <v>43</v>
      </c>
      <c r="Y8" s="14" t="s">
        <v>44</v>
      </c>
      <c r="Z8" s="14" t="s">
        <v>26</v>
      </c>
      <c r="AA8" s="16" t="s">
        <v>45</v>
      </c>
      <c r="AB8" s="17" t="s">
        <v>46</v>
      </c>
      <c r="AC8" s="17" t="s">
        <v>47</v>
      </c>
      <c r="AD8" s="17" t="s">
        <v>48</v>
      </c>
      <c r="AE8" s="17" t="s">
        <v>49</v>
      </c>
      <c r="AF8" s="17" t="s">
        <v>50</v>
      </c>
      <c r="AG8" s="18" t="s">
        <v>51</v>
      </c>
      <c r="AH8" s="18" t="s">
        <v>52</v>
      </c>
      <c r="AI8" s="18" t="s">
        <v>53</v>
      </c>
      <c r="AJ8" s="18" t="s">
        <v>54</v>
      </c>
      <c r="AK8" s="18" t="s">
        <v>55</v>
      </c>
      <c r="AL8" s="18" t="s">
        <v>56</v>
      </c>
      <c r="AM8" s="18" t="s">
        <v>57</v>
      </c>
      <c r="AN8" s="18" t="s">
        <v>58</v>
      </c>
      <c r="AO8" s="18" t="s">
        <v>59</v>
      </c>
      <c r="AP8" s="2229"/>
      <c r="AQ8" s="2579"/>
      <c r="AR8" s="2579"/>
      <c r="AS8" s="3344"/>
      <c r="AT8" s="2"/>
      <c r="AU8" s="2"/>
      <c r="AV8" s="2"/>
      <c r="AW8" s="2"/>
      <c r="AX8" s="2"/>
      <c r="AY8" s="2"/>
      <c r="AZ8" s="2"/>
      <c r="BA8" s="2"/>
      <c r="BB8" s="2"/>
      <c r="BC8" s="2"/>
      <c r="BD8" s="2"/>
      <c r="BE8" s="2"/>
      <c r="BF8" s="2"/>
      <c r="BG8" s="2"/>
      <c r="BH8" s="2"/>
      <c r="BI8" s="2"/>
      <c r="BJ8" s="2"/>
      <c r="BK8" s="2"/>
      <c r="BL8" s="2"/>
      <c r="BM8" s="2"/>
    </row>
    <row r="9" spans="1:65" ht="15.75" x14ac:dyDescent="0.25">
      <c r="A9" s="230">
        <v>4</v>
      </c>
      <c r="B9" s="231" t="s">
        <v>194</v>
      </c>
      <c r="C9" s="232"/>
      <c r="D9" s="232"/>
      <c r="E9" s="232"/>
      <c r="F9" s="232"/>
      <c r="G9" s="232"/>
      <c r="H9" s="233"/>
      <c r="I9" s="234"/>
      <c r="J9" s="233"/>
      <c r="K9" s="234"/>
      <c r="L9" s="233"/>
      <c r="M9" s="234"/>
      <c r="N9" s="233"/>
      <c r="O9" s="234"/>
      <c r="P9" s="234"/>
      <c r="Q9" s="233"/>
      <c r="R9" s="235"/>
      <c r="S9" s="236"/>
      <c r="T9" s="237"/>
      <c r="U9" s="233"/>
      <c r="V9" s="233"/>
      <c r="W9" s="236"/>
      <c r="X9" s="234"/>
      <c r="Y9" s="238"/>
      <c r="Z9" s="234"/>
      <c r="AA9" s="234"/>
      <c r="AB9" s="234"/>
      <c r="AC9" s="234"/>
      <c r="AD9" s="234"/>
      <c r="AE9" s="234"/>
      <c r="AF9" s="234"/>
      <c r="AG9" s="234"/>
      <c r="AH9" s="234"/>
      <c r="AI9" s="234"/>
      <c r="AJ9" s="234"/>
      <c r="AK9" s="234"/>
      <c r="AL9" s="234"/>
      <c r="AM9" s="20"/>
      <c r="AN9" s="20"/>
      <c r="AO9" s="20"/>
      <c r="AP9" s="20"/>
      <c r="AQ9" s="27"/>
      <c r="AR9" s="27"/>
      <c r="AS9" s="239"/>
      <c r="AT9" s="2"/>
      <c r="AU9" s="2"/>
      <c r="AV9" s="2"/>
      <c r="AW9" s="2"/>
      <c r="AX9" s="2"/>
      <c r="AY9" s="2"/>
      <c r="AZ9" s="2"/>
      <c r="BA9" s="2"/>
      <c r="BB9" s="2"/>
      <c r="BC9" s="2"/>
      <c r="BD9" s="2"/>
      <c r="BE9" s="2"/>
      <c r="BF9" s="2"/>
      <c r="BG9" s="2"/>
      <c r="BH9" s="2"/>
      <c r="BI9" s="2"/>
      <c r="BJ9" s="2"/>
      <c r="BK9" s="2"/>
      <c r="BL9" s="2"/>
      <c r="BM9" s="2"/>
    </row>
    <row r="10" spans="1:65" s="70" customFormat="1" ht="15.75" x14ac:dyDescent="0.25">
      <c r="A10" s="240"/>
      <c r="B10" s="241"/>
      <c r="C10" s="32">
        <v>45</v>
      </c>
      <c r="D10" s="3345" t="s">
        <v>61</v>
      </c>
      <c r="E10" s="3346"/>
      <c r="F10" s="3346"/>
      <c r="G10" s="3346"/>
      <c r="H10" s="3346"/>
      <c r="I10" s="34"/>
      <c r="J10" s="33"/>
      <c r="K10" s="34"/>
      <c r="L10" s="33"/>
      <c r="M10" s="34"/>
      <c r="N10" s="33"/>
      <c r="O10" s="34"/>
      <c r="P10" s="34"/>
      <c r="Q10" s="33"/>
      <c r="R10" s="36"/>
      <c r="S10" s="38"/>
      <c r="T10" s="242"/>
      <c r="U10" s="33"/>
      <c r="V10" s="33"/>
      <c r="W10" s="38"/>
      <c r="X10" s="34"/>
      <c r="Y10" s="39"/>
      <c r="Z10" s="34"/>
      <c r="AA10" s="34"/>
      <c r="AB10" s="34"/>
      <c r="AC10" s="34"/>
      <c r="AD10" s="34"/>
      <c r="AE10" s="34"/>
      <c r="AF10" s="34"/>
      <c r="AG10" s="34"/>
      <c r="AH10" s="34"/>
      <c r="AI10" s="34"/>
      <c r="AJ10" s="34"/>
      <c r="AK10" s="34"/>
      <c r="AL10" s="34"/>
      <c r="AM10" s="34"/>
      <c r="AN10" s="34"/>
      <c r="AO10" s="34"/>
      <c r="AP10" s="34"/>
      <c r="AQ10" s="40"/>
      <c r="AR10" s="40"/>
      <c r="AS10" s="243"/>
    </row>
    <row r="11" spans="1:65" s="2" customFormat="1" ht="15.75" x14ac:dyDescent="0.25">
      <c r="A11" s="244"/>
      <c r="B11" s="245"/>
      <c r="C11" s="246"/>
      <c r="D11" s="247"/>
      <c r="E11" s="248">
        <v>4599</v>
      </c>
      <c r="F11" s="3347" t="s">
        <v>195</v>
      </c>
      <c r="G11" s="2626"/>
      <c r="H11" s="2626"/>
      <c r="I11" s="2626"/>
      <c r="J11" s="2626"/>
      <c r="K11" s="249"/>
      <c r="L11" s="250"/>
      <c r="M11" s="249"/>
      <c r="N11" s="250"/>
      <c r="O11" s="249"/>
      <c r="P11" s="249"/>
      <c r="Q11" s="250"/>
      <c r="R11" s="249"/>
      <c r="S11" s="249"/>
      <c r="T11" s="251"/>
      <c r="U11" s="250"/>
      <c r="V11" s="250"/>
      <c r="W11" s="252"/>
      <c r="X11" s="252"/>
      <c r="Y11" s="252"/>
      <c r="Z11" s="252"/>
      <c r="AA11" s="252"/>
      <c r="AB11" s="252"/>
      <c r="AC11" s="252"/>
      <c r="AD11" s="252"/>
      <c r="AE11" s="252"/>
      <c r="AF11" s="252"/>
      <c r="AG11" s="252"/>
      <c r="AH11" s="252"/>
      <c r="AI11" s="252"/>
      <c r="AJ11" s="252"/>
      <c r="AK11" s="252"/>
      <c r="AL11" s="252"/>
      <c r="AM11" s="58"/>
      <c r="AN11" s="58"/>
      <c r="AO11" s="58"/>
      <c r="AP11" s="58"/>
      <c r="AQ11" s="60"/>
      <c r="AR11" s="60"/>
      <c r="AS11" s="61"/>
    </row>
    <row r="12" spans="1:65" s="2" customFormat="1" ht="78.75" customHeight="1" x14ac:dyDescent="0.25">
      <c r="A12" s="244"/>
      <c r="B12" s="245"/>
      <c r="C12" s="253"/>
      <c r="D12" s="254"/>
      <c r="E12" s="158"/>
      <c r="F12" s="156"/>
      <c r="G12" s="2145" t="s">
        <v>63</v>
      </c>
      <c r="H12" s="2151" t="s">
        <v>196</v>
      </c>
      <c r="I12" s="2145">
        <v>4599023</v>
      </c>
      <c r="J12" s="2151" t="s">
        <v>197</v>
      </c>
      <c r="K12" s="2305" t="s">
        <v>63</v>
      </c>
      <c r="L12" s="2151" t="s">
        <v>198</v>
      </c>
      <c r="M12" s="2305">
        <v>45990231</v>
      </c>
      <c r="N12" s="2151" t="s">
        <v>199</v>
      </c>
      <c r="O12" s="3319">
        <v>1</v>
      </c>
      <c r="P12" s="3338" t="s">
        <v>200</v>
      </c>
      <c r="Q12" s="2759" t="s">
        <v>201</v>
      </c>
      <c r="R12" s="3342">
        <f>SUM(W12:W13)/S12</f>
        <v>1</v>
      </c>
      <c r="S12" s="3343">
        <f>+W12+W13</f>
        <v>249636991.63999999</v>
      </c>
      <c r="T12" s="3336" t="s">
        <v>202</v>
      </c>
      <c r="U12" s="3336" t="s">
        <v>203</v>
      </c>
      <c r="V12" s="3337" t="s">
        <v>204</v>
      </c>
      <c r="W12" s="255">
        <v>239636991.63999999</v>
      </c>
      <c r="X12" s="256" t="s">
        <v>205</v>
      </c>
      <c r="Y12" s="3332">
        <v>20</v>
      </c>
      <c r="Z12" s="3334" t="s">
        <v>74</v>
      </c>
      <c r="AA12" s="3330">
        <v>295972</v>
      </c>
      <c r="AB12" s="3330">
        <v>285580</v>
      </c>
      <c r="AC12" s="3330">
        <v>135545</v>
      </c>
      <c r="AD12" s="3330">
        <v>44254</v>
      </c>
      <c r="AE12" s="3330">
        <v>309146</v>
      </c>
      <c r="AF12" s="3330">
        <v>92607</v>
      </c>
      <c r="AG12" s="3330">
        <v>2145</v>
      </c>
      <c r="AH12" s="3330">
        <v>12718</v>
      </c>
      <c r="AI12" s="3330">
        <v>26</v>
      </c>
      <c r="AJ12" s="3330">
        <v>37</v>
      </c>
      <c r="AK12" s="3330"/>
      <c r="AL12" s="3330"/>
      <c r="AM12" s="3330">
        <v>44350</v>
      </c>
      <c r="AN12" s="3330">
        <v>21944</v>
      </c>
      <c r="AO12" s="3330">
        <v>75687</v>
      </c>
      <c r="AP12" s="3330">
        <v>581552</v>
      </c>
      <c r="AQ12" s="3312">
        <v>44198</v>
      </c>
      <c r="AR12" s="3312">
        <v>44561</v>
      </c>
      <c r="AS12" s="3314" t="s">
        <v>206</v>
      </c>
    </row>
    <row r="13" spans="1:65" s="2" customFormat="1" ht="115.5" customHeight="1" x14ac:dyDescent="0.25">
      <c r="A13" s="244"/>
      <c r="B13" s="245"/>
      <c r="C13" s="253"/>
      <c r="D13" s="254"/>
      <c r="E13" s="158"/>
      <c r="F13" s="156"/>
      <c r="G13" s="2145"/>
      <c r="H13" s="2151"/>
      <c r="I13" s="2145"/>
      <c r="J13" s="2151"/>
      <c r="K13" s="2305"/>
      <c r="L13" s="2151"/>
      <c r="M13" s="2305"/>
      <c r="N13" s="2151"/>
      <c r="O13" s="3319"/>
      <c r="P13" s="3338"/>
      <c r="Q13" s="2759"/>
      <c r="R13" s="3342"/>
      <c r="S13" s="3343"/>
      <c r="T13" s="3336"/>
      <c r="U13" s="3336"/>
      <c r="V13" s="3337"/>
      <c r="W13" s="257">
        <v>10000000</v>
      </c>
      <c r="X13" s="258" t="s">
        <v>207</v>
      </c>
      <c r="Y13" s="3333"/>
      <c r="Z13" s="3335"/>
      <c r="AA13" s="3331"/>
      <c r="AB13" s="3331"/>
      <c r="AC13" s="3331"/>
      <c r="AD13" s="3331"/>
      <c r="AE13" s="3331"/>
      <c r="AF13" s="3331"/>
      <c r="AG13" s="3331"/>
      <c r="AH13" s="3331"/>
      <c r="AI13" s="3331"/>
      <c r="AJ13" s="3331"/>
      <c r="AK13" s="3331"/>
      <c r="AL13" s="3331"/>
      <c r="AM13" s="3331"/>
      <c r="AN13" s="3331"/>
      <c r="AO13" s="3331"/>
      <c r="AP13" s="3331"/>
      <c r="AQ13" s="3312"/>
      <c r="AR13" s="3312"/>
      <c r="AS13" s="3314"/>
    </row>
    <row r="14" spans="1:65" s="2" customFormat="1" ht="30" customHeight="1" x14ac:dyDescent="0.25">
      <c r="A14" s="244"/>
      <c r="B14" s="245"/>
      <c r="C14" s="253"/>
      <c r="D14" s="254"/>
      <c r="E14" s="259"/>
      <c r="F14" s="71"/>
      <c r="G14" s="3164" t="s">
        <v>63</v>
      </c>
      <c r="H14" s="2257" t="s">
        <v>208</v>
      </c>
      <c r="I14" s="3164">
        <v>4599029</v>
      </c>
      <c r="J14" s="2171" t="s">
        <v>209</v>
      </c>
      <c r="K14" s="2207" t="s">
        <v>63</v>
      </c>
      <c r="L14" s="2495" t="s">
        <v>210</v>
      </c>
      <c r="M14" s="2207">
        <v>459902900</v>
      </c>
      <c r="N14" s="2495" t="s">
        <v>111</v>
      </c>
      <c r="O14" s="2207">
        <v>1</v>
      </c>
      <c r="P14" s="2171" t="s">
        <v>211</v>
      </c>
      <c r="Q14" s="2322" t="s">
        <v>212</v>
      </c>
      <c r="R14" s="2323">
        <f>SUM(W14:W17)/S14</f>
        <v>1</v>
      </c>
      <c r="S14" s="3339">
        <f>+W14+W15+W16+W17</f>
        <v>783075508.38</v>
      </c>
      <c r="T14" s="3340" t="s">
        <v>213</v>
      </c>
      <c r="U14" s="3341" t="s">
        <v>214</v>
      </c>
      <c r="V14" s="3328" t="s">
        <v>215</v>
      </c>
      <c r="W14" s="260">
        <v>151075508.38</v>
      </c>
      <c r="X14" s="261" t="s">
        <v>216</v>
      </c>
      <c r="Y14" s="262">
        <v>20</v>
      </c>
      <c r="Z14" s="263" t="s">
        <v>74</v>
      </c>
      <c r="AA14" s="2577">
        <v>295972</v>
      </c>
      <c r="AB14" s="2577">
        <v>285580</v>
      </c>
      <c r="AC14" s="2577">
        <v>135545</v>
      </c>
      <c r="AD14" s="2577">
        <v>44254</v>
      </c>
      <c r="AE14" s="2577">
        <v>309146</v>
      </c>
      <c r="AF14" s="2577">
        <v>92607</v>
      </c>
      <c r="AG14" s="2577">
        <v>2145</v>
      </c>
      <c r="AH14" s="2577">
        <v>12718</v>
      </c>
      <c r="AI14" s="2577">
        <v>26</v>
      </c>
      <c r="AJ14" s="2577">
        <v>37</v>
      </c>
      <c r="AK14" s="2577"/>
      <c r="AL14" s="2577"/>
      <c r="AM14" s="2577">
        <v>44350</v>
      </c>
      <c r="AN14" s="2577">
        <v>21944</v>
      </c>
      <c r="AO14" s="2577">
        <v>75687</v>
      </c>
      <c r="AP14" s="2577">
        <v>581552</v>
      </c>
      <c r="AQ14" s="3312">
        <v>44198</v>
      </c>
      <c r="AR14" s="3312">
        <v>44561</v>
      </c>
      <c r="AS14" s="2423" t="s">
        <v>206</v>
      </c>
    </row>
    <row r="15" spans="1:65" s="2" customFormat="1" ht="30" x14ac:dyDescent="0.25">
      <c r="A15" s="244"/>
      <c r="B15" s="245"/>
      <c r="C15" s="253"/>
      <c r="D15" s="254"/>
      <c r="E15" s="259"/>
      <c r="F15" s="71"/>
      <c r="G15" s="3164"/>
      <c r="H15" s="2257"/>
      <c r="I15" s="3164"/>
      <c r="J15" s="2171"/>
      <c r="K15" s="2207"/>
      <c r="L15" s="2495"/>
      <c r="M15" s="2207"/>
      <c r="N15" s="2495"/>
      <c r="O15" s="2207"/>
      <c r="P15" s="2171"/>
      <c r="Q15" s="2322"/>
      <c r="R15" s="2323"/>
      <c r="S15" s="3339"/>
      <c r="T15" s="3340"/>
      <c r="U15" s="3341"/>
      <c r="V15" s="3329"/>
      <c r="W15" s="260">
        <v>182000000</v>
      </c>
      <c r="X15" s="261" t="s">
        <v>217</v>
      </c>
      <c r="Y15" s="262">
        <v>88</v>
      </c>
      <c r="Z15" s="264" t="s">
        <v>218</v>
      </c>
      <c r="AA15" s="2577"/>
      <c r="AB15" s="2577"/>
      <c r="AC15" s="2577"/>
      <c r="AD15" s="2577"/>
      <c r="AE15" s="2577"/>
      <c r="AF15" s="2577"/>
      <c r="AG15" s="2577"/>
      <c r="AH15" s="2577"/>
      <c r="AI15" s="2577"/>
      <c r="AJ15" s="2577"/>
      <c r="AK15" s="2577"/>
      <c r="AL15" s="2577"/>
      <c r="AM15" s="2577"/>
      <c r="AN15" s="2577"/>
      <c r="AO15" s="2577"/>
      <c r="AP15" s="2577"/>
      <c r="AQ15" s="3312"/>
      <c r="AR15" s="3312"/>
      <c r="AS15" s="2423"/>
    </row>
    <row r="16" spans="1:65" s="2" customFormat="1" ht="30" customHeight="1" x14ac:dyDescent="0.25">
      <c r="A16" s="265"/>
      <c r="B16" s="266"/>
      <c r="C16" s="253"/>
      <c r="D16" s="254"/>
      <c r="E16" s="267"/>
      <c r="F16" s="63"/>
      <c r="G16" s="3164"/>
      <c r="H16" s="2257"/>
      <c r="I16" s="3164"/>
      <c r="J16" s="2171"/>
      <c r="K16" s="2207"/>
      <c r="L16" s="2495"/>
      <c r="M16" s="2207"/>
      <c r="N16" s="2495"/>
      <c r="O16" s="2207"/>
      <c r="P16" s="2171"/>
      <c r="Q16" s="2322"/>
      <c r="R16" s="2323"/>
      <c r="S16" s="3339"/>
      <c r="T16" s="3340"/>
      <c r="U16" s="3341"/>
      <c r="V16" s="3328" t="s">
        <v>219</v>
      </c>
      <c r="W16" s="260">
        <v>150000000</v>
      </c>
      <c r="X16" s="261" t="s">
        <v>220</v>
      </c>
      <c r="Y16" s="262">
        <v>20</v>
      </c>
      <c r="Z16" s="263" t="s">
        <v>74</v>
      </c>
      <c r="AA16" s="2577"/>
      <c r="AB16" s="2577"/>
      <c r="AC16" s="2577"/>
      <c r="AD16" s="2577"/>
      <c r="AE16" s="2577"/>
      <c r="AF16" s="2577"/>
      <c r="AG16" s="2577"/>
      <c r="AH16" s="2577"/>
      <c r="AI16" s="2577"/>
      <c r="AJ16" s="2577"/>
      <c r="AK16" s="2577"/>
      <c r="AL16" s="2577"/>
      <c r="AM16" s="2577"/>
      <c r="AN16" s="2577"/>
      <c r="AO16" s="2577"/>
      <c r="AP16" s="2577"/>
      <c r="AQ16" s="3312"/>
      <c r="AR16" s="3312"/>
      <c r="AS16" s="2423"/>
    </row>
    <row r="17" spans="1:45" s="2" customFormat="1" ht="30" x14ac:dyDescent="0.25">
      <c r="A17" s="265"/>
      <c r="B17" s="266"/>
      <c r="C17" s="253"/>
      <c r="D17" s="254"/>
      <c r="E17" s="267"/>
      <c r="F17" s="63"/>
      <c r="G17" s="3164"/>
      <c r="H17" s="2257"/>
      <c r="I17" s="3164"/>
      <c r="J17" s="2171"/>
      <c r="K17" s="2207"/>
      <c r="L17" s="2495"/>
      <c r="M17" s="2207"/>
      <c r="N17" s="2495"/>
      <c r="O17" s="2207"/>
      <c r="P17" s="2171"/>
      <c r="Q17" s="2322"/>
      <c r="R17" s="2323"/>
      <c r="S17" s="3339"/>
      <c r="T17" s="3340"/>
      <c r="U17" s="3341"/>
      <c r="V17" s="3329"/>
      <c r="W17" s="260">
        <v>300000000</v>
      </c>
      <c r="X17" s="261" t="s">
        <v>221</v>
      </c>
      <c r="Y17" s="262">
        <v>88</v>
      </c>
      <c r="Z17" s="264" t="s">
        <v>218</v>
      </c>
      <c r="AA17" s="2577"/>
      <c r="AB17" s="2577"/>
      <c r="AC17" s="2577"/>
      <c r="AD17" s="2577"/>
      <c r="AE17" s="2577"/>
      <c r="AF17" s="2577"/>
      <c r="AG17" s="2577"/>
      <c r="AH17" s="2577"/>
      <c r="AI17" s="2577"/>
      <c r="AJ17" s="2577"/>
      <c r="AK17" s="2577"/>
      <c r="AL17" s="2577"/>
      <c r="AM17" s="2577"/>
      <c r="AN17" s="2577"/>
      <c r="AO17" s="2577"/>
      <c r="AP17" s="2577"/>
      <c r="AQ17" s="3312"/>
      <c r="AR17" s="3312"/>
      <c r="AS17" s="2423"/>
    </row>
    <row r="18" spans="1:45" ht="15.75" x14ac:dyDescent="0.25">
      <c r="A18" s="244"/>
      <c r="B18" s="245"/>
      <c r="C18" s="253"/>
      <c r="D18" s="254"/>
      <c r="E18" s="268">
        <v>4502</v>
      </c>
      <c r="F18" s="3324" t="s">
        <v>222</v>
      </c>
      <c r="G18" s="3325"/>
      <c r="H18" s="3325"/>
      <c r="I18" s="3325"/>
      <c r="J18" s="3325"/>
      <c r="K18" s="3325"/>
      <c r="L18" s="3325"/>
      <c r="M18" s="269"/>
      <c r="N18" s="270"/>
      <c r="O18" s="269"/>
      <c r="P18" s="269"/>
      <c r="Q18" s="271"/>
      <c r="R18" s="272"/>
      <c r="S18" s="272"/>
      <c r="T18" s="273"/>
      <c r="U18" s="274"/>
      <c r="V18" s="274"/>
      <c r="W18" s="275"/>
      <c r="X18" s="276"/>
      <c r="Y18" s="275"/>
      <c r="Z18" s="277"/>
      <c r="AA18" s="275"/>
      <c r="AB18" s="275"/>
      <c r="AC18" s="275"/>
      <c r="AD18" s="275"/>
      <c r="AE18" s="275"/>
      <c r="AF18" s="275"/>
      <c r="AG18" s="275"/>
      <c r="AH18" s="275"/>
      <c r="AI18" s="275"/>
      <c r="AJ18" s="275"/>
      <c r="AK18" s="275"/>
      <c r="AL18" s="275"/>
      <c r="AM18" s="275"/>
      <c r="AN18" s="275"/>
      <c r="AO18" s="275"/>
      <c r="AP18" s="275"/>
      <c r="AQ18" s="275"/>
      <c r="AR18" s="275"/>
      <c r="AS18" s="275"/>
    </row>
    <row r="19" spans="1:45" ht="100.5" customHeight="1" x14ac:dyDescent="0.25">
      <c r="A19" s="244"/>
      <c r="B19" s="245"/>
      <c r="C19" s="253"/>
      <c r="D19" s="254"/>
      <c r="E19" s="46"/>
      <c r="F19" s="64"/>
      <c r="G19" s="3326" t="s">
        <v>63</v>
      </c>
      <c r="H19" s="2151" t="s">
        <v>223</v>
      </c>
      <c r="I19" s="3326">
        <v>4502001</v>
      </c>
      <c r="J19" s="2151" t="s">
        <v>224</v>
      </c>
      <c r="K19" s="2145" t="s">
        <v>63</v>
      </c>
      <c r="L19" s="2151" t="s">
        <v>225</v>
      </c>
      <c r="M19" s="2145">
        <v>450200100</v>
      </c>
      <c r="N19" s="2151" t="s">
        <v>226</v>
      </c>
      <c r="O19" s="3319">
        <v>30</v>
      </c>
      <c r="P19" s="2153" t="s">
        <v>227</v>
      </c>
      <c r="Q19" s="3321" t="s">
        <v>228</v>
      </c>
      <c r="R19" s="3323">
        <f>SUM(W19:W20)/S19</f>
        <v>1</v>
      </c>
      <c r="S19" s="3318">
        <f>+W19+W20</f>
        <v>144287499.97999999</v>
      </c>
      <c r="T19" s="2760" t="s">
        <v>229</v>
      </c>
      <c r="U19" s="2760" t="s">
        <v>230</v>
      </c>
      <c r="V19" s="278" t="s">
        <v>231</v>
      </c>
      <c r="W19" s="279">
        <v>144287499.97999999</v>
      </c>
      <c r="X19" s="280" t="s">
        <v>232</v>
      </c>
      <c r="Y19" s="281">
        <v>20</v>
      </c>
      <c r="Z19" s="282" t="s">
        <v>74</v>
      </c>
      <c r="AA19" s="3315">
        <v>295972</v>
      </c>
      <c r="AB19" s="3315">
        <v>285580</v>
      </c>
      <c r="AC19" s="3315">
        <v>135545</v>
      </c>
      <c r="AD19" s="3316">
        <v>44254</v>
      </c>
      <c r="AE19" s="3315">
        <v>309146</v>
      </c>
      <c r="AF19" s="3315">
        <v>92607</v>
      </c>
      <c r="AG19" s="3315">
        <v>2145</v>
      </c>
      <c r="AH19" s="3315">
        <v>12718</v>
      </c>
      <c r="AI19" s="3315">
        <v>26</v>
      </c>
      <c r="AJ19" s="3315">
        <v>37</v>
      </c>
      <c r="AK19" s="3315"/>
      <c r="AL19" s="3315"/>
      <c r="AM19" s="3315">
        <v>44350</v>
      </c>
      <c r="AN19" s="2576">
        <v>21944</v>
      </c>
      <c r="AO19" s="2576">
        <v>75687</v>
      </c>
      <c r="AP19" s="2576">
        <v>581552</v>
      </c>
      <c r="AQ19" s="3311">
        <v>44198</v>
      </c>
      <c r="AR19" s="3065">
        <v>44561</v>
      </c>
      <c r="AS19" s="3313" t="s">
        <v>206</v>
      </c>
    </row>
    <row r="20" spans="1:45" ht="106.5" customHeight="1" x14ac:dyDescent="0.25">
      <c r="A20" s="244"/>
      <c r="B20" s="245"/>
      <c r="C20" s="253"/>
      <c r="D20" s="254"/>
      <c r="E20" s="44"/>
      <c r="F20" s="283"/>
      <c r="G20" s="3327"/>
      <c r="H20" s="2152"/>
      <c r="I20" s="3327"/>
      <c r="J20" s="2152"/>
      <c r="K20" s="2186"/>
      <c r="L20" s="2152"/>
      <c r="M20" s="2186"/>
      <c r="N20" s="2152"/>
      <c r="O20" s="3320"/>
      <c r="P20" s="2154"/>
      <c r="Q20" s="3322"/>
      <c r="R20" s="3323"/>
      <c r="S20" s="3318"/>
      <c r="T20" s="2760"/>
      <c r="U20" s="2760"/>
      <c r="V20" s="284" t="s">
        <v>233</v>
      </c>
      <c r="W20" s="285">
        <v>0</v>
      </c>
      <c r="X20" s="286" t="s">
        <v>232</v>
      </c>
      <c r="Y20" s="287">
        <v>20</v>
      </c>
      <c r="Z20" s="288" t="s">
        <v>74</v>
      </c>
      <c r="AA20" s="3315"/>
      <c r="AB20" s="3315"/>
      <c r="AC20" s="3315"/>
      <c r="AD20" s="3317"/>
      <c r="AE20" s="3315"/>
      <c r="AF20" s="3315"/>
      <c r="AG20" s="3315"/>
      <c r="AH20" s="3315"/>
      <c r="AI20" s="3315"/>
      <c r="AJ20" s="3315"/>
      <c r="AK20" s="3315"/>
      <c r="AL20" s="3315"/>
      <c r="AM20" s="3315"/>
      <c r="AN20" s="2577"/>
      <c r="AO20" s="2577"/>
      <c r="AP20" s="2577"/>
      <c r="AQ20" s="3311"/>
      <c r="AR20" s="3312"/>
      <c r="AS20" s="3314"/>
    </row>
    <row r="21" spans="1:45" ht="15.75" x14ac:dyDescent="0.25">
      <c r="A21" s="289"/>
      <c r="B21" s="146"/>
      <c r="C21" s="146"/>
      <c r="D21" s="146"/>
      <c r="E21" s="146"/>
      <c r="F21" s="146"/>
      <c r="G21" s="146"/>
      <c r="H21" s="145"/>
      <c r="I21" s="146"/>
      <c r="J21" s="145"/>
      <c r="K21" s="146"/>
      <c r="L21" s="145"/>
      <c r="M21" s="146"/>
      <c r="N21" s="145"/>
      <c r="O21" s="146"/>
      <c r="P21" s="146"/>
      <c r="Q21" s="145"/>
      <c r="R21" s="146"/>
      <c r="S21" s="290">
        <f>SUM(S12:S20)</f>
        <v>1177000000</v>
      </c>
      <c r="T21" s="145"/>
      <c r="U21" s="145"/>
      <c r="V21" s="145" t="s">
        <v>122</v>
      </c>
      <c r="W21" s="291">
        <f>SUM(W12:W20)</f>
        <v>1177000000</v>
      </c>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292"/>
    </row>
    <row r="22" spans="1:45" ht="15" x14ac:dyDescent="0.25">
      <c r="W22" s="129"/>
    </row>
    <row r="23" spans="1:45" ht="15" x14ac:dyDescent="0.25">
      <c r="W23" s="129"/>
    </row>
    <row r="24" spans="1:45" ht="15" x14ac:dyDescent="0.25">
      <c r="W24" s="129"/>
    </row>
    <row r="25" spans="1:45" ht="15" x14ac:dyDescent="0.25">
      <c r="W25" s="129"/>
    </row>
    <row r="26" spans="1:45" ht="15" x14ac:dyDescent="0.25">
      <c r="W26" s="129"/>
    </row>
  </sheetData>
  <mergeCells count="127">
    <mergeCell ref="A1:AQ4"/>
    <mergeCell ref="A5:O6"/>
    <mergeCell ref="A7:B7"/>
    <mergeCell ref="C7:D7"/>
    <mergeCell ref="E7:F7"/>
    <mergeCell ref="G7:J7"/>
    <mergeCell ref="K7:N7"/>
    <mergeCell ref="O7:W7"/>
    <mergeCell ref="X7:Z7"/>
    <mergeCell ref="AA7:AB7"/>
    <mergeCell ref="AS7:AS8"/>
    <mergeCell ref="D10:H10"/>
    <mergeCell ref="F11:J11"/>
    <mergeCell ref="G12:G13"/>
    <mergeCell ref="H12:H13"/>
    <mergeCell ref="I12:I13"/>
    <mergeCell ref="J12:J13"/>
    <mergeCell ref="K12:K13"/>
    <mergeCell ref="L12:L13"/>
    <mergeCell ref="M12:M13"/>
    <mergeCell ref="AC7:AF7"/>
    <mergeCell ref="AG7:AL7"/>
    <mergeCell ref="AM7:AO7"/>
    <mergeCell ref="AP7:AP8"/>
    <mergeCell ref="AQ7:AQ8"/>
    <mergeCell ref="AR7:AR8"/>
    <mergeCell ref="AQ12:AQ13"/>
    <mergeCell ref="AR12:AR13"/>
    <mergeCell ref="AS12:AS13"/>
    <mergeCell ref="AH12:AH13"/>
    <mergeCell ref="AI12:AI13"/>
    <mergeCell ref="G14:G17"/>
    <mergeCell ref="H14:H17"/>
    <mergeCell ref="I14:I17"/>
    <mergeCell ref="J14:J17"/>
    <mergeCell ref="K14:K17"/>
    <mergeCell ref="L14:L17"/>
    <mergeCell ref="T12:T13"/>
    <mergeCell ref="U12:U13"/>
    <mergeCell ref="V12:V13"/>
    <mergeCell ref="N12:N13"/>
    <mergeCell ref="O12:O13"/>
    <mergeCell ref="P12:P13"/>
    <mergeCell ref="S14:S17"/>
    <mergeCell ref="T14:T17"/>
    <mergeCell ref="U14:U17"/>
    <mergeCell ref="V14:V15"/>
    <mergeCell ref="Q12:Q13"/>
    <mergeCell ref="R12:R13"/>
    <mergeCell ref="S12:S13"/>
    <mergeCell ref="M14:M17"/>
    <mergeCell ref="N14:N17"/>
    <mergeCell ref="O14:O17"/>
    <mergeCell ref="P14:P17"/>
    <mergeCell ref="Q14:Q17"/>
    <mergeCell ref="R14:R17"/>
    <mergeCell ref="AO14:AO17"/>
    <mergeCell ref="AP14:AP17"/>
    <mergeCell ref="AN12:AN13"/>
    <mergeCell ref="AO12:AO13"/>
    <mergeCell ref="AP12:AP13"/>
    <mergeCell ref="AB12:AB13"/>
    <mergeCell ref="AC12:AC13"/>
    <mergeCell ref="AD12:AD13"/>
    <mergeCell ref="AE12:AE13"/>
    <mergeCell ref="AF12:AF13"/>
    <mergeCell ref="AG12:AG13"/>
    <mergeCell ref="AJ12:AJ13"/>
    <mergeCell ref="AK12:AK13"/>
    <mergeCell ref="AL12:AL13"/>
    <mergeCell ref="AM12:AM13"/>
    <mergeCell ref="Y12:Y13"/>
    <mergeCell ref="Z12:Z13"/>
    <mergeCell ref="AA12:AA13"/>
    <mergeCell ref="AQ14:AQ17"/>
    <mergeCell ref="AR14:AR17"/>
    <mergeCell ref="AS14:AS17"/>
    <mergeCell ref="V16:V17"/>
    <mergeCell ref="AI14:AI17"/>
    <mergeCell ref="AJ14:AJ17"/>
    <mergeCell ref="AK14:AK17"/>
    <mergeCell ref="AL14:AL17"/>
    <mergeCell ref="AM14:AM17"/>
    <mergeCell ref="AN14:AN17"/>
    <mergeCell ref="AC14:AC17"/>
    <mergeCell ref="AD14:AD17"/>
    <mergeCell ref="AE14:AE17"/>
    <mergeCell ref="AF14:AF17"/>
    <mergeCell ref="AG14:AG17"/>
    <mergeCell ref="AH14:AH17"/>
    <mergeCell ref="AB14:AB17"/>
    <mergeCell ref="AA14:AA17"/>
    <mergeCell ref="M19:M20"/>
    <mergeCell ref="N19:N20"/>
    <mergeCell ref="O19:O20"/>
    <mergeCell ref="P19:P20"/>
    <mergeCell ref="Q19:Q20"/>
    <mergeCell ref="R19:R20"/>
    <mergeCell ref="F18:L18"/>
    <mergeCell ref="G19:G20"/>
    <mergeCell ref="H19:H20"/>
    <mergeCell ref="I19:I20"/>
    <mergeCell ref="J19:J20"/>
    <mergeCell ref="K19:K20"/>
    <mergeCell ref="L19:L20"/>
    <mergeCell ref="AD19:AD20"/>
    <mergeCell ref="AE19:AE20"/>
    <mergeCell ref="AF19:AF20"/>
    <mergeCell ref="AG19:AG20"/>
    <mergeCell ref="AH19:AH20"/>
    <mergeCell ref="AI19:AI20"/>
    <mergeCell ref="S19:S20"/>
    <mergeCell ref="T19:T20"/>
    <mergeCell ref="U19:U20"/>
    <mergeCell ref="AA19:AA20"/>
    <mergeCell ref="AB19:AB20"/>
    <mergeCell ref="AC19:AC20"/>
    <mergeCell ref="AP19:AP20"/>
    <mergeCell ref="AQ19:AQ20"/>
    <mergeCell ref="AR19:AR20"/>
    <mergeCell ref="AS19:AS20"/>
    <mergeCell ref="AJ19:AJ20"/>
    <mergeCell ref="AK19:AK20"/>
    <mergeCell ref="AL19:AL20"/>
    <mergeCell ref="AM19:AM20"/>
    <mergeCell ref="AN19:AN20"/>
    <mergeCell ref="AO19:AO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F-PLA-06 ADMINISTRATIVA</vt:lpstr>
      <vt:lpstr>F-PLA-06 PLANEACION</vt:lpstr>
      <vt:lpstr>F-PLA-06 HACIENDA</vt:lpstr>
      <vt:lpstr>F-PLA-06 AGUAS INFRAESTRUCTURA</vt:lpstr>
      <vt:lpstr>F-PLA-06 INTERIOR</vt:lpstr>
      <vt:lpstr>F-PLA-06 CULTURA</vt:lpstr>
      <vt:lpstr>F-PLA-06 TURISMO</vt:lpstr>
      <vt:lpstr>F-PLA-06 AGRICULTURA</vt:lpstr>
      <vt:lpstr>F-PLA-06 PRIVADA</vt:lpstr>
      <vt:lpstr>F-PLA-06 EDUCACION</vt:lpstr>
      <vt:lpstr>F-PLA-06 FAMILIA</vt:lpstr>
      <vt:lpstr>F-PLA 06 SALUD</vt:lpstr>
      <vt:lpstr>F-PLA-06 TIC </vt:lpstr>
      <vt:lpstr>F-PLA-06 INDEPORTES</vt:lpstr>
      <vt:lpstr>F-PL-06 PROYECTA</vt:lpstr>
      <vt:lpstr>F-PLA-06 IDTQ</vt:lpstr>
      <vt:lpstr>'F-PLA-06 TURISMO'!Área_de_impresión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2022-02-08T15:47:31Z</dcterms:created>
  <dcterms:modified xsi:type="dcterms:W3CDTF">2022-02-24T15:43:58Z</dcterms:modified>
</cp:coreProperties>
</file>