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E:\POAI 2023\"/>
    </mc:Choice>
  </mc:AlternateContent>
  <bookViews>
    <workbookView xWindow="0" yWindow="0" windowWidth="19200" windowHeight="9105"/>
  </bookViews>
  <sheets>
    <sheet name="POAI 2023 INICIAL" sheetId="14" r:id="rId1"/>
    <sheet name="RESUMEN PROGRAMAS" sheetId="15" r:id="rId2"/>
    <sheet name="FUENTES POR UNIDAD" sheetId="23" r:id="rId3"/>
    <sheet name="LÍNEA ESTRATEGICA" sheetId="18" r:id="rId4"/>
    <sheet name="RELACIÓN PROYECTOS" sheetId="20" r:id="rId5"/>
    <sheet name="Hoja1" sheetId="22" r:id="rId6"/>
    <sheet name="UNIDADES EJECUTORA" sheetId="19" r:id="rId7"/>
  </sheet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UNIDAD'!$C$1:$C$79</definedName>
    <definedName name="_xlnm._FilterDatabase" localSheetId="0" hidden="1">'POAI 2023 INICIAL'!$A$6:$BK$295</definedName>
    <definedName name="_xlnm._FilterDatabase" localSheetId="4" hidden="1">'RELACIÓN PROYECTOS'!$B$2:$D$159</definedName>
    <definedName name="_xlnm._FilterDatabase" localSheetId="1" hidden="1">'RESUMEN PROGRAMAS'!$E$1:$E$190</definedName>
    <definedName name="aa" localSheetId="2">#REF!</definedName>
    <definedName name="aa">#REF!</definedName>
    <definedName name="_xlnm.Print_Area" localSheetId="0">'POAI 2023 INICIAL'!$A$1:$AJ$71</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62913"/>
  <pivotCaches>
    <pivotCache cacheId="3" r:id="rId8"/>
  </pivotCaches>
</workbook>
</file>

<file path=xl/calcChain.xml><?xml version="1.0" encoding="utf-8"?>
<calcChain xmlns="http://schemas.openxmlformats.org/spreadsheetml/2006/main">
  <c r="A16" i="20" l="1"/>
  <c r="A17" i="20" s="1"/>
  <c r="A19" i="20" s="1"/>
  <c r="A20" i="20" s="1"/>
  <c r="A21" i="20" s="1"/>
  <c r="A22" i="20" s="1"/>
  <c r="A23" i="20" s="1"/>
  <c r="A24" i="20" s="1"/>
  <c r="A25" i="20" s="1"/>
  <c r="A26" i="20" s="1"/>
  <c r="A27" i="20" s="1"/>
  <c r="A28" i="20" s="1"/>
  <c r="A29" i="20" s="1"/>
  <c r="A30" i="20" s="1"/>
  <c r="A31" i="20" s="1"/>
  <c r="A32" i="20" s="1"/>
  <c r="A34" i="20" s="1"/>
  <c r="A35" i="20" s="1"/>
  <c r="A36" i="20" s="1"/>
  <c r="A37" i="20" s="1"/>
  <c r="A38" i="20" s="1"/>
  <c r="A39" i="20" s="1"/>
  <c r="A40" i="20" s="1"/>
  <c r="A41" i="20" s="1"/>
  <c r="A42" i="20" s="1"/>
  <c r="A43" i="20" s="1"/>
  <c r="A44" i="20" s="1"/>
  <c r="A45" i="20" s="1"/>
  <c r="A47" i="20" s="1"/>
  <c r="A48" i="20" s="1"/>
  <c r="A49" i="20" s="1"/>
  <c r="A50" i="20" s="1"/>
  <c r="A52" i="20" s="1"/>
  <c r="A53" i="20" s="1"/>
  <c r="A54" i="20" s="1"/>
  <c r="A55" i="20" s="1"/>
  <c r="A56" i="20" s="1"/>
  <c r="A58" i="20" s="1"/>
  <c r="A59" i="20" s="1"/>
  <c r="A60" i="20" s="1"/>
  <c r="A61" i="20" s="1"/>
  <c r="A62" i="20" s="1"/>
  <c r="A63" i="20" s="1"/>
  <c r="A64" i="20" s="1"/>
  <c r="A65" i="20" s="1"/>
  <c r="A66" i="20" s="1"/>
  <c r="A67" i="20" s="1"/>
  <c r="A68" i="20" s="1"/>
  <c r="A69" i="20" s="1"/>
  <c r="A70" i="20" s="1"/>
  <c r="A71" i="20" s="1"/>
  <c r="A72" i="20" s="1"/>
  <c r="A73" i="20" s="1"/>
  <c r="A74" i="20" s="1"/>
  <c r="A75" i="20" s="1"/>
  <c r="A76" i="20" s="1"/>
  <c r="A78" i="20" s="1"/>
  <c r="A79" i="20" s="1"/>
  <c r="A80" i="20" s="1"/>
  <c r="A82" i="20" s="1"/>
  <c r="A83" i="20" s="1"/>
  <c r="A84" i="20" s="1"/>
  <c r="A85" i="20" s="1"/>
  <c r="A86" i="20" s="1"/>
  <c r="A87" i="20" s="1"/>
  <c r="A88" i="20" s="1"/>
  <c r="A89" i="20" s="1"/>
  <c r="A90"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2" i="20" s="1"/>
  <c r="A143" i="20" s="1"/>
  <c r="A144" i="20" s="1"/>
  <c r="A145" i="20" s="1"/>
  <c r="A146" i="20" s="1"/>
  <c r="A147" i="20" s="1"/>
  <c r="A149" i="20" s="1"/>
  <c r="A150" i="20" s="1"/>
  <c r="A151" i="20" s="1"/>
  <c r="A153" i="20" s="1"/>
  <c r="A154" i="20" s="1"/>
  <c r="A155" i="20" s="1"/>
  <c r="A156" i="20" s="1"/>
  <c r="A157" i="20" s="1"/>
  <c r="A159" i="20" s="1"/>
  <c r="C68" i="23" l="1"/>
  <c r="C66" i="23"/>
  <c r="AG276" i="14" l="1"/>
  <c r="C67" i="23" s="1"/>
  <c r="AA279" i="14"/>
  <c r="AA278" i="14" l="1"/>
  <c r="AB277" i="14"/>
  <c r="AB276" i="14"/>
  <c r="C65" i="23" s="1"/>
  <c r="AA276" i="14"/>
  <c r="AA275" i="14"/>
  <c r="AA274" i="14"/>
  <c r="C64" i="23" s="1"/>
  <c r="AG150" i="14" l="1"/>
  <c r="AG27" i="14"/>
  <c r="AG130" i="14"/>
  <c r="AD235" i="14" l="1"/>
  <c r="AE125" i="14" l="1"/>
  <c r="AJ8" i="14" l="1"/>
  <c r="D5" i="20" s="1"/>
  <c r="AJ9" i="14"/>
  <c r="D6" i="20" s="1"/>
  <c r="AJ10" i="14"/>
  <c r="D8" i="20" s="1"/>
  <c r="AJ11" i="14"/>
  <c r="D9" i="20" s="1"/>
  <c r="AJ12" i="14"/>
  <c r="D10" i="20" s="1"/>
  <c r="AJ13" i="14"/>
  <c r="D11" i="20" s="1"/>
  <c r="AJ14" i="14"/>
  <c r="D12" i="20" s="1"/>
  <c r="AJ15" i="14"/>
  <c r="AJ16" i="14"/>
  <c r="AJ17" i="14"/>
  <c r="AJ18" i="14"/>
  <c r="AJ19" i="14"/>
  <c r="AJ20" i="14"/>
  <c r="AJ21" i="14"/>
  <c r="D14" i="20" s="1"/>
  <c r="AJ22" i="14"/>
  <c r="D16" i="20" s="1"/>
  <c r="AJ23" i="14"/>
  <c r="D17" i="20" s="1"/>
  <c r="AJ25" i="14"/>
  <c r="D20" i="20" s="1"/>
  <c r="AJ29" i="14"/>
  <c r="AJ30" i="14"/>
  <c r="D25" i="20" s="1"/>
  <c r="AJ31" i="14"/>
  <c r="AJ33" i="14"/>
  <c r="D27" i="20" s="1"/>
  <c r="AJ34" i="14"/>
  <c r="D28" i="20" s="1"/>
  <c r="AJ35" i="14"/>
  <c r="D29" i="20" s="1"/>
  <c r="AJ36" i="14"/>
  <c r="AJ37" i="14"/>
  <c r="AJ39" i="14"/>
  <c r="AJ40" i="14"/>
  <c r="AJ41" i="14"/>
  <c r="AJ42" i="14"/>
  <c r="D31" i="20" s="1"/>
  <c r="AJ43" i="14"/>
  <c r="D32" i="20" s="1"/>
  <c r="AJ44" i="14"/>
  <c r="D34" i="20" s="1"/>
  <c r="AJ45" i="14"/>
  <c r="D35" i="20" s="1"/>
  <c r="AJ46" i="14"/>
  <c r="D36" i="20" s="1"/>
  <c r="AJ47" i="14"/>
  <c r="AJ48" i="14"/>
  <c r="AJ49" i="14"/>
  <c r="AJ50" i="14"/>
  <c r="AJ51" i="14"/>
  <c r="AJ52" i="14"/>
  <c r="AJ53" i="14"/>
  <c r="D39" i="20" s="1"/>
  <c r="AJ55" i="14"/>
  <c r="D41" i="20" s="1"/>
  <c r="AJ56" i="14"/>
  <c r="D42" i="20" s="1"/>
  <c r="AJ57" i="14"/>
  <c r="AJ60" i="14"/>
  <c r="D44" i="20" s="1"/>
  <c r="AJ61" i="14"/>
  <c r="AJ62" i="14"/>
  <c r="AJ63" i="14"/>
  <c r="AJ64" i="14"/>
  <c r="AJ65" i="14"/>
  <c r="AJ66" i="14"/>
  <c r="AJ67" i="14"/>
  <c r="AJ68" i="14"/>
  <c r="AJ69" i="14"/>
  <c r="AJ70" i="14"/>
  <c r="AJ71" i="14"/>
  <c r="AJ72" i="14"/>
  <c r="D49" i="20" s="1"/>
  <c r="AJ73" i="14"/>
  <c r="AJ74" i="14"/>
  <c r="AJ75" i="14"/>
  <c r="AJ76" i="14"/>
  <c r="AJ77" i="14"/>
  <c r="D53" i="20" s="1"/>
  <c r="AJ78" i="14"/>
  <c r="AJ79" i="14"/>
  <c r="AJ80" i="14"/>
  <c r="D55" i="20" s="1"/>
  <c r="AJ81" i="14"/>
  <c r="AJ82" i="14"/>
  <c r="AJ83" i="14"/>
  <c r="AJ84" i="14"/>
  <c r="AJ85" i="14"/>
  <c r="AJ86" i="14"/>
  <c r="AJ87" i="14"/>
  <c r="AJ88" i="14"/>
  <c r="AJ89" i="14"/>
  <c r="AJ90" i="14"/>
  <c r="AJ91" i="14"/>
  <c r="AJ92" i="14"/>
  <c r="AJ93" i="14"/>
  <c r="AJ94" i="14"/>
  <c r="AJ95" i="14"/>
  <c r="D62" i="20" s="1"/>
  <c r="AJ96" i="14"/>
  <c r="D63" i="20" s="1"/>
  <c r="AJ97" i="14"/>
  <c r="AJ98" i="14"/>
  <c r="AJ99" i="14"/>
  <c r="D65" i="20" s="1"/>
  <c r="AJ100" i="14"/>
  <c r="D66" i="20" s="1"/>
  <c r="AJ101" i="14"/>
  <c r="AJ102" i="14"/>
  <c r="AJ103" i="14"/>
  <c r="AJ104" i="14"/>
  <c r="AJ105" i="14"/>
  <c r="AJ106" i="14"/>
  <c r="AJ107" i="14"/>
  <c r="AJ108" i="14"/>
  <c r="AJ109" i="14"/>
  <c r="AJ110" i="14"/>
  <c r="AJ111" i="14"/>
  <c r="AJ112" i="14"/>
  <c r="AJ113" i="14"/>
  <c r="D72" i="20" s="1"/>
  <c r="AJ114" i="14"/>
  <c r="D73" i="20" s="1"/>
  <c r="AJ115" i="14"/>
  <c r="D74" i="20" s="1"/>
  <c r="AJ116" i="14"/>
  <c r="AJ117" i="14"/>
  <c r="AJ118" i="14"/>
  <c r="AJ119" i="14"/>
  <c r="AJ120" i="14"/>
  <c r="AJ121" i="14"/>
  <c r="AJ122" i="14"/>
  <c r="D78" i="20" s="1"/>
  <c r="AJ123" i="14"/>
  <c r="D79" i="20" s="1"/>
  <c r="AJ124" i="14"/>
  <c r="D80" i="20" s="1"/>
  <c r="AJ125" i="14"/>
  <c r="AJ126" i="14"/>
  <c r="AJ127" i="14"/>
  <c r="AJ128" i="14"/>
  <c r="AJ129" i="14"/>
  <c r="AJ131" i="14"/>
  <c r="AJ132" i="14"/>
  <c r="AJ133" i="14"/>
  <c r="AJ134" i="14"/>
  <c r="AJ135" i="14"/>
  <c r="AJ136" i="14"/>
  <c r="AJ137" i="14"/>
  <c r="AJ138" i="14"/>
  <c r="AJ139" i="14"/>
  <c r="AJ140" i="14"/>
  <c r="AJ141" i="14"/>
  <c r="AJ142" i="14"/>
  <c r="AJ143" i="14"/>
  <c r="AJ144" i="14"/>
  <c r="AJ145" i="14"/>
  <c r="AJ146" i="14"/>
  <c r="AJ147" i="14"/>
  <c r="AJ148" i="14"/>
  <c r="AJ149" i="14"/>
  <c r="AJ151" i="14"/>
  <c r="AJ152" i="14"/>
  <c r="AJ153" i="14"/>
  <c r="AJ154" i="14"/>
  <c r="AJ155" i="14"/>
  <c r="AJ156" i="14"/>
  <c r="AJ157" i="14"/>
  <c r="AJ158" i="14"/>
  <c r="AJ159" i="14"/>
  <c r="D89" i="20" s="1"/>
  <c r="AJ160" i="14"/>
  <c r="D90" i="20" s="1"/>
  <c r="AJ161" i="14"/>
  <c r="AJ162" i="14"/>
  <c r="AJ163" i="14"/>
  <c r="D93" i="20" s="1"/>
  <c r="AJ164" i="14"/>
  <c r="AJ165" i="14"/>
  <c r="AJ166" i="14"/>
  <c r="D95" i="20" s="1"/>
  <c r="AJ167" i="14"/>
  <c r="D96" i="20" s="1"/>
  <c r="AJ168" i="14"/>
  <c r="D97" i="20" s="1"/>
  <c r="AJ169" i="14"/>
  <c r="D98" i="20" s="1"/>
  <c r="AJ170" i="14"/>
  <c r="AJ171" i="14"/>
  <c r="AJ172" i="14"/>
  <c r="D100" i="20" s="1"/>
  <c r="AJ173" i="14"/>
  <c r="D101" i="20" s="1"/>
  <c r="AJ174" i="14"/>
  <c r="D102" i="20" s="1"/>
  <c r="AJ175" i="14"/>
  <c r="D103" i="20" s="1"/>
  <c r="AJ176" i="14"/>
  <c r="D104" i="20" s="1"/>
  <c r="AJ177" i="14"/>
  <c r="AJ178" i="14"/>
  <c r="AJ179" i="14"/>
  <c r="D106" i="20" s="1"/>
  <c r="AJ180" i="14"/>
  <c r="AJ181" i="14"/>
  <c r="AJ182" i="14"/>
  <c r="D108" i="20" s="1"/>
  <c r="AJ183" i="14"/>
  <c r="AJ185" i="14"/>
  <c r="D110" i="20" s="1"/>
  <c r="AJ186" i="14"/>
  <c r="D111" i="20" s="1"/>
  <c r="AJ187" i="14"/>
  <c r="D112" i="20" s="1"/>
  <c r="AJ188" i="14"/>
  <c r="D113" i="20" s="1"/>
  <c r="AJ189" i="14"/>
  <c r="D114" i="20" s="1"/>
  <c r="AJ190" i="14"/>
  <c r="D115" i="20" s="1"/>
  <c r="AJ191" i="14"/>
  <c r="D116" i="20" s="1"/>
  <c r="AJ192" i="14"/>
  <c r="AJ193" i="14"/>
  <c r="AJ194" i="14"/>
  <c r="AJ195" i="14"/>
  <c r="AJ196" i="14"/>
  <c r="AJ197" i="14"/>
  <c r="AJ198" i="14"/>
  <c r="AJ199" i="14"/>
  <c r="AJ200" i="14"/>
  <c r="AJ201" i="14"/>
  <c r="AJ202" i="14"/>
  <c r="AJ203" i="14"/>
  <c r="AJ204" i="14"/>
  <c r="D121" i="20" s="1"/>
  <c r="AJ205" i="14"/>
  <c r="AJ206" i="14"/>
  <c r="AJ207" i="14"/>
  <c r="AJ208" i="14"/>
  <c r="AJ209" i="14"/>
  <c r="AJ210" i="14"/>
  <c r="AJ211" i="14"/>
  <c r="AJ212" i="14"/>
  <c r="AJ213" i="14"/>
  <c r="AJ214" i="14"/>
  <c r="AJ215" i="14"/>
  <c r="AJ216" i="14"/>
  <c r="AJ217" i="14"/>
  <c r="AJ218" i="14"/>
  <c r="AJ219" i="14"/>
  <c r="AJ220" i="14"/>
  <c r="AJ221" i="14"/>
  <c r="AJ222" i="14"/>
  <c r="AJ223" i="14"/>
  <c r="AJ224" i="14"/>
  <c r="AJ225" i="14"/>
  <c r="AJ226" i="14"/>
  <c r="AJ227" i="14"/>
  <c r="AJ228" i="14"/>
  <c r="AJ229" i="14"/>
  <c r="AJ230" i="14"/>
  <c r="AJ231" i="14"/>
  <c r="AJ232" i="14"/>
  <c r="D135" i="20" s="1"/>
  <c r="AJ233" i="14"/>
  <c r="D136" i="20" s="1"/>
  <c r="AJ234" i="14"/>
  <c r="D137" i="20" s="1"/>
  <c r="AJ235" i="14"/>
  <c r="AJ236" i="14"/>
  <c r="AJ237" i="14"/>
  <c r="AJ238" i="14"/>
  <c r="AJ239" i="14"/>
  <c r="AJ240" i="14"/>
  <c r="AJ241" i="14"/>
  <c r="AJ242" i="14"/>
  <c r="AJ243" i="14"/>
  <c r="AJ244" i="14"/>
  <c r="AJ245" i="14"/>
  <c r="AJ246" i="14"/>
  <c r="AJ247" i="14"/>
  <c r="AJ248" i="14"/>
  <c r="D132" i="20" s="1"/>
  <c r="AJ249" i="14"/>
  <c r="D133" i="20" s="1"/>
  <c r="AJ251" i="14"/>
  <c r="AJ252" i="14"/>
  <c r="AJ255" i="14"/>
  <c r="AJ256" i="14"/>
  <c r="AJ257" i="14"/>
  <c r="AJ258" i="14"/>
  <c r="AJ259" i="14"/>
  <c r="AJ260" i="14"/>
  <c r="AJ261" i="14"/>
  <c r="AJ262" i="14"/>
  <c r="AJ263" i="14"/>
  <c r="AJ264" i="14"/>
  <c r="AJ265" i="14"/>
  <c r="AJ266" i="14"/>
  <c r="AJ267" i="14"/>
  <c r="D146" i="20" s="1"/>
  <c r="AJ268" i="14"/>
  <c r="AJ269" i="14"/>
  <c r="AJ270" i="14"/>
  <c r="AJ271" i="14"/>
  <c r="AJ272" i="14"/>
  <c r="AJ273" i="14"/>
  <c r="AJ274" i="14"/>
  <c r="AJ275" i="14"/>
  <c r="AJ276" i="14"/>
  <c r="AJ277" i="14"/>
  <c r="AJ278" i="14"/>
  <c r="AJ279" i="14"/>
  <c r="D151" i="20" s="1"/>
  <c r="AJ280" i="14"/>
  <c r="D153" i="20" s="1"/>
  <c r="AJ281" i="14"/>
  <c r="D154" i="20" s="1"/>
  <c r="AJ282" i="14"/>
  <c r="D156" i="20" s="1"/>
  <c r="AJ283" i="14"/>
  <c r="AJ284" i="14"/>
  <c r="AJ285" i="14"/>
  <c r="AJ286" i="14"/>
  <c r="AJ287" i="14"/>
  <c r="AJ288" i="14"/>
  <c r="AJ289" i="14"/>
  <c r="AJ290" i="14"/>
  <c r="AJ291" i="14"/>
  <c r="D155" i="20" s="1"/>
  <c r="AJ292" i="14"/>
  <c r="AJ293" i="14"/>
  <c r="AJ294" i="14"/>
  <c r="AJ295" i="14"/>
  <c r="AC250" i="14"/>
  <c r="AJ250" i="14" s="1"/>
  <c r="D134" i="20" s="1"/>
  <c r="W250" i="14"/>
  <c r="AD296" i="14"/>
  <c r="D138" i="20" l="1"/>
  <c r="E145" i="15"/>
  <c r="E144" i="15"/>
  <c r="E143" i="15"/>
  <c r="D24" i="20"/>
  <c r="E37" i="15"/>
  <c r="E165" i="15"/>
  <c r="D150" i="20"/>
  <c r="E166" i="15"/>
  <c r="D159" i="20"/>
  <c r="D157" i="20"/>
  <c r="D149" i="20"/>
  <c r="D99" i="20"/>
  <c r="D70" i="20"/>
  <c r="D147" i="20"/>
  <c r="D145" i="20"/>
  <c r="D143" i="20"/>
  <c r="D144" i="20"/>
  <c r="D140" i="20"/>
  <c r="D129" i="20"/>
  <c r="D87" i="20"/>
  <c r="D139" i="20"/>
  <c r="D125" i="20"/>
  <c r="D131" i="20"/>
  <c r="D130" i="20"/>
  <c r="D128" i="20"/>
  <c r="D124" i="20"/>
  <c r="D127" i="20"/>
  <c r="D126" i="20"/>
  <c r="D123" i="20"/>
  <c r="D122" i="20"/>
  <c r="D120" i="20"/>
  <c r="D107" i="20"/>
  <c r="D94" i="20"/>
  <c r="D119" i="20"/>
  <c r="D118" i="20"/>
  <c r="D105" i="20"/>
  <c r="D92" i="20"/>
  <c r="D88" i="20"/>
  <c r="D86" i="20"/>
  <c r="D84" i="20"/>
  <c r="D69" i="20"/>
  <c r="D54" i="20"/>
  <c r="D48" i="20"/>
  <c r="D83" i="20"/>
  <c r="D75" i="20"/>
  <c r="D59" i="20"/>
  <c r="D67" i="20"/>
  <c r="D64" i="20"/>
  <c r="D61" i="20"/>
  <c r="D76" i="20"/>
  <c r="D68" i="20"/>
  <c r="D60" i="20"/>
  <c r="D71" i="20"/>
  <c r="D58" i="20"/>
  <c r="D52" i="20"/>
  <c r="D56" i="20"/>
  <c r="D50" i="20"/>
  <c r="D13" i="20"/>
  <c r="D47" i="20"/>
  <c r="D38" i="20"/>
  <c r="E58" i="15"/>
  <c r="D37" i="20"/>
  <c r="D45" i="20"/>
  <c r="C56" i="23"/>
  <c r="C54" i="23"/>
  <c r="C53" i="23"/>
  <c r="C55" i="23"/>
  <c r="C52" i="23"/>
  <c r="C14" i="23"/>
  <c r="C71" i="23"/>
  <c r="C72" i="23"/>
  <c r="C49" i="23"/>
  <c r="C44" i="23"/>
  <c r="C42" i="23"/>
  <c r="C33" i="23"/>
  <c r="C32" i="23"/>
  <c r="C29" i="23"/>
  <c r="C28" i="23"/>
  <c r="C27" i="23"/>
  <c r="D148" i="20" l="1"/>
  <c r="D57" i="20"/>
  <c r="D158" i="20"/>
  <c r="D28" i="19" s="1"/>
  <c r="C70" i="23"/>
  <c r="C63" i="23"/>
  <c r="C31" i="23"/>
  <c r="C26" i="23"/>
  <c r="C13" i="23"/>
  <c r="C32" i="15"/>
  <c r="AB296" i="14"/>
  <c r="W295" i="14"/>
  <c r="W294" i="14"/>
  <c r="W293" i="14"/>
  <c r="W292" i="14"/>
  <c r="E181" i="15"/>
  <c r="E180" i="15" s="1"/>
  <c r="E179" i="15" s="1"/>
  <c r="W291" i="14"/>
  <c r="W290" i="14"/>
  <c r="W289" i="14"/>
  <c r="W288" i="14"/>
  <c r="W287" i="14"/>
  <c r="W286" i="14"/>
  <c r="W285" i="14"/>
  <c r="W284" i="14"/>
  <c r="W283" i="14"/>
  <c r="E176" i="15"/>
  <c r="E175" i="15" s="1"/>
  <c r="W282" i="14"/>
  <c r="E173" i="15"/>
  <c r="E172" i="15" s="1"/>
  <c r="W281" i="14"/>
  <c r="E171" i="15"/>
  <c r="E170" i="15" s="1"/>
  <c r="W280" i="14"/>
  <c r="W279" i="14"/>
  <c r="W278" i="14"/>
  <c r="W277" i="14"/>
  <c r="W276" i="14"/>
  <c r="W275" i="14"/>
  <c r="W274" i="14"/>
  <c r="W273" i="14"/>
  <c r="W272" i="14"/>
  <c r="W271" i="14"/>
  <c r="W270" i="14"/>
  <c r="W269" i="14"/>
  <c r="W268" i="14"/>
  <c r="E155" i="15"/>
  <c r="W267" i="14"/>
  <c r="W266" i="14"/>
  <c r="W265" i="14"/>
  <c r="W264" i="14"/>
  <c r="W263" i="14"/>
  <c r="W262" i="14"/>
  <c r="W261" i="14"/>
  <c r="W260" i="14"/>
  <c r="W259" i="14"/>
  <c r="W258" i="14"/>
  <c r="W257" i="14"/>
  <c r="W256" i="14"/>
  <c r="W255" i="14"/>
  <c r="AG254" i="14"/>
  <c r="AJ254" i="14" s="1"/>
  <c r="W254" i="14"/>
  <c r="AG253" i="14"/>
  <c r="AJ253" i="14" s="1"/>
  <c r="W253" i="14"/>
  <c r="W252" i="14"/>
  <c r="W251" i="14"/>
  <c r="W191" i="14"/>
  <c r="W190" i="14"/>
  <c r="W189" i="14"/>
  <c r="W188" i="14"/>
  <c r="W187" i="14"/>
  <c r="E135" i="15"/>
  <c r="E134" i="15" s="1"/>
  <c r="W186" i="14"/>
  <c r="E133" i="15"/>
  <c r="E132" i="15" s="1"/>
  <c r="W185" i="14"/>
  <c r="AA184" i="14"/>
  <c r="AJ184" i="14" s="1"/>
  <c r="D109" i="20" s="1"/>
  <c r="W184" i="14"/>
  <c r="W183" i="14"/>
  <c r="W182" i="14"/>
  <c r="W181" i="14"/>
  <c r="W180" i="14"/>
  <c r="W179" i="14"/>
  <c r="W178" i="14"/>
  <c r="W177" i="14"/>
  <c r="W176" i="14"/>
  <c r="W175" i="14"/>
  <c r="W174" i="14"/>
  <c r="W173" i="14"/>
  <c r="W172" i="14"/>
  <c r="W171" i="14"/>
  <c r="W170" i="14"/>
  <c r="W169" i="14"/>
  <c r="W168" i="14"/>
  <c r="W167" i="14"/>
  <c r="W166" i="14"/>
  <c r="W165" i="14"/>
  <c r="W164" i="14"/>
  <c r="E126" i="15"/>
  <c r="E125" i="15" s="1"/>
  <c r="W163" i="14"/>
  <c r="W162" i="14"/>
  <c r="W161" i="14"/>
  <c r="E119" i="15"/>
  <c r="E118" i="15" s="1"/>
  <c r="E117" i="15" s="1"/>
  <c r="W160" i="14"/>
  <c r="E116" i="15"/>
  <c r="W159" i="14"/>
  <c r="W158" i="14"/>
  <c r="W157" i="14"/>
  <c r="W156" i="14"/>
  <c r="W155" i="14"/>
  <c r="W154" i="14"/>
  <c r="W153" i="14"/>
  <c r="W152" i="14"/>
  <c r="W151" i="14"/>
  <c r="AE150" i="14"/>
  <c r="W150" i="14"/>
  <c r="W149" i="14"/>
  <c r="W148" i="14"/>
  <c r="W147" i="14"/>
  <c r="W146" i="14"/>
  <c r="W145" i="14"/>
  <c r="W144" i="14"/>
  <c r="W143" i="14"/>
  <c r="W142" i="14"/>
  <c r="W141" i="14"/>
  <c r="W140" i="14"/>
  <c r="W139" i="14"/>
  <c r="W138" i="14"/>
  <c r="W137" i="14"/>
  <c r="W136" i="14"/>
  <c r="W135" i="14"/>
  <c r="W134" i="14"/>
  <c r="W133" i="14"/>
  <c r="W132" i="14"/>
  <c r="W131" i="14"/>
  <c r="AI130" i="14"/>
  <c r="AJ130" i="14" s="1"/>
  <c r="D82" i="20" s="1"/>
  <c r="W130" i="14"/>
  <c r="W129" i="14"/>
  <c r="W128" i="14"/>
  <c r="W127" i="14"/>
  <c r="W126" i="14"/>
  <c r="W125" i="14"/>
  <c r="E109" i="15"/>
  <c r="W124" i="14"/>
  <c r="W123" i="14"/>
  <c r="W122" i="14"/>
  <c r="W121" i="14"/>
  <c r="W120" i="14"/>
  <c r="W119" i="14"/>
  <c r="W118" i="14"/>
  <c r="W117" i="14"/>
  <c r="W116" i="14"/>
  <c r="E102" i="15"/>
  <c r="W115" i="14"/>
  <c r="W114" i="14"/>
  <c r="W113" i="14"/>
  <c r="W112" i="14"/>
  <c r="W111" i="14"/>
  <c r="W110" i="14"/>
  <c r="W109" i="14"/>
  <c r="W108" i="14"/>
  <c r="W107" i="14"/>
  <c r="W106" i="14"/>
  <c r="W105" i="14"/>
  <c r="W104" i="14"/>
  <c r="W103" i="14"/>
  <c r="W102" i="14"/>
  <c r="W101" i="14"/>
  <c r="E93" i="15"/>
  <c r="W100" i="14"/>
  <c r="E92" i="15"/>
  <c r="W99" i="14"/>
  <c r="W98" i="14"/>
  <c r="W97" i="14"/>
  <c r="E90" i="15"/>
  <c r="W96" i="14"/>
  <c r="W95" i="14"/>
  <c r="W94" i="14"/>
  <c r="W93" i="14"/>
  <c r="W92" i="14"/>
  <c r="W91" i="14"/>
  <c r="W90" i="14"/>
  <c r="W89" i="14"/>
  <c r="W88" i="14"/>
  <c r="W87" i="14"/>
  <c r="W86" i="14"/>
  <c r="W85" i="14"/>
  <c r="W84" i="14"/>
  <c r="W83" i="14"/>
  <c r="W82" i="14"/>
  <c r="W81" i="14"/>
  <c r="W80" i="14"/>
  <c r="W79" i="14"/>
  <c r="W78" i="14"/>
  <c r="W77" i="14"/>
  <c r="W76" i="14"/>
  <c r="W75" i="14"/>
  <c r="W74" i="14"/>
  <c r="W73" i="14"/>
  <c r="W72" i="14"/>
  <c r="W71" i="14"/>
  <c r="W70" i="14"/>
  <c r="W69" i="14"/>
  <c r="W68" i="14"/>
  <c r="W67" i="14"/>
  <c r="W66" i="14"/>
  <c r="W65" i="14"/>
  <c r="W64" i="14"/>
  <c r="W63" i="14"/>
  <c r="W62" i="14"/>
  <c r="W61" i="14"/>
  <c r="W60" i="14"/>
  <c r="AG59" i="14"/>
  <c r="AJ59" i="14" s="1"/>
  <c r="W59" i="14"/>
  <c r="AG58" i="14"/>
  <c r="AJ58" i="14" s="1"/>
  <c r="W58" i="14"/>
  <c r="W57" i="14"/>
  <c r="E66" i="15"/>
  <c r="E65" i="15" s="1"/>
  <c r="W56" i="14"/>
  <c r="W55" i="14"/>
  <c r="AH54" i="14"/>
  <c r="AJ54" i="14" s="1"/>
  <c r="D40" i="20" s="1"/>
  <c r="W54" i="14"/>
  <c r="E61" i="15"/>
  <c r="W53" i="14"/>
  <c r="W52" i="14"/>
  <c r="W51" i="14"/>
  <c r="W50" i="14"/>
  <c r="W49" i="14"/>
  <c r="W48" i="14"/>
  <c r="E57" i="15"/>
  <c r="W47" i="14"/>
  <c r="E56" i="15"/>
  <c r="W46" i="14"/>
  <c r="E55" i="15"/>
  <c r="W45" i="14"/>
  <c r="E54" i="15"/>
  <c r="W44" i="14"/>
  <c r="E48" i="15"/>
  <c r="W43" i="14"/>
  <c r="E49" i="15"/>
  <c r="W42" i="14"/>
  <c r="W41" i="14"/>
  <c r="W40" i="14"/>
  <c r="W39" i="14"/>
  <c r="AF38" i="14"/>
  <c r="W38" i="14"/>
  <c r="W37" i="14"/>
  <c r="W36" i="14"/>
  <c r="E44" i="15"/>
  <c r="W35" i="14"/>
  <c r="W34" i="14"/>
  <c r="W33" i="14"/>
  <c r="AH32" i="14"/>
  <c r="W32" i="14"/>
  <c r="W31" i="14"/>
  <c r="W30" i="14"/>
  <c r="W29" i="14"/>
  <c r="AA28" i="14"/>
  <c r="W28" i="14"/>
  <c r="W27" i="14"/>
  <c r="AG26" i="14"/>
  <c r="W26" i="14"/>
  <c r="E28" i="15"/>
  <c r="E27" i="15" s="1"/>
  <c r="W25" i="14"/>
  <c r="AG24" i="14"/>
  <c r="W24" i="14"/>
  <c r="W23" i="14"/>
  <c r="W22" i="14"/>
  <c r="W21" i="14"/>
  <c r="W20" i="14"/>
  <c r="W19" i="14"/>
  <c r="W18" i="14"/>
  <c r="W17" i="14"/>
  <c r="W16" i="14"/>
  <c r="W15" i="14"/>
  <c r="W14" i="14"/>
  <c r="W13" i="14"/>
  <c r="W12" i="14"/>
  <c r="W11" i="14"/>
  <c r="W10" i="14"/>
  <c r="E9" i="15"/>
  <c r="W9" i="14"/>
  <c r="W8" i="14"/>
  <c r="AJ7" i="14"/>
  <c r="D4" i="20" s="1"/>
  <c r="D3" i="20" s="1"/>
  <c r="W7" i="14"/>
  <c r="AJ24" i="14" l="1"/>
  <c r="D19" i="20" s="1"/>
  <c r="C19" i="23"/>
  <c r="AJ32" i="14"/>
  <c r="D26" i="20" s="1"/>
  <c r="C20" i="23"/>
  <c r="AJ38" i="14"/>
  <c r="D30" i="20" s="1"/>
  <c r="C18" i="23"/>
  <c r="AJ28" i="14"/>
  <c r="D23" i="20" s="1"/>
  <c r="C17" i="23"/>
  <c r="D142" i="20"/>
  <c r="D141" i="20" s="1"/>
  <c r="D19" i="19" s="1"/>
  <c r="D43" i="20"/>
  <c r="D33" i="20" s="1"/>
  <c r="D11" i="19" s="1"/>
  <c r="AJ150" i="14"/>
  <c r="D85" i="20" s="1"/>
  <c r="D81" i="20" s="1"/>
  <c r="D16" i="19" s="1"/>
  <c r="C43" i="23"/>
  <c r="AJ26" i="14"/>
  <c r="D21" i="20" s="1"/>
  <c r="AJ27" i="14"/>
  <c r="D15" i="20"/>
  <c r="D9" i="19" s="1"/>
  <c r="D26" i="19"/>
  <c r="D152" i="20"/>
  <c r="D27" i="19" s="1"/>
  <c r="D46" i="20"/>
  <c r="D12" i="19" s="1"/>
  <c r="D14" i="19"/>
  <c r="D7" i="20"/>
  <c r="D8" i="19" s="1"/>
  <c r="D51" i="20"/>
  <c r="D13" i="19" s="1"/>
  <c r="D77" i="20"/>
  <c r="D15" i="19" s="1"/>
  <c r="D91" i="20"/>
  <c r="D17" i="19" s="1"/>
  <c r="D117" i="20"/>
  <c r="D18" i="19" s="1"/>
  <c r="D7" i="19"/>
  <c r="E21" i="15"/>
  <c r="E20" i="15" s="1"/>
  <c r="E19" i="15" s="1"/>
  <c r="E18" i="15" s="1"/>
  <c r="C7" i="23"/>
  <c r="C6" i="23" s="1"/>
  <c r="E151" i="15"/>
  <c r="C59" i="23"/>
  <c r="C58" i="23" s="1"/>
  <c r="E36" i="15"/>
  <c r="E35" i="15" s="1"/>
  <c r="AG296" i="14"/>
  <c r="AA296" i="14"/>
  <c r="E34" i="15"/>
  <c r="E33" i="15" s="1"/>
  <c r="AH296" i="14"/>
  <c r="E40" i="15"/>
  <c r="E39" i="15" s="1"/>
  <c r="AF296" i="14"/>
  <c r="C24" i="23"/>
  <c r="E63" i="15"/>
  <c r="E62" i="15" s="1"/>
  <c r="C23" i="23"/>
  <c r="E68" i="15"/>
  <c r="E67" i="15" s="1"/>
  <c r="E64" i="15" s="1"/>
  <c r="C45" i="23"/>
  <c r="AI296" i="14"/>
  <c r="AE296" i="14"/>
  <c r="C48" i="23"/>
  <c r="C47" i="23" s="1"/>
  <c r="E130" i="15"/>
  <c r="AC296" i="14"/>
  <c r="E178" i="15"/>
  <c r="E177" i="15" s="1"/>
  <c r="E174" i="15" s="1"/>
  <c r="E169" i="15"/>
  <c r="E186" i="15"/>
  <c r="E185" i="15" s="1"/>
  <c r="E184" i="15" s="1"/>
  <c r="E183" i="15" s="1"/>
  <c r="C75" i="23"/>
  <c r="C74" i="23" s="1"/>
  <c r="C77" i="23" s="1"/>
  <c r="E154" i="15"/>
  <c r="E153" i="15" s="1"/>
  <c r="E152" i="15" s="1"/>
  <c r="E84" i="15"/>
  <c r="E83" i="15" s="1"/>
  <c r="E158" i="15"/>
  <c r="E157" i="15" s="1"/>
  <c r="E156" i="15" s="1"/>
  <c r="E150" i="15"/>
  <c r="E138" i="15"/>
  <c r="E137" i="15" s="1"/>
  <c r="E136" i="15" s="1"/>
  <c r="E131" i="15"/>
  <c r="E129" i="15"/>
  <c r="E128" i="15"/>
  <c r="E124" i="15"/>
  <c r="E123" i="15" s="1"/>
  <c r="C39" i="23"/>
  <c r="C38" i="23" s="1"/>
  <c r="E110" i="15"/>
  <c r="E108" i="15" s="1"/>
  <c r="E107" i="15" s="1"/>
  <c r="E106" i="15" s="1"/>
  <c r="E104" i="15"/>
  <c r="E103" i="15"/>
  <c r="E101" i="15"/>
  <c r="E100" i="15"/>
  <c r="E94" i="15"/>
  <c r="E97" i="15"/>
  <c r="E96" i="15" s="1"/>
  <c r="E95" i="15"/>
  <c r="E91" i="15"/>
  <c r="E89" i="15"/>
  <c r="E42" i="15"/>
  <c r="E41" i="15" s="1"/>
  <c r="C36" i="23"/>
  <c r="C35" i="23" s="1"/>
  <c r="E77" i="15"/>
  <c r="E82" i="15"/>
  <c r="E81" i="15" s="1"/>
  <c r="C10" i="23"/>
  <c r="C9" i="23" s="1"/>
  <c r="E16" i="15"/>
  <c r="E76" i="15"/>
  <c r="E71" i="15"/>
  <c r="E70" i="15" s="1"/>
  <c r="E69" i="15" s="1"/>
  <c r="E53" i="15"/>
  <c r="E60" i="15"/>
  <c r="E59" i="15" s="1"/>
  <c r="C12" i="23"/>
  <c r="E47" i="15"/>
  <c r="E46" i="15" s="1"/>
  <c r="E10" i="15"/>
  <c r="E8" i="15" s="1"/>
  <c r="E7" i="15" s="1"/>
  <c r="E15" i="15"/>
  <c r="E32" i="15" l="1"/>
  <c r="E31" i="15" s="1"/>
  <c r="D22" i="20"/>
  <c r="D18" i="20" s="1"/>
  <c r="D160" i="20" s="1"/>
  <c r="AJ296" i="14"/>
  <c r="E30" i="15"/>
  <c r="E29" i="15" s="1"/>
  <c r="D29" i="19"/>
  <c r="E75" i="15"/>
  <c r="E74" i="15" s="1"/>
  <c r="E73" i="15" s="1"/>
  <c r="E26" i="15"/>
  <c r="E25" i="15" s="1"/>
  <c r="AJ5" i="14"/>
  <c r="E45" i="15"/>
  <c r="E43" i="15" s="1"/>
  <c r="E38" i="15" s="1"/>
  <c r="C16" i="23"/>
  <c r="C41" i="23"/>
  <c r="E115" i="15"/>
  <c r="E114" i="15" s="1"/>
  <c r="E113" i="15" s="1"/>
  <c r="E112" i="15" s="1"/>
  <c r="C22" i="23"/>
  <c r="C51" i="23"/>
  <c r="E6" i="15"/>
  <c r="E168" i="15"/>
  <c r="E164" i="15"/>
  <c r="E163" i="15" s="1"/>
  <c r="E162" i="15" s="1"/>
  <c r="E80" i="15"/>
  <c r="E149" i="15"/>
  <c r="E148" i="15" s="1"/>
  <c r="E147" i="15" s="1"/>
  <c r="E142" i="15"/>
  <c r="E141" i="15" s="1"/>
  <c r="E140" i="15" s="1"/>
  <c r="E127" i="15"/>
  <c r="E122" i="15" s="1"/>
  <c r="E121" i="15" s="1"/>
  <c r="E99" i="15"/>
  <c r="E98" i="15" s="1"/>
  <c r="E88" i="15"/>
  <c r="E87" i="15" s="1"/>
  <c r="E14" i="15"/>
  <c r="E13" i="15" s="1"/>
  <c r="E12" i="15" s="1"/>
  <c r="E52" i="15"/>
  <c r="E51" i="15" s="1"/>
  <c r="E28" i="19" l="1"/>
  <c r="D10" i="19"/>
  <c r="D20" i="19" s="1"/>
  <c r="D31" i="19" s="1"/>
  <c r="E24" i="15"/>
  <c r="C5" i="18" s="1"/>
  <c r="E26" i="19"/>
  <c r="E27" i="19"/>
  <c r="C61" i="23"/>
  <c r="C79" i="23" s="1"/>
  <c r="C8" i="18"/>
  <c r="C7" i="18"/>
  <c r="E188" i="15"/>
  <c r="E79" i="15"/>
  <c r="C6" i="18"/>
  <c r="E86" i="15"/>
  <c r="E23" i="15" l="1"/>
  <c r="E29" i="19"/>
  <c r="C9" i="18"/>
  <c r="D5" i="18" s="1"/>
  <c r="E160" i="15" l="1"/>
  <c r="E190" i="15" s="1"/>
  <c r="E10" i="19"/>
  <c r="D6" i="18"/>
  <c r="D7" i="18"/>
  <c r="D8" i="18"/>
  <c r="E9" i="19" l="1"/>
  <c r="E17" i="19"/>
  <c r="E13" i="19"/>
  <c r="E7" i="19"/>
  <c r="E16" i="19"/>
  <c r="E18" i="19"/>
  <c r="E19" i="19"/>
  <c r="E11" i="19"/>
  <c r="E14" i="19"/>
  <c r="E12" i="19"/>
  <c r="E15" i="19"/>
  <c r="E8" i="19"/>
  <c r="D9" i="18"/>
  <c r="E20" i="19" l="1"/>
</calcChain>
</file>

<file path=xl/comments1.xml><?xml version="1.0" encoding="utf-8"?>
<comments xmlns="http://schemas.openxmlformats.org/spreadsheetml/2006/main">
  <authors>
    <author>USERPC</author>
  </authors>
  <commentList>
    <comment ref="N216"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<sst xmlns="http://schemas.openxmlformats.org/spreadsheetml/2006/main" count="5180" uniqueCount="1466">
  <si>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</si>
  <si>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</si>
  <si>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</si>
  <si>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</si>
  <si>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</si>
  <si>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</si>
  <si>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</si>
  <si>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</si>
  <si>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</si>
  <si>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</si>
  <si>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</si>
  <si>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</si>
  <si>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</si>
  <si>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</si>
  <si>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</si>
  <si>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</si>
  <si>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Total general</t>
  </si>
  <si>
    <t>FORMATO</t>
  </si>
  <si>
    <t xml:space="preserve">CODIGO:  </t>
  </si>
  <si>
    <t xml:space="preserve">F-PLA-42   </t>
  </si>
  <si>
    <t>PLAN OPERATIVO ANUAL DE INVERSIÓN - POAI  INICIAL -   2023</t>
  </si>
  <si>
    <t xml:space="preserve">VERSIÓN: </t>
  </si>
  <si>
    <t>PLAN DE DESARROLLO 2020-2023 "TÚ Y YO SOMOS QUINDIO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</si>
  <si>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</si>
  <si>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</si>
  <si>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</si>
  <si>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</si>
  <si>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</si>
  <si>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</si>
  <si>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</si>
  <si>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</si>
  <si>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</si>
  <si>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</si>
  <si>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</si>
  <si>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</si>
  <si>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</si>
  <si>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</si>
  <si>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</si>
  <si>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</si>
  <si>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</si>
  <si>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</si>
  <si>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</si>
  <si>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</si>
  <si>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</si>
  <si>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</si>
  <si>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</si>
  <si>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</si>
  <si>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</si>
  <si>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</si>
  <si>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</si>
  <si>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</si>
  <si>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TOTAL PROGRAMACIÓN METAS 2023</t>
  </si>
  <si>
    <t>CÓDIGO BPIN</t>
  </si>
  <si>
    <t>NOMBRE DEL PROYECTO</t>
  </si>
  <si>
    <t>OBJETIVO DEL PROYECTO</t>
  </si>
  <si>
    <t xml:space="preserve"> ESTAMPILLAS 
PRO - CULTURA
PRO - ADULTO MAYOR
PRO - DESARROLLO
PRO - DEPORTE
 </t>
  </si>
  <si>
    <t xml:space="preserve">MONOPOLIO EDUCACIÓN, SALUD Y DEPORTE  </t>
  </si>
  <si>
    <t xml:space="preserve">SGP SALÚD PUBLICA - PRESTACIÓN DE SERVICIOS
 </t>
  </si>
  <si>
    <t xml:space="preserve"> RENTAS CEDIDAS - SALUD - DEPORTE -</t>
  </si>
  <si>
    <t xml:space="preserve"> SGP EDUCACIÓN - CONECTIVIDAD -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</si>
  <si>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</si>
  <si>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</si>
  <si>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</si>
  <si>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</si>
  <si>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</si>
  <si>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RESPONSABLE</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</si>
  <si>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</si>
  <si>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</si>
  <si>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</si>
  <si>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</si>
  <si>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</si>
  <si>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</si>
  <si>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</si>
  <si>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</si>
  <si>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</si>
  <si>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</si>
  <si>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</si>
  <si>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</si>
  <si>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</si>
  <si>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</si>
  <si>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</si>
  <si>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</si>
  <si>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</si>
  <si>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</si>
  <si>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</si>
  <si>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</si>
  <si>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</si>
  <si>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</si>
  <si>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</si>
  <si>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</si>
  <si>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</si>
  <si>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</si>
  <si>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</si>
  <si>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</si>
  <si>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</si>
  <si>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</si>
  <si>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</si>
  <si>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</si>
  <si>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</si>
  <si>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</si>
  <si>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</si>
  <si>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</si>
  <si>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</si>
  <si>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</si>
  <si>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</si>
  <si>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</si>
  <si>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</si>
  <si>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</si>
  <si>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</si>
  <si>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</si>
  <si>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</si>
  <si>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</si>
  <si>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</si>
  <si>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</si>
  <si>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</si>
  <si>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</si>
  <si>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</si>
  <si>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</si>
  <si>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</si>
  <si>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</si>
  <si>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</si>
  <si>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</si>
  <si>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</si>
  <si>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</si>
  <si>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</si>
  <si>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</si>
  <si>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</si>
  <si>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</si>
  <si>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</si>
  <si>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</si>
  <si>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</si>
  <si>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</si>
  <si>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</si>
  <si>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</si>
  <si>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</si>
  <si>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</si>
  <si>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</si>
  <si>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</si>
  <si>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</si>
  <si>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</si>
  <si>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</si>
  <si>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</si>
  <si>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</si>
  <si>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</si>
  <si>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</si>
  <si>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</si>
  <si>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</si>
  <si>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</si>
  <si>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</si>
  <si>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</si>
  <si>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</si>
  <si>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</si>
  <si>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</si>
  <si>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</si>
  <si>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</si>
  <si>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</si>
  <si>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</si>
  <si>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</si>
  <si>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</si>
  <si>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</si>
  <si>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</si>
  <si>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</si>
  <si>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</si>
  <si>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</si>
  <si>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</si>
  <si>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</si>
  <si>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</si>
  <si>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</si>
  <si>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</si>
  <si>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</si>
  <si>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</si>
  <si>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</si>
  <si>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</si>
  <si>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</si>
  <si>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</si>
  <si>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</si>
  <si>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</si>
  <si>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</si>
  <si>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</si>
  <si>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</si>
  <si>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</si>
  <si>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</si>
  <si>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</si>
  <si>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</si>
  <si>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</si>
  <si>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</si>
  <si>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</si>
  <si>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</si>
  <si>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</si>
  <si>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</si>
  <si>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</si>
  <si>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</si>
  <si>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</si>
  <si>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</si>
  <si>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</si>
  <si>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</si>
  <si>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</si>
  <si>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</si>
  <si>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</si>
  <si>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</si>
  <si>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</si>
  <si>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</si>
  <si>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</si>
  <si>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</si>
  <si>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</si>
  <si>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</si>
  <si>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</si>
  <si>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</si>
  <si>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</si>
  <si>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</si>
  <si>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</si>
  <si>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</si>
  <si>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</si>
  <si>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</si>
  <si>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</si>
  <si>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</si>
  <si>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</si>
  <si>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</si>
  <si>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</si>
  <si>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</si>
  <si>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</si>
  <si>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</si>
  <si>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</si>
  <si>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</si>
  <si>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</si>
  <si>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</si>
  <si>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</si>
  <si>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</si>
  <si>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</si>
  <si>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</si>
  <si>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</si>
  <si>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</si>
  <si>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</si>
  <si>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</si>
  <si>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</si>
  <si>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</si>
  <si>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</si>
  <si>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</si>
  <si>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</si>
  <si>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</si>
  <si>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</si>
  <si>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</si>
  <si>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</si>
  <si>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</si>
  <si>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</si>
  <si>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</si>
  <si>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</si>
  <si>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</si>
  <si>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</si>
  <si>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</si>
  <si>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</si>
  <si>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</si>
  <si>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</si>
  <si>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</si>
  <si>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</si>
  <si>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</si>
  <si>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</si>
  <si>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</si>
  <si>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</si>
  <si>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</si>
  <si>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</si>
  <si>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</si>
  <si>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</si>
  <si>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</si>
  <si>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</si>
  <si>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</si>
  <si>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</si>
  <si>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</si>
  <si>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</si>
  <si>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</si>
  <si>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</si>
  <si>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</si>
  <si>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</si>
  <si>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</si>
  <si>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</si>
  <si>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</si>
  <si>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</si>
  <si>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</si>
  <si>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</si>
  <si>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</si>
  <si>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</si>
  <si>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</si>
  <si>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</si>
  <si>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</si>
  <si>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</si>
  <si>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</si>
  <si>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</si>
  <si>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</si>
  <si>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</si>
  <si>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</si>
  <si>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</si>
  <si>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</si>
  <si>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</si>
  <si>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</si>
  <si>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</si>
  <si>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</si>
  <si>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</si>
  <si>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</si>
  <si>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</si>
  <si>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</si>
  <si>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</si>
  <si>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</si>
  <si>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</si>
  <si>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</si>
  <si>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</si>
  <si>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</si>
  <si>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</si>
  <si>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</si>
  <si>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</si>
  <si>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</si>
  <si>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</si>
  <si>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</si>
  <si>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</si>
  <si>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</si>
  <si>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</si>
  <si>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</si>
  <si>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</si>
  <si>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</si>
  <si>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</si>
  <si>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</si>
  <si>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</si>
  <si>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</si>
  <si>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</si>
  <si>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</si>
  <si>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</si>
  <si>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</si>
  <si>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</si>
  <si>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</si>
  <si>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</si>
  <si>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</si>
  <si>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</si>
  <si>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</si>
  <si>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</si>
  <si>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</si>
  <si>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</si>
  <si>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</si>
  <si>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</si>
  <si>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</si>
  <si>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</si>
  <si>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</si>
  <si>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</si>
  <si>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</si>
  <si>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</si>
  <si>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</si>
  <si>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</si>
  <si>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</si>
  <si>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</si>
  <si>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</si>
  <si>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</si>
  <si>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</si>
  <si>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</si>
  <si>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</si>
  <si>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</si>
  <si>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</si>
  <si>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</si>
  <si>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</si>
  <si>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</si>
  <si>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</si>
  <si>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</si>
  <si>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</si>
  <si>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</si>
  <si>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</si>
  <si>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</si>
  <si>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</si>
  <si>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</si>
  <si>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</si>
  <si>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</si>
  <si>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</si>
  <si>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</si>
  <si>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</si>
  <si>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</si>
  <si>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</si>
  <si>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</si>
  <si>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</si>
  <si>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</si>
  <si>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</si>
  <si>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</si>
  <si>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</si>
  <si>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</si>
  <si>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</si>
  <si>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</si>
  <si>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</si>
  <si>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</si>
  <si>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</si>
  <si>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</si>
  <si>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</si>
  <si>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</si>
  <si>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</si>
  <si>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</si>
  <si>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</si>
  <si>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</si>
  <si>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</si>
  <si>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</si>
  <si>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</si>
  <si>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</si>
  <si>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</si>
  <si>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</si>
  <si>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</si>
  <si>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</si>
  <si>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</si>
  <si>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</si>
  <si>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</si>
  <si>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</si>
  <si>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</si>
  <si>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</si>
  <si>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</si>
  <si>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</si>
  <si>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</si>
  <si>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</si>
  <si>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</si>
  <si>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</si>
  <si>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</si>
  <si>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</si>
  <si>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</si>
  <si>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</si>
  <si>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</si>
  <si>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</si>
  <si>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</si>
  <si>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</si>
  <si>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</si>
  <si>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</si>
  <si>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</si>
  <si>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</si>
  <si>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</si>
  <si>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</si>
  <si>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</si>
  <si>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</si>
  <si>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</si>
  <si>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</si>
  <si>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</si>
  <si>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</si>
  <si>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</si>
  <si>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</si>
  <si>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</si>
  <si>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</si>
  <si>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</si>
  <si>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</si>
  <si>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</si>
  <si>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</si>
  <si>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</si>
  <si>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</si>
  <si>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</si>
  <si>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</si>
  <si>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</si>
  <si>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</si>
  <si>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</si>
  <si>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</si>
  <si>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</si>
  <si>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</si>
  <si>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</si>
  <si>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</si>
  <si>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</si>
  <si>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</si>
  <si>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</si>
  <si>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</si>
  <si>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</si>
  <si>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</si>
  <si>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</si>
  <si>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</si>
  <si>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</si>
  <si>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</si>
  <si>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</si>
  <si>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</si>
  <si>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</si>
  <si>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</si>
  <si>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</si>
  <si>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</si>
  <si>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</si>
  <si>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</si>
  <si>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</si>
  <si>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</si>
  <si>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</si>
  <si>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</si>
  <si>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</si>
  <si>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</si>
  <si>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</si>
  <si>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</si>
  <si>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</si>
  <si>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</si>
  <si>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</si>
  <si>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</si>
  <si>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</si>
  <si>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</si>
  <si>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</si>
  <si>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</si>
  <si>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</si>
  <si>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</si>
  <si>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</si>
  <si>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</si>
  <si>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</si>
  <si>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</si>
  <si>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</si>
  <si>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</si>
  <si>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</si>
  <si>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</si>
  <si>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</si>
  <si>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</si>
  <si>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</si>
  <si>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</si>
  <si>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</si>
  <si>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</si>
  <si>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</si>
  <si>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</si>
  <si>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</si>
  <si>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</si>
  <si>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</si>
  <si>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</si>
  <si>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</si>
  <si>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</si>
  <si>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</si>
  <si>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</si>
  <si>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</si>
  <si>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</si>
  <si>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</si>
  <si>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</si>
  <si>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</si>
  <si>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</si>
  <si>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</si>
  <si>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</si>
  <si>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</si>
  <si>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</si>
  <si>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</si>
  <si>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</si>
  <si>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</si>
  <si>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</si>
  <si>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</si>
  <si>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</si>
  <si>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</si>
  <si>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</si>
  <si>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</si>
  <si>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</si>
  <si>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</si>
  <si>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</si>
  <si>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</si>
  <si>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</si>
  <si>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</si>
  <si>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</si>
  <si>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</si>
  <si>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</si>
  <si>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</si>
  <si>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</si>
  <si>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</si>
  <si>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</si>
  <si>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</si>
  <si>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</si>
  <si>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</si>
  <si>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</si>
  <si>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</si>
  <si>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</si>
  <si>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</si>
  <si>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</si>
  <si>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</si>
  <si>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</si>
  <si>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</si>
  <si>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</si>
  <si>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</si>
  <si>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</si>
  <si>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</si>
  <si>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</si>
  <si>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</si>
  <si>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</si>
  <si>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</si>
  <si>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</si>
  <si>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</si>
  <si>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</si>
  <si>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</si>
  <si>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</si>
  <si>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</si>
  <si>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</si>
  <si>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</si>
  <si>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</si>
  <si>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</si>
  <si>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</si>
  <si>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</si>
  <si>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</si>
  <si>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</si>
  <si>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</si>
  <si>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</si>
  <si>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</si>
  <si>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</si>
  <si>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</si>
  <si>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</si>
  <si>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</si>
  <si>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</si>
  <si>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</si>
  <si>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</si>
  <si>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</si>
  <si>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</si>
  <si>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</si>
  <si>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</si>
  <si>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</si>
  <si>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</si>
  <si>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</si>
  <si>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</si>
  <si>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</si>
  <si>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</si>
  <si>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</si>
  <si>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</si>
  <si>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</si>
  <si>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</si>
  <si>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</si>
  <si>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</si>
  <si>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</si>
  <si>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</si>
  <si>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</si>
  <si>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</si>
  <si>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</si>
  <si>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</si>
  <si>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</si>
  <si>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</si>
  <si>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</si>
  <si>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</si>
  <si>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</si>
  <si>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</si>
  <si>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</si>
  <si>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</si>
  <si>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</si>
  <si>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</si>
  <si>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</si>
  <si>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</si>
  <si>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</si>
  <si>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</si>
  <si>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</si>
  <si>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</si>
  <si>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</si>
  <si>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</si>
  <si>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</si>
  <si>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</si>
  <si>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</si>
  <si>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</si>
  <si>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</si>
  <si>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</si>
  <si>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</si>
  <si>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</si>
  <si>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</si>
  <si>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</si>
  <si>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</si>
  <si>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</si>
  <si>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</si>
  <si>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</si>
  <si>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Dirección Oficina Privada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</si>
  <si>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</si>
  <si>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</si>
  <si>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</si>
  <si>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</si>
  <si>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</si>
  <si>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</si>
  <si>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</si>
  <si>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</si>
  <si>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</si>
  <si>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</si>
  <si>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</si>
  <si>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</si>
  <si>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</si>
  <si>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</si>
  <si>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</si>
  <si>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</si>
  <si>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</si>
  <si>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</si>
  <si>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</si>
  <si>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</si>
  <si>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</si>
  <si>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</si>
  <si>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</si>
  <si>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</si>
  <si>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</si>
  <si>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</si>
  <si>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</si>
  <si>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</si>
  <si>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</si>
  <si>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</si>
  <si>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</si>
  <si>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</si>
  <si>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</si>
  <si>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</si>
  <si>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</si>
  <si>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</si>
  <si>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</si>
  <si>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</si>
  <si>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</si>
  <si>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</si>
  <si>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</si>
  <si>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</si>
  <si>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</si>
  <si>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</si>
  <si>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</si>
  <si>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</si>
  <si>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</si>
  <si>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</si>
  <si>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</si>
  <si>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</si>
  <si>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</si>
  <si>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</si>
  <si>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</si>
  <si>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</si>
  <si>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</si>
  <si>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</si>
  <si>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</si>
  <si>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</si>
  <si>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</si>
  <si>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</si>
  <si>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</si>
  <si>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</si>
  <si>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</si>
  <si>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</si>
  <si>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</si>
  <si>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</si>
  <si>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</si>
  <si>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</si>
  <si>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</si>
  <si>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</si>
  <si>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</si>
  <si>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</si>
  <si>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</si>
  <si>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</si>
  <si>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</si>
  <si>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</si>
  <si>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</si>
  <si>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</si>
  <si>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</si>
  <si>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</si>
  <si>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</si>
  <si>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</si>
  <si>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</si>
  <si>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</si>
  <si>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</si>
  <si>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</si>
  <si>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</si>
  <si>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</si>
  <si>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</si>
  <si>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</si>
  <si>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</si>
  <si>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</si>
  <si>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</si>
  <si>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</si>
  <si>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</si>
  <si>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</si>
  <si>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</si>
  <si>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</si>
  <si>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</si>
  <si>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</si>
  <si>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</si>
  <si>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</si>
  <si>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</si>
  <si>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</si>
  <si>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</si>
  <si>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</si>
  <si>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</si>
  <si>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</si>
  <si>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</si>
  <si>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</si>
  <si>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</si>
  <si>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</si>
  <si>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</si>
  <si>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</si>
  <si>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</si>
  <si>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</si>
  <si>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</si>
  <si>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</si>
  <si>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</si>
  <si>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</si>
  <si>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</si>
  <si>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</si>
  <si>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</si>
  <si>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</si>
  <si>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</si>
  <si>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</si>
  <si>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</si>
  <si>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</si>
  <si>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</si>
  <si>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</si>
  <si>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</si>
  <si>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</si>
  <si>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</si>
  <si>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</si>
  <si>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</si>
  <si>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</si>
  <si>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</si>
  <si>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</si>
  <si>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</si>
  <si>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</si>
  <si>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</si>
  <si>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</si>
  <si>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</si>
  <si>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</si>
  <si>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</si>
  <si>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</si>
  <si>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</si>
  <si>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</si>
  <si>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</si>
  <si>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</si>
  <si>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</si>
  <si>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</si>
  <si>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</si>
  <si>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</si>
  <si>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</si>
  <si>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</si>
  <si>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</si>
  <si>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</si>
  <si>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</si>
  <si>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</si>
  <si>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</si>
  <si>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</si>
  <si>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</si>
  <si>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</si>
  <si>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</si>
  <si>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</si>
  <si>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</si>
  <si>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</si>
  <si>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</si>
  <si>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</si>
  <si>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</si>
  <si>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</si>
  <si>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</si>
  <si>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</si>
  <si>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</si>
  <si>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</si>
  <si>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</si>
  <si>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</si>
  <si>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</si>
  <si>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</si>
  <si>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</si>
  <si>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</si>
  <si>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</si>
  <si>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</si>
  <si>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</si>
  <si>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</si>
  <si>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</si>
  <si>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</si>
  <si>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</si>
  <si>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</si>
  <si>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</si>
  <si>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</si>
  <si>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</si>
  <si>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</si>
  <si>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</si>
  <si>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</si>
  <si>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</si>
  <si>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</si>
  <si>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</si>
  <si>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</si>
  <si>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</si>
  <si>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</si>
  <si>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</si>
  <si>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</si>
  <si>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</si>
  <si>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</si>
  <si>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</si>
  <si>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</si>
  <si>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</si>
  <si>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</si>
  <si>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</si>
  <si>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</si>
  <si>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</si>
  <si>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</si>
  <si>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</si>
  <si>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</si>
  <si>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</si>
  <si>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</si>
  <si>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</si>
  <si>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</si>
  <si>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</si>
  <si>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</si>
  <si>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</si>
  <si>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</si>
  <si>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</si>
  <si>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</si>
  <si>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</si>
  <si>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</si>
  <si>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</si>
  <si>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</si>
  <si>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</si>
  <si>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</si>
  <si>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</si>
  <si>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</si>
  <si>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</si>
  <si>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</si>
  <si>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</si>
  <si>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</si>
  <si>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</si>
  <si>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</si>
  <si>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</si>
  <si>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</si>
  <si>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</si>
  <si>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</si>
  <si>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</si>
  <si>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</si>
  <si>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</si>
  <si>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</si>
  <si>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</si>
  <si>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</si>
  <si>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</si>
  <si>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</si>
  <si>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</si>
  <si>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</si>
  <si>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</si>
  <si>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</si>
  <si>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</si>
  <si>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</si>
  <si>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</si>
  <si>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</si>
  <si>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</si>
  <si>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</si>
  <si>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</si>
  <si>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</si>
  <si>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</si>
  <si>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</si>
  <si>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</si>
  <si>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</si>
  <si>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</si>
  <si>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</si>
  <si>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</si>
  <si>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</si>
  <si>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</si>
  <si>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</si>
  <si>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</si>
  <si>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</si>
  <si>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</si>
  <si>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</si>
  <si>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</si>
  <si>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</si>
  <si>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</si>
  <si>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</si>
  <si>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</si>
  <si>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</si>
  <si>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</si>
  <si>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</si>
  <si>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</si>
  <si>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</si>
  <si>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</si>
  <si>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</si>
  <si>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</si>
  <si>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</si>
  <si>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</si>
  <si>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</si>
  <si>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</si>
  <si>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</si>
  <si>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</si>
  <si>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</si>
  <si>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</si>
  <si>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</si>
  <si>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</si>
  <si>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</si>
  <si>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</si>
  <si>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</si>
  <si>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</si>
  <si>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</si>
  <si>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</si>
  <si>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</si>
  <si>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</si>
  <si>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</si>
  <si>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</si>
  <si>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</si>
  <si>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</si>
  <si>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</si>
  <si>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</si>
  <si>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</si>
  <si>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</si>
  <si>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</si>
  <si>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</si>
  <si>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</si>
  <si>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</si>
  <si>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</si>
  <si>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</si>
  <si>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</si>
  <si>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</si>
  <si>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</si>
  <si>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</si>
  <si>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</si>
  <si>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</si>
  <si>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</si>
  <si>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</si>
  <si>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</si>
  <si>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</si>
  <si>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</si>
  <si>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</si>
  <si>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</si>
  <si>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</si>
  <si>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</si>
  <si>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</si>
  <si>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</si>
  <si>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</si>
  <si>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</si>
  <si>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</si>
  <si>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</si>
  <si>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</si>
  <si>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</si>
  <si>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</si>
  <si>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</si>
  <si>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</si>
  <si>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</si>
  <si>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</si>
  <si>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</si>
  <si>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</si>
  <si>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</si>
  <si>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</si>
  <si>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</si>
  <si>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</si>
  <si>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</si>
  <si>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</si>
  <si>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</si>
  <si>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</si>
  <si>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</si>
  <si>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</si>
  <si>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</si>
  <si>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</si>
  <si>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</si>
  <si>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</si>
  <si>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</si>
  <si>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</si>
  <si>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</si>
  <si>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</si>
  <si>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</si>
  <si>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</si>
  <si>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</si>
  <si>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</si>
  <si>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</si>
  <si>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</si>
  <si>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</si>
  <si>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</si>
  <si>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</si>
  <si>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</si>
  <si>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</si>
  <si>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</si>
  <si>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</si>
  <si>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</si>
  <si>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</si>
  <si>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</si>
  <si>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</si>
  <si>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</si>
  <si>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</si>
  <si>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</si>
  <si>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</si>
  <si>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</si>
  <si>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</si>
  <si>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</si>
  <si>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</si>
  <si>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</si>
  <si>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</si>
  <si>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</si>
  <si>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</si>
  <si>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</si>
  <si>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</si>
  <si>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</si>
  <si>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</si>
  <si>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</si>
  <si>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</si>
  <si>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</si>
  <si>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</si>
  <si>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</si>
  <si>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</si>
  <si>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</si>
  <si>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</si>
  <si>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</si>
  <si>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</si>
  <si>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</si>
  <si>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</si>
  <si>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</si>
  <si>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</si>
  <si>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</si>
  <si>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</si>
  <si>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</si>
  <si>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</si>
  <si>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</si>
  <si>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</si>
  <si>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</si>
  <si>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</si>
  <si>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</si>
  <si>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</si>
  <si>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</si>
  <si>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</si>
  <si>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</si>
  <si>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</si>
  <si>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</si>
  <si>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</si>
  <si>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</si>
  <si>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</si>
  <si>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</si>
  <si>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</si>
  <si>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</si>
  <si>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</si>
  <si>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</si>
  <si>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</si>
  <si>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</si>
  <si>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</si>
  <si>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</si>
  <si>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</si>
  <si>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</si>
  <si>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</si>
  <si>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</si>
  <si>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</si>
  <si>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</si>
  <si>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</si>
  <si>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</si>
  <si>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</si>
  <si>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</si>
  <si>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</si>
  <si>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</si>
  <si>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</si>
  <si>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</si>
  <si>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</si>
  <si>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</si>
  <si>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</si>
  <si>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</si>
  <si>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</si>
  <si>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</si>
  <si>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</si>
  <si>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</si>
  <si>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</si>
  <si>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</si>
  <si>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</si>
  <si>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</si>
  <si>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</si>
  <si>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</si>
  <si>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</si>
  <si>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</si>
  <si>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</si>
  <si>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</si>
  <si>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</si>
  <si>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</si>
  <si>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</si>
  <si>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</si>
  <si>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</si>
  <si>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</si>
  <si>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</si>
  <si>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</si>
  <si>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</si>
  <si>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</si>
  <si>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</si>
  <si>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</si>
  <si>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</si>
  <si>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</si>
  <si>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</si>
  <si>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</si>
  <si>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</si>
  <si>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</si>
  <si>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</si>
  <si>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</si>
  <si>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</si>
  <si>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</si>
  <si>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</si>
  <si>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</si>
  <si>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</si>
  <si>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</si>
  <si>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</si>
  <si>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</si>
  <si>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</si>
  <si>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</si>
  <si>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</si>
  <si>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</si>
  <si>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</si>
  <si>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</si>
  <si>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</si>
  <si>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</si>
  <si>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</si>
  <si>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</si>
  <si>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</si>
  <si>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</si>
  <si>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</si>
  <si>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</si>
  <si>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</si>
  <si>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</si>
  <si>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</si>
  <si>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</si>
  <si>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</si>
  <si>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</si>
  <si>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</si>
  <si>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</si>
  <si>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</si>
  <si>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</si>
  <si>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</si>
  <si>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</si>
  <si>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</si>
  <si>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</si>
  <si>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</si>
  <si>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</si>
  <si>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</si>
  <si>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</si>
  <si>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</si>
  <si>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</si>
  <si>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</si>
  <si>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</si>
  <si>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</si>
  <si>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</si>
  <si>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</si>
  <si>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</si>
  <si>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</si>
  <si>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</si>
  <si>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</si>
  <si>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</si>
  <si>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</si>
  <si>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</si>
  <si>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</si>
  <si>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</si>
  <si>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</si>
  <si>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</si>
  <si>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</si>
  <si>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</si>
  <si>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</si>
  <si>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</si>
  <si>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</si>
  <si>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</si>
  <si>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</si>
  <si>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</si>
  <si>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</si>
  <si>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</si>
  <si>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</si>
  <si>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</si>
  <si>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</si>
  <si>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</si>
  <si>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</si>
  <si>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</si>
  <si>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</si>
  <si>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</si>
  <si>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</si>
  <si>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</si>
  <si>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</si>
  <si>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</si>
  <si>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</si>
  <si>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</si>
  <si>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</si>
  <si>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</si>
  <si>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</si>
  <si>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</si>
  <si>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</si>
  <si>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</si>
  <si>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</si>
  <si>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</si>
  <si>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</si>
  <si>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</si>
  <si>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</si>
  <si>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</si>
  <si>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</si>
  <si>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</si>
  <si>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</si>
  <si>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</si>
  <si>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</si>
  <si>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</si>
  <si>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</si>
  <si>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</si>
  <si>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</si>
  <si>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</si>
  <si>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</si>
  <si>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</si>
  <si>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</si>
  <si>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</si>
  <si>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</si>
  <si>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</si>
  <si>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</si>
  <si>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</si>
  <si>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</si>
  <si>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</si>
  <si>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</si>
  <si>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</si>
  <si>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</si>
  <si>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</si>
  <si>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</si>
  <si>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</si>
  <si>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</si>
  <si>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</si>
  <si>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</si>
  <si>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</si>
  <si>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</si>
  <si>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</si>
  <si>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</si>
  <si>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</si>
  <si>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</si>
  <si>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</si>
  <si>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</si>
  <si>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</si>
  <si>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</si>
  <si>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</si>
  <si>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</si>
  <si>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</si>
  <si>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</si>
  <si>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</si>
  <si>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</si>
  <si>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</si>
  <si>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</si>
  <si>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</si>
  <si>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</si>
  <si>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</si>
  <si>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</si>
  <si>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</si>
  <si>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</si>
  <si>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</si>
  <si>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</si>
  <si>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</si>
  <si>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</si>
  <si>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</si>
  <si>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PLAN OPERATIVO ANUAL DE INVERSIÓN POAI  2023
PLAN DE DESARROLLO 2020-2023 "TÚ Y YO SOMOS QUINDIO"
REPORTE UNIDADES EJECUTORAS POR PROGRAMAS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</si>
  <si>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</si>
  <si>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</si>
  <si>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</si>
  <si>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</si>
  <si>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</si>
  <si>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</si>
  <si>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</si>
  <si>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</si>
  <si>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</si>
  <si>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</si>
  <si>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</si>
  <si>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</si>
  <si>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</si>
  <si>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</si>
  <si>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</si>
  <si>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</si>
  <si>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</si>
  <si>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</si>
  <si>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</si>
  <si>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</si>
  <si>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</si>
  <si>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</si>
  <si>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</si>
  <si>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</si>
  <si>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</si>
  <si>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</si>
  <si>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</si>
  <si>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</si>
  <si>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</si>
  <si>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</si>
  <si>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</si>
  <si>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</si>
  <si>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</si>
  <si>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</si>
  <si>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PLAN OPERATIVO ANUAL DE INVERSIÓN POAI  2023
PLAN DE DESARROLLO 2020-2023 "TÚ Y YO SOMOS QUINDIO"
REPORTE UNIDADES EJECUTORAS POR FUENTES DE FINANCIACION</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</si>
  <si>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</si>
  <si>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</si>
  <si>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</si>
  <si>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</si>
  <si>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</si>
  <si>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</si>
  <si>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</si>
  <si>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</si>
  <si>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</si>
  <si>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</si>
  <si>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</si>
  <si>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</si>
  <si>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</si>
  <si>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</si>
  <si>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</si>
  <si>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</si>
  <si>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</si>
  <si>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</si>
  <si>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Otros recursos  Nación</t>
  </si>
  <si>
    <t>324  SECRETARÍA TECNOLÓGIAS DE LA INFORMACIÓN Y LASCOMUNICACIÓN</t>
  </si>
  <si>
    <t>Estampilla Pro Deporte</t>
  </si>
  <si>
    <t>Impuesto Monopolio</t>
  </si>
  <si>
    <t>Impuesto al Consumo</t>
  </si>
  <si>
    <t>Nación</t>
  </si>
  <si>
    <t>Estampilla Pro Desarrollo</t>
  </si>
  <si>
    <t>Impuesto al Registro</t>
  </si>
  <si>
    <t>Recursos Propios</t>
  </si>
  <si>
    <t>PLAN OPERATIVO ANUAL DE INVERSIÓN POAI  2023
PLAN DE DESARROLLO 2020-2023 "TÚ Y YO SOMOS QUINDIO"
PARTICIPACIÓN DE RECURSOS POR LÍNEA ESTRATÉGICA</t>
  </si>
  <si>
    <t>Línea Estratégica</t>
  </si>
  <si>
    <t>Valor</t>
  </si>
  <si>
    <t>% Participación</t>
  </si>
  <si>
    <t>Total Inversión</t>
  </si>
  <si>
    <t>PLAN OPERATIVO ANUAL DE INVERSIONES POAI  2023
PLAN DE DESARROLLO 2020-2023 "TÚ Y YO SOMOS QUINDIO"
RELACIÓN PROYECTOS DE INVERSION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</si>
  <si>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</si>
  <si>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</si>
  <si>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</si>
  <si>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</si>
  <si>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</si>
  <si>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</si>
  <si>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</si>
  <si>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</si>
  <si>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</si>
  <si>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</si>
  <si>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</si>
  <si>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</si>
  <si>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</si>
  <si>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</si>
  <si>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</si>
  <si>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</si>
  <si>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</si>
  <si>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</si>
  <si>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</si>
  <si>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</si>
  <si>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</si>
  <si>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</si>
  <si>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</si>
  <si>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</si>
  <si>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</si>
  <si>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</si>
  <si>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</si>
  <si>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</si>
  <si>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</si>
  <si>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</si>
  <si>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</si>
  <si>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</si>
  <si>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</si>
  <si>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</si>
  <si>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</si>
  <si>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</si>
  <si>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</si>
  <si>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</si>
  <si>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</si>
  <si>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</si>
  <si>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</si>
  <si>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</si>
  <si>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</si>
  <si>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</si>
  <si>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</si>
  <si>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</si>
  <si>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</si>
  <si>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</si>
  <si>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</si>
  <si>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</si>
  <si>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</si>
  <si>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</si>
  <si>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</si>
  <si>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</si>
  <si>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</si>
  <si>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</si>
  <si>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</si>
  <si>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</si>
  <si>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</si>
  <si>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</si>
  <si>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</si>
  <si>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</si>
  <si>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</si>
  <si>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</si>
  <si>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</si>
  <si>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</si>
  <si>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</si>
  <si>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</si>
  <si>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</si>
  <si>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</si>
  <si>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</si>
  <si>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</si>
  <si>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</si>
  <si>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</si>
  <si>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Elaboró: Andres Libardo Garcia Martinez, contratista de apoyo Banco de Programas y Proyectos</t>
  </si>
  <si>
    <t xml:space="preserve">Revisó: Norma Consuelo Mantilla Quintero,  Profesional Universitaria </t>
  </si>
  <si>
    <t>Aprobó: Sandra Patricia Diaz Ordoñez,  Jefe del Banco de Programas y Proyectos</t>
  </si>
  <si>
    <t>Suma de  TOTAL PRESUPUESTO</t>
  </si>
  <si>
    <t>PLAN OPERATIVO ANUAL DE INVERSIÓN POAI  2023
PLAN DE DESARROLLO 2020-2023 "TÚ Y YO SOMOS QUINDIO"
PARTICIPACIÓN POR UNIDAD EJECUTORA
SECTOR CENTRAL</t>
  </si>
  <si>
    <t xml:space="preserve">Unidad </t>
  </si>
  <si>
    <t>Nombre</t>
  </si>
  <si>
    <t xml:space="preserve">Administrativa </t>
  </si>
  <si>
    <t>Planeación</t>
  </si>
  <si>
    <t>Hacienda y Finanzas Públicas</t>
  </si>
  <si>
    <t>Aguas e Infraestructura</t>
  </si>
  <si>
    <t>Interior</t>
  </si>
  <si>
    <t>Turismo Industria y Comercio</t>
  </si>
  <si>
    <t>Agricultura Desarrollo Rural y Medio Ambiente</t>
  </si>
  <si>
    <t>Familia</t>
  </si>
  <si>
    <t>Salud</t>
  </si>
  <si>
    <t>Tecnologías de la Información y Comunicación</t>
  </si>
  <si>
    <t>PLAN OPERATIVO ANUAL DE INVERSIÓN POAI  2023
PLAN DE DESARROLLO 2020-2023 "TÚ Y YO SOMOS QUINDIO"
PARTICIPACIÓN POR UNIDAD EJECUTORA
ENTES DESCENTRALIZADOS</t>
  </si>
  <si>
    <t xml:space="preserve">Indeportes </t>
  </si>
  <si>
    <t>Proyecta</t>
  </si>
  <si>
    <t xml:space="preserve">Instituto Departamental de Tránsito </t>
  </si>
  <si>
    <t xml:space="preserve">313 SECRETARÍA  PRIVADA </t>
  </si>
  <si>
    <t xml:space="preserve">313 SECRETARÍA PRIVADA </t>
  </si>
  <si>
    <t>313 SECRETARÍA PRIVADA</t>
  </si>
  <si>
    <t>Privada</t>
  </si>
  <si>
    <t>Secretaría Privada</t>
  </si>
  <si>
    <t>Secretario Privada</t>
  </si>
  <si>
    <t>TOTAL POAI 2023</t>
  </si>
  <si>
    <t>Número</t>
  </si>
  <si>
    <t>450200100</t>
  </si>
  <si>
    <t>450200101</t>
  </si>
  <si>
    <t>459901800</t>
  </si>
  <si>
    <t>459902500</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</si>
</sst>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 #,##0_-;\-&quot;$&quot;\ * #,##0_-;_-&quot;$&quot;\ * &quot;-&quot;_-;_-@_-"/>
    <numFmt numFmtId="169" formatCode="_-&quot;$&quot;\ * #,##0.00_-;\-&quot;$&quot;\ * #,##0.00_-;_-&quot;$&quot;\ * &quot;-&quot;??_-;_-@_-"/>
    <numFmt numFmtId="170" formatCode="_-* #,##0.00\ _€_-;\-* #,##0.00\ _€_-;_-* &quot;-&quot;??\ _€_-;_-@_-"/>
    <numFmt numFmtId="171" formatCode="_([$$-240A]\ * #,##0.00_);_([$$-240A]\ * \(#,##0.00\);_([$$-240A]\ * &quot;-&quot;??_);_(@_)"/>
    <numFmt numFmtId="172" formatCode="00"/>
    <numFmt numFmtId="173" formatCode="_(* #,##0_);_(* \(#,##0\);_(* &quot;-&quot;??_);_(@_)"/>
    <numFmt numFmtId="174" formatCode="_-* #,##0_-;\-* #,##0_-;_-* &quot;-&quot;??_-;_-@_-"/>
    <numFmt numFmtId="175" formatCode="_-&quot;$&quot;\ * #,##0.00_-;\-&quot;$&quot;\ * #,##0.00_-;_-&quot;$&quot;\ * &quot;-&quot;_-;_-@_-"/>
    <numFmt numFmtId="176" formatCode="_ [$€-2]\ * #,##0.00_ ;_ [$€-2]\ * \-#,##0.00_ ;_ [$€-2]\ * &quot;-&quot;??_ "/>
    <numFmt numFmtId="177" formatCode="#,##0."/>
    <numFmt numFmtId="178" formatCode="_ * #,##0.00_ ;_ * \-#,##0.00_ ;_ * &quot;-&quot;??_ ;_ @_ "/>
    <numFmt numFmtId="179" formatCode="_([$$-240A]\ * #,##0.0_);_([$$-240A]\ * \(#,##0.0\);_([$$-240A]\ * &quot;-&quot;??_);_(@_)"/>
  </numFmts>
  <fonts count="66">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sz val="12"/>
      <name val="Arial"/>
      <family val="2"/>
    </font>
    <font>
      <b/>
      <sz val="14"/>
      <name val="Arial"/>
      <family val="2"/>
    </font>
    <font>
      <b/>
      <sz val="10"/>
      <name val="Arial"/>
      <family val="2"/>
    </font>
    <font>
      <b/>
      <sz val="10"/>
      <color theme="1"/>
      <name val="Arial"/>
      <family val="2"/>
    </font>
    <font>
      <sz val="10"/>
      <color theme="1"/>
      <name val="Arial"/>
      <family val="2"/>
    </font>
    <font>
      <b/>
      <sz val="10"/>
      <color indexed="8"/>
      <name val="Arial"/>
      <family val="2"/>
    </font>
    <font>
      <sz val="12"/>
      <color rgb="FF000000"/>
      <name val="Arial"/>
      <family val="2"/>
    </font>
    <font>
      <sz val="10"/>
      <color rgb="FF000000"/>
      <name val="Arial"/>
      <family val="2"/>
    </font>
    <font>
      <sz val="10"/>
      <color rgb="FF000000"/>
      <name val="Arial Nova Cond Light"/>
      <family val="2"/>
    </font>
    <font>
      <b/>
      <sz val="10"/>
      <color rgb="FF000000"/>
      <name val="Arial"/>
      <family val="2"/>
    </font>
    <font>
      <b/>
      <sz val="12"/>
      <color rgb="FF000000"/>
      <name val="Arial"/>
      <family val="2"/>
    </font>
    <font>
      <sz val="11"/>
      <color rgb="FF000000"/>
      <name val="Arial"/>
      <family val="2"/>
    </font>
    <font>
      <sz val="8"/>
      <color rgb="FF000000"/>
      <name val="Arial"/>
      <family val="2"/>
    </font>
    <font>
      <sz val="8"/>
      <color theme="1"/>
      <name val="Arial"/>
      <family val="2"/>
    </font>
    <font>
      <sz val="9"/>
      <name val="Arial"/>
      <family val="2"/>
    </font>
    <font>
      <b/>
      <sz val="12"/>
      <color theme="1"/>
      <name val="Calibri"/>
      <family val="2"/>
      <scheme val="minor"/>
    </font>
  </fonts>
  <fills count="7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right style="thin">
        <color rgb="FF000000"/>
      </right>
      <top/>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bottom style="thin">
        <color rgb="FF000000"/>
      </bottom>
      <diagonal/>
    </border>
  </borders>
  <cellStyleXfs count="389">
    <xf numFmtId="171" fontId="0" fillId="0" borderId="0"/>
    <xf numFmtId="167"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71" fontId="7" fillId="4" borderId="10">
      <alignment horizontal="center" vertical="center" wrapText="1"/>
    </xf>
    <xf numFmtId="0" fontId="1" fillId="0" borderId="0"/>
    <xf numFmtId="43" fontId="1" fillId="0" borderId="0" applyFont="0" applyFill="0" applyBorder="0" applyAlignment="0" applyProtection="0"/>
    <xf numFmtId="0" fontId="7" fillId="4" borderId="10">
      <alignment horizontal="center" vertical="center" wrapText="1"/>
    </xf>
    <xf numFmtId="171" fontId="8" fillId="0" borderId="0"/>
    <xf numFmtId="16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9" fillId="5"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9" applyNumberFormat="0" applyAlignment="0" applyProtection="0"/>
    <xf numFmtId="0" fontId="17" fillId="9" borderId="30" applyNumberFormat="0" applyAlignment="0" applyProtection="0"/>
    <xf numFmtId="0" fontId="18" fillId="9" borderId="29" applyNumberFormat="0" applyAlignment="0" applyProtection="0"/>
    <xf numFmtId="0" fontId="19" fillId="0" borderId="31" applyNumberFormat="0" applyFill="0" applyAlignment="0" applyProtection="0"/>
    <xf numFmtId="0" fontId="9" fillId="10" borderId="32" applyNumberFormat="0" applyAlignment="0" applyProtection="0"/>
    <xf numFmtId="0" fontId="20" fillId="0" borderId="0" applyNumberFormat="0" applyFill="0" applyBorder="0" applyAlignment="0" applyProtection="0"/>
    <xf numFmtId="0" fontId="1" fillId="11"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71" fontId="1" fillId="0" borderId="0"/>
    <xf numFmtId="176" fontId="1" fillId="21" borderId="0" applyNumberFormat="0" applyBorder="0" applyAlignment="0" applyProtection="0"/>
    <xf numFmtId="176" fontId="1" fillId="0" borderId="0"/>
    <xf numFmtId="171" fontId="1" fillId="0" borderId="0"/>
    <xf numFmtId="0" fontId="25" fillId="0" borderId="0" applyNumberFormat="0" applyFill="0" applyBorder="0" applyAlignment="0" applyProtection="0"/>
    <xf numFmtId="176" fontId="12" fillId="0" borderId="27" applyNumberFormat="0" applyFill="0" applyAlignment="0" applyProtection="0"/>
    <xf numFmtId="176" fontId="1" fillId="0" borderId="0"/>
    <xf numFmtId="176" fontId="1" fillId="34" borderId="0" applyNumberFormat="0" applyBorder="0" applyAlignment="0" applyProtection="0"/>
    <xf numFmtId="176" fontId="9" fillId="10" borderId="32" applyNumberFormat="0" applyAlignment="0" applyProtection="0"/>
    <xf numFmtId="176" fontId="18" fillId="9" borderId="29" applyNumberFormat="0" applyAlignment="0" applyProtection="0"/>
    <xf numFmtId="176" fontId="1" fillId="0" borderId="0"/>
    <xf numFmtId="171" fontId="1" fillId="0" borderId="0"/>
    <xf numFmtId="176" fontId="23" fillId="23" borderId="0" applyNumberFormat="0" applyBorder="0" applyAlignment="0" applyProtection="0"/>
    <xf numFmtId="176" fontId="1" fillId="0" borderId="0"/>
    <xf numFmtId="176" fontId="1" fillId="0" borderId="0"/>
    <xf numFmtId="176" fontId="1" fillId="0" borderId="0"/>
    <xf numFmtId="171" fontId="1" fillId="0" borderId="0"/>
    <xf numFmtId="176" fontId="15" fillId="7" borderId="0" applyNumberFormat="0" applyBorder="0" applyAlignment="0" applyProtection="0"/>
    <xf numFmtId="176" fontId="1" fillId="0" borderId="0"/>
    <xf numFmtId="171" fontId="1" fillId="0" borderId="0"/>
    <xf numFmtId="176" fontId="23" fillId="35" borderId="0" applyNumberFormat="0" applyBorder="0" applyAlignment="0" applyProtection="0"/>
    <xf numFmtId="171"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26" fillId="0" borderId="0"/>
    <xf numFmtId="166"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4" fontId="8" fillId="0" borderId="0" applyFont="0" applyFill="0" applyBorder="0" applyAlignment="0" applyProtection="0"/>
    <xf numFmtId="176"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1"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26" fillId="0" borderId="0"/>
    <xf numFmtId="168" fontId="1" fillId="0" borderId="0" applyFont="0" applyFill="0" applyBorder="0" applyAlignment="0" applyProtection="0"/>
    <xf numFmtId="0" fontId="1" fillId="0" borderId="0"/>
    <xf numFmtId="171" fontId="1" fillId="0" borderId="0"/>
    <xf numFmtId="176" fontId="19" fillId="0" borderId="31" applyNumberFormat="0" applyFill="0" applyAlignment="0" applyProtection="0"/>
    <xf numFmtId="171" fontId="1" fillId="0" borderId="0"/>
    <xf numFmtId="176" fontId="23" fillId="20" borderId="0" applyNumberFormat="0" applyBorder="0" applyAlignment="0" applyProtection="0"/>
    <xf numFmtId="176" fontId="1" fillId="0" borderId="0"/>
    <xf numFmtId="171" fontId="1" fillId="0" borderId="0"/>
    <xf numFmtId="176" fontId="1" fillId="0" borderId="0"/>
    <xf numFmtId="176" fontId="1" fillId="0" borderId="0"/>
    <xf numFmtId="176" fontId="1" fillId="0" borderId="0"/>
    <xf numFmtId="176" fontId="1" fillId="0" borderId="0"/>
    <xf numFmtId="176" fontId="1" fillId="0" borderId="0"/>
    <xf numFmtId="176" fontId="16" fillId="8" borderId="29" applyNumberFormat="0" applyAlignment="0" applyProtection="0"/>
    <xf numFmtId="171" fontId="1" fillId="0" borderId="0"/>
    <xf numFmtId="176" fontId="1" fillId="0" borderId="0"/>
    <xf numFmtId="176" fontId="23" fillId="16" borderId="0" applyNumberFormat="0" applyBorder="0" applyAlignment="0" applyProtection="0"/>
    <xf numFmtId="176" fontId="1" fillId="0" borderId="0"/>
    <xf numFmtId="176" fontId="1" fillId="0" borderId="0"/>
    <xf numFmtId="176" fontId="1" fillId="0" borderId="0"/>
    <xf numFmtId="176" fontId="23" fillId="24" borderId="0" applyNumberFormat="0" applyBorder="0" applyAlignment="0" applyProtection="0"/>
    <xf numFmtId="176" fontId="1" fillId="0" borderId="0"/>
    <xf numFmtId="176" fontId="13" fillId="0" borderId="28" applyNumberFormat="0" applyFill="0" applyAlignment="0" applyProtection="0"/>
    <xf numFmtId="171" fontId="1" fillId="0" borderId="0"/>
    <xf numFmtId="176" fontId="24" fillId="0" borderId="0" applyNumberFormat="0" applyFill="0" applyBorder="0" applyAlignment="0" applyProtection="0"/>
    <xf numFmtId="176" fontId="1" fillId="0" borderId="0"/>
    <xf numFmtId="176" fontId="1" fillId="0" borderId="0"/>
    <xf numFmtId="171" fontId="1" fillId="0" borderId="0"/>
    <xf numFmtId="176" fontId="1" fillId="14" borderId="0" applyNumberFormat="0" applyBorder="0" applyAlignment="0" applyProtection="0"/>
    <xf numFmtId="176" fontId="26" fillId="0" borderId="0"/>
    <xf numFmtId="176" fontId="1" fillId="0" borderId="0"/>
    <xf numFmtId="171" fontId="1" fillId="0" borderId="0"/>
    <xf numFmtId="176" fontId="1" fillId="0" borderId="0"/>
    <xf numFmtId="176" fontId="13" fillId="0" borderId="0" applyNumberFormat="0" applyFill="0" applyBorder="0" applyAlignment="0" applyProtection="0"/>
    <xf numFmtId="176" fontId="1" fillId="0" borderId="0"/>
    <xf numFmtId="176" fontId="1" fillId="11" borderId="33" applyNumberFormat="0" applyFont="0" applyAlignment="0" applyProtection="0"/>
    <xf numFmtId="176" fontId="1" fillId="0" borderId="0"/>
    <xf numFmtId="176" fontId="17" fillId="9" borderId="30" applyNumberFormat="0" applyAlignment="0" applyProtection="0"/>
    <xf numFmtId="171" fontId="1" fillId="0" borderId="0"/>
    <xf numFmtId="171" fontId="1" fillId="0" borderId="0"/>
    <xf numFmtId="176" fontId="1" fillId="0" borderId="0"/>
    <xf numFmtId="176" fontId="1" fillId="0" borderId="0"/>
    <xf numFmtId="176" fontId="1" fillId="0" borderId="0"/>
    <xf numFmtId="171" fontId="1" fillId="0" borderId="0"/>
    <xf numFmtId="176" fontId="8" fillId="0" borderId="0"/>
    <xf numFmtId="176" fontId="23" fillId="15" borderId="0" applyNumberFormat="0" applyBorder="0" applyAlignment="0" applyProtection="0"/>
    <xf numFmtId="171" fontId="1" fillId="0" borderId="0"/>
    <xf numFmtId="176" fontId="1" fillId="33" borderId="0" applyNumberFormat="0" applyBorder="0" applyAlignment="0" applyProtection="0"/>
    <xf numFmtId="176" fontId="1" fillId="0" borderId="0"/>
    <xf numFmtId="176" fontId="1" fillId="0" borderId="0"/>
    <xf numFmtId="176" fontId="1" fillId="26" borderId="0" applyNumberFormat="0" applyBorder="0" applyAlignment="0" applyProtection="0"/>
    <xf numFmtId="171" fontId="1" fillId="0" borderId="0"/>
    <xf numFmtId="176" fontId="22" fillId="0" borderId="34" applyNumberFormat="0" applyFill="0" applyAlignment="0" applyProtection="0"/>
    <xf numFmtId="176" fontId="8" fillId="0" borderId="0"/>
    <xf numFmtId="176" fontId="1" fillId="0" borderId="0"/>
    <xf numFmtId="176" fontId="1" fillId="29" borderId="0" applyNumberFormat="0" applyBorder="0" applyAlignment="0" applyProtection="0"/>
    <xf numFmtId="176" fontId="23" fillId="12" borderId="0" applyNumberFormat="0" applyBorder="0" applyAlignment="0" applyProtection="0"/>
    <xf numFmtId="176" fontId="1" fillId="0" borderId="0"/>
    <xf numFmtId="171" fontId="1" fillId="0" borderId="0"/>
    <xf numFmtId="176" fontId="1" fillId="0" borderId="0"/>
    <xf numFmtId="171" fontId="1" fillId="0" borderId="0"/>
    <xf numFmtId="171" fontId="1" fillId="0" borderId="0"/>
    <xf numFmtId="176" fontId="8" fillId="0" borderId="0"/>
    <xf numFmtId="176" fontId="25" fillId="0" borderId="0" applyNumberFormat="0" applyFill="0" applyBorder="0" applyAlignment="0" applyProtection="0"/>
    <xf numFmtId="176" fontId="1" fillId="0" borderId="0"/>
    <xf numFmtId="176" fontId="1" fillId="13" borderId="0" applyNumberFormat="0" applyBorder="0" applyAlignment="0" applyProtection="0"/>
    <xf numFmtId="176" fontId="1" fillId="0" borderId="0"/>
    <xf numFmtId="176" fontId="23" fillId="31" borderId="0" applyNumberFormat="0" applyBorder="0" applyAlignment="0" applyProtection="0"/>
    <xf numFmtId="176" fontId="1" fillId="0" borderId="0"/>
    <xf numFmtId="176" fontId="23" fillId="27" borderId="0" applyNumberFormat="0" applyBorder="0" applyAlignment="0" applyProtection="0"/>
    <xf numFmtId="176" fontId="1" fillId="0" borderId="0"/>
    <xf numFmtId="176" fontId="1" fillId="0" borderId="0"/>
    <xf numFmtId="176" fontId="1" fillId="0" borderId="0"/>
    <xf numFmtId="176" fontId="1" fillId="0" borderId="0"/>
    <xf numFmtId="176" fontId="23" fillId="19" borderId="0" applyNumberFormat="0" applyBorder="0" applyAlignment="0" applyProtection="0"/>
    <xf numFmtId="176" fontId="1" fillId="0" borderId="0"/>
    <xf numFmtId="176" fontId="8" fillId="0" borderId="0"/>
    <xf numFmtId="176" fontId="1" fillId="0" borderId="0"/>
    <xf numFmtId="176" fontId="10" fillId="0" borderId="0"/>
    <xf numFmtId="176" fontId="1" fillId="0" borderId="0"/>
    <xf numFmtId="176" fontId="23" fillId="32" borderId="0" applyNumberFormat="0" applyBorder="0" applyAlignment="0" applyProtection="0"/>
    <xf numFmtId="176" fontId="20" fillId="0" borderId="0" applyNumberFormat="0" applyFill="0" applyBorder="0" applyAlignment="0" applyProtection="0"/>
    <xf numFmtId="176" fontId="1" fillId="30" borderId="0" applyNumberFormat="0" applyBorder="0" applyAlignment="0" applyProtection="0"/>
    <xf numFmtId="176" fontId="1" fillId="18" borderId="0" applyNumberFormat="0" applyBorder="0" applyAlignment="0" applyProtection="0"/>
    <xf numFmtId="176" fontId="21" fillId="0" borderId="0" applyNumberFormat="0" applyFill="0" applyBorder="0" applyAlignment="0" applyProtection="0"/>
    <xf numFmtId="176" fontId="1" fillId="17" borderId="0" applyNumberFormat="0" applyBorder="0" applyAlignment="0" applyProtection="0"/>
    <xf numFmtId="176" fontId="14" fillId="6" borderId="0" applyNumberFormat="0" applyBorder="0" applyAlignment="0" applyProtection="0"/>
    <xf numFmtId="171" fontId="1" fillId="0" borderId="0"/>
    <xf numFmtId="171" fontId="1" fillId="0" borderId="0"/>
    <xf numFmtId="176" fontId="1" fillId="25" borderId="0" applyNumberFormat="0" applyBorder="0" applyAlignment="0" applyProtection="0"/>
    <xf numFmtId="176" fontId="1" fillId="0" borderId="0"/>
    <xf numFmtId="176" fontId="1" fillId="0" borderId="0"/>
    <xf numFmtId="176" fontId="1" fillId="22" borderId="0" applyNumberFormat="0" applyBorder="0" applyAlignment="0" applyProtection="0"/>
    <xf numFmtId="176" fontId="7" fillId="4" borderId="10">
      <alignment horizontal="center" vertical="center" wrapText="1"/>
    </xf>
    <xf numFmtId="176" fontId="1" fillId="0" borderId="0"/>
    <xf numFmtId="176" fontId="7" fillId="4" borderId="10">
      <alignment horizontal="center" vertical="center" wrapText="1"/>
    </xf>
    <xf numFmtId="176" fontId="1" fillId="0" borderId="0"/>
    <xf numFmtId="176" fontId="23" fillId="28" borderId="0" applyNumberFormat="0" applyBorder="0" applyAlignment="0" applyProtection="0"/>
    <xf numFmtId="171" fontId="1" fillId="0" borderId="0"/>
    <xf numFmtId="176" fontId="1" fillId="0" borderId="0"/>
    <xf numFmtId="176" fontId="1" fillId="0" borderId="0"/>
    <xf numFmtId="176" fontId="11" fillId="0" borderId="26" applyNumberFormat="0" applyFill="0" applyAlignment="0" applyProtection="0"/>
    <xf numFmtId="176" fontId="26" fillId="0" borderId="0"/>
    <xf numFmtId="176" fontId="1" fillId="0" borderId="0"/>
    <xf numFmtId="176" fontId="1" fillId="0" borderId="0"/>
    <xf numFmtId="176" fontId="1" fillId="0" borderId="0"/>
    <xf numFmtId="171" fontId="1" fillId="0" borderId="0"/>
    <xf numFmtId="176" fontId="1" fillId="0" borderId="0"/>
    <xf numFmtId="176" fontId="1" fillId="0" borderId="0"/>
    <xf numFmtId="0" fontId="8" fillId="0" borderId="0"/>
    <xf numFmtId="176" fontId="1" fillId="0" borderId="0"/>
    <xf numFmtId="176" fontId="1" fillId="0" borderId="0"/>
    <xf numFmtId="176" fontId="1" fillId="0" borderId="0"/>
    <xf numFmtId="171"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5" applyNumberFormat="0" applyAlignment="0" applyProtection="0"/>
    <xf numFmtId="0" fontId="30" fillId="51"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5" applyNumberFormat="0" applyAlignment="0" applyProtection="0"/>
    <xf numFmtId="176" fontId="8" fillId="0" borderId="0" applyFont="0" applyFill="0" applyBorder="0" applyAlignment="0" applyProtection="0"/>
    <xf numFmtId="176" fontId="8" fillId="0" borderId="0" applyFont="0" applyFill="0" applyBorder="0" applyAlignment="0" applyProtection="0"/>
    <xf numFmtId="177" fontId="34" fillId="0" borderId="0">
      <protection locked="0"/>
    </xf>
    <xf numFmtId="177" fontId="34" fillId="0" borderId="0">
      <protection locked="0"/>
    </xf>
    <xf numFmtId="177" fontId="34" fillId="0" borderId="0">
      <protection locked="0"/>
    </xf>
    <xf numFmtId="177" fontId="35" fillId="0" borderId="0">
      <protection locked="0"/>
    </xf>
    <xf numFmtId="177" fontId="36" fillId="0" borderId="0">
      <protection locked="0"/>
    </xf>
    <xf numFmtId="177" fontId="35" fillId="0" borderId="0">
      <protection locked="0"/>
    </xf>
    <xf numFmtId="177" fontId="36" fillId="0" borderId="0">
      <protection locked="0"/>
    </xf>
    <xf numFmtId="0" fontId="37" fillId="37" borderId="0" applyNumberFormat="0" applyBorder="0" applyAlignment="0" applyProtection="0"/>
    <xf numFmtId="178" fontId="8" fillId="0" borderId="0" applyFont="0" applyFill="0" applyBorder="0" applyAlignment="0" applyProtection="0"/>
    <xf numFmtId="0" fontId="38" fillId="56" borderId="0" applyNumberFormat="0" applyBorder="0" applyAlignment="0" applyProtection="0"/>
    <xf numFmtId="0" fontId="8" fillId="0" borderId="0"/>
    <xf numFmtId="176" fontId="5" fillId="0" borderId="0"/>
    <xf numFmtId="0" fontId="8" fillId="0" borderId="0"/>
    <xf numFmtId="176" fontId="5" fillId="0" borderId="0"/>
    <xf numFmtId="0" fontId="8" fillId="0" borderId="0"/>
    <xf numFmtId="176" fontId="5" fillId="0" borderId="0"/>
    <xf numFmtId="0" fontId="8" fillId="0" borderId="0"/>
    <xf numFmtId="0" fontId="8" fillId="0" borderId="0"/>
    <xf numFmtId="176" fontId="5" fillId="0" borderId="0"/>
    <xf numFmtId="176" fontId="5" fillId="0" borderId="0"/>
    <xf numFmtId="0" fontId="8" fillId="0" borderId="0"/>
    <xf numFmtId="0" fontId="8" fillId="0" borderId="0"/>
    <xf numFmtId="0" fontId="8" fillId="0" borderId="0"/>
    <xf numFmtId="176" fontId="5" fillId="0" borderId="0"/>
    <xf numFmtId="176" fontId="5" fillId="0" borderId="0"/>
    <xf numFmtId="176" fontId="5" fillId="0" borderId="0"/>
    <xf numFmtId="0" fontId="8" fillId="0" borderId="0"/>
    <xf numFmtId="0" fontId="1" fillId="0" borderId="0"/>
    <xf numFmtId="176" fontId="5" fillId="0" borderId="0"/>
    <xf numFmtId="176"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9" applyNumberFormat="0" applyFont="0" applyAlignment="0" applyProtection="0"/>
    <xf numFmtId="0" fontId="8" fillId="57" borderId="39" applyNumberFormat="0" applyFont="0" applyAlignment="0" applyProtection="0"/>
    <xf numFmtId="0" fontId="39" fillId="50" borderId="40"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4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424">
    <xf numFmtId="171" fontId="0" fillId="0" borderId="0" xfId="0"/>
    <xf numFmtId="171" fontId="2" fillId="0" borderId="0" xfId="0" applyFont="1"/>
    <xf numFmtId="171" fontId="2" fillId="2" borderId="0" xfId="0" applyFont="1" applyFill="1"/>
    <xf numFmtId="171" fontId="4" fillId="2" borderId="0" xfId="0" applyFont="1" applyFill="1" applyAlignment="1">
      <alignment horizontal="center" vertical="center"/>
    </xf>
    <xf numFmtId="171" fontId="4" fillId="0" borderId="0" xfId="0" applyFont="1" applyAlignment="1">
      <alignment horizontal="center" vertical="center"/>
    </xf>
    <xf numFmtId="171" fontId="3" fillId="2" borderId="0" xfId="0" applyFont="1" applyFill="1" applyAlignment="1">
      <alignment vertical="center"/>
    </xf>
    <xf numFmtId="171" fontId="3" fillId="0" borderId="0" xfId="0" applyFont="1" applyAlignment="1">
      <alignment vertical="center"/>
    </xf>
    <xf numFmtId="0" fontId="2" fillId="0" borderId="0" xfId="0" applyNumberFormat="1" applyFont="1" applyAlignment="1">
      <alignment horizontal="center" vertical="center"/>
    </xf>
    <xf numFmtId="171" fontId="2" fillId="0" borderId="0" xfId="0" applyFont="1" applyAlignment="1">
      <alignment horizontal="center"/>
    </xf>
    <xf numFmtId="0" fontId="2" fillId="0" borderId="0" xfId="0" applyNumberFormat="1" applyFont="1" applyAlignment="1">
      <alignment horizontal="center" vertical="center" wrapText="1"/>
    </xf>
    <xf numFmtId="171" fontId="2" fillId="0" borderId="0" xfId="0" applyFont="1" applyAlignment="1">
      <alignment horizontal="justify" vertical="center" wrapText="1"/>
    </xf>
    <xf numFmtId="171" fontId="3" fillId="2" borderId="0" xfId="0" applyFont="1" applyFill="1"/>
    <xf numFmtId="171" fontId="3" fillId="0" borderId="0" xfId="0" applyFont="1"/>
    <xf numFmtId="171" fontId="3" fillId="0" borderId="5" xfId="0" applyFont="1" applyBorder="1" applyAlignment="1">
      <alignment horizontal="center" vertical="center" wrapText="1"/>
    </xf>
    <xf numFmtId="171"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71" fontId="2" fillId="0" borderId="3" xfId="0" applyFont="1" applyBorder="1" applyAlignment="1">
      <alignment horizontal="justify" vertical="center" wrapText="1"/>
    </xf>
    <xf numFmtId="171" fontId="2" fillId="0" borderId="0" xfId="0" applyFont="1" applyAlignment="1">
      <alignment vertical="center"/>
    </xf>
    <xf numFmtId="0" fontId="3" fillId="0" borderId="0" xfId="0" applyNumberFormat="1" applyFont="1" applyAlignment="1">
      <alignment horizontal="center" vertical="center" wrapText="1"/>
    </xf>
    <xf numFmtId="171" fontId="2" fillId="0" borderId="16" xfId="0" applyFont="1" applyBorder="1" applyAlignment="1">
      <alignment horizontal="justify" vertical="center" wrapText="1"/>
    </xf>
    <xf numFmtId="167"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71"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171" fontId="3" fillId="0" borderId="0" xfId="0" applyFont="1" applyAlignment="1">
      <alignment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167"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71" fontId="2" fillId="0" borderId="25" xfId="0" applyFont="1" applyBorder="1" applyAlignment="1">
      <alignment horizontal="justify" vertical="center" wrapText="1"/>
    </xf>
    <xf numFmtId="167"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167" fontId="2" fillId="0" borderId="0" xfId="1" applyFont="1" applyBorder="1" applyAlignment="1">
      <alignment horizontal="center"/>
    </xf>
    <xf numFmtId="171" fontId="6" fillId="2" borderId="0" xfId="0" applyFont="1" applyFill="1"/>
    <xf numFmtId="171"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175" fontId="2" fillId="2" borderId="0" xfId="2" applyNumberFormat="1" applyFont="1" applyFill="1" applyBorder="1"/>
    <xf numFmtId="175" fontId="2" fillId="0" borderId="0" xfId="2" applyNumberFormat="1" applyFont="1" applyFill="1" applyBorder="1"/>
    <xf numFmtId="0" fontId="2" fillId="2" borderId="9" xfId="0" applyNumberFormat="1" applyFont="1" applyFill="1" applyBorder="1" applyAlignment="1">
      <alignment horizontal="center" vertical="center" wrapText="1"/>
    </xf>
    <xf numFmtId="167"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71"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167" fontId="2" fillId="0" borderId="13" xfId="1" applyFont="1" applyBorder="1" applyAlignment="1">
      <alignment horizontal="left" vertical="center"/>
    </xf>
    <xf numFmtId="0" fontId="2" fillId="0" borderId="13" xfId="0" applyNumberFormat="1" applyFont="1" applyBorder="1" applyAlignment="1">
      <alignment horizontal="justify" vertical="center"/>
    </xf>
    <xf numFmtId="167" fontId="2" fillId="0" borderId="0" xfId="1" applyFont="1" applyAlignment="1">
      <alignment horizontal="center"/>
    </xf>
    <xf numFmtId="0" fontId="3" fillId="0" borderId="0" xfId="0" applyNumberFormat="1" applyFont="1" applyAlignment="1">
      <alignment horizontal="center" vertical="center"/>
    </xf>
    <xf numFmtId="171" fontId="3" fillId="0" borderId="0" xfId="0" applyFont="1" applyAlignment="1">
      <alignment horizontal="center"/>
    </xf>
    <xf numFmtId="167"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1"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71" fontId="2" fillId="0" borderId="18" xfId="0" applyFont="1" applyBorder="1" applyAlignment="1">
      <alignment horizontal="justify" vertical="center" wrapText="1"/>
    </xf>
    <xf numFmtId="167" fontId="2" fillId="0" borderId="22" xfId="1" applyFont="1" applyBorder="1" applyAlignment="1">
      <alignment horizontal="center"/>
    </xf>
    <xf numFmtId="171" fontId="3" fillId="61" borderId="19" xfId="0" applyFont="1" applyFill="1" applyBorder="1" applyAlignment="1">
      <alignment horizontal="center" vertical="center"/>
    </xf>
    <xf numFmtId="0" fontId="3" fillId="61" borderId="13" xfId="0" applyNumberFormat="1" applyFont="1" applyFill="1" applyBorder="1" applyAlignment="1">
      <alignment horizontal="center" vertical="center"/>
    </xf>
    <xf numFmtId="171" fontId="3" fillId="61" borderId="13" xfId="0" applyFont="1" applyFill="1" applyBorder="1" applyAlignment="1">
      <alignment horizontal="center" vertical="center"/>
    </xf>
    <xf numFmtId="167" fontId="3" fillId="61" borderId="13" xfId="1" applyFont="1" applyFill="1" applyBorder="1" applyAlignment="1">
      <alignment horizontal="center" vertical="center"/>
    </xf>
    <xf numFmtId="0" fontId="3" fillId="61" borderId="17" xfId="0" applyNumberFormat="1" applyFont="1" applyFill="1" applyBorder="1" applyAlignment="1">
      <alignment horizontal="left" vertical="center"/>
    </xf>
    <xf numFmtId="0" fontId="3" fillId="60" borderId="3" xfId="0" applyNumberFormat="1" applyFont="1" applyFill="1" applyBorder="1" applyAlignment="1">
      <alignment horizontal="center" vertical="center" wrapText="1"/>
    </xf>
    <xf numFmtId="167" fontId="3" fillId="60" borderId="3" xfId="1" applyFont="1" applyFill="1" applyBorder="1" applyAlignment="1">
      <alignment vertical="center"/>
    </xf>
    <xf numFmtId="0" fontId="3" fillId="60" borderId="3" xfId="0" applyNumberFormat="1" applyFont="1" applyFill="1" applyBorder="1" applyAlignment="1">
      <alignment horizontal="left" vertical="center" wrapText="1"/>
    </xf>
    <xf numFmtId="9" fontId="3" fillId="60" borderId="3" xfId="387" applyFont="1" applyFill="1" applyBorder="1" applyAlignment="1">
      <alignment horizontal="center" vertical="center"/>
    </xf>
    <xf numFmtId="171" fontId="22" fillId="0" borderId="0" xfId="0" applyFont="1"/>
    <xf numFmtId="167" fontId="3" fillId="60" borderId="3" xfId="1" applyFont="1" applyFill="1" applyBorder="1" applyAlignment="1">
      <alignment horizontal="center" vertical="center"/>
    </xf>
    <xf numFmtId="0" fontId="3" fillId="61" borderId="54" xfId="0" applyNumberFormat="1" applyFont="1" applyFill="1" applyBorder="1" applyAlignment="1">
      <alignment horizontal="left" vertical="center"/>
    </xf>
    <xf numFmtId="0" fontId="3" fillId="61" borderId="55" xfId="0" applyNumberFormat="1" applyFont="1" applyFill="1" applyBorder="1" applyAlignment="1">
      <alignment horizontal="center" vertical="center"/>
    </xf>
    <xf numFmtId="171" fontId="3" fillId="61" borderId="55" xfId="0" applyFont="1" applyFill="1" applyBorder="1" applyAlignment="1">
      <alignment horizontal="center" vertical="center"/>
    </xf>
    <xf numFmtId="167" fontId="3" fillId="61" borderId="56" xfId="1" applyFont="1" applyFill="1" applyBorder="1" applyAlignment="1">
      <alignment horizontal="center" vertical="center"/>
    </xf>
    <xf numFmtId="0" fontId="3" fillId="62" borderId="48" xfId="0" applyNumberFormat="1" applyFont="1" applyFill="1" applyBorder="1" applyAlignment="1">
      <alignment horizontal="left" vertical="center"/>
    </xf>
    <xf numFmtId="0" fontId="3" fillId="62" borderId="49" xfId="0" applyNumberFormat="1" applyFont="1" applyFill="1" applyBorder="1" applyAlignment="1">
      <alignment horizontal="center" vertical="center"/>
    </xf>
    <xf numFmtId="171" fontId="3" fillId="62" borderId="49" xfId="0" applyFont="1" applyFill="1" applyBorder="1" applyAlignment="1">
      <alignment horizontal="center"/>
    </xf>
    <xf numFmtId="167" fontId="3" fillId="62" borderId="52" xfId="1" applyFont="1" applyFill="1" applyBorder="1" applyAlignment="1">
      <alignment horizontal="center" vertical="center"/>
    </xf>
    <xf numFmtId="0" fontId="3" fillId="60" borderId="13" xfId="0" applyNumberFormat="1" applyFont="1" applyFill="1" applyBorder="1" applyAlignment="1">
      <alignment horizontal="left" vertical="center"/>
    </xf>
    <xf numFmtId="167" fontId="3" fillId="60" borderId="13" xfId="1" applyFont="1" applyFill="1" applyBorder="1" applyAlignment="1">
      <alignment horizontal="left" vertical="center"/>
    </xf>
    <xf numFmtId="0" fontId="3" fillId="60" borderId="13" xfId="0" applyNumberFormat="1" applyFont="1" applyFill="1" applyBorder="1" applyAlignment="1">
      <alignment horizontal="center" vertical="center"/>
    </xf>
    <xf numFmtId="0" fontId="3" fillId="60" borderId="13" xfId="0" applyNumberFormat="1" applyFont="1" applyFill="1" applyBorder="1" applyAlignment="1">
      <alignment horizontal="left" vertical="center" wrapText="1"/>
    </xf>
    <xf numFmtId="167" fontId="3" fillId="60" borderId="13" xfId="1" applyFont="1" applyFill="1" applyBorder="1" applyAlignment="1">
      <alignment horizontal="left" vertical="center" wrapText="1"/>
    </xf>
    <xf numFmtId="0" fontId="4" fillId="62" borderId="2" xfId="0" applyNumberFormat="1" applyFont="1" applyFill="1" applyBorder="1" applyAlignment="1">
      <alignment horizontal="center" vertical="center" wrapText="1"/>
    </xf>
    <xf numFmtId="0" fontId="4" fillId="62" borderId="3" xfId="0" applyNumberFormat="1" applyFont="1" applyFill="1" applyBorder="1" applyAlignment="1">
      <alignment horizontal="center" vertical="center" wrapText="1"/>
    </xf>
    <xf numFmtId="173" fontId="4" fillId="62" borderId="3" xfId="3" applyNumberFormat="1" applyFont="1" applyFill="1" applyBorder="1" applyAlignment="1">
      <alignment horizontal="center" vertical="center" wrapText="1"/>
    </xf>
    <xf numFmtId="171" fontId="0" fillId="0" borderId="0" xfId="0" pivotButton="1"/>
    <xf numFmtId="171" fontId="50" fillId="0" borderId="0" xfId="0" applyFont="1"/>
    <xf numFmtId="171" fontId="50" fillId="0" borderId="0" xfId="0" applyFont="1" applyAlignment="1">
      <alignment horizontal="justify" vertical="center" wrapText="1"/>
    </xf>
    <xf numFmtId="171" fontId="53" fillId="0" borderId="3" xfId="0" applyFont="1" applyBorder="1" applyAlignment="1">
      <alignment horizontal="center" vertical="center"/>
    </xf>
    <xf numFmtId="171" fontId="51" fillId="0" borderId="47" xfId="0" applyFont="1" applyBorder="1" applyAlignment="1">
      <alignment horizontal="center" vertical="center" wrapText="1"/>
    </xf>
    <xf numFmtId="171" fontId="51" fillId="0" borderId="46" xfId="0" applyFont="1" applyBorder="1" applyAlignment="1">
      <alignment horizontal="center" vertical="center" wrapText="1"/>
    </xf>
    <xf numFmtId="3" fontId="55" fillId="3" borderId="3" xfId="0" applyNumberFormat="1" applyFont="1" applyFill="1" applyBorder="1" applyAlignment="1">
      <alignment horizontal="center" vertical="center" wrapText="1"/>
    </xf>
    <xf numFmtId="171" fontId="52" fillId="0" borderId="0" xfId="0" applyFont="1" applyAlignment="1">
      <alignment horizontal="center" vertical="center"/>
    </xf>
    <xf numFmtId="1" fontId="56" fillId="0" borderId="3" xfId="1" applyNumberFormat="1" applyFont="1" applyFill="1" applyBorder="1" applyAlignment="1">
      <alignment horizontal="center" vertical="center" wrapText="1"/>
    </xf>
    <xf numFmtId="167" fontId="56" fillId="0" borderId="3" xfId="1" applyFont="1" applyFill="1" applyBorder="1" applyAlignment="1">
      <alignment horizontal="center" vertical="center" wrapText="1"/>
    </xf>
    <xf numFmtId="0" fontId="50" fillId="0" borderId="0" xfId="0" applyNumberFormat="1" applyFont="1" applyAlignment="1">
      <alignment horizontal="left" vertical="center"/>
    </xf>
    <xf numFmtId="0" fontId="50" fillId="0" borderId="0" xfId="0" applyNumberFormat="1" applyFont="1" applyAlignment="1">
      <alignment horizontal="justify" vertical="center" wrapText="1"/>
    </xf>
    <xf numFmtId="0" fontId="50" fillId="0" borderId="0" xfId="0" applyNumberFormat="1" applyFont="1" applyAlignment="1">
      <alignment horizontal="center" vertical="center" wrapText="1"/>
    </xf>
    <xf numFmtId="0" fontId="50" fillId="0" borderId="0" xfId="0" applyNumberFormat="1" applyFont="1" applyAlignment="1">
      <alignment horizontal="center" vertical="center"/>
    </xf>
    <xf numFmtId="171" fontId="50" fillId="0" borderId="0" xfId="0" applyFont="1" applyAlignment="1">
      <alignment horizontal="center"/>
    </xf>
    <xf numFmtId="171" fontId="50" fillId="2" borderId="0" xfId="0" applyFont="1" applyFill="1"/>
    <xf numFmtId="174" fontId="50" fillId="0" borderId="0" xfId="6" applyNumberFormat="1" applyFont="1" applyAlignment="1">
      <alignment horizontal="center"/>
    </xf>
    <xf numFmtId="179" fontId="50" fillId="0" borderId="0" xfId="1" applyNumberFormat="1" applyFont="1" applyFill="1" applyAlignment="1">
      <alignment horizontal="center" vertical="center"/>
    </xf>
    <xf numFmtId="171" fontId="54" fillId="0" borderId="0" xfId="0" applyFont="1"/>
    <xf numFmtId="1" fontId="0" fillId="0" borderId="0" xfId="0" applyNumberFormat="1"/>
    <xf numFmtId="0" fontId="0" fillId="0" borderId="0" xfId="0" applyNumberFormat="1" applyAlignment="1">
      <alignment wrapText="1"/>
    </xf>
    <xf numFmtId="171" fontId="4" fillId="62"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1" borderId="25" xfId="0" applyNumberFormat="1" applyFont="1" applyFill="1" applyBorder="1" applyAlignment="1">
      <alignment horizontal="left" vertical="center"/>
    </xf>
    <xf numFmtId="171" fontId="3" fillId="61" borderId="25" xfId="0" applyFont="1" applyFill="1" applyBorder="1" applyAlignment="1">
      <alignment horizontal="center" vertical="center"/>
    </xf>
    <xf numFmtId="167" fontId="3" fillId="61" borderId="25" xfId="1" applyFont="1" applyFill="1" applyBorder="1" applyAlignment="1">
      <alignment horizontal="center" vertical="center"/>
    </xf>
    <xf numFmtId="167"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71" fontId="2" fillId="0" borderId="16" xfId="0" applyFont="1" applyBorder="1" applyAlignment="1">
      <alignment horizontal="justify" vertical="center"/>
    </xf>
    <xf numFmtId="0" fontId="2" fillId="0" borderId="17" xfId="0" applyNumberFormat="1" applyFont="1" applyBorder="1" applyAlignment="1">
      <alignment vertical="center"/>
    </xf>
    <xf numFmtId="167" fontId="2" fillId="0" borderId="17" xfId="1" applyFont="1" applyFill="1" applyBorder="1" applyAlignment="1">
      <alignment vertical="center"/>
    </xf>
    <xf numFmtId="167" fontId="2" fillId="0" borderId="3" xfId="1" applyFont="1" applyFill="1" applyBorder="1" applyAlignment="1">
      <alignment vertical="center"/>
    </xf>
    <xf numFmtId="0" fontId="3" fillId="66" borderId="17"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167" fontId="3" fillId="66" borderId="13" xfId="1" applyFont="1" applyFill="1" applyBorder="1" applyAlignment="1">
      <alignment vertical="center"/>
    </xf>
    <xf numFmtId="0" fontId="3" fillId="66" borderId="53" xfId="0" applyNumberFormat="1" applyFont="1" applyFill="1" applyBorder="1" applyAlignment="1">
      <alignment horizontal="center" vertical="center" wrapText="1"/>
    </xf>
    <xf numFmtId="0" fontId="3" fillId="66" borderId="19" xfId="0" applyNumberFormat="1" applyFont="1" applyFill="1" applyBorder="1" applyAlignment="1">
      <alignment vertical="center"/>
    </xf>
    <xf numFmtId="167" fontId="3" fillId="66" borderId="19" xfId="1" applyFont="1" applyFill="1" applyBorder="1" applyAlignment="1">
      <alignment vertical="center"/>
    </xf>
    <xf numFmtId="0" fontId="3" fillId="67" borderId="21" xfId="0" applyNumberFormat="1" applyFont="1" applyFill="1" applyBorder="1" applyAlignment="1">
      <alignment horizontal="center" vertical="center" wrapText="1"/>
    </xf>
    <xf numFmtId="0" fontId="3" fillId="67" borderId="13" xfId="0" applyNumberFormat="1" applyFont="1" applyFill="1" applyBorder="1" applyAlignment="1">
      <alignment horizontal="left" vertical="center"/>
    </xf>
    <xf numFmtId="0" fontId="3" fillId="67" borderId="16" xfId="0" applyNumberFormat="1" applyFont="1" applyFill="1" applyBorder="1" applyAlignment="1">
      <alignment vertical="center"/>
    </xf>
    <xf numFmtId="167" fontId="3" fillId="67" borderId="13" xfId="1" applyFont="1" applyFill="1" applyBorder="1" applyAlignment="1">
      <alignment vertical="center"/>
    </xf>
    <xf numFmtId="0" fontId="3" fillId="67" borderId="51" xfId="0" applyNumberFormat="1" applyFont="1" applyFill="1" applyBorder="1" applyAlignment="1">
      <alignment horizontal="center" vertical="center" wrapText="1"/>
    </xf>
    <xf numFmtId="0" fontId="3" fillId="67" borderId="16" xfId="0" applyNumberFormat="1" applyFont="1" applyFill="1" applyBorder="1" applyAlignment="1">
      <alignment horizontal="left" vertical="center"/>
    </xf>
    <xf numFmtId="0" fontId="3" fillId="67" borderId="16" xfId="0" applyNumberFormat="1" applyFont="1" applyFill="1" applyBorder="1" applyAlignment="1">
      <alignment horizontal="center" vertical="center" wrapText="1"/>
    </xf>
    <xf numFmtId="0" fontId="3" fillId="67" borderId="13" xfId="0" applyNumberFormat="1" applyFont="1" applyFill="1" applyBorder="1" applyAlignment="1">
      <alignment vertical="center"/>
    </xf>
    <xf numFmtId="0" fontId="3" fillId="67" borderId="15" xfId="0" applyNumberFormat="1" applyFont="1" applyFill="1" applyBorder="1" applyAlignment="1">
      <alignment horizontal="center" vertical="center" wrapText="1"/>
    </xf>
    <xf numFmtId="0" fontId="3" fillId="67" borderId="20" xfId="0" applyNumberFormat="1" applyFont="1" applyFill="1" applyBorder="1" applyAlignment="1">
      <alignment horizontal="center" vertical="center" wrapText="1"/>
    </xf>
    <xf numFmtId="0" fontId="3" fillId="67" borderId="50" xfId="0" applyNumberFormat="1" applyFont="1" applyFill="1" applyBorder="1" applyAlignment="1">
      <alignment horizontal="left" vertical="center" wrapText="1"/>
    </xf>
    <xf numFmtId="0" fontId="3" fillId="67" borderId="23" xfId="0" applyNumberFormat="1" applyFont="1" applyFill="1" applyBorder="1" applyAlignment="1">
      <alignment horizontal="center" vertical="center" wrapText="1"/>
    </xf>
    <xf numFmtId="0" fontId="2" fillId="67" borderId="20" xfId="0" applyNumberFormat="1" applyFont="1" applyFill="1" applyBorder="1" applyAlignment="1">
      <alignment horizontal="center" vertical="center" wrapText="1"/>
    </xf>
    <xf numFmtId="0" fontId="2" fillId="67" borderId="13" xfId="0" applyNumberFormat="1" applyFont="1" applyFill="1" applyBorder="1" applyAlignment="1">
      <alignment horizontal="left" vertical="center"/>
    </xf>
    <xf numFmtId="0" fontId="2" fillId="67" borderId="13" xfId="0" applyNumberFormat="1" applyFont="1" applyFill="1" applyBorder="1" applyAlignment="1">
      <alignment vertical="center"/>
    </xf>
    <xf numFmtId="167" fontId="2" fillId="67" borderId="13" xfId="1" applyFont="1" applyFill="1" applyBorder="1" applyAlignment="1">
      <alignment vertical="center"/>
    </xf>
    <xf numFmtId="0" fontId="3" fillId="67" borderId="13" xfId="0" applyNumberFormat="1" applyFont="1" applyFill="1" applyBorder="1" applyAlignment="1">
      <alignment horizontal="center" vertical="center" wrapText="1"/>
    </xf>
    <xf numFmtId="171" fontId="3" fillId="0" borderId="0" xfId="0" applyFont="1" applyAlignment="1">
      <alignment horizontal="center" vertical="center" wrapText="1"/>
    </xf>
    <xf numFmtId="10" fontId="2" fillId="0" borderId="3" xfId="387" applyNumberFormat="1" applyFont="1" applyFill="1" applyBorder="1" applyAlignment="1">
      <alignment horizontal="center" vertical="center"/>
    </xf>
    <xf numFmtId="171" fontId="3" fillId="0" borderId="11" xfId="0" applyFont="1" applyBorder="1" applyAlignment="1">
      <alignment horizontal="center" vertical="center"/>
    </xf>
    <xf numFmtId="171" fontId="4" fillId="0" borderId="3" xfId="0" applyFont="1" applyBorder="1" applyAlignment="1">
      <alignment vertical="center"/>
    </xf>
    <xf numFmtId="171" fontId="8" fillId="0" borderId="3" xfId="0" applyFont="1" applyBorder="1" applyAlignment="1">
      <alignment horizontal="left" vertical="center"/>
    </xf>
    <xf numFmtId="172" fontId="26" fillId="0" borderId="3" xfId="0" applyNumberFormat="1" applyFont="1" applyBorder="1" applyAlignment="1">
      <alignment horizontal="center" vertical="center"/>
    </xf>
    <xf numFmtId="171" fontId="8" fillId="0" borderId="3" xfId="0" applyFont="1" applyBorder="1" applyAlignment="1">
      <alignment vertical="center"/>
    </xf>
    <xf numFmtId="14" fontId="26" fillId="0" borderId="3" xfId="0" applyNumberFormat="1" applyFont="1" applyBorder="1" applyAlignment="1">
      <alignment horizontal="center" vertical="center"/>
    </xf>
    <xf numFmtId="171" fontId="3" fillId="0" borderId="6" xfId="0" applyFont="1" applyBorder="1" applyAlignment="1">
      <alignment horizontal="justify" vertical="center" wrapText="1"/>
    </xf>
    <xf numFmtId="0" fontId="3" fillId="0" borderId="6" xfId="0" applyNumberFormat="1" applyFont="1" applyBorder="1" applyAlignment="1">
      <alignment horizontal="justify" vertical="center" wrapText="1"/>
    </xf>
    <xf numFmtId="0" fontId="3" fillId="0" borderId="6" xfId="0" applyNumberFormat="1" applyFont="1" applyBorder="1" applyAlignment="1">
      <alignment horizontal="center" vertical="center" wrapText="1"/>
    </xf>
    <xf numFmtId="0" fontId="3" fillId="0" borderId="0" xfId="0" applyNumberFormat="1" applyFont="1" applyAlignment="1">
      <alignment horizontal="justify" vertical="center" wrapText="1"/>
    </xf>
    <xf numFmtId="171" fontId="3" fillId="0" borderId="0" xfId="0" applyFont="1" applyAlignment="1">
      <alignment horizontal="justify" vertical="center" wrapText="1"/>
    </xf>
    <xf numFmtId="179" fontId="3" fillId="0" borderId="0" xfId="1" applyNumberFormat="1" applyFont="1" applyFill="1" applyBorder="1" applyAlignment="1">
      <alignment horizontal="center" vertical="center" wrapText="1"/>
    </xf>
    <xf numFmtId="173" fontId="4" fillId="62" borderId="2" xfId="3" applyNumberFormat="1" applyFont="1" applyFill="1" applyBorder="1" applyAlignment="1">
      <alignment horizontal="center" vertical="center" wrapText="1"/>
    </xf>
    <xf numFmtId="173" fontId="4" fillId="62" borderId="47" xfId="3" applyNumberFormat="1" applyFont="1" applyFill="1" applyBorder="1" applyAlignment="1">
      <alignment horizontal="center" vertical="center" wrapText="1"/>
    </xf>
    <xf numFmtId="0" fontId="4" fillId="60" borderId="47" xfId="0" applyNumberFormat="1" applyFont="1" applyFill="1" applyBorder="1" applyAlignment="1">
      <alignment horizontal="center" vertical="center" wrapText="1"/>
    </xf>
    <xf numFmtId="0" fontId="4" fillId="60" borderId="2" xfId="0" applyNumberFormat="1" applyFont="1" applyFill="1" applyBorder="1" applyAlignment="1">
      <alignment horizontal="center" vertical="center" wrapText="1"/>
    </xf>
    <xf numFmtId="0" fontId="4" fillId="59" borderId="1" xfId="0" applyNumberFormat="1"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0" fontId="4" fillId="60" borderId="1" xfId="0" applyNumberFormat="1" applyFont="1" applyFill="1" applyBorder="1" applyAlignment="1">
      <alignment horizontal="center" vertical="center" wrapText="1"/>
    </xf>
    <xf numFmtId="0" fontId="4" fillId="60" borderId="44" xfId="0" applyNumberFormat="1" applyFont="1" applyFill="1" applyBorder="1" applyAlignment="1">
      <alignment horizontal="center" vertical="center" wrapText="1"/>
    </xf>
    <xf numFmtId="171" fontId="4" fillId="60" borderId="1" xfId="0" applyFont="1" applyFill="1" applyBorder="1" applyAlignment="1">
      <alignment horizontal="center" vertical="center" wrapText="1"/>
    </xf>
    <xf numFmtId="171" fontId="4" fillId="60" borderId="45" xfId="0" applyFont="1" applyFill="1" applyBorder="1" applyAlignment="1">
      <alignment horizontal="center" vertical="center" wrapText="1"/>
    </xf>
    <xf numFmtId="0" fontId="4" fillId="59" borderId="4" xfId="0" applyNumberFormat="1" applyFont="1" applyFill="1" applyBorder="1" applyAlignment="1">
      <alignment horizontal="center" vertical="center" wrapText="1"/>
    </xf>
    <xf numFmtId="179" fontId="4" fillId="60" borderId="45" xfId="0" applyNumberFormat="1" applyFont="1" applyFill="1" applyBorder="1" applyAlignment="1">
      <alignment horizontal="center" vertical="center" wrapText="1"/>
    </xf>
    <xf numFmtId="167" fontId="2" fillId="0" borderId="3" xfId="1" applyFont="1" applyFill="1" applyBorder="1" applyAlignment="1">
      <alignment horizontal="justify" vertical="center"/>
    </xf>
    <xf numFmtId="167" fontId="2" fillId="0" borderId="3" xfId="1" applyFont="1" applyFill="1" applyBorder="1" applyAlignment="1">
      <alignment horizontal="center" vertical="center"/>
    </xf>
    <xf numFmtId="167" fontId="2" fillId="0" borderId="44" xfId="1" applyFont="1" applyFill="1" applyBorder="1" applyAlignment="1">
      <alignment horizontal="justify" vertical="center"/>
    </xf>
    <xf numFmtId="167" fontId="2" fillId="0" borderId="44" xfId="1" applyFont="1" applyFill="1" applyBorder="1" applyAlignment="1">
      <alignment horizontal="center" vertical="center"/>
    </xf>
    <xf numFmtId="167" fontId="56" fillId="0" borderId="3" xfId="1" applyFont="1" applyFill="1" applyBorder="1"/>
    <xf numFmtId="167" fontId="56" fillId="0" borderId="3" xfId="1" applyFont="1" applyFill="1" applyBorder="1" applyAlignment="1">
      <alignment horizontal="justify" vertical="center"/>
    </xf>
    <xf numFmtId="167" fontId="56" fillId="0" borderId="3" xfId="1" applyFont="1" applyFill="1" applyBorder="1" applyAlignment="1">
      <alignment horizontal="center" vertical="center"/>
    </xf>
    <xf numFmtId="167" fontId="56" fillId="0" borderId="3" xfId="1" applyFont="1" applyFill="1" applyBorder="1" applyAlignment="1">
      <alignment vertical="center"/>
    </xf>
    <xf numFmtId="167" fontId="56" fillId="0" borderId="3" xfId="1" applyFont="1" applyFill="1" applyBorder="1" applyAlignment="1">
      <alignment horizontal="right" vertical="center" wrapText="1"/>
    </xf>
    <xf numFmtId="0" fontId="56" fillId="0" borderId="3" xfId="1" applyNumberFormat="1" applyFont="1" applyFill="1" applyBorder="1" applyAlignment="1">
      <alignment horizontal="center" vertical="center" wrapText="1"/>
    </xf>
    <xf numFmtId="167" fontId="56" fillId="0" borderId="3" xfId="1" applyFont="1" applyFill="1" applyBorder="1" applyAlignment="1">
      <alignment horizontal="justify" vertical="center" wrapText="1"/>
    </xf>
    <xf numFmtId="0" fontId="56" fillId="0" borderId="3" xfId="4" applyNumberFormat="1" applyFont="1" applyFill="1" applyBorder="1" applyAlignment="1">
      <alignment horizontal="justify" vertical="center" wrapText="1"/>
    </xf>
    <xf numFmtId="0" fontId="56" fillId="0" borderId="3" xfId="4" applyNumberFormat="1" applyFont="1" applyFill="1" applyBorder="1">
      <alignment horizontal="center" vertical="center" wrapText="1"/>
    </xf>
    <xf numFmtId="0" fontId="56" fillId="0" borderId="3" xfId="7" applyFont="1" applyFill="1" applyBorder="1">
      <alignment horizontal="center" vertical="center" wrapText="1"/>
    </xf>
    <xf numFmtId="167" fontId="56" fillId="0" borderId="3" xfId="1" applyFont="1" applyFill="1" applyBorder="1" applyAlignment="1">
      <alignment horizontal="right" vertical="center"/>
    </xf>
    <xf numFmtId="167" fontId="56" fillId="0" borderId="3" xfId="1" applyFont="1" applyFill="1" applyBorder="1" applyAlignment="1">
      <alignment wrapText="1"/>
    </xf>
    <xf numFmtId="167" fontId="59" fillId="0" borderId="3" xfId="1" applyFont="1" applyFill="1" applyBorder="1"/>
    <xf numFmtId="167" fontId="57" fillId="0" borderId="3" xfId="1" applyFont="1" applyFill="1" applyBorder="1" applyAlignment="1">
      <alignment wrapText="1"/>
    </xf>
    <xf numFmtId="167" fontId="60" fillId="0" borderId="3" xfId="1" applyFont="1" applyFill="1" applyBorder="1" applyAlignment="1">
      <alignment horizontal="left" vertical="center"/>
    </xf>
    <xf numFmtId="167" fontId="60" fillId="0" borderId="3" xfId="1" applyFont="1" applyFill="1" applyBorder="1" applyAlignment="1">
      <alignment horizontal="right" vertical="center" wrapText="1"/>
    </xf>
    <xf numFmtId="0" fontId="56" fillId="0" borderId="3" xfId="7" applyFont="1" applyFill="1" applyBorder="1" applyAlignment="1">
      <alignment horizontal="justify" vertical="center" wrapText="1"/>
    </xf>
    <xf numFmtId="167" fontId="60" fillId="0" borderId="3" xfId="1" applyFont="1" applyFill="1" applyBorder="1" applyAlignment="1">
      <alignment vertical="center"/>
    </xf>
    <xf numFmtId="0" fontId="56" fillId="0" borderId="3" xfId="6" applyNumberFormat="1" applyFont="1" applyFill="1" applyBorder="1" applyAlignment="1">
      <alignment horizontal="center" vertical="center" wrapText="1"/>
    </xf>
    <xf numFmtId="171" fontId="56" fillId="0" borderId="3" xfId="4" applyFont="1" applyFill="1" applyBorder="1" applyAlignment="1">
      <alignment horizontal="justify" vertical="center" wrapText="1"/>
    </xf>
    <xf numFmtId="167" fontId="56" fillId="0" borderId="3" xfId="1" applyFont="1" applyFill="1" applyBorder="1" applyAlignment="1">
      <alignment horizontal="left" vertical="center" wrapText="1"/>
    </xf>
    <xf numFmtId="1" fontId="56" fillId="0" borderId="3" xfId="11" applyNumberFormat="1" applyFont="1" applyFill="1" applyBorder="1" applyAlignment="1">
      <alignment horizontal="center" vertical="center"/>
    </xf>
    <xf numFmtId="167" fontId="56" fillId="0" borderId="3" xfId="1" applyFont="1" applyFill="1" applyBorder="1" applyAlignment="1">
      <alignment vertical="center" wrapText="1"/>
    </xf>
    <xf numFmtId="175" fontId="56" fillId="0" borderId="3" xfId="2" applyNumberFormat="1" applyFont="1" applyFill="1" applyBorder="1" applyAlignment="1">
      <alignment horizontal="justify" vertical="center" wrapText="1"/>
    </xf>
    <xf numFmtId="0" fontId="56" fillId="0" borderId="3" xfId="4" applyNumberFormat="1" applyFont="1" applyFill="1" applyBorder="1" applyAlignment="1">
      <alignment horizontal="center" vertical="center"/>
    </xf>
    <xf numFmtId="167" fontId="56" fillId="0" borderId="19" xfId="1" applyFont="1" applyFill="1" applyBorder="1"/>
    <xf numFmtId="167" fontId="56" fillId="0" borderId="7" xfId="1" applyFont="1" applyFill="1" applyBorder="1" applyAlignment="1">
      <alignment horizontal="center" vertical="center"/>
    </xf>
    <xf numFmtId="0" fontId="56" fillId="0" borderId="44" xfId="4" applyNumberFormat="1" applyFont="1" applyFill="1" applyBorder="1">
      <alignment horizontal="center" vertical="center" wrapText="1"/>
    </xf>
    <xf numFmtId="0" fontId="56" fillId="0" borderId="44" xfId="7" applyFont="1" applyFill="1" applyBorder="1">
      <alignment horizontal="center" vertical="center" wrapText="1"/>
    </xf>
    <xf numFmtId="0" fontId="56" fillId="0" borderId="44" xfId="4" applyNumberFormat="1" applyFont="1" applyFill="1" applyBorder="1" applyAlignment="1">
      <alignment horizontal="justify" vertical="center" wrapText="1"/>
    </xf>
    <xf numFmtId="167" fontId="56" fillId="0" borderId="44" xfId="1" applyFont="1" applyFill="1" applyBorder="1" applyAlignment="1">
      <alignment horizontal="justify" vertical="center"/>
    </xf>
    <xf numFmtId="167" fontId="56" fillId="0" borderId="44" xfId="1" applyFont="1" applyFill="1" applyBorder="1" applyAlignment="1">
      <alignment horizontal="center" vertical="center"/>
    </xf>
    <xf numFmtId="175" fontId="56" fillId="0" borderId="44" xfId="2" applyNumberFormat="1" applyFont="1" applyFill="1" applyBorder="1" applyAlignment="1">
      <alignment horizontal="justify" vertical="center" wrapText="1"/>
    </xf>
    <xf numFmtId="171" fontId="56" fillId="0" borderId="0" xfId="0" applyFont="1" applyAlignment="1">
      <alignment vertical="center"/>
    </xf>
    <xf numFmtId="174" fontId="56" fillId="0" borderId="3" xfId="1" applyNumberFormat="1" applyFont="1" applyFill="1" applyBorder="1" applyAlignment="1">
      <alignment horizontal="center" vertical="center" wrapText="1"/>
    </xf>
    <xf numFmtId="0" fontId="56" fillId="0" borderId="3" xfId="6" applyNumberFormat="1" applyFont="1" applyFill="1" applyBorder="1" applyAlignment="1">
      <alignment horizontal="justify" vertical="center" wrapText="1"/>
    </xf>
    <xf numFmtId="49" fontId="56" fillId="0" borderId="3" xfId="7" applyNumberFormat="1" applyFont="1" applyFill="1" applyBorder="1" applyAlignment="1">
      <alignment horizontal="justify" vertical="center" wrapText="1"/>
    </xf>
    <xf numFmtId="165" fontId="56" fillId="0" borderId="3" xfId="388" applyFont="1" applyFill="1" applyBorder="1" applyAlignment="1">
      <alignment horizontal="center" vertical="center" wrapText="1"/>
    </xf>
    <xf numFmtId="167" fontId="56" fillId="0" borderId="9" xfId="1" applyFont="1" applyFill="1" applyBorder="1" applyAlignment="1">
      <alignment horizontal="justify" vertical="center"/>
    </xf>
    <xf numFmtId="167" fontId="56" fillId="0" borderId="9" xfId="1" applyFont="1" applyFill="1" applyBorder="1" applyAlignment="1">
      <alignment vertical="center"/>
    </xf>
    <xf numFmtId="167" fontId="56" fillId="0" borderId="11" xfId="1" applyFont="1" applyFill="1" applyBorder="1" applyAlignment="1">
      <alignment horizontal="justify" vertical="center"/>
    </xf>
    <xf numFmtId="167" fontId="56" fillId="0" borderId="11" xfId="1" applyFont="1" applyFill="1" applyBorder="1" applyAlignment="1">
      <alignment vertical="center"/>
    </xf>
    <xf numFmtId="0" fontId="56" fillId="0" borderId="11" xfId="7" applyFont="1" applyFill="1" applyBorder="1">
      <alignment horizontal="center" vertical="center" wrapText="1"/>
    </xf>
    <xf numFmtId="167" fontId="56" fillId="0" borderId="23" xfId="1" applyFont="1" applyFill="1" applyBorder="1" applyAlignment="1">
      <alignment vertical="center"/>
    </xf>
    <xf numFmtId="167" fontId="56" fillId="0" borderId="46" xfId="1" applyFont="1" applyFill="1" applyBorder="1" applyAlignment="1">
      <alignment horizontal="justify" vertical="center"/>
    </xf>
    <xf numFmtId="167" fontId="56" fillId="0" borderId="46" xfId="1" applyFont="1" applyFill="1" applyBorder="1" applyAlignment="1">
      <alignment vertical="center"/>
    </xf>
    <xf numFmtId="0" fontId="56" fillId="0" borderId="3" xfId="10" applyNumberFormat="1" applyFont="1" applyFill="1" applyBorder="1" applyAlignment="1">
      <alignment horizontal="center" vertical="center" wrapText="1"/>
    </xf>
    <xf numFmtId="167" fontId="2" fillId="0" borderId="44" xfId="1" applyFont="1" applyFill="1" applyBorder="1" applyAlignment="1">
      <alignment vertical="center"/>
    </xf>
    <xf numFmtId="171" fontId="59" fillId="62" borderId="57" xfId="0" applyFont="1" applyFill="1" applyBorder="1" applyAlignment="1">
      <alignment horizontal="center" vertical="center" wrapText="1"/>
    </xf>
    <xf numFmtId="171" fontId="57" fillId="64" borderId="13" xfId="0" applyFont="1" applyFill="1" applyBorder="1" applyAlignment="1">
      <alignment horizontal="justify" vertical="center" wrapText="1"/>
    </xf>
    <xf numFmtId="171" fontId="57" fillId="0" borderId="13" xfId="0" applyFont="1" applyBorder="1" applyAlignment="1">
      <alignment horizontal="justify" vertical="center" wrapText="1"/>
    </xf>
    <xf numFmtId="171" fontId="57" fillId="0" borderId="17" xfId="0" applyFont="1" applyBorder="1" applyAlignment="1">
      <alignment horizontal="justify" vertical="center" wrapText="1"/>
    </xf>
    <xf numFmtId="171" fontId="57" fillId="0" borderId="53" xfId="0" applyFont="1" applyBorder="1" applyAlignment="1">
      <alignment horizontal="justify" vertical="center" wrapText="1"/>
    </xf>
    <xf numFmtId="171" fontId="57" fillId="0" borderId="19" xfId="0" applyFont="1" applyBorder="1" applyAlignment="1">
      <alignment horizontal="justify" vertical="center" wrapText="1"/>
    </xf>
    <xf numFmtId="171" fontId="57" fillId="64" borderId="17" xfId="0" applyFont="1" applyFill="1" applyBorder="1" applyAlignment="1">
      <alignment horizontal="justify" vertical="center" wrapText="1"/>
    </xf>
    <xf numFmtId="171" fontId="57" fillId="64" borderId="19" xfId="0" applyFont="1" applyFill="1" applyBorder="1" applyAlignment="1">
      <alignment horizontal="justify" vertical="center" wrapText="1"/>
    </xf>
    <xf numFmtId="167" fontId="59" fillId="63" borderId="58" xfId="1" applyFont="1" applyFill="1" applyBorder="1" applyAlignment="1">
      <alignment vertical="center" wrapText="1"/>
    </xf>
    <xf numFmtId="171" fontId="59" fillId="62" borderId="62" xfId="0" applyFont="1" applyFill="1" applyBorder="1" applyAlignment="1">
      <alignment horizontal="center" vertical="center" wrapText="1"/>
    </xf>
    <xf numFmtId="167" fontId="57" fillId="0" borderId="63" xfId="1" applyFont="1" applyBorder="1" applyAlignment="1">
      <alignment vertical="center"/>
    </xf>
    <xf numFmtId="167" fontId="57" fillId="0" borderId="64" xfId="1" applyFont="1" applyBorder="1" applyAlignment="1">
      <alignment vertical="center"/>
    </xf>
    <xf numFmtId="171" fontId="26" fillId="0" borderId="0" xfId="0" applyFont="1"/>
    <xf numFmtId="171" fontId="26" fillId="0" borderId="0" xfId="0" applyFont="1" applyAlignment="1">
      <alignment horizontal="center"/>
    </xf>
    <xf numFmtId="171" fontId="26" fillId="0" borderId="0" xfId="0" applyFont="1" applyAlignment="1">
      <alignment horizontal="center" vertical="top"/>
    </xf>
    <xf numFmtId="171" fontId="56" fillId="68" borderId="18" xfId="0" applyFont="1" applyFill="1" applyBorder="1" applyAlignment="1">
      <alignment horizontal="justify" vertical="center" wrapText="1"/>
    </xf>
    <xf numFmtId="0" fontId="56" fillId="68" borderId="18" xfId="0" applyNumberFormat="1" applyFont="1" applyFill="1" applyBorder="1" applyAlignment="1">
      <alignment horizontal="left" vertical="center"/>
    </xf>
    <xf numFmtId="0" fontId="56" fillId="68" borderId="18" xfId="0" applyNumberFormat="1" applyFont="1" applyFill="1" applyBorder="1" applyAlignment="1">
      <alignment horizontal="justify" vertical="center" wrapText="1"/>
    </xf>
    <xf numFmtId="0" fontId="56" fillId="68" borderId="18" xfId="0" applyNumberFormat="1" applyFont="1" applyFill="1" applyBorder="1" applyAlignment="1">
      <alignment horizontal="center" vertical="center" wrapText="1"/>
    </xf>
    <xf numFmtId="0" fontId="56" fillId="68" borderId="18" xfId="0" applyNumberFormat="1" applyFont="1" applyFill="1" applyBorder="1" applyAlignment="1">
      <alignment horizontal="center" vertical="center"/>
    </xf>
    <xf numFmtId="179" fontId="56" fillId="68" borderId="18" xfId="1" applyNumberFormat="1" applyFont="1" applyFill="1" applyBorder="1" applyAlignment="1">
      <alignment horizontal="center" vertical="center"/>
    </xf>
    <xf numFmtId="167" fontId="2" fillId="0" borderId="3" xfId="1" applyFont="1" applyFill="1" applyBorder="1" applyAlignment="1">
      <alignment horizontal="center" vertical="center" wrapText="1"/>
    </xf>
    <xf numFmtId="167" fontId="3" fillId="60" borderId="3" xfId="1" applyFont="1" applyFill="1" applyBorder="1" applyAlignment="1">
      <alignment horizontal="center" vertical="center" wrapText="1"/>
    </xf>
    <xf numFmtId="171" fontId="53" fillId="0" borderId="0" xfId="0" applyFont="1" applyAlignment="1">
      <alignment horizontal="center"/>
    </xf>
    <xf numFmtId="171" fontId="56" fillId="68" borderId="13" xfId="0" applyFont="1" applyFill="1" applyBorder="1" applyAlignment="1">
      <alignment horizontal="center" vertical="center"/>
    </xf>
    <xf numFmtId="171" fontId="50" fillId="2" borderId="0" xfId="0" applyFont="1" applyFill="1" applyAlignment="1">
      <alignment horizontal="center" vertical="center"/>
    </xf>
    <xf numFmtId="171" fontId="51" fillId="68" borderId="15" xfId="0" applyFont="1" applyFill="1" applyBorder="1" applyAlignment="1">
      <alignment horizontal="center" vertical="center"/>
    </xf>
    <xf numFmtId="171" fontId="50" fillId="0" borderId="0" xfId="0" applyFont="1" applyAlignment="1">
      <alignment horizontal="center" vertical="center" wrapText="1"/>
    </xf>
    <xf numFmtId="174" fontId="51" fillId="68" borderId="13" xfId="1" applyNumberFormat="1" applyFont="1" applyFill="1" applyBorder="1" applyAlignment="1">
      <alignment vertical="center"/>
    </xf>
    <xf numFmtId="171" fontId="56" fillId="68" borderId="18" xfId="0" applyFont="1" applyFill="1" applyBorder="1" applyAlignment="1">
      <alignment horizontal="center" vertical="center"/>
    </xf>
    <xf numFmtId="167" fontId="51" fillId="68" borderId="13" xfId="1" applyFont="1" applyFill="1" applyBorder="1" applyAlignment="1">
      <alignment vertical="center"/>
    </xf>
    <xf numFmtId="171" fontId="65" fillId="69" borderId="3" xfId="0" applyFont="1" applyFill="1" applyBorder="1" applyAlignment="1">
      <alignment vertical="center"/>
    </xf>
    <xf numFmtId="171" fontId="0" fillId="0" borderId="0" xfId="0" applyAlignment="1">
      <alignment vertical="center"/>
    </xf>
    <xf numFmtId="0" fontId="56" fillId="0" borderId="3" xfId="0" applyNumberFormat="1" applyFont="1" applyFill="1" applyBorder="1" applyAlignment="1">
      <alignment horizontal="justify" vertical="center" wrapText="1"/>
    </xf>
    <xf numFmtId="0" fontId="56" fillId="0" borderId="11" xfId="0" applyNumberFormat="1" applyFont="1" applyFill="1" applyBorder="1" applyAlignment="1">
      <alignment horizontal="justify" vertical="center" wrapText="1"/>
    </xf>
    <xf numFmtId="0" fontId="2" fillId="0" borderId="3" xfId="0" applyNumberFormat="1" applyFont="1" applyFill="1" applyBorder="1" applyAlignment="1">
      <alignment horizontal="justify" vertical="center" wrapText="1"/>
    </xf>
    <xf numFmtId="0" fontId="2" fillId="0" borderId="44" xfId="0" applyNumberFormat="1" applyFont="1" applyFill="1" applyBorder="1" applyAlignment="1">
      <alignment horizontal="justify" vertical="center" wrapText="1"/>
    </xf>
    <xf numFmtId="0" fontId="56" fillId="0" borderId="3" xfId="0" applyNumberFormat="1" applyFont="1" applyFill="1" applyBorder="1" applyAlignment="1">
      <alignment horizontal="center" vertical="center" wrapText="1"/>
    </xf>
    <xf numFmtId="0" fontId="56" fillId="0" borderId="3" xfId="5" applyFont="1" applyFill="1" applyBorder="1" applyAlignment="1">
      <alignment horizontal="justify" vertical="center" wrapText="1"/>
    </xf>
    <xf numFmtId="1" fontId="56" fillId="0" borderId="3" xfId="0" applyNumberFormat="1" applyFont="1" applyFill="1" applyBorder="1" applyAlignment="1">
      <alignment horizontal="center" vertical="center" wrapText="1"/>
    </xf>
    <xf numFmtId="171" fontId="56" fillId="0" borderId="3" xfId="0" applyFont="1" applyFill="1" applyBorder="1" applyAlignment="1">
      <alignment horizontal="center" vertical="center" wrapText="1"/>
    </xf>
    <xf numFmtId="4" fontId="56" fillId="0" borderId="3" xfId="0" applyNumberFormat="1" applyFont="1" applyFill="1" applyBorder="1" applyAlignment="1">
      <alignment horizontal="justify" vertical="center" wrapText="1"/>
    </xf>
    <xf numFmtId="171" fontId="56" fillId="0" borderId="0" xfId="0" applyFont="1" applyFill="1"/>
    <xf numFmtId="1" fontId="56" fillId="0" borderId="3" xfId="5" applyNumberFormat="1" applyFont="1" applyFill="1" applyBorder="1" applyAlignment="1">
      <alignment horizontal="center" vertical="center" wrapText="1"/>
    </xf>
    <xf numFmtId="1" fontId="56" fillId="0" borderId="3" xfId="0" applyNumberFormat="1" applyFont="1" applyFill="1" applyBorder="1" applyAlignment="1">
      <alignment horizontal="justify" vertical="center" wrapText="1"/>
    </xf>
    <xf numFmtId="1" fontId="56" fillId="0" borderId="3" xfId="0" applyNumberFormat="1" applyFont="1" applyFill="1" applyBorder="1" applyAlignment="1">
      <alignment horizontal="justify" wrapText="1"/>
    </xf>
    <xf numFmtId="0" fontId="56" fillId="0" borderId="3" xfId="0" applyNumberFormat="1" applyFont="1" applyFill="1" applyBorder="1" applyAlignment="1" applyProtection="1">
      <alignment horizontal="justify" vertical="center" wrapText="1"/>
      <protection locked="0"/>
    </xf>
    <xf numFmtId="0" fontId="56" fillId="0" borderId="3" xfId="0" applyNumberFormat="1" applyFont="1" applyFill="1" applyBorder="1" applyAlignment="1" applyProtection="1">
      <alignment horizontal="center" vertical="center" wrapText="1"/>
      <protection locked="0"/>
    </xf>
    <xf numFmtId="171" fontId="56" fillId="0" borderId="3" xfId="0" applyFont="1" applyFill="1" applyBorder="1" applyAlignment="1">
      <alignment horizontal="justify" vertical="center" wrapText="1"/>
    </xf>
    <xf numFmtId="0" fontId="56" fillId="0" borderId="3" xfId="5" applyFont="1" applyFill="1" applyBorder="1" applyAlignment="1">
      <alignment horizontal="center" vertical="center" wrapText="1"/>
    </xf>
    <xf numFmtId="49" fontId="56" fillId="0" borderId="3" xfId="0" applyNumberFormat="1" applyFont="1" applyFill="1" applyBorder="1" applyAlignment="1">
      <alignment horizontal="justify" vertical="center" wrapText="1"/>
    </xf>
    <xf numFmtId="3" fontId="58" fillId="0" borderId="0" xfId="0" applyNumberFormat="1" applyFont="1" applyFill="1" applyAlignment="1">
      <alignment horizontal="center" vertical="center"/>
    </xf>
    <xf numFmtId="4" fontId="58" fillId="0" borderId="0" xfId="0" applyNumberFormat="1" applyFont="1" applyFill="1" applyAlignment="1">
      <alignment horizontal="center" vertical="center"/>
    </xf>
    <xf numFmtId="171" fontId="56" fillId="0" borderId="0" xfId="0" applyFont="1" applyFill="1" applyAlignment="1">
      <alignment horizontal="center" vertical="center"/>
    </xf>
    <xf numFmtId="3" fontId="56" fillId="0" borderId="3" xfId="0" applyNumberFormat="1" applyFont="1" applyFill="1" applyBorder="1" applyAlignment="1">
      <alignment horizontal="center" vertical="center" wrapText="1"/>
    </xf>
    <xf numFmtId="0" fontId="56" fillId="0" borderId="3" xfId="0" applyNumberFormat="1" applyFont="1" applyFill="1" applyBorder="1" applyAlignment="1">
      <alignment horizontal="center" vertical="center"/>
    </xf>
    <xf numFmtId="3" fontId="56" fillId="0" borderId="3" xfId="5" applyNumberFormat="1" applyFont="1" applyFill="1" applyBorder="1" applyAlignment="1">
      <alignment horizontal="center" vertical="center" wrapText="1"/>
    </xf>
    <xf numFmtId="171" fontId="61" fillId="0" borderId="3" xfId="0" applyFont="1" applyFill="1" applyBorder="1" applyAlignment="1">
      <alignment horizontal="justify" vertical="center" wrapText="1"/>
    </xf>
    <xf numFmtId="171" fontId="56" fillId="0" borderId="3" xfId="0" applyFont="1" applyFill="1" applyBorder="1" applyAlignment="1">
      <alignment horizontal="left" vertical="center" wrapText="1"/>
    </xf>
    <xf numFmtId="171" fontId="56" fillId="0" borderId="3" xfId="0" applyFont="1" applyFill="1" applyBorder="1" applyAlignment="1">
      <alignment horizontal="center" vertical="center"/>
    </xf>
    <xf numFmtId="0" fontId="56" fillId="0" borderId="44" xfId="0" applyNumberFormat="1" applyFont="1" applyFill="1" applyBorder="1" applyAlignment="1">
      <alignment horizontal="center" vertical="center" wrapText="1"/>
    </xf>
    <xf numFmtId="0" fontId="56" fillId="0" borderId="44" xfId="0" applyNumberFormat="1" applyFont="1" applyFill="1" applyBorder="1" applyAlignment="1">
      <alignment horizontal="justify" vertical="center" wrapText="1"/>
    </xf>
    <xf numFmtId="0" fontId="56" fillId="0" borderId="44" xfId="5" applyFont="1" applyFill="1" applyBorder="1" applyAlignment="1">
      <alignment horizontal="justify" vertical="center" wrapText="1"/>
    </xf>
    <xf numFmtId="0" fontId="56" fillId="0" borderId="44" xfId="5" applyFont="1" applyFill="1" applyBorder="1" applyAlignment="1">
      <alignment horizontal="center" vertical="center" wrapText="1"/>
    </xf>
    <xf numFmtId="1" fontId="56" fillId="0" borderId="44" xfId="0" applyNumberFormat="1" applyFont="1" applyFill="1" applyBorder="1" applyAlignment="1">
      <alignment horizontal="center" vertical="center" wrapText="1"/>
    </xf>
    <xf numFmtId="171" fontId="60" fillId="0" borderId="0" xfId="0" applyFont="1" applyFill="1" applyAlignment="1">
      <alignment vertical="center"/>
    </xf>
    <xf numFmtId="0" fontId="56" fillId="0" borderId="3" xfId="5" applyFont="1" applyFill="1" applyBorder="1" applyAlignment="1">
      <alignment horizontal="center" vertical="center"/>
    </xf>
    <xf numFmtId="171" fontId="56" fillId="0" borderId="0" xfId="0" applyFont="1" applyFill="1" applyAlignment="1">
      <alignment vertical="center"/>
    </xf>
    <xf numFmtId="43" fontId="56" fillId="0" borderId="3" xfId="0" applyNumberFormat="1" applyFont="1" applyFill="1" applyBorder="1" applyAlignment="1">
      <alignment horizontal="justify" vertical="center" wrapText="1"/>
    </xf>
    <xf numFmtId="171" fontId="57" fillId="0" borderId="0" xfId="0" applyFont="1" applyFill="1"/>
    <xf numFmtId="49" fontId="56" fillId="0" borderId="3" xfId="0" applyNumberFormat="1" applyFont="1" applyFill="1" applyBorder="1" applyAlignment="1">
      <alignment horizontal="center" vertical="center" wrapText="1"/>
    </xf>
    <xf numFmtId="49" fontId="56" fillId="0" borderId="3" xfId="5" applyNumberFormat="1" applyFont="1" applyFill="1" applyBorder="1" applyAlignment="1">
      <alignment horizontal="justify" vertical="center" wrapText="1"/>
    </xf>
    <xf numFmtId="171" fontId="56" fillId="0" borderId="0" xfId="0" applyFont="1" applyFill="1" applyAlignment="1">
      <alignment horizontal="left" vertical="center" wrapText="1"/>
    </xf>
    <xf numFmtId="3" fontId="56" fillId="0" borderId="3" xfId="0" applyNumberFormat="1" applyFont="1" applyFill="1" applyBorder="1" applyAlignment="1">
      <alignment horizontal="justify" vertical="center" wrapText="1"/>
    </xf>
    <xf numFmtId="0" fontId="56" fillId="0" borderId="9" xfId="0" applyNumberFormat="1" applyFont="1" applyFill="1" applyBorder="1" applyAlignment="1">
      <alignment horizontal="justify" vertical="center" wrapText="1"/>
    </xf>
    <xf numFmtId="0" fontId="56" fillId="0" borderId="9" xfId="0" applyNumberFormat="1" applyFont="1" applyFill="1" applyBorder="1" applyAlignment="1">
      <alignment horizontal="center" vertical="center" wrapText="1"/>
    </xf>
    <xf numFmtId="0" fontId="56" fillId="0" borderId="9" xfId="5" applyFont="1" applyFill="1" applyBorder="1" applyAlignment="1">
      <alignment horizontal="center" vertical="center" wrapText="1"/>
    </xf>
    <xf numFmtId="0" fontId="56" fillId="0" borderId="9" xfId="5" applyFont="1" applyFill="1" applyBorder="1" applyAlignment="1">
      <alignment horizontal="justify" vertical="center" wrapText="1"/>
    </xf>
    <xf numFmtId="171" fontId="56" fillId="0" borderId="9" xfId="0" applyFont="1" applyFill="1" applyBorder="1" applyAlignment="1">
      <alignment horizontal="center" vertical="center" wrapText="1"/>
    </xf>
    <xf numFmtId="1" fontId="56" fillId="0" borderId="9" xfId="0" applyNumberFormat="1" applyFont="1" applyFill="1" applyBorder="1" applyAlignment="1">
      <alignment horizontal="center" vertical="center" wrapText="1"/>
    </xf>
    <xf numFmtId="3" fontId="56" fillId="0" borderId="9" xfId="0" applyNumberFormat="1" applyFont="1" applyFill="1" applyBorder="1" applyAlignment="1">
      <alignment horizontal="justify" vertical="center" wrapText="1"/>
    </xf>
    <xf numFmtId="43" fontId="56" fillId="0" borderId="9" xfId="0" applyNumberFormat="1" applyFont="1" applyFill="1" applyBorder="1" applyAlignment="1">
      <alignment horizontal="justify" vertical="center" wrapText="1"/>
    </xf>
    <xf numFmtId="0" fontId="56" fillId="0" borderId="12" xfId="0" applyNumberFormat="1" applyFont="1" applyFill="1" applyBorder="1" applyAlignment="1">
      <alignment horizontal="center" vertical="center" wrapText="1"/>
    </xf>
    <xf numFmtId="0" fontId="56" fillId="0" borderId="11" xfId="0" applyNumberFormat="1" applyFont="1" applyFill="1" applyBorder="1" applyAlignment="1">
      <alignment horizontal="center" vertical="center" wrapText="1"/>
    </xf>
    <xf numFmtId="0" fontId="56" fillId="0" borderId="11" xfId="5" applyFont="1" applyFill="1" applyBorder="1" applyAlignment="1">
      <alignment horizontal="center" vertical="center" wrapText="1"/>
    </xf>
    <xf numFmtId="0" fontId="56" fillId="0" borderId="11" xfId="5" applyFont="1" applyFill="1" applyBorder="1" applyAlignment="1">
      <alignment horizontal="justify" vertical="center" wrapText="1"/>
    </xf>
    <xf numFmtId="171" fontId="56" fillId="0" borderId="11" xfId="0" applyFont="1" applyFill="1" applyBorder="1" applyAlignment="1">
      <alignment horizontal="center" vertical="center" wrapText="1"/>
    </xf>
    <xf numFmtId="1" fontId="56" fillId="0" borderId="11" xfId="0" applyNumberFormat="1" applyFont="1" applyFill="1" applyBorder="1" applyAlignment="1">
      <alignment horizontal="center" vertical="center" wrapText="1"/>
    </xf>
    <xf numFmtId="3" fontId="56" fillId="0" borderId="11" xfId="0" applyNumberFormat="1" applyFont="1" applyFill="1" applyBorder="1" applyAlignment="1">
      <alignment horizontal="justify" vertical="center" wrapText="1"/>
    </xf>
    <xf numFmtId="43" fontId="56" fillId="0" borderId="11" xfId="0" applyNumberFormat="1" applyFont="1" applyFill="1" applyBorder="1" applyAlignment="1">
      <alignment horizontal="justify" vertical="center" wrapText="1"/>
    </xf>
    <xf numFmtId="171" fontId="56" fillId="0" borderId="11" xfId="0" applyFont="1" applyFill="1" applyBorder="1" applyAlignment="1">
      <alignment horizontal="justify" vertical="center" wrapText="1"/>
    </xf>
    <xf numFmtId="171" fontId="56" fillId="0" borderId="0" xfId="0" applyFont="1" applyFill="1" applyAlignment="1">
      <alignment vertical="center" wrapText="1"/>
    </xf>
    <xf numFmtId="43" fontId="56" fillId="0" borderId="46" xfId="0" applyNumberFormat="1" applyFont="1" applyFill="1" applyBorder="1" applyAlignment="1">
      <alignment horizontal="justify" vertical="center" wrapText="1"/>
    </xf>
    <xf numFmtId="0" fontId="56" fillId="0" borderId="3" xfId="0" applyNumberFormat="1" applyFont="1" applyFill="1" applyBorder="1" applyAlignment="1" applyProtection="1">
      <alignment horizontal="center" vertical="center"/>
      <protection locked="0"/>
    </xf>
    <xf numFmtId="0" fontId="2" fillId="0" borderId="3" xfId="0" applyNumberFormat="1" applyFont="1" applyFill="1" applyBorder="1" applyAlignment="1">
      <alignment horizontal="center" vertical="center" wrapText="1"/>
    </xf>
    <xf numFmtId="171" fontId="2" fillId="0" borderId="3" xfId="0" applyFont="1" applyFill="1" applyBorder="1" applyAlignment="1">
      <alignment horizontal="justify" vertical="center" wrapText="1"/>
    </xf>
    <xf numFmtId="0" fontId="2" fillId="0" borderId="3" xfId="5" applyFont="1" applyFill="1" applyBorder="1" applyAlignment="1">
      <alignment horizontal="justify" vertical="center" wrapText="1"/>
    </xf>
    <xf numFmtId="0" fontId="2" fillId="0" borderId="3" xfId="5"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3" fontId="2" fillId="0" borderId="3" xfId="0" applyNumberFormat="1" applyFont="1" applyFill="1" applyBorder="1" applyAlignment="1">
      <alignment horizontal="justify" vertical="center" wrapText="1"/>
    </xf>
    <xf numFmtId="43" fontId="2" fillId="0" borderId="3" xfId="0" applyNumberFormat="1" applyFont="1" applyFill="1" applyBorder="1" applyAlignment="1">
      <alignment horizontal="justify" vertical="center" wrapText="1"/>
    </xf>
    <xf numFmtId="171" fontId="2" fillId="0" borderId="0" xfId="0" applyFont="1" applyFill="1" applyAlignment="1">
      <alignment vertical="center"/>
    </xf>
    <xf numFmtId="171" fontId="2" fillId="0" borderId="0" xfId="0" applyFont="1" applyFill="1"/>
    <xf numFmtId="171" fontId="50" fillId="0" borderId="0" xfId="0" applyFont="1" applyFill="1"/>
    <xf numFmtId="0" fontId="2" fillId="0" borderId="44" xfId="0" applyNumberFormat="1" applyFont="1" applyFill="1" applyBorder="1" applyAlignment="1">
      <alignment horizontal="center" vertical="center" wrapText="1"/>
    </xf>
    <xf numFmtId="0" fontId="2" fillId="0" borderId="44" xfId="5" applyFont="1" applyFill="1" applyBorder="1" applyAlignment="1">
      <alignment horizontal="justify" vertical="center" wrapText="1"/>
    </xf>
    <xf numFmtId="0" fontId="2" fillId="0" borderId="44" xfId="5" applyFont="1" applyFill="1" applyBorder="1" applyAlignment="1">
      <alignment horizontal="center" vertical="center" wrapText="1"/>
    </xf>
    <xf numFmtId="1" fontId="2" fillId="0" borderId="44" xfId="0" applyNumberFormat="1" applyFont="1" applyFill="1" applyBorder="1" applyAlignment="1">
      <alignment horizontal="center" vertical="center" wrapText="1"/>
    </xf>
    <xf numFmtId="3" fontId="2" fillId="0" borderId="44" xfId="0" applyNumberFormat="1" applyFont="1" applyFill="1" applyBorder="1" applyAlignment="1">
      <alignment horizontal="justify" vertical="center" wrapText="1"/>
    </xf>
    <xf numFmtId="43" fontId="2" fillId="0" borderId="44" xfId="0" applyNumberFormat="1" applyFont="1" applyFill="1" applyBorder="1" applyAlignment="1">
      <alignment horizontal="justify" vertical="center" wrapText="1"/>
    </xf>
    <xf numFmtId="1" fontId="57" fillId="0" borderId="20" xfId="1" applyNumberFormat="1" applyFont="1" applyBorder="1" applyAlignment="1">
      <alignment horizontal="center" vertical="center" wrapText="1"/>
    </xf>
    <xf numFmtId="1" fontId="57" fillId="0" borderId="23" xfId="1" applyNumberFormat="1" applyFont="1" applyBorder="1" applyAlignment="1">
      <alignment horizontal="center" vertical="center" wrapText="1"/>
    </xf>
    <xf numFmtId="1" fontId="57" fillId="0" borderId="16" xfId="1" applyNumberFormat="1" applyFont="1" applyBorder="1" applyAlignment="1">
      <alignment horizontal="center" vertical="center" wrapText="1"/>
    </xf>
    <xf numFmtId="1" fontId="57" fillId="0" borderId="65" xfId="1" applyNumberFormat="1" applyFont="1" applyBorder="1" applyAlignment="1">
      <alignment horizontal="center" vertical="center" wrapText="1"/>
    </xf>
    <xf numFmtId="0" fontId="54" fillId="0" borderId="3" xfId="0" applyNumberFormat="1" applyFont="1" applyBorder="1" applyAlignment="1">
      <alignment horizontal="center" vertical="center"/>
    </xf>
    <xf numFmtId="0" fontId="54" fillId="0" borderId="12" xfId="0" applyNumberFormat="1" applyFont="1" applyBorder="1" applyAlignment="1">
      <alignment horizontal="center" vertical="center"/>
    </xf>
    <xf numFmtId="167" fontId="59" fillId="63" borderId="67" xfId="1" applyFont="1" applyFill="1" applyBorder="1" applyAlignment="1">
      <alignment vertical="center"/>
    </xf>
    <xf numFmtId="0" fontId="54" fillId="0" borderId="44" xfId="0" applyNumberFormat="1" applyFont="1" applyBorder="1" applyAlignment="1">
      <alignment horizontal="center" vertical="center"/>
    </xf>
    <xf numFmtId="167" fontId="57" fillId="63" borderId="67" xfId="1" applyFont="1" applyFill="1" applyBorder="1" applyAlignment="1">
      <alignment vertical="center"/>
    </xf>
    <xf numFmtId="0" fontId="54" fillId="0" borderId="45" xfId="0" applyNumberFormat="1" applyFont="1" applyBorder="1" applyAlignment="1">
      <alignment horizontal="center" vertical="center"/>
    </xf>
    <xf numFmtId="167" fontId="59" fillId="65" borderId="69" xfId="1" applyFont="1" applyFill="1" applyBorder="1" applyAlignment="1">
      <alignment vertical="center"/>
    </xf>
    <xf numFmtId="0" fontId="54" fillId="0" borderId="0" xfId="0" applyNumberFormat="1" applyFont="1" applyBorder="1" applyAlignment="1">
      <alignment horizontal="center" vertical="center"/>
    </xf>
    <xf numFmtId="0" fontId="54" fillId="0" borderId="71" xfId="0" applyNumberFormat="1" applyFont="1" applyBorder="1" applyAlignment="1">
      <alignment horizontal="center" vertical="center"/>
    </xf>
    <xf numFmtId="0" fontId="54" fillId="0" borderId="72" xfId="0" applyNumberFormat="1" applyFont="1" applyBorder="1" applyAlignment="1">
      <alignment horizontal="center" vertical="center"/>
    </xf>
    <xf numFmtId="0" fontId="54" fillId="0" borderId="73" xfId="0" applyNumberFormat="1" applyFont="1" applyBorder="1" applyAlignment="1">
      <alignment horizontal="center" vertical="center"/>
    </xf>
    <xf numFmtId="171" fontId="57" fillId="0" borderId="16" xfId="0" applyFont="1" applyBorder="1" applyAlignment="1">
      <alignment horizontal="justify" vertical="center" wrapText="1"/>
    </xf>
    <xf numFmtId="1" fontId="57" fillId="0" borderId="3" xfId="1" applyNumberFormat="1" applyFont="1" applyBorder="1" applyAlignment="1">
      <alignment horizontal="center" vertical="center" wrapText="1"/>
    </xf>
    <xf numFmtId="167" fontId="57" fillId="0" borderId="75" xfId="1" applyFont="1" applyBorder="1" applyAlignment="1">
      <alignment vertical="center"/>
    </xf>
    <xf numFmtId="1" fontId="57" fillId="64" borderId="3" xfId="1" applyNumberFormat="1" applyFont="1" applyFill="1" applyBorder="1" applyAlignment="1">
      <alignment horizontal="center" vertical="center" wrapText="1"/>
    </xf>
    <xf numFmtId="171" fontId="57" fillId="64" borderId="3" xfId="0" applyFont="1" applyFill="1" applyBorder="1" applyAlignment="1">
      <alignment horizontal="justify" vertical="center" wrapText="1"/>
    </xf>
    <xf numFmtId="171" fontId="57" fillId="0" borderId="3" xfId="0" applyFont="1" applyBorder="1" applyAlignment="1">
      <alignment horizontal="justify" vertical="center" wrapText="1"/>
    </xf>
    <xf numFmtId="1" fontId="57" fillId="0" borderId="44" xfId="1" applyNumberFormat="1" applyFont="1" applyBorder="1" applyAlignment="1">
      <alignment horizontal="center" vertical="center" wrapText="1"/>
    </xf>
    <xf numFmtId="171" fontId="57" fillId="64" borderId="44" xfId="0" applyFont="1" applyFill="1" applyBorder="1" applyAlignment="1">
      <alignment horizontal="justify" vertical="center" wrapText="1"/>
    </xf>
    <xf numFmtId="171" fontId="57" fillId="0" borderId="44" xfId="0" applyFont="1" applyBorder="1" applyAlignment="1">
      <alignment horizontal="justify" vertical="center" wrapText="1"/>
    </xf>
    <xf numFmtId="1" fontId="57" fillId="0" borderId="12" xfId="1" applyNumberFormat="1" applyFont="1" applyBorder="1" applyAlignment="1">
      <alignment horizontal="center" vertical="center" wrapText="1"/>
    </xf>
    <xf numFmtId="171" fontId="57" fillId="64" borderId="12" xfId="0" applyFont="1" applyFill="1" applyBorder="1" applyAlignment="1">
      <alignment horizontal="justify" vertical="center" wrapText="1"/>
    </xf>
    <xf numFmtId="49" fontId="57" fillId="64" borderId="12" xfId="0" applyNumberFormat="1" applyFont="1" applyFill="1" applyBorder="1" applyAlignment="1">
      <alignment horizontal="justify" vertical="center" wrapText="1"/>
    </xf>
    <xf numFmtId="171" fontId="57" fillId="0" borderId="12" xfId="0" applyFont="1" applyBorder="1" applyAlignment="1">
      <alignment horizontal="justify" vertical="center" wrapText="1"/>
    </xf>
    <xf numFmtId="1" fontId="57" fillId="64" borderId="12" xfId="1" applyNumberFormat="1" applyFont="1" applyFill="1" applyBorder="1" applyAlignment="1">
      <alignment horizontal="center" vertical="center" wrapText="1"/>
    </xf>
    <xf numFmtId="171" fontId="59" fillId="62" borderId="52" xfId="0" applyFont="1" applyFill="1" applyBorder="1" applyAlignment="1">
      <alignment horizontal="center" vertical="center" wrapText="1"/>
    </xf>
    <xf numFmtId="1" fontId="56" fillId="0" borderId="3" xfId="0" applyNumberFormat="1" applyFont="1" applyFill="1" applyBorder="1" applyAlignment="1">
      <alignment vertical="center" wrapText="1"/>
    </xf>
    <xf numFmtId="0" fontId="56" fillId="0" borderId="3" xfId="4" applyNumberFormat="1" applyFont="1" applyFill="1" applyBorder="1" applyAlignment="1">
      <alignment horizontal="center" vertical="center" wrapText="1"/>
    </xf>
    <xf numFmtId="0" fontId="56" fillId="0" borderId="3" xfId="7" applyFont="1" applyFill="1" applyBorder="1" applyAlignment="1">
      <alignment horizontal="center" vertical="center" wrapText="1"/>
    </xf>
    <xf numFmtId="0" fontId="64" fillId="0" borderId="3" xfId="4" applyNumberFormat="1" applyFont="1" applyFill="1" applyBorder="1" applyAlignment="1">
      <alignment horizontal="center" vertical="center" wrapText="1"/>
    </xf>
    <xf numFmtId="171" fontId="3" fillId="0" borderId="5" xfId="0" applyFont="1" applyBorder="1" applyAlignment="1">
      <alignment horizontal="center" vertical="center"/>
    </xf>
    <xf numFmtId="171" fontId="3" fillId="0" borderId="6" xfId="0" applyFont="1" applyBorder="1" applyAlignment="1">
      <alignment horizontal="center" vertical="center"/>
    </xf>
    <xf numFmtId="0" fontId="4" fillId="62" borderId="7" xfId="0" applyNumberFormat="1" applyFont="1" applyFill="1" applyBorder="1" applyAlignment="1">
      <alignment horizontal="center" vertical="center" wrapText="1"/>
    </xf>
    <xf numFmtId="0" fontId="4" fillId="62" borderId="9" xfId="0" applyNumberFormat="1" applyFont="1" applyFill="1" applyBorder="1" applyAlignment="1">
      <alignment horizontal="center" vertical="center" wrapText="1"/>
    </xf>
    <xf numFmtId="171" fontId="4" fillId="62" borderId="3" xfId="0" applyFont="1" applyFill="1" applyBorder="1" applyAlignment="1">
      <alignment horizontal="center" vertical="center" wrapText="1"/>
    </xf>
    <xf numFmtId="173" fontId="4" fillId="62" borderId="8" xfId="3" applyNumberFormat="1" applyFont="1" applyFill="1" applyBorder="1" applyAlignment="1">
      <alignment horizontal="center" vertical="center" wrapText="1"/>
    </xf>
    <xf numFmtId="171" fontId="4" fillId="62" borderId="7" xfId="0" applyFont="1" applyFill="1" applyBorder="1" applyAlignment="1">
      <alignment horizontal="center" vertical="center" wrapText="1"/>
    </xf>
    <xf numFmtId="171" fontId="4" fillId="62" borderId="8" xfId="0" applyFont="1" applyFill="1" applyBorder="1" applyAlignment="1">
      <alignment horizontal="center" vertical="center" wrapText="1"/>
    </xf>
    <xf numFmtId="171" fontId="4" fillId="62" borderId="9" xfId="0" applyFont="1" applyFill="1" applyBorder="1" applyAlignment="1">
      <alignment horizontal="center" vertical="center" wrapText="1"/>
    </xf>
    <xf numFmtId="171" fontId="51" fillId="0" borderId="4" xfId="0" applyFont="1" applyBorder="1" applyAlignment="1">
      <alignment horizontal="center" vertical="center" wrapText="1"/>
    </xf>
    <xf numFmtId="171" fontId="51" fillId="0" borderId="0" xfId="0" applyFont="1" applyAlignment="1">
      <alignment horizontal="center" vertical="center" wrapText="1"/>
    </xf>
    <xf numFmtId="171" fontId="51" fillId="0" borderId="1" xfId="0" applyFont="1" applyBorder="1" applyAlignment="1">
      <alignment horizontal="center" vertical="center" wrapText="1"/>
    </xf>
    <xf numFmtId="171" fontId="51" fillId="0" borderId="2" xfId="0" applyFont="1" applyBorder="1" applyAlignment="1">
      <alignment horizontal="center" vertical="center" wrapText="1"/>
    </xf>
    <xf numFmtId="171" fontId="3" fillId="0" borderId="3" xfId="0" applyFont="1" applyBorder="1" applyAlignment="1">
      <alignment horizontal="center" vertical="center" wrapText="1"/>
    </xf>
    <xf numFmtId="171" fontId="3" fillId="0" borderId="1" xfId="0" applyFont="1" applyBorder="1" applyAlignment="1">
      <alignment horizontal="center" vertical="center" wrapText="1"/>
    </xf>
    <xf numFmtId="171" fontId="3" fillId="0" borderId="2" xfId="0" applyFont="1" applyBorder="1" applyAlignment="1">
      <alignment horizontal="center" vertical="center" wrapText="1"/>
    </xf>
    <xf numFmtId="171" fontId="3" fillId="0" borderId="47" xfId="0" applyFont="1" applyBorder="1" applyAlignment="1">
      <alignment horizontal="center" vertical="center" wrapText="1"/>
    </xf>
    <xf numFmtId="171" fontId="3" fillId="0" borderId="4" xfId="0" applyFont="1" applyBorder="1" applyAlignment="1">
      <alignment horizontal="center" vertical="center" wrapText="1"/>
    </xf>
    <xf numFmtId="171" fontId="3" fillId="0" borderId="0" xfId="0" applyFont="1" applyAlignment="1">
      <alignment horizontal="center" vertical="center" wrapText="1"/>
    </xf>
    <xf numFmtId="171" fontId="3" fillId="0" borderId="46" xfId="0" applyFont="1" applyBorder="1" applyAlignment="1">
      <alignment horizontal="center" vertical="center" wrapText="1"/>
    </xf>
    <xf numFmtId="171" fontId="3" fillId="0" borderId="5" xfId="0" applyFont="1" applyBorder="1" applyAlignment="1">
      <alignment horizontal="center" vertical="center" wrapText="1"/>
    </xf>
    <xf numFmtId="171" fontId="3" fillId="0" borderId="6" xfId="0" applyFont="1" applyBorder="1" applyAlignment="1">
      <alignment horizontal="center" vertical="center" wrapText="1"/>
    </xf>
    <xf numFmtId="171" fontId="3" fillId="0" borderId="11" xfId="0" applyFont="1" applyBorder="1" applyAlignment="1">
      <alignment horizontal="center" vertical="center" wrapText="1"/>
    </xf>
    <xf numFmtId="171" fontId="3" fillId="62" borderId="1" xfId="0" applyFont="1" applyFill="1" applyBorder="1" applyAlignment="1">
      <alignment horizontal="center" vertical="center" wrapText="1"/>
    </xf>
    <xf numFmtId="171" fontId="3" fillId="62" borderId="2" xfId="0" applyFont="1" applyFill="1" applyBorder="1" applyAlignment="1">
      <alignment horizontal="center" vertical="center" wrapText="1"/>
    </xf>
    <xf numFmtId="171" fontId="3" fillId="62" borderId="47" xfId="0" applyFont="1" applyFill="1" applyBorder="1" applyAlignment="1">
      <alignment horizontal="center" vertical="center" wrapText="1"/>
    </xf>
    <xf numFmtId="171" fontId="3" fillId="62" borderId="4" xfId="0" applyFont="1" applyFill="1" applyBorder="1" applyAlignment="1">
      <alignment horizontal="center" vertical="center" wrapText="1"/>
    </xf>
    <xf numFmtId="171" fontId="3" fillId="62" borderId="0" xfId="0" applyFont="1" applyFill="1" applyAlignment="1">
      <alignment horizontal="center" vertical="center" wrapText="1"/>
    </xf>
    <xf numFmtId="171" fontId="3" fillId="62" borderId="46" xfId="0" applyFont="1" applyFill="1" applyBorder="1" applyAlignment="1">
      <alignment horizontal="center" vertical="center" wrapText="1"/>
    </xf>
    <xf numFmtId="171" fontId="59" fillId="63" borderId="48" xfId="0" applyFont="1" applyFill="1" applyBorder="1" applyAlignment="1">
      <alignment horizontal="center" vertical="center" wrapText="1"/>
    </xf>
    <xf numFmtId="171" fontId="59" fillId="63" borderId="49" xfId="0" applyFont="1" applyFill="1" applyBorder="1" applyAlignment="1">
      <alignment horizontal="center" vertical="center" wrapText="1"/>
    </xf>
    <xf numFmtId="171" fontId="59" fillId="63" borderId="66" xfId="0" applyFont="1" applyFill="1" applyBorder="1" applyAlignment="1">
      <alignment horizontal="center" vertical="center" wrapText="1"/>
    </xf>
    <xf numFmtId="171" fontId="59" fillId="62" borderId="48" xfId="0" applyFont="1" applyFill="1" applyBorder="1" applyAlignment="1">
      <alignment horizontal="center" vertical="center" wrapText="1"/>
    </xf>
    <xf numFmtId="171" fontId="59" fillId="62" borderId="49" xfId="0" applyFont="1" applyFill="1" applyBorder="1" applyAlignment="1">
      <alignment horizontal="center" vertical="center" wrapText="1"/>
    </xf>
    <xf numFmtId="171" fontId="59" fillId="62" borderId="70" xfId="0" applyFont="1" applyFill="1" applyBorder="1" applyAlignment="1">
      <alignment horizontal="center" vertical="center" wrapText="1"/>
    </xf>
    <xf numFmtId="171" fontId="59" fillId="63" borderId="68" xfId="0" applyFont="1" applyFill="1" applyBorder="1" applyAlignment="1">
      <alignment horizontal="center" vertical="center" wrapText="1"/>
    </xf>
    <xf numFmtId="171" fontId="59" fillId="63" borderId="71" xfId="0" applyFont="1" applyFill="1" applyBorder="1" applyAlignment="1">
      <alignment horizontal="center" vertical="center" wrapText="1"/>
    </xf>
    <xf numFmtId="171" fontId="59" fillId="63" borderId="74" xfId="0" applyFont="1" applyFill="1" applyBorder="1" applyAlignment="1">
      <alignment horizontal="center" vertical="center" wrapText="1"/>
    </xf>
    <xf numFmtId="171" fontId="26" fillId="0" borderId="0" xfId="0" applyFont="1" applyAlignment="1">
      <alignment horizontal="center"/>
    </xf>
    <xf numFmtId="171" fontId="62" fillId="0" borderId="0" xfId="0" applyFont="1" applyAlignment="1">
      <alignment horizontal="left" vertical="center" wrapText="1"/>
    </xf>
    <xf numFmtId="171" fontId="63" fillId="0" borderId="0" xfId="0" applyFont="1" applyAlignment="1">
      <alignment horizontal="left" vertical="center"/>
    </xf>
    <xf numFmtId="171" fontId="63" fillId="0" borderId="0" xfId="0" applyFont="1" applyAlignment="1">
      <alignment horizontal="left" vertical="center" wrapText="1"/>
    </xf>
    <xf numFmtId="171" fontId="59" fillId="0" borderId="59" xfId="0" applyFont="1" applyBorder="1" applyAlignment="1">
      <alignment horizontal="center" vertical="center" wrapText="1"/>
    </xf>
    <xf numFmtId="171" fontId="59" fillId="0" borderId="60" xfId="0" applyFont="1" applyBorder="1" applyAlignment="1">
      <alignment horizontal="center" vertical="center"/>
    </xf>
    <xf numFmtId="171" fontId="59" fillId="0" borderId="61" xfId="0" applyFont="1" applyBorder="1" applyAlignment="1">
      <alignment horizontal="center" vertical="center"/>
    </xf>
    <xf numFmtId="0" fontId="3" fillId="60" borderId="7" xfId="0" applyNumberFormat="1" applyFont="1" applyFill="1" applyBorder="1" applyAlignment="1">
      <alignment horizontal="left" vertical="center" wrapText="1"/>
    </xf>
    <xf numFmtId="0" fontId="3" fillId="60" borderId="9" xfId="0" applyNumberFormat="1" applyFont="1" applyFill="1" applyBorder="1" applyAlignment="1">
      <alignment horizontal="left" vertical="center" wrapText="1"/>
    </xf>
    <xf numFmtId="171" fontId="65" fillId="69" borderId="7" xfId="0" applyFont="1" applyFill="1" applyBorder="1" applyAlignment="1">
      <alignment horizontal="center" vertical="center"/>
    </xf>
    <xf numFmtId="171" fontId="65" fillId="69" borderId="9" xfId="0" applyFont="1" applyFill="1" applyBorder="1" applyAlignment="1">
      <alignment horizontal="center" vertical="center"/>
    </xf>
    <xf numFmtId="171" fontId="2" fillId="0" borderId="0" xfId="0" applyFont="1" applyAlignment="1">
      <alignment horizontal="center" vertical="center" wrapText="1"/>
    </xf>
  </cellXfs>
  <cellStyles count="389">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9" xfId="97"/>
    <cellStyle name="Normal 9 2" xfId="60"/>
    <cellStyle name="Normal 9 3" xfId="281"/>
    <cellStyle name="Notas" xfId="30" builtinId="10" customBuiltin="1"/>
    <cellStyle name="Notas 2" xfId="201"/>
    <cellStyle name="Notas 2 2" xfId="374"/>
    <cellStyle name="Notas 3" xfId="375"/>
    <cellStyle name="Porcentaje" xfId="387" builtinId="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358775</xdr:colOff>
      <xdr:row>0</xdr:row>
      <xdr:rowOff>419100</xdr:rowOff>
    </xdr:from>
    <xdr:ext cx="1101725" cy="1152525"/>
    <xdr:pic>
      <xdr:nvPicPr>
        <xdr:cNvPr id="4" name="Imagen 1" descr="C:\Users\AUXPLANEACION03\Desktop\Gobernacion_del_quindio.jpg">
          <a:extLst>
            <a:ext uri="{FF2B5EF4-FFF2-40B4-BE49-F238E27FC236}">
              <a16:creationId xmlns:a16="http://schemas.microsoft.com/office/drawing/2014/main" xmlns=""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419100"/>
          <a:ext cx="1101725" cy="1152525"/>
        </a:xfrm>
        <a:prstGeom prst="rect">
          <a:avLst/>
        </a:prstGeom>
        <a:noFill/>
        <a:ln>
          <a:noFill/>
        </a:ln>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XPLANEACION57" refreshedDate="44831.420884375002" createdVersion="6" refreshedVersion="6" minRefreshableVersion="3" recordCount="289">
  <cacheSource type="worksheet">
    <worksheetSource ref="A6:AK295" sheet="POAI 2023 INICIAL"/>
  </cacheSource>
  <cacheFields count="37">
    <cacheField name="CÓDIGO" numFmtId="0">
      <sharedItems containsSemiMixedTypes="0" containsString="0" containsNumber="1" containsInteger="1" minValue="304" maxValue="324"/>
    </cacheField>
    <cacheField name="NOMBRE" numFmtId="0">
      <sharedItems count="16">
        <s v="Secretaría Administrativa"/>
        <s v="Secretaría de Planeación"/>
        <s v="Secretaría de Hacienda y Finanzas Públicas"/>
        <s v="Secretaría de Aguas e Infraestructura"/>
        <s v="Secretaría del Interior"/>
        <s v="Secretaría de Cultura"/>
        <s v="Secretaría de Turismo Industria y Comercio"/>
        <s v="Secretaría de Agricultura Desarrollo Rural y Medio Ambiente"/>
        <s v="Dirección Oficina Privada"/>
        <s v="Secretaría de Educación"/>
        <s v="Secretaría de Familia"/>
        <s v="Secretaría de Salud"/>
        <s v="Secretaría Tecnologías de la Información y las Comunicaciones"/>
        <s v="Instituto Departamental de Deporte y Recreación del Quindío"/>
        <s v="Proyecta Empresa para el Desarrollo Territorial"/>
        <s v="Instituto Departamental de Tránsito del Quindío "/>
      </sharedItems>
    </cacheField>
    <cacheField name="CÓDIGO2" numFmtId="0">
      <sharedItems containsSemiMixedTypes="0" containsString="0" containsNumber="1" containsInteger="1" minValue="1" maxValue="4"/>
    </cacheField>
    <cacheField name="NOMBRE2" numFmtId="0">
      <sharedItems/>
    </cacheField>
    <cacheField name="CÓDIGO3" numFmtId="0">
      <sharedItems containsSemiMixedTypes="0" containsString="0" containsNumber="1" containsInteger="1" minValue="12" maxValue="45"/>
    </cacheField>
    <cacheField name="NOMBRE3" numFmtId="0">
      <sharedItems/>
    </cacheField>
    <cacheField name="CÓDIGO_x000a_PDD" numFmtId="0">
      <sharedItems containsMixedTypes="1" containsNumber="1" containsInteger="1" minValue="1202" maxValue="4503"/>
    </cacheField>
    <cacheField name="NOMBRE PDD" numFmtId="0">
      <sharedItems/>
    </cacheField>
    <cacheField name="CÓDIGO CATÁLOGO MGA" numFmtId="0">
      <sharedItems containsMixedTypes="1" containsNumber="1" containsInteger="1" minValue="1202" maxValue="4599"/>
    </cacheField>
    <cacheField name="PROGRAMA CATÁLOGO MGA " numFmtId="0">
      <sharedItems/>
    </cacheField>
    <cacheField name="INDICADOR DE RESULTADO Y/O BIENESTAR" numFmtId="0">
      <sharedItems longText="1"/>
    </cacheField>
    <cacheField name="CÓDIGO PDD" numFmtId="0">
      <sharedItems containsMixedTypes="1" containsNumber="1" containsInteger="1" minValue="1202004" maxValue="4503004"/>
    </cacheField>
    <cacheField name="PRODUCTO PDD" numFmtId="0">
      <sharedItems/>
    </cacheField>
    <cacheField name="CÓDIGO CATÁLOGO DE PRODUCTOS MGA" numFmtId="0">
      <sharedItems containsMixedTypes="1" containsNumber="1" containsInteger="1" minValue="1202004" maxValue="4599031"/>
    </cacheField>
    <cacheField name="PRODUCTO CATÁLOGO MGA " numFmtId="0">
      <sharedItems/>
    </cacheField>
    <cacheField name="CÓDIGO PDD2" numFmtId="0">
      <sharedItems containsMixedTypes="1" containsNumber="1" containsInteger="1" minValue="120200400" maxValue="450300300"/>
    </cacheField>
    <cacheField name="INDICADOR PDD" numFmtId="0">
      <sharedItems longText="1"/>
    </cacheField>
    <cacheField name="CÓDIGO CATALOGO DE INDICADORES MGA" numFmtId="0">
      <sharedItems containsMixedTypes="1" containsNumber="1" containsInteger="1" minValue="120200400" maxValue="459902900"/>
    </cacheField>
    <cacheField name="INDICADOR CATÁLOGO MGA " numFmtId="0">
      <sharedItems/>
    </cacheField>
    <cacheField name="A=ACUMULADA_x000a_NA=NO ACUMULADA" numFmtId="0">
      <sharedItems containsBlank="1"/>
    </cacheField>
    <cacheField name="PROGRAMADA VIGENCIA 2023" numFmtId="0">
      <sharedItems containsMixedTypes="1" containsNumber="1" minValue="0.2" maxValue="115000"/>
    </cacheField>
    <cacheField name="REPROGRAMACIÓN DE METAS 2023" numFmtId="0">
      <sharedItems containsString="0" containsBlank="1" containsNumber="1" minValue="0.05" maxValue="2533"/>
    </cacheField>
    <cacheField name="TOTAL PROGRAMACIÓN METAS 2023" numFmtId="0">
      <sharedItems containsSemiMixedTypes="0" containsString="0" containsNumber="1" minValue="0.2" maxValue="115000"/>
    </cacheField>
    <cacheField name="CÓDIGO BPIN" numFmtId="1">
      <sharedItems containsSemiMixedTypes="0" containsString="0" containsNumber="1" containsInteger="1" minValue="2020003630005" maxValue="2022003630006" count="141">
        <n v="2020003630006"/>
        <n v="2020003630007"/>
        <n v="2020003630005"/>
        <n v="2020003630042"/>
        <n v="2020003630043"/>
        <n v="2020003630044"/>
        <n v="2020003630045"/>
        <n v="2020003630046"/>
        <n v="2020003630047"/>
        <n v="2020003630008"/>
        <n v="2020003630048"/>
        <n v="2020003630049"/>
        <n v="2020003630017"/>
        <n v="2020003630050"/>
        <n v="2021003630001"/>
        <n v="2021003630017"/>
        <n v="2020003630052"/>
        <n v="2021003630018"/>
        <n v="2021003630019"/>
        <n v="2020003630053"/>
        <n v="2021003630004"/>
        <n v="2021003630002"/>
        <n v="2020003630057"/>
        <n v="2020003630014"/>
        <n v="2021003630003"/>
        <n v="2021003630006"/>
        <n v="2020003630060"/>
        <n v="2020003630061"/>
        <n v="2020003630062"/>
        <n v="2020003630063"/>
        <n v="2020003630064"/>
        <n v="2020003630065"/>
        <n v="2020003630066"/>
        <n v="2020003630068"/>
        <n v="2020003630069"/>
        <n v="2020003630070"/>
        <n v="2020003630067"/>
        <n v="2020003630071"/>
        <n v="2020003630021"/>
        <n v="2020003630020"/>
        <n v="2020003630072"/>
        <n v="2020003630073"/>
        <n v="2020003630074"/>
        <n v="2020003630075"/>
        <n v="2020003630076"/>
        <n v="2020003630077"/>
        <n v="2020003630078"/>
        <n v="2020003630079"/>
        <n v="2020003630023"/>
        <n v="2020003630080"/>
        <n v="2020003630022"/>
        <n v="2020003630081"/>
        <n v="2020003630082"/>
        <n v="2020003630025"/>
        <n v="2020003630083"/>
        <n v="2020003630084"/>
        <n v="2020003630026"/>
        <n v="2020003630024"/>
        <n v="2020003630085"/>
        <n v="2020003630027"/>
        <n v="2020003630086"/>
        <n v="2020003630028"/>
        <n v="2020003630087"/>
        <n v="2020003630029"/>
        <n v="2020003630030"/>
        <n v="2020003630088"/>
        <n v="2021003630005"/>
        <n v="2020003630090"/>
        <n v="2020003630031"/>
        <n v="2020003630091"/>
        <n v="2020003630092"/>
        <n v="2020003630093"/>
        <n v="2020003630016"/>
        <n v="2020003630094"/>
        <n v="2020003630015"/>
        <n v="2020003630095"/>
        <n v="2020003630096"/>
        <n v="2020003630097"/>
        <n v="2020003630011"/>
        <n v="2020003630098"/>
        <n v="2020003630099"/>
        <n v="2020003630100"/>
        <n v="2020003630101"/>
        <n v="2020003630102"/>
        <n v="2021003630010"/>
        <n v="2020003630033"/>
        <n v="2020003630034"/>
        <n v="2020003630103"/>
        <n v="2020003630104"/>
        <n v="2020003630105"/>
        <n v="2020003630106"/>
        <n v="2020003630036"/>
        <n v="2020003630037"/>
        <n v="2020003630035"/>
        <n v="2020003630012"/>
        <n v="2020003630109"/>
        <n v="2020003630113"/>
        <n v="2020003630114"/>
        <n v="2020003630115"/>
        <n v="2021003630008"/>
        <n v="2021003630007"/>
        <n v="2020003630111"/>
        <n v="2020003630112"/>
        <n v="2020003630116"/>
        <n v="2020003630117"/>
        <n v="2020003630118"/>
        <n v="2020003630119"/>
        <n v="2020003630120"/>
        <n v="2020003630121"/>
        <n v="2020003630122"/>
        <n v="2020003630123"/>
        <n v="2020003630124"/>
        <n v="2020003630125"/>
        <n v="2020003630126"/>
        <n v="2020003630127"/>
        <n v="2020003630128"/>
        <n v="2020003630129"/>
        <n v="2020003630133"/>
        <n v="2020003630134"/>
        <n v="2020003630135"/>
        <n v="2020003630136"/>
        <n v="2020003630137"/>
        <n v="2020003630138"/>
        <n v="2020003630130"/>
        <n v="2020003630131"/>
        <n v="2020003630132"/>
        <n v="2020003630038"/>
        <n v="2020003630139"/>
        <n v="2020003630039"/>
        <n v="2020003630140"/>
        <n v="2020003630040"/>
        <n v="2020003630141"/>
        <n v="2020003630009"/>
        <n v="2020003630010"/>
        <n v="2020003630013"/>
        <n v="2020003630142"/>
        <n v="2020003630143"/>
        <n v="2020003630144"/>
        <n v="2020003630145"/>
        <n v="2022003630006"/>
        <n v="2020003630149"/>
      </sharedItems>
    </cacheField>
    <cacheField name="NOMBRE DEL PROYECTO" numFmtId="0">
      <sharedItems count="141" longText="1">
        <s v="Implementación del Modelo Integrado de Planeación y de Gestión MIPG  de la Administración Departamental del Quindío (Dimensiones  de Talento humano,  Información y Comunicación y Gestión del Conocimiento)."/>
        <s v="Actualización, depuración, seguimiento y evaluación del Pasivo Pensional de la Administración Departamental del Quindío "/>
        <s v="Implementación del Sistema Departamental de Servicio a la Ciudadanía SDSC   en la Administración Departamental. "/>
        <s v="Fortalecimiento  del Consejo Territorial de Planeación del Departamento del Quindío. &quot;TÚ y YO SOMOS QUINDIO&quot; "/>
        <s v="Implementación  de eventos de Rendición Pública de Cuentas  de divulgación de gestión  de la Administración Departamental  &quot;TU Y YO SOMOS QUINDIO&quot; "/>
        <s v="Implementación   de instrumentos de planificación para  en  Ordenamiento y la Gestión Territorial Departamental del Quindío  &quot;TU Y YO SOMOS QUINDIO&quot; "/>
        <s v="Implementación del Observatorio Económico  de la Administración Departamental del Quindío &quot;TU Y YO SOMOS QUINDIO&quot;"/>
        <s v="Fortalecimiento del Banco de Programas y Proyectos de la administración departamental  &quot;TÚ Y YO SOMOS QUINDIO&quot;"/>
        <s v="Asistencia Técnica  en  Instrumentos de Planificación y gestión  territorial en los  municipios del Departamento del  Quindío."/>
        <s v="Implementación  del Modelo Integrado de Planeación y de Gestión MIPG en la Administración Departamental del   Quindío"/>
        <s v="Implementación de estrategias de fortalecimiento del desempeño fiscal de la Administración departamental del Quindío"/>
        <s v="Implementación  de  un programa para el cumplimiento de las políticas y prácticas contables de la administración departamental del Quindío.    "/>
        <s v="Mantenimiento de las instituciones públicas y/o de seguridad y  justicia  del Estado en el Departamento Quindío"/>
        <s v="Mantenimiento de  la infraestructura  Educativa en el Departamento del Quindío. "/>
        <s v="Mantenimiento de la infraestructura cultural en el departamento del Quindío  "/>
        <s v="Construcción y dotación centro de atención integral para personas con discapacidad en el Departamento del Quindío+"/>
        <s v="Mantenimiento, mejoramiento y/o rehabilitación de  obras físicas de infraestructura deportiva y recreativa en el Departamento del Quindío  "/>
        <s v="Adecuación planta de beneficio animal en el Departamento del Quindío"/>
        <s v="Adecuación plaza de mercado en el Departamento del Quindío"/>
        <s v="Mantenimiento, mejoramiento, rehabilitación y/o atención las vías  para  garantizar  la movilidad y competitividad en el departamento del Quindío."/>
        <s v="Construcción, mantenimiento y/o mejoramiento de obras  de estabilización de Taludes en el Departamento del Quindío"/>
        <s v="Construcción, mantenimiento y/o mejoramiento de obras de infraestructura  para la mitigación y atención de desastres en los municipios del departamento del Quindío "/>
        <s v="Mejoramiento de Vivienda de Interés Social en el Departamento del Quindío "/>
        <s v="Implementación del plan departamental para el manejo empresarial de los servicios de agua y saneamiento básico en el Departamento del Quindío  "/>
        <s v="Mantenimiento  de la infraestructura institucional o de edificios públicos en el Departamento del Quindío"/>
        <s v="Construcción y/o adecuación de casetas comunales en los diferentes barrios del departamento "/>
        <s v="Implementación  de acciones con los Entes Municipales, para la reducción de los delitos en el Departamento del Quindío"/>
        <s v="Implementación de  métodos  para la resolución de conflictos y el  fortalecimiento de la seguridad de los ciudadanos en el Departamento del Quindío  "/>
        <s v="Implementación de  acciones de apoyo para  la  resocialización de las personas privadas de la libertad  en las Instituciones Penitenciarias  del Departamento  del Quindío. "/>
        <s v="Implementación  y/o fortalecimiento  de  los planes para la gestión del riesgo y desastres en las Instituciones Educativas Oficiales  del Departamento "/>
        <s v="Asistencia técnica, garantías, atención, ayuda humanitaria y promoción de iniciativas de memoria histórica a la población víctima del conflicto armado en el Departamento del Quindío "/>
        <s v="Asistencia, atención y capacitación  a la población  excombatiente en el  Departamento del Quindío. "/>
        <s v="Fortalecimiento de los organismos de seguridad del Departamento del Quindío,  para mejorar la convivencia, preservación del orden público y la seguridad ciudadana. "/>
        <s v="Fortalecimiento institucional de la entidades municipales para la consolidación de la convivencia, el orden público  y la seguridad ciudadana  en el departamento del Quindío  "/>
        <s v="Fortalecimiento de los procesos de planificación del territorio para el conocimiento  y reducción del riesgo en el Departamento del Quindío."/>
        <s v="Fortalecimiento de la gestión del Riesgo mediante los procesos de conocimiento, reducción del riesgo y manejo de desastres, en el Departamento del Quindío"/>
        <s v="Implementación del Plan Integral de prevención de vulneraciones de los Derechos Humanos DDHH e infracciones  al Derecho Internacional Humanitario DIH en el Departamento del Quindío "/>
        <s v="Fortalecimiento de la participación ciudadana, veedurías y organizaciones comunales para el cumplimiento, protección y restablecimiento de los derechos contemplados en la Constitución Política.    "/>
        <s v="Implementación de la &quot;Ruta de la felicidad y la identidad quindiana&quot;, para el fortalecimiento y visibilización de los procesos artísticos y culturales en el Departamento del Quindío  "/>
        <s v="Implementación del programa &quot;Tú y Yo Somos Cultura&quot;, para el fortalecimiento a la lectura,  escritura  y bibliotecas en el Departamento del Quindío   "/>
        <s v="Apoyo artistas y gestores culturales  del departamento del Quindío con el  beneficio de la Seguridad Social.  "/>
        <s v="Apoyo al Paisaje, Café y Tradición mediante procesos de manejo, gestión, asistencia técnica, divulgación y publicación del patrimonio, arqueológico, antropológico e histórico en el Departamento del Quindío "/>
        <s v="Fortalecimiento de la competitividad y productividad en el  departamento del Quindío "/>
        <s v="Fortalecimiento del sector empresarial  para el acceso a nuevos mercados en el departamento del Quindío"/>
        <s v="Mejoramiento de la competitividad del  departamento como destino turístico  sostenible y de calidad ."/>
        <s v="Fortalecimiento de la promoción turística del destino Quindío a nivel  nacional e internacional "/>
        <s v="Apoyo a la generación y formalización del empleo en el departamento del Quindío"/>
        <s v="Fortalecimiento e implementación de procesos de asociatividad y emprendimiento rural en el Departamento del Quindío.  "/>
        <s v="Implementación de procesos productivos agropecuarios familiares campesinos en busca de la soberanía y seguridad alimentaria en el Departamento del Quindío "/>
        <s v="Fortalecimiento e implementación  de procesos de mercadeo y comercialización agropecuaria  en el Departamento del Quindío.                "/>
        <s v="Implementación de procesos de extensión agropecuaria e inocuidad (estatus sanitario, BPA, BPG) alimentaria; en el Departamento del Quindío"/>
        <s v="Servicio de apoyo en la formulación y estructuración de proyectos de Desarrollo Rural e inclusión productiva  campesina en el Departamento del Quindío  "/>
        <s v="Apoyo a la Implementación de procesos para la prevención y mitigación de riesgos naturales del sector agropecuario en el Departamento del Quindío.  "/>
        <s v="Implementación de procesos de ordenamiento productivo y social territorial en el Departamento del Quindío"/>
        <s v=" Fortalecimiento de eventos y  ferias para la competitividad productiva y empresarial del sector rural en el Departamento del Quindío "/>
        <s v="Implementación de procesos de  sanidad e inocuidad alimentaria en el departamento del Quindío. "/>
        <s v=" Implementación de procesos de innovación, ciencia y tecnología agropecuario en el Departamento del Quindío  "/>
        <s v="Implementación de procesos de agro industrialización con calidad e inocuidad en el Departamento del Quindío "/>
        <s v="Fortalecimiento  de nuevos emprendimientos e iniciativas clúster de las cadenas promisorias agropecuarias en el Departamento del Quindío.                     "/>
        <s v="Fortalecimiento  de los procesos de Gestión Ambiental Urbana y Rural para la protección del Paisaje y la Biodiversidad en el  departamento del   Quindío  "/>
        <s v="Generación y desarrollo de acciones para la conservación de las áreas de importancia estratégica hídrica en el Departamento del Quindío "/>
        <s v="Apoyo a la generación de entornos  amigables para los animales  domésticos y silvestres en el departamento del Quindío "/>
        <s v="Realización de campañas de sensibilización y apropiación del patrimonio ambiental  del paisaje, la biodiversidad y sus servicios ecosistémicos en el Departamento del Quindío "/>
        <s v="Apoyo a nuevos modelos de vida sostenibles, sustentables y eficientes en el suelo rural y urbano en el Departamento del Quindío  "/>
        <s v="Implementación de un programa  de protección del  patrimonio ambiental  en paisaje la biodiversidad y sus servicios ecosistémicos en el Departamento de  Quindio"/>
        <s v="Implementación  de acciones de Gestión del Cambio Climático en el marco del PIGCC en el Departamento del Quindío  Quindio"/>
        <s v="Implementación de la Política de Transparencia, Acceso a la Información Pública y Lucha Contra la Corrupción del Modelo Integrado de Planificación y Gestión MIPG, articulada con el &quot;Pacto por la Integridad, Transparencia y Legalidad&quot;  en el Departamento del Quindío"/>
        <s v="Desarrollo e implementación de  una estrategia  de comunicaciones  de la gestión institucional  de la Administración Departamental del Quindío &quot;Hacia un  gobierno abierto&quot;."/>
        <s v="Fortalecimiento de  las capacidades institucionales de la administración departamental del Quindío, para generar condiciones de gobernanza territorial, participación, administración eficiente y transparente."/>
        <s v="Fortalecimiento de Estrategias de Acceso, Bienestar y Permanencia en el Sector Educativo del Departamento del Quindío"/>
        <s v="Fortalecimiento para la gestión de la educación inicial y preescolar en el marco de la atención integral a la primera infancia en el Departamento del Quindío."/>
        <s v="Fortalecimiento de la Calidad Educativa con inclusión y equidad para el Desarrollo Integral de niños, niñas, adolescentes y jóvenes en el Departamento del Quindío."/>
        <s v="Fortalecimiento territorial para una gestión educativa integral en la Secretaría de Educación Departamental del Quindío"/>
        <s v="Fortalecimiento de las  Tecnologías de Información y Comunicación TIC,  para una innovación educativa de calidad en el departamento del Quindío."/>
        <s v="Fortalecimiento de las competencias comunicativas en lengua extranjera en estudiantes y docentes de las instituciones educativas oficiales del Departamento del Quindío."/>
        <s v="Implementación del observatorio de educación, con el fin de recopilar y producir información del sector educativo con enfoque territorial."/>
        <s v="Fortalecimiento de estrategias para el acceso y la permanencia  de los estudiantes egresados de los Establecimientos Educativos Oficiales a la educación superior o terciaria en el Departamento del Quindío."/>
        <s v="Implementación  y fortalecimiento de  las estrategias qué fomenten la ciencia, la tecnología y la innovación en las Instituciones Educativas Oficiales del Departamento."/>
        <s v="Diseño e implementación de campañas para la promoción de la vida y prevención del consumo de sustancias psicoactivas en el Departamento del Quindío. &quot;TU Y YO UNIDOS POR LA VIDA&quot;.  "/>
        <s v="Implementación acciones de fortalecimiento  de los entornos protectores de los jóvenes en barrios vulnerables de los municipios, del Departamento del Quindío. "/>
        <s v="Diseño e implementación de un  Modelo de  atención integral a la primera infancia  a través de las Rutas Integrales de Atención  RIA en el Departamento del  Quindío "/>
        <s v=" Implementación de la  política pública  de Familia para la  promoción  del desarrollo integral de la población del Departamento del Quindío. "/>
        <s v="Revisión, ajuste  e implementación de  la política pública de primera infancia, infancia y adolescencia en el Departamento del Quindío  "/>
        <s v="Implementación de  la política pública de juventud en el Departamento del Quindío  "/>
        <s v="Diseño e implementación del programa de acompañamiento familiar y comunitario con enfoque preventivo en los tipos de violencia en el Departamento del Quindío &quot;TU Y YO COMPROMETIDOS CON LA FAMILIA&quot; "/>
        <s v="Diseño e implementación del programa comunitario para la prevención de los derechos de niños, niñas y adolescentes y su desarrollo integral. &quot;TU Y YO COMPROMETIDOS CON LOS SUEÑOS&quot;. "/>
        <s v="Servicio de atención Post egreso de adolescentes y jóvenes, en los servicios de restablecimiento en la administración de justicia, con enfoque pedagógico y restaurativo encaminados a la inclusión social en el  Departamento del   Quindío."/>
        <s v="Fortalecimiento  de unidades productivas colectivas  juveniles para la generación de ingresos  en el departamento del Quindío  "/>
        <s v="Formulación  e Implementación del  programa departamental para atención al ciudadano migrante y de repatriación.  "/>
        <s v="Desarrollo de un  programa  de acompañamiento  familiar y comunitario  en procesos de Inclusión social y productivos para el emprendimiento de  alternativas de generación de ingresos  en el departamento del Quindío  "/>
        <s v="Formulación e implementación   de proyectos productivos  dirigidos a  la población en condición  de  discapacidad y sus familias para la generación de  ingresos  y fortalecimiento del entorno familiar.  "/>
        <s v="Apoyo en la construcción e Implementación de los Planes de Vida de los Cabildos y Resguardos indígenas  asentados en el Departamento del Quindío &quot;TU Y YO UNIDOS CON DIGNIDAD&quot;.  "/>
        <s v="Formulación e implementación de la política pública para la comunidad negra, afrocolombiana, raizal y palenquera residente en el Departamento del Quindío   "/>
        <s v="Servicio de atención integral a población en condición de discapacidad en los municipios del Departamento del Quindío &quot;TU Y YO JUNTOS EN LA INCLUSIÓN&quot;. "/>
        <s v="Apoyo en  la articulación de la  oferta social para la población habitante de calle del departamento del Quindío  "/>
        <s v="Servicio  de atención integral e inclusión para el bienestar de los adultos mayores del departamento del Quindío "/>
        <s v="Implementación de  estrategias de acompañamiento y asesoría a las asociaciones de mujeres del departamento del Quindío"/>
        <s v="Desarrollo de jornadas de capacitación, sensibilización y prevención del  trabajo infantil  y protección del adolescente en el departamento del Quindío."/>
        <s v="Implementación del  programa de liderazgo  para la participación femenina en escenarios sociales y políticos del departamento del Quindío"/>
        <s v="Implementación de la política pública de equidad de género para la mujer en el Departamento del Quindío  "/>
        <s v="Implementación de la política pública  de diversidad sexual en el Departamento del Quindío 2019-2029  "/>
        <s v="Implementación de la Casa  de la Mujer Empoderada para la promoción a la participación ciudadana  de Mujeres en escenarios sociales, políticos y en fortalecimiento de la asociatividad  en el departamento del Quindío &quot; TU Y YO CON LAS MUJERES EMPODERADAS.&quot; "/>
        <s v="Implementación de la Casa Refugio de la Mujer del Departamento del Quindío"/>
        <s v="Fortalecimiento de la autoridad sanitaria en el Departamento del Quindío                                                                                           "/>
        <s v=" Implementación de programas de promoción social en poblaciones  especiales en el Departamento del Quindío "/>
        <s v=" Fortalecimiento de las actividades de vigilancia y control del laboratorio de salud pública en el Departamento del Quindío"/>
        <s v=" Asistencia técnica para el fortalecimiento de la gestión de las entidades territoriales del Departamento del Quindío  "/>
        <s v="Asesoría y apoyo al proceso del sistema obligatorio de garantía de calidad de los prestadores de salud en el Departamento del Quindío"/>
        <s v="Apoyo operativo a la inversión social en salud en el Departamento del Quindío "/>
        <s v="Aprovechamiento biológico y consumo de  alimentos inocuos  en el Departamento del Quindío "/>
        <s v="Control en Salud Ambiental para la consecución de un estado de vida saludable de la población  del  Departamento del Quindío."/>
        <s v="Fortalecimiento de acciones propias a los derechos sexuales y reproductivos en el Departamento del Quindío. "/>
        <s v="Consolidación de acciones de promoción de la salud y prevención primaria en salud mental en el Departamento del Quindío."/>
        <s v="Generación de estilos de vida saludable y control y vigilancia en la gestión del riesgo de condiciones no transmisibles en el  Departamento del Quindío."/>
        <s v="Fortalecimiento de acciones de promoción, prevención y protección específica para la población infantil en el Departamento del Quindío.  "/>
        <s v="Difusión de la estrategia de gestión integral y de control en vectores, zoonosis y cambio climático del Departamento del Quindío.   "/>
        <s v="Fortalecimiento de la inclusión social para la disminución del riesgo de contraer enfermedades transmisibles en el Departamento del Quindío.  "/>
        <s v="Fortalecimiento del sistema de vigilancia en salud pública en el Departamento del Quindío. "/>
        <s v="Fortalecimiento de la red de urgencias y emergencias en el Departamento del Quindío. "/>
        <s v="Fortalecimiento de las intervenciones colectivas y prioridades en salud pública del Departamento del Quindío- PIC"/>
        <s v="Subsidio y cofinanciación al régimen subsidiado del Sistema General de Seguridad Social en Salud en el Departamento del Quindío.  "/>
        <s v="Prestación de Servicios a la Población no Afiliada al Sistema General de Seguridad Social en Salud y en el NO POS a la Población del Régimen Subsidiado."/>
        <s v="Fortalecimiento de la red de prestación de servicios pública del Departamento del Quindío.   "/>
        <s v="Implementación de acciones para la contención de la pandemia Tú y Yo contra COVID "/>
        <s v="Prevención, preparación, contingencia, mitigación y superación de emergencias y contingencias por eventos relacionados con la salud pública en el Departamento del Quindío.  "/>
        <s v="Prevención vigilancia y control de eventos en el ámbito laboral en el Departamento del Quindío.  "/>
        <s v="Fortalecimiento  y apoyo a las tecnologías de la información y las comunicaciones en el departamento del Quindío."/>
        <s v="Asistencia y apropiación tecnológica y generacional en el departamento del Quindio"/>
        <s v="Fortalecimiento del sector empresarial del departamento del Quindío "/>
        <s v="Implementación de la transformación digital del sector empresarial en el Departamento del Quindío  "/>
        <s v="Implementación  y  divulgación de la estrategia    &quot;Quindío innovador y competitivo&quot;   "/>
        <s v="Fortalecimiento de la estrategia de gobierno digital  en la Administración Departamental y  Entes Territoriales del departamento del  Quindío  "/>
        <s v="Fortalecimiento, hábitos y estilos de vida saludable como instrumento SALVAVIDAS en el departamento del Quindío"/>
        <s v="Fortalecimiento al deporte competitivo y de altos logros &quot;TU Y    YO SOMOS SALVAVIDAS POR UN QUINDIO GANADOR&quot; en el Departamento del Quindío"/>
        <s v="Desarrollo de los  XXII JUEGOS DEPORTIVOS NACIONALES Y VI JUEGOS PARANACIONALES   2023"/>
        <s v="Mantenimiento de obras complementarias de la infraestructura  deportiva y recreativa en el Departamento del Quindío."/>
        <s v="Mantenimiento de obras complementarias en la Infraestructura educativa en el Departamento del Quindío."/>
        <s v=" Mantenimiento de obras complementarias a la infraestructura vial en el Departamento del Quindío"/>
        <s v="Apoyo en la formulación y ejecución de proyectos de vivienda en el Departamento del Quindío  "/>
        <s v="Mantenimiento de los edificios públicos y/o equipamientos colectivos y comunitarios en el Departamento del Quindío."/>
        <s v="Implementación del programa de seguridad vial en el Departamento del Quindío  &quot;TU Y YO POR LA SEGURIDAD VIAL&quot;"/>
      </sharedItems>
    </cacheField>
    <cacheField name="OBJETIVO DEL PROYECTO" numFmtId="0">
      <sharedItems longText="1"/>
    </cacheField>
    <cacheField name=" ESTAMPILLAS _x000a_PRO - CULTURA_x000a_PRO - ADULTO MAYOR_x000a_PRO - DESARROLLO_x000a_PRO - DEPORTE_x000a_ " numFmtId="167">
      <sharedItems containsString="0" containsBlank="1" containsNumber="1" containsInteger="1" minValue="0" maxValue="4407463440"/>
    </cacheField>
    <cacheField name="MONOPOLIO EDUCACIÓN, SALUD Y DEPORTE  " numFmtId="167">
      <sharedItems containsString="0" containsBlank="1" containsNumber="1" containsInteger="1" minValue="0" maxValue="2712985418"/>
    </cacheField>
    <cacheField name="SGP SALÚD PUBLICA - PRESTACIÓN DE SERVICIOS_x000a_ " numFmtId="167">
      <sharedItems containsString="0" containsBlank="1" containsNumber="1" containsInteger="1" minValue="0" maxValue="1810933809"/>
    </cacheField>
    <cacheField name=" RENTAS CEDIDAS - SALUD - DEPORTE -" numFmtId="167">
      <sharedItems containsString="0" containsBlank="1" containsNumber="1" minValue="0" maxValue="35074003113.003296"/>
    </cacheField>
    <cacheField name=" SGP EDUCACIÓN - CONECTIVIDAD -_x000a_" numFmtId="167">
      <sharedItems containsString="0" containsBlank="1" containsNumber="1" containsInteger="1" minValue="0" maxValue="184789000000"/>
    </cacheField>
    <cacheField name=" SGP AGUA POTABLE Y SANEAMIENTO BÁSICO_x000a_" numFmtId="167">
      <sharedItems containsString="0" containsBlank="1" containsNumber="1" containsInteger="1" minValue="100000000" maxValue="1152931316"/>
    </cacheField>
    <cacheField name=" RECURSO ORDINARIO_x000a_" numFmtId="167">
      <sharedItems containsString="0" containsBlank="1" containsNumber="1" minValue="0" maxValue="3600000000"/>
    </cacheField>
    <cacheField name="OTROS (FDO. SEGURIDAD - ACPM- IVA TELEFONIA MÓVIL  - IMP. REGISTRO- R.O. IDTQ)" numFmtId="167">
      <sharedItems containsString="0" containsBlank="1" containsNumber="1" containsInteger="1" minValue="10000000" maxValue="3161853311"/>
    </cacheField>
    <cacheField name="NACIÓN- PAE - ANTICONTRABANDO -ESTUPEFACIENTES" numFmtId="167">
      <sharedItems containsString="0" containsBlank="1" containsNumber="1" containsInteger="1" minValue="0" maxValue="9246000000"/>
    </cacheField>
    <cacheField name=" TOTAL PRESUPUESTO" numFmtId="167">
      <sharedItems containsSemiMixedTypes="0" containsString="0" containsNumber="1" minValue="0" maxValue="191101985418"/>
    </cacheField>
    <cacheField name="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9">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
    <s v="ND"/>
    <s v="Número de Dimensiones y Políticas   de MIPG implementadas."/>
    <n v="459902300"/>
    <s v="Sistema de Gestión implementado"/>
    <s v="A"/>
    <n v="5"/>
    <m/>
    <n v="5"/>
    <x v="0"/>
    <x v="0"/>
    <s v="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
    <m/>
    <m/>
    <m/>
    <m/>
    <m/>
    <m/>
    <n v="53585000"/>
    <m/>
    <m/>
    <n v="53585000"/>
    <s v="  Secretario Administrativo"/>
  </r>
  <r>
    <n v="304"/>
    <x v="0"/>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Estrategias  de actualización, depuración, seguimiento y evaluación de las bases de datos  del Pasivo Pensional  de la Administración Departamental."/>
    <n v="4599002"/>
    <s v="Servicio de saneamiento fiscal y financiero "/>
    <s v="ND"/>
    <s v="Estrategias  de actualización, depuración, seguimiento y evaluación de las bases de datos  del Pasivo Pensional  de la Administración Departamental"/>
    <n v="459900200"/>
    <s v="Programa de saneamiento fiscal y financiero ejecutado "/>
    <s v="A"/>
    <n v="4"/>
    <m/>
    <n v="4"/>
    <x v="1"/>
    <x v="1"/>
    <s v="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
    <m/>
    <m/>
    <m/>
    <m/>
    <m/>
    <m/>
    <n v="52629202"/>
    <m/>
    <m/>
    <n v="52629202"/>
    <s v="  Secretario Administrativo"/>
  </r>
  <r>
    <n v="304"/>
    <x v="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ción del Plan de Acción del Sistema Departamental de Servicio a la Ciudadanía SDSC"/>
    <n v="4502033"/>
    <s v="Servicio de integración de la oferta pública"/>
    <s v="ND"/>
    <s v="Plan de Acción del Sistema Departamental de Servicio a la Ciudadanía SDSC implementado"/>
    <n v="450203300"/>
    <s v="Espacios de integración de oferta pública generados "/>
    <s v="A"/>
    <n v="1"/>
    <m/>
    <n v="1"/>
    <x v="2"/>
    <x v="2"/>
    <s v="Aumentar en porcentaje promedio  de participación de ciudadanos en los eventos de elección popular través del desarrollo de  actividades qué permitan la interacción de la Comunidad y Estado, facilitando el acceso de los servicios qué oferta la Administración Departamental."/>
    <m/>
    <m/>
    <m/>
    <m/>
    <m/>
    <m/>
    <n v="43295000"/>
    <m/>
    <m/>
    <n v="43295000"/>
    <s v="  Secretario Administrativo"/>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técnico y logístico del  Consejo Territorial de Planeación Departamental, como representantes de la sociedad civil en la planeación  del desarrollo integral  de la entidad territorial"/>
    <n v="4502001"/>
    <s v="Servicio de promoción a la participación ciudadana"/>
    <s v="ND"/>
    <s v="Consejo Territorial de Planeación Departamental fortalecido"/>
    <s v="4.5E+08"/>
    <s v="Espacios de participación promovidos"/>
    <s v="A"/>
    <n v="1"/>
    <m/>
    <n v="1"/>
    <x v="3"/>
    <x v="3"/>
    <s v="Incrementar la  participación de ciudadanos en los eventos de elección popular,  a través de los procesos de apoyo técnico y logístico al Consejo Territorial de Planeación Departamental, de conformidad con lo preceptuado en la Ley 152 de 1994."/>
    <m/>
    <m/>
    <m/>
    <m/>
    <m/>
    <m/>
    <n v="140000000"/>
    <m/>
    <m/>
    <n v="140000000"/>
    <s v=" Secretario de Planeación "/>
  </r>
  <r>
    <n v="305"/>
    <x v="1"/>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ventos de Rendición Pública de Cuentas que divulgan la gestión administrativa."/>
    <n v="4502001"/>
    <s v="Servicio de promoción a la participación ciudadana"/>
    <s v="ND"/>
    <s v="Eventos de Rendición Públicas de Cuentas realizados"/>
    <s v="4.5E+08"/>
    <s v="Rendición de cuentas realizadas"/>
    <s v="A"/>
    <n v="12"/>
    <m/>
    <n v="12"/>
    <x v="4"/>
    <x v="4"/>
    <s v="Incrementar la  participación de ciudadanos en los eventos de elección popular, a través  de la realización de la  Rendición Pública de Cuentas, con el propósito de generar un espacio de interlocución entre la sociedad civil y/o organizada."/>
    <m/>
    <m/>
    <m/>
    <m/>
    <m/>
    <m/>
    <n v="35000000"/>
    <m/>
    <m/>
    <n v="3500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strumentos de planificación para el ordenamiento y la gestión territorial departamental (Plan de Desarrollo Departamental PDD, Ordenamiento Territorial, Sistema de Información Geográfica, Mecanismos de Integración, Catastro multipropósito etc.)."/>
    <n v="4599018"/>
    <s v="Documentos de lineamientos técnicos"/>
    <s v="ND"/>
    <s v="Instrumentos de planificación de ordenamiento y gestión territorial departamental implementados"/>
    <s v="4.6E+08"/>
    <s v="Documentos de lineamientos técnicos realizados"/>
    <s v=" A "/>
    <n v="5"/>
    <m/>
    <n v="5"/>
    <x v="5"/>
    <x v="5"/>
    <s v="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
    <m/>
    <m/>
    <m/>
    <m/>
    <m/>
    <m/>
    <n v="151334750"/>
    <m/>
    <m/>
    <n v="15133475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Observatorio económico del departamento, con procesos de fortalecimiento"/>
    <n v="4599025"/>
    <s v="Servicios de información implementados"/>
    <s v="ND"/>
    <s v="Observatorio económico del Departamento del Quindío actualizado y dotado"/>
    <s v="4.6E+08"/>
    <s v="Sistemas de información implementados"/>
    <s v=" A "/>
    <n v="1"/>
    <m/>
    <n v="1"/>
    <x v="6"/>
    <x v="6"/>
    <s v="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
    <m/>
    <m/>
    <m/>
    <m/>
    <m/>
    <m/>
    <n v="71317200"/>
    <m/>
    <m/>
    <n v="713172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Banco de Programas y Proyectos del Departamento  con Procesos de fortalecimiento. "/>
    <n v="4599025"/>
    <s v="Servicios de información implementados"/>
    <s v="ND"/>
    <s v="Banco de Programas y Proyectos del Departamento fortalecido"/>
    <s v="4.6E+08"/>
    <s v="Sistemas de información implementados"/>
    <s v=" A "/>
    <n v="1"/>
    <m/>
    <n v="1"/>
    <x v="7"/>
    <x v="7"/>
    <s v="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
    <m/>
    <m/>
    <m/>
    <m/>
    <m/>
    <m/>
    <n v="293230700"/>
    <m/>
    <m/>
    <n v="2932307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 los Instrumentos de Planificación para  el Ordenamiento y la Gestión Territorial departamental. "/>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7080000"/>
    <m/>
    <m/>
    <n v="37080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del Modelo Integrado de Planeación y de Gestión MIPG"/>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0591000"/>
    <m/>
    <m/>
    <n v="30591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Medición del Desempeño Municipal"/>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0591000"/>
    <m/>
    <m/>
    <n v="30591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el Sistema de Identificación de Potenciales Beneficiarios de Programas Sociales (SISBEN). "/>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0591000"/>
    <m/>
    <m/>
    <n v="30591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la formulación, preparación, seguimiento y evaluación de las políticas públicas"/>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0591000"/>
    <m/>
    <m/>
    <n v="30591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partamental (Entes Territoriales Municipales)"/>
    <s v="ND"/>
    <s v="Entes territoriales  con servicio de asistencia técnica en Banco de Programas y Proyectos de Inversión Nacional (BPIN).  "/>
    <n v="4599031"/>
    <s v="Servicio de asistencia técnica"/>
    <s v="ND"/>
    <s v="Entes territoriales con procesos de asistencia técnica realizadas."/>
    <s v="4.6E+08"/>
    <s v="Entidades territoriales asistidas técnicamente"/>
    <s v=" A "/>
    <n v="12"/>
    <m/>
    <n v="12"/>
    <x v="8"/>
    <x v="8"/>
    <s v="Incrementar en  Índice de Gestión y Desempeño de la  Administración Departamental,  a través de procesos de  asistencia técnica a los entes territoriales Municipales  en Instrumentos de Planificación  y  Gestión Territorial."/>
    <m/>
    <m/>
    <m/>
    <m/>
    <m/>
    <m/>
    <n v="30591000"/>
    <m/>
    <m/>
    <n v="30591000"/>
    <s v=" Secretario de Planeación "/>
  </r>
  <r>
    <n v="305"/>
    <x v="1"/>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mplementación de  las Dimensiones y Políticas  del Modelo Integrado de Planeación y de Gestión MIPG"/>
    <n v="4599023"/>
    <s v="Servicio de Implementación Sistemas de Gestión"/>
    <s v="ND"/>
    <s v="Número de Dimensiones y Políticas   de MIPG implementadas"/>
    <s v="4.6E+08"/>
    <s v="Sistema de Gestión implementado"/>
    <s v=" A "/>
    <n v="18"/>
    <m/>
    <n v="18"/>
    <x v="9"/>
    <x v="9"/>
    <s v=" Aumentar en Índice de Gestión y Desempeño de la Administración Departamental considerando las dimensiones y políticas qué conforman en Modelo Integrado de Gestión y Desempeño "/>
    <m/>
    <m/>
    <m/>
    <m/>
    <m/>
    <m/>
    <n v="61182000"/>
    <m/>
    <m/>
    <n v="61182000"/>
    <s v=" Secretario de Planeación "/>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Estrategia para el mejoramiento del Índice de Desempeño Fiscal en la Administración Departamental."/>
    <n v="4599002"/>
    <s v="Servicio de saneamiento fiscal y financiero "/>
    <s v="ND"/>
    <s v="Estrategia  de fortalecimiento  del Índice de Desempeño  Fiscal implementadas."/>
    <n v="459900201"/>
    <s v="Estrategia para el mejoramiento del Índice de Desempeño Fiscal ejecutada "/>
    <s v="A"/>
    <n v="1"/>
    <m/>
    <n v="1"/>
    <x v="10"/>
    <x v="10"/>
    <s v="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
    <m/>
    <m/>
    <m/>
    <m/>
    <m/>
    <m/>
    <n v="1313767972"/>
    <m/>
    <n v="250000000"/>
    <n v="1563767972"/>
    <s v="Secretaria de Hacienda"/>
  </r>
  <r>
    <n v="307"/>
    <x v="2"/>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Desempeño Fiscal Administración Departamental"/>
    <s v="ND"/>
    <s v="Programa para el cumplimiento de las políticas y prácticas contables para la administración departamental         "/>
    <n v="4599002"/>
    <s v="Servicio de saneamiento fiscal y financiero"/>
    <s v="ND"/>
    <s v="Programa para el cumplimiento de las políticas y prácticas contables implementado"/>
    <n v="459900200"/>
    <s v="Programa de saneamiento fiscal y financiero ejecutado"/>
    <s v="A"/>
    <n v="1"/>
    <m/>
    <n v="1"/>
    <x v="11"/>
    <x v="11"/>
    <s v="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
    <m/>
    <m/>
    <m/>
    <m/>
    <m/>
    <m/>
    <n v="230000000"/>
    <m/>
    <m/>
    <n v="230000000"/>
    <s v="Secretaria de Hacienda"/>
  </r>
  <r>
    <n v="308"/>
    <x v="3"/>
    <n v="1"/>
    <s v="Liderazgo, Gobernabilidad y Transparecia"/>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Infraestructura de las Instituciones de Seguridad del Estado con procesos constructivos, mejorados, ampliados, mantenidos, y/o reforzados"/>
    <n v="1202019"/>
    <s v="Servicio de promoción del acceso a la justicia"/>
    <s v="ND"/>
    <s v="Infraestructura de las Instituciones de Seguridad del Estado construida, mejorada, ampliada, mantenida, y/o reforzada"/>
    <n v="120201900"/>
    <s v="Estrategias de acceso a la justicia desarrolladas "/>
    <s v="N.A."/>
    <n v="4"/>
    <m/>
    <n v="4"/>
    <x v="12"/>
    <x v="12"/>
    <s v="Mantener y/o reforzar  las Instituciones de seguridad del departamento del Quindío, con el propósito de  brindar a la  comunidad mejores condiciones de equidad y justicia."/>
    <m/>
    <m/>
    <m/>
    <m/>
    <m/>
    <m/>
    <n v="74327300"/>
    <m/>
    <m/>
    <n v="74327300"/>
    <s v="Secretario de Aguas e Infraestructura"/>
  </r>
  <r>
    <n v="308"/>
    <x v="3"/>
    <n v="1"/>
    <s v="Liderazgo, Gobernabilidad y Transparecia"/>
    <n v="22"/>
    <s v="Educación"/>
    <n v="2201"/>
    <s v="Calidad, cobertura y fortalecimiento de la educación inicial, prescolar, básica y media.&quot; Tú y yo con educación y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m/>
    <n v="15"/>
    <x v="13"/>
    <x v="13"/>
    <s v=" Mantener de la infraestructura educativa, con el propósito de garantizar  la permanencia y calidad  de la prestación  del servicio educativo en Departamento del Quindío.  "/>
    <n v="2500000000"/>
    <m/>
    <m/>
    <m/>
    <m/>
    <m/>
    <m/>
    <m/>
    <m/>
    <n v="2500000000"/>
    <s v="Secretario de Aguas e Infraestructura"/>
  </r>
  <r>
    <n v="308"/>
    <x v="3"/>
    <n v="1"/>
    <s v="Liderazgo, Gobernabilidad y Transparecia"/>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3301068"/>
    <s v="Servicio de mantenimiento de infraestructura cultural"/>
    <s v="3301068"/>
    <s v="Servicio de mantenimiento de infraestructura cultural"/>
    <s v="330106800"/>
    <s v="Infraestructura cultural intervenida"/>
    <s v="330106800"/>
    <s v="Infraestructura cultural intervenida"/>
    <s v="N.A."/>
    <n v="3"/>
    <m/>
    <n v="3"/>
    <x v="14"/>
    <x v="14"/>
    <s v=" Realizar mantenimiento de la  infraestructura cultural, para fortalecer los espacios de los artistas y gestores culturales dedicados a la creación, promoción y divulgación de actividades en el Departamento del Quindío."/>
    <m/>
    <m/>
    <m/>
    <m/>
    <m/>
    <m/>
    <n v="73966912"/>
    <m/>
    <m/>
    <n v="73966912"/>
    <s v="Secretario de Aguas e Infraestructura"/>
  </r>
  <r>
    <n v="308"/>
    <x v="3"/>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con procesos de implementación de proyectos productivos para las personas con discapacidad."/>
    <n v="4104036"/>
    <s v="Centros de atención integral para personas con discapacidad construidos y dotados"/>
    <n v="4104036"/>
    <s v="Centros de atención integral para personas con discapacidad construidos y dotados."/>
    <n v="410403600"/>
    <s v="Centros de atención integral para personas con Discapacidad construidos y dotados"/>
    <n v="410403600"/>
    <s v="Centros de atención integral para personas con discapacidad construidos y dotados "/>
    <s v="N.A."/>
    <n v="0.4"/>
    <m/>
    <n v="0.4"/>
    <x v="15"/>
    <x v="15"/>
    <s v=" Construir y dotar el Centro de Atención Integral para personas con discapacidad, con el propósito de contar con un espacio para la_x000a_atención especializada a la población en situación permanente de desprotección social y/o familiar, conducente a mejorar las_x000a_condiciones de calidad de vida de la población y su entorno familiar."/>
    <m/>
    <m/>
    <m/>
    <m/>
    <m/>
    <m/>
    <n v="50000000"/>
    <m/>
    <m/>
    <n v="50000000"/>
    <s v="Secretario de Aguas e Infraestructura"/>
  </r>
  <r>
    <n v="308"/>
    <x v="3"/>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  mejorados,  ampliados,  mantenidos y/o  reforzados "/>
    <n v="4301004"/>
    <s v="Servicio de mantenimiento a la infraestructura deportiva"/>
    <s v="ND"/>
    <s v="Infraestructura  deportiva y/o recreativa con procesos   constructivos,  mejorados,  ampliados,  mantenidos y/o   reforzados "/>
    <n v="430100401"/>
    <s v="Intervenciones realizadas a infraestructura deportiva"/>
    <s v="N.A."/>
    <n v="3"/>
    <m/>
    <n v="3"/>
    <x v="16"/>
    <x v="16"/>
    <s v="Mantener, mejorar y/o rehabilitar obras físicas de infraestructura deportiva y recreativa en el Departamento del Quindío con el propósito de generar espacios para la utilización del tiempo libre."/>
    <n v="1516537047"/>
    <m/>
    <m/>
    <m/>
    <m/>
    <m/>
    <m/>
    <m/>
    <m/>
    <n v="1516537047"/>
    <s v="Secretario de Aguas e Infraestructura"/>
  </r>
  <r>
    <n v="308"/>
    <x v="3"/>
    <n v="2"/>
    <s v="Liderazgo, Gobernabilidad y Transparecia"/>
    <n v="17"/>
    <s v="Agricultura y desarrollo rural"/>
    <n v="1709"/>
    <s v="Infraestructura productiva y comercialización. &quot;Tú y yo con agro competitivo&quot;"/>
    <n v="1709"/>
    <s v="Infraestructura productiva y comercialización"/>
    <s v="Crecimiento económico del sector agropecuario (PIB)"/>
    <n v="1709065"/>
    <s v="Plantas de beneficio animal adecuadas"/>
    <n v="1709065"/>
    <s v="Plantas de beneficio animal adecuadas"/>
    <n v="170906500"/>
    <s v="Plantas de beneficio animal adecuadas"/>
    <n v="170906500"/>
    <s v="Plantas de beneficio animal adecuadas "/>
    <s v="A"/>
    <n v="1"/>
    <m/>
    <n v="1"/>
    <x v="17"/>
    <x v="17"/>
    <s v="Adecuar una planta de beneficio animal con el propósito de fortalecer la productividad y competitividad pecuaria sostenible, para el mejoramiento de la calidad, inocuidad y sanidad de los productos, para su mercadeo y comercialización, en el Departamento del Quindío"/>
    <m/>
    <m/>
    <m/>
    <m/>
    <m/>
    <m/>
    <n v="1000000"/>
    <m/>
    <m/>
    <n v="1000000"/>
    <s v="Secretario de Aguas e Infraestructura"/>
  </r>
  <r>
    <n v="308"/>
    <x v="3"/>
    <n v="2"/>
    <s v="Liderazgo, Gobernabilidad y Transparecia"/>
    <n v="17"/>
    <s v="Agricultura y desarrollo rural"/>
    <n v="1709"/>
    <s v="Infraestructura productiva y comercialización. &quot;Tú y yo con agro competitivo&quot;"/>
    <n v="1709"/>
    <s v="Infraestructura productiva y comercialización"/>
    <s v="Crecimiento económico del sector agropecuario (PIB)"/>
    <n v="1709078"/>
    <s v="Plazas de mercado adecuadas"/>
    <n v="1709078"/>
    <s v="Plazas de mercado adecuadas"/>
    <n v="170907800"/>
    <s v="Plazas de mercado adecuadas"/>
    <n v="170907800"/>
    <s v="Plazas de mercado adecuadas"/>
    <s v="A"/>
    <n v="1"/>
    <m/>
    <n v="1"/>
    <x v="18"/>
    <x v="18"/>
    <s v="Adecuar una plaza de mercado, con el propósito de brindar un espacio en optimas condiciones que permita la comercilaizacion de productos agropecuarios permitiendo la generacion de ingresos   sostenible a los pequeños productores del   Departaemnto del Quindio."/>
    <m/>
    <m/>
    <m/>
    <m/>
    <m/>
    <m/>
    <n v="40000000"/>
    <m/>
    <m/>
    <n v="40000000"/>
    <s v="Secretario de Aguas e Infraestructura"/>
  </r>
  <r>
    <n v="308"/>
    <x v="3"/>
    <n v="3"/>
    <s v="Liderazgo, Gobernabilidad y Transparecia"/>
    <n v="24"/>
    <s v="Transporte"/>
    <n v="2402"/>
    <s v="Infraestructura red vial regional. &quot;Tú y yo con movilidad vial&quot;"/>
    <n v="2402"/>
    <s v="Infraestructura red vial regional "/>
    <s v="Índice de competitividad  en el sector de infraestructura vial "/>
    <s v="ND"/>
    <s v="Infraestructura  en  puentes  con procesos  de construcción, mejoramiento, ampliación, mantenimiento y/o reforzamiento"/>
    <n v="2402022"/>
    <s v="Puente de la red vial secundaria con mantenimiento"/>
    <s v="ND"/>
    <s v="Infraestructura en puentes construida, mejorada, ampliada, mantenida y/o reforzada"/>
    <n v="240202200"/>
    <s v="Puente de la red secundaria con mantenimiento"/>
    <s v="A"/>
    <n v="1"/>
    <m/>
    <n v="1"/>
    <x v="19"/>
    <x v="19"/>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40000000"/>
    <n v="100000000"/>
    <m/>
    <n v="140000000"/>
    <s v="Secretario de Aguas e Infraestructura"/>
  </r>
  <r>
    <n v="308"/>
    <x v="3"/>
    <n v="3"/>
    <s v="Liderazgo, Gobernabilidad y Transparecia"/>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m/>
    <n v="70.379000000000005"/>
    <x v="19"/>
    <x v="19"/>
    <s v="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
    <m/>
    <m/>
    <m/>
    <m/>
    <m/>
    <m/>
    <n v="300000000"/>
    <n v="445561481"/>
    <m/>
    <n v="745561481"/>
    <s v="Secretario de Aguas e Infraestructura"/>
  </r>
  <r>
    <n v="308"/>
    <x v="3"/>
    <n v="3"/>
    <s v="Liderazgo, Gobernabilidad y Transparecia"/>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s v="320501000"/>
    <s v="Obras para estabilización de taludes realizadas"/>
    <s v="N.A."/>
    <n v="3"/>
    <m/>
    <n v="3"/>
    <x v="20"/>
    <x v="20"/>
    <s v="Construir, mantener y/o mejorar de obras de infraestructura para la  estabilización de taludes qué presenten problemas de deslizamiento, con el propósito de establecer medidas de prevención y control para reducir los niveles de amenaza y riesgo. "/>
    <m/>
    <m/>
    <m/>
    <m/>
    <m/>
    <m/>
    <n v="35000000"/>
    <n v="400000000"/>
    <m/>
    <n v="435000000"/>
    <s v="Secretario de Aguas e Infraestructura"/>
  </r>
  <r>
    <n v="308"/>
    <x v="3"/>
    <n v="3"/>
    <s v="Liderazgo, Gobernabilidad y Transparecia"/>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_x000a_Porcentaje de Ecosistemas protegidos y/o en procesos de restauración en el Departamento."/>
    <n v="3205021"/>
    <s v="Obras de infraestructura para mitigación y atención a desastres"/>
    <n v="3205021"/>
    <s v="Obras de infraestructura para mitigación y atención a desastres"/>
    <n v="320502100"/>
    <s v="Obras de infraestructura para mitigación y atención a desastres realizadas "/>
    <n v="320502100"/>
    <s v="Obras de infraestructura para mitigación y atención a desastres realizadas "/>
    <s v="N.A."/>
    <n v="4"/>
    <n v="1"/>
    <n v="5"/>
    <x v="21"/>
    <x v="21"/>
    <s v=" Construir, mantener y/o mejorar  obras de infraestructura para la  mitigación y atención de desastres en los municipios del departamento del Quindío, con el propósito de evitar pérdidas de vidas humanas, servicios, infraestructura y económicas, "/>
    <m/>
    <m/>
    <m/>
    <m/>
    <m/>
    <m/>
    <n v="35000000"/>
    <n v="300000000"/>
    <m/>
    <n v="335000000"/>
    <s v="Secretario de Aguas e Infraestructura"/>
  </r>
  <r>
    <n v="308"/>
    <x v="3"/>
    <n v="3"/>
    <s v="Liderazgo, Gobernabilidad y Transparecia"/>
    <n v="40"/>
    <s v="Vivienda, ciudad y territorio"/>
    <n v="4001"/>
    <s v="Acceso a soluciones de vivienda. &quot;Tú y yo con vivienda digna&quot;"/>
    <n v="4001"/>
    <s v="Acceso a soluciones de vivienda"/>
    <s v="Déficit cualitativo de viviendas por hogares"/>
    <n v="4001015"/>
    <s v="Viviendas de interés social urbanas mejoradas"/>
    <n v="4001015"/>
    <s v="Viviendas de interés social urbanas mejoradas"/>
    <s v="400101500"/>
    <s v="Viviendas de Interés Social urbanas mejoradas"/>
    <s v="400101500"/>
    <s v="Viviendas de Interés Social urbanas mejoradas"/>
    <s v="N.A."/>
    <n v="120"/>
    <m/>
    <n v="120"/>
    <x v="22"/>
    <x v="22"/>
    <s v="Mejoramiento  de  vivienda de interés social VIS, con el propósito de reducir el déficit cualitativo de vivienda en el departamento, permitiendo  mejorar las condiciones de  calidad de vida de los quindianos."/>
    <n v="250000000"/>
    <m/>
    <m/>
    <m/>
    <m/>
    <m/>
    <n v="20000000"/>
    <m/>
    <m/>
    <n v="270000000"/>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ND"/>
    <s v="Adoptar e implementar la Política Pública de Producción Consumo Sostenible y Gestión Integral de Aseo  "/>
    <n v="4003006"/>
    <s v="Documentos de planeación"/>
    <s v="ND"/>
    <s v="Política Pública de Producción Consumo Sostenible y Gestión Integral de Aseo  adoptada e implementada."/>
    <n v="400300600"/>
    <s v="Documentos de planeación elaborados"/>
    <s v="A"/>
    <s v="NP"/>
    <n v="1"/>
    <n v="1"/>
    <x v="23"/>
    <x v="23"/>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00000000"/>
    <m/>
    <m/>
    <m/>
    <n v="100000000"/>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lcantarillado "/>
    <n v="4003018"/>
    <s v="Alcantarillados construidos"/>
    <n v="4003018"/>
    <s v="Alcantarillados construidos"/>
    <n v="400301802"/>
    <s v="Plantas de tratamiento de aguas residuales  construidas"/>
    <n v="400301802"/>
    <s v="Plantas de tratamiento de aguas residuales  construidas"/>
    <s v="N.A."/>
    <s v="NP"/>
    <n v="1"/>
    <n v="1"/>
    <x v="23"/>
    <x v="23"/>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700000000"/>
    <m/>
    <m/>
    <m/>
    <n v="700000000"/>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5"/>
    <s v="Servicios de apoyo financiero para la ejecución de proyectos de acueductos y alcantarillado"/>
    <n v="4003025"/>
    <s v="Servicios de apoyo financiero para la ejecución de proyectos de acueductos y alcantarillado"/>
    <n v="400302500"/>
    <s v="Proyectos de acueducto y alcantarillado en área urbana financiados"/>
    <n v="400302500"/>
    <s v="Proyectos de acueducto y alcantarillado en área urbana financiados"/>
    <s v="N.A."/>
    <n v="3"/>
    <m/>
    <n v="3"/>
    <x v="23"/>
    <x v="23"/>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n v="1000000000"/>
    <m/>
    <m/>
    <m/>
    <m/>
    <n v="500311522"/>
    <m/>
    <m/>
    <m/>
    <n v="1500311522"/>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28"/>
    <s v="Servicios de educación informal en agua potable y saneamiento básico"/>
    <n v="4003028"/>
    <s v="Servicios de educación informal en agua potable y saneamiento básico"/>
    <n v="400302801"/>
    <s v="Eventos de educación informal en agua y saneamiento básico realizados"/>
    <n v="400302801"/>
    <s v="Eventos de educación informal en agua y saneamiento básico realizados"/>
    <s v="A"/>
    <n v="4"/>
    <m/>
    <n v="4"/>
    <x v="23"/>
    <x v="23"/>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300000000"/>
    <m/>
    <m/>
    <m/>
    <n v="300000000"/>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n v="4003042"/>
    <s v="Estudios de pre inversión e inversión"/>
    <n v="4003042"/>
    <s v="Estudios de pre inversión e inversión"/>
    <n v="400304200"/>
    <s v="Estudios o diseños realizados "/>
    <n v="400304200"/>
    <s v="Estudios o diseños realizados "/>
    <s v="N.A."/>
    <n v="2"/>
    <m/>
    <n v="2"/>
    <x v="23"/>
    <x v="23"/>
    <s v="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200000000"/>
    <m/>
    <m/>
    <m/>
    <n v="200000000"/>
    <s v="Secretario de Aguas e Infraestructura"/>
  </r>
  <r>
    <n v="308"/>
    <x v="3"/>
    <n v="3"/>
    <s v="Liderazgo, Gobernabilidad y Transparecia"/>
    <n v="40"/>
    <s v="Vivienda, ciudad y territorio"/>
    <n v="4003"/>
    <s v="Acceso de la población a los servicios de agua potable y saneamiento básico. &quot;Tú y yo con calidad del agua&quot;"/>
    <n v="4003"/>
    <s v="Acceso de la población a los servicios de agua potable y saneamiento básico"/>
    <s v="Cobertura de acueducto_x000a_Cobertura  de alcantarillado "/>
    <s v="4003026"/>
    <s v="Servicios de apoyo financiero para la ejecución de proyectos de acueductos y de manejo de aguas residuales"/>
    <s v="4003026"/>
    <s v="Servicios de apoyo financiero para la ejecución de proyectos de acueductos y de manejo de aguas residuales"/>
    <n v="400302600"/>
    <s v="Proyectos de acueducto y de manejo de aguas residuales en área rural financiados"/>
    <n v="400302600"/>
    <s v="Proyectos de acueducto y de manejo de aguas residuales en área rural financiados"/>
    <s v="N.A."/>
    <n v="0.4"/>
    <n v="1.1000000000000001"/>
    <n v="1.5"/>
    <x v="23"/>
    <x v="23"/>
    <s v="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
    <m/>
    <m/>
    <m/>
    <m/>
    <m/>
    <n v="1152931316"/>
    <m/>
    <m/>
    <m/>
    <n v="1152931316"/>
    <s v="Secretario de Aguas e Infraestructura"/>
  </r>
  <r>
    <n v="308"/>
    <x v="3"/>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A"/>
    <n v="4"/>
    <m/>
    <n v="4"/>
    <x v="24"/>
    <x v="24"/>
    <s v="Mantener  la  infraestructura institucional o de edificios públicos, con el propósito de propiciar un excelente servicio al ciudadano y bienestar al servidor público, con infraestructura moderna y amigable."/>
    <m/>
    <m/>
    <m/>
    <m/>
    <m/>
    <m/>
    <n v="50000000"/>
    <m/>
    <m/>
    <n v="50000000"/>
    <s v="Secretario de Aguas e Infraestructura"/>
  </r>
  <r>
    <n v="308"/>
    <x v="3"/>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3"/>
    <s v="Salones comunales adecuados"/>
    <n v="4502003"/>
    <s v="Salón comunal adecuado "/>
    <n v="450200300"/>
    <s v="Salones comunales adecuados"/>
    <n v="450200300"/>
    <s v="Salones comunales adecuados"/>
    <s v="N.A."/>
    <n v="2"/>
    <m/>
    <n v="2"/>
    <x v="25"/>
    <x v="25"/>
    <s v="Realizar construcción y/o adecuación de casetas comunales en los diferentes barrios del departamento, qué permitan generar procesos de participación ciudadana y la implementación de buenas prácticas sociales en comunidad."/>
    <m/>
    <m/>
    <m/>
    <m/>
    <m/>
    <m/>
    <n v="40000000"/>
    <m/>
    <m/>
    <n v="40000000"/>
    <s v="Secretario de Aguas e Infraestructura"/>
  </r>
  <r>
    <n v="309"/>
    <x v="4"/>
    <n v="1"/>
    <s v="Liderazgo, Gobernabilidad y Transparecia"/>
    <n v="12"/>
    <s v="Justicia y del derecho"/>
    <n v="1202"/>
    <s v="Promoción al acceso a la justicia. &quot;Tú y yo con justicia&quot;"/>
    <n v="1202"/>
    <s v="Promoción al acceso a la justici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2004"/>
    <s v="Servicio de asistencia técnica para la articulación de los operadores de los servicio de justicia"/>
    <n v="1202004"/>
    <s v="Servicio de asistencia técnica para la articulación de los operadores de los servicio de justicia"/>
    <n v="120200400"/>
    <s v="Entidades territoriales asistidas técnicamente"/>
    <n v="120200400"/>
    <s v="Entidades territoriales asistidas técnicamente"/>
    <s v="A"/>
    <n v="12"/>
    <m/>
    <n v="12"/>
    <x v="26"/>
    <x v="26"/>
    <s v="Disminuir los índice delitos  en el departamento del Quindío a través de procesos de asistencia Técnica y articulación  de acciones  con las Administraciones municipales ."/>
    <m/>
    <m/>
    <m/>
    <m/>
    <m/>
    <m/>
    <n v="74000000"/>
    <m/>
    <m/>
    <n v="74000000"/>
    <s v="Secretaria del Interior"/>
  </r>
  <r>
    <n v="309"/>
    <x v="4"/>
    <n v="1"/>
    <s v="Liderazgo, Gobernabilidad y Transparecia"/>
    <n v="12"/>
    <s v="Justicia y del derecho"/>
    <n v="1203"/>
    <s v="Promoción de los métodos de resolución de conflictos. &quot;Tú y yo resolvemos los conflictos&quot;"/>
    <n v="1203"/>
    <s v="Promoción de los métodos de resolución de conflict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3002"/>
    <s v="Servicio de asistencia técnica para la implementación de los métodos de resolución de conflictos"/>
    <n v="1203002"/>
    <s v="Servicio de asistencia técnica para la implementación de los métodos de resolución de conflictos"/>
    <n v="120300200"/>
    <s v="Instituciones públicas y privadas asistidas técnicamente en métodos de resolución de conflictos"/>
    <n v="120300200"/>
    <s v="Instituciones públicas y privadas asistidas técnicamente en métodos de resolución de conflictos"/>
    <s v="N.A."/>
    <n v="50"/>
    <m/>
    <n v="50"/>
    <x v="27"/>
    <x v="27"/>
    <s v="Coordinar con los organismos de seguridad métodos  de intervenciones  transformadoras en zonas de miedo e impunidad"/>
    <m/>
    <m/>
    <m/>
    <m/>
    <m/>
    <m/>
    <n v="34000000"/>
    <m/>
    <m/>
    <n v="34000000"/>
    <s v="Secretaria del Interior"/>
  </r>
  <r>
    <n v="309"/>
    <x v="4"/>
    <n v="1"/>
    <s v="Liderazgo, Gobernabilidad y Transparecia"/>
    <n v="12"/>
    <s v="Justicia y del derecho"/>
    <n v="1206"/>
    <s v="Sistema penitenciario y carcelario en el marco de los derechos humanos. &quot;Quindío respeta derechos penitenciarios&quot;"/>
    <n v="1206"/>
    <s v="Sistema penitenciario y carcelario en el marco de los derechos humanos"/>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1206005"/>
    <s v="Servicio de resocialización de personas privadas de la libertad"/>
    <n v="1206005"/>
    <s v="Servicio de resocialización de personas privadas de la libertad"/>
    <n v="120600500"/>
    <s v="Personas privadas de la libertad (PPL) que reciben servicio de resocialización"/>
    <n v="120600500"/>
    <s v="Personas privadas de la libertad (PPL) que reciben servicio de resocialización"/>
    <s v="N.A."/>
    <n v="35"/>
    <m/>
    <n v="35"/>
    <x v="28"/>
    <x v="28"/>
    <s v=" Disminuir los índices de delitos en el departamento del Quindío, a través de la implementación de  acciones de apoyo para  la  resocialización de las personas privadas de la libertad en las Instituciones  Penitenciarios del departamento del Quindío."/>
    <m/>
    <m/>
    <m/>
    <m/>
    <m/>
    <m/>
    <n v="34000000"/>
    <m/>
    <m/>
    <n v="34000000"/>
    <s v="Secretaria del Interior"/>
  </r>
  <r>
    <n v="309"/>
    <x v="4"/>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m/>
    <n v="72"/>
    <x v="29"/>
    <x v="29"/>
    <s v="Aumentar la cobertura de Instituciones Educativas con Planes Escolares de Gestión del Riesgo de Desastres-PEGERD, a través de procesos de acompañamiento  a la  comunidad educativa  en la implementación y fortalecimiento de los mismos."/>
    <m/>
    <m/>
    <m/>
    <m/>
    <m/>
    <m/>
    <n v="30000000"/>
    <m/>
    <m/>
    <n v="30000000"/>
    <s v="Secretaria del Interior"/>
  </r>
  <r>
    <n v="309"/>
    <x v="4"/>
    <n v="1"/>
    <s v="Liderazgo, Gobernabilidad y Transparecia"/>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3"/>
    <s v="Servicio de orientación y comunicación a las víctimas"/>
    <n v="4101023"/>
    <s v="Servicio de orientación y comunicación a las víctimas"/>
    <n v="410102300"/>
    <s v="Solicitudes tramitadas"/>
    <n v="410102300"/>
    <s v="Solicitudes tramitadas"/>
    <s v="N.A."/>
    <n v="900"/>
    <m/>
    <n v="900"/>
    <x v="30"/>
    <x v="30"/>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67000000"/>
    <m/>
    <m/>
    <n v="67000000"/>
    <s v="Secretaria del Interior"/>
  </r>
  <r>
    <n v="309"/>
    <x v="4"/>
    <n v="1"/>
    <s v="Liderazgo, Gobernabilidad y Transparecia"/>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25"/>
    <s v="Servicio de ayuda y atención humanitaria"/>
    <n v="4101025"/>
    <s v="Servicio de ayuda y atención humanitaria"/>
    <n v="410102511"/>
    <s v="Personas víctimas con ayuda humanitaria"/>
    <n v="410102511"/>
    <s v="Personas víctimas con ayuda humanitaria"/>
    <s v="N.A."/>
    <n v="50"/>
    <m/>
    <n v="50"/>
    <x v="30"/>
    <x v="30"/>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38000000"/>
    <m/>
    <m/>
    <n v="38000000"/>
    <s v="Secretaria del Interior"/>
  </r>
  <r>
    <n v="309"/>
    <x v="4"/>
    <n v="1"/>
    <s v="Liderazgo, Gobernabilidad y Transparecia"/>
    <n v="41"/>
    <s v="Inclusión social y Reconciliación "/>
    <n v="4101"/>
    <s v="Atención, asistencia y reparación integral a las víctimas. &quot;Tú y yo con reparación integral&quot;"/>
    <n v="4101"/>
    <s v="Atención, asistencia  y reparación integral a las víctimas"/>
    <s v="Cobertura de la población víctima atendida con procesos de atención, prevención y asistencia humanitaria"/>
    <n v="4101038"/>
    <s v="Servicio de asistencia técnica para la participación de las víctimas"/>
    <n v="4101038"/>
    <s v="Servicio de asistencia técnica para la participación de las víctimas"/>
    <n v="410103800"/>
    <s v="Eventos de participación realizados"/>
    <n v="410103800"/>
    <s v="Eventos de participación realizados"/>
    <s v="N.A."/>
    <n v="12"/>
    <m/>
    <n v="12"/>
    <x v="30"/>
    <x v="30"/>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39000000"/>
    <m/>
    <m/>
    <n v="39000000"/>
    <s v="Secretaria del Interior"/>
  </r>
  <r>
    <n v="309"/>
    <x v="4"/>
    <n v="1"/>
    <s v="Liderazgo, Gobernabilidad y Transparecia"/>
    <n v="41"/>
    <s v="Inclusión social y Reconciliación "/>
    <n v="4101"/>
    <s v="Atención, asistencia y reparación integral a las víctimas. &quot;Tú y yo con reparación integral&quot;"/>
    <n v="4101"/>
    <s v="Atención, asistencia  y reparación integral a las víctimas"/>
    <s v="Cobertura de víctimas atendidas con la línea de emprendimiento y fortalecimiento."/>
    <n v="4101073"/>
    <s v="Servicio de apoyo para la generación de ingresos"/>
    <n v="4101073"/>
    <s v="Servicio de apoyo para la generación de ingresos"/>
    <n v="410107300"/>
    <s v="Hogares con asistencia técnica para la generación de ingresos"/>
    <n v="410107300"/>
    <s v="Hogares con asistencia técnica para la generación de ingresos"/>
    <s v="N.A."/>
    <n v="75"/>
    <m/>
    <n v="75"/>
    <x v="30"/>
    <x v="30"/>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38000000"/>
    <m/>
    <m/>
    <n v="38000000"/>
    <s v="Secretaria del Interior"/>
  </r>
  <r>
    <n v="309"/>
    <x v="4"/>
    <n v="1"/>
    <s v="Liderazgo, Gobernabilidad y Transparecia"/>
    <n v="41"/>
    <s v="Inclusión social y Reconciliación "/>
    <n v="4101"/>
    <s v="Atención, asistencia y reparación integral a las víctimas. &quot;Tú y yo con reparación integral&quot;"/>
    <n v="4101"/>
    <s v="Atención, asistencia  y reparación integral a las víctimas"/>
    <s v="Cobertura de Personas víctimas del conflicto beneficiadas con medidas de satisfacción (Construcción de memoria, Reparación simbólica y Construcción de lugares de memoria)"/>
    <n v="4101011"/>
    <s v="Servicio de asistencia técnica para la realización de iniciativas de memoria histórica"/>
    <n v="4101011"/>
    <s v="Servicio de asistencia técnica para la realización de iniciativas de memoria histórica"/>
    <n v="410101100"/>
    <s v="Iniciativas de memoria histórica asistidas técnicamente"/>
    <n v="410101100"/>
    <s v="Iniciativas de memoria histórica asistidas técnicamente"/>
    <s v="N.A."/>
    <n v="3"/>
    <m/>
    <n v="3"/>
    <x v="30"/>
    <x v="30"/>
    <s v="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
    <m/>
    <m/>
    <m/>
    <m/>
    <m/>
    <m/>
    <n v="13000000"/>
    <m/>
    <m/>
    <n v="13000000"/>
    <s v="Secretaria del Interior"/>
  </r>
  <r>
    <n v="309"/>
    <x v="4"/>
    <n v="1"/>
    <s v="Liderazgo, Gobernabilidad y Transparecia"/>
    <n v="41"/>
    <s v="Inclusión social y Reconciliación "/>
    <n v="4103"/>
    <s v="Inclusión social y productiva para la población en situación de vulnerabilidad. &quot;Tú y yo, población vulnerable incluida&quot;"/>
    <n v="4103"/>
    <s v="Inclusión social y productiva para la población en situación de vulnerabilidad "/>
    <s v="Cobertura de la población excombatiente atendida con procesos de atención y asistencia humanitaria"/>
    <s v="ND"/>
    <s v="Servicio de atención y asistencia para la población excombatiente del Departamento del Quindío"/>
    <n v="4103052"/>
    <s v="Servicio de gestión de oferta social para la población vulnerable"/>
    <s v="ND"/>
    <s v="Población excombatiente beneficiada"/>
    <n v="410305201"/>
    <s v="Beneficiarios de la oferta social atendidos"/>
    <s v="N.A."/>
    <n v="25"/>
    <m/>
    <n v="25"/>
    <x v="31"/>
    <x v="31"/>
    <s v=" Aumentar la cobertura de la población excombatiente atendida con procesos de atención y asistencia en el departamento del Quindío. "/>
    <m/>
    <m/>
    <m/>
    <m/>
    <m/>
    <m/>
    <n v="18000000"/>
    <m/>
    <m/>
    <n v="18000000"/>
    <s v="Secretaria del Interior"/>
  </r>
  <r>
    <n v="309"/>
    <x v="4"/>
    <n v="1"/>
    <s v="Liderazgo, Gobernabilidad y Transparecia"/>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s v="ND"/>
    <s v="Fortalecimiento institucional a organismos de seguridad"/>
    <n v="4501029"/>
    <s v="Servicio de apoyo financiero para proyectos de convivencia y seguridad ciudadana "/>
    <s v="ND"/>
    <s v="Organismos de seguridad fortalecidos"/>
    <n v="450102900"/>
    <s v="Proyectos de convivencia y seguridad ciudadana apoyados financieramente"/>
    <s v="A"/>
    <n v="5"/>
    <m/>
    <n v="5"/>
    <x v="32"/>
    <x v="32"/>
    <s v="Disminuir los índices  de delitos en el departamento del Quindío, a través de fortalecimiento de los organismos de seguridad, para el mejoramiento de la   convivencia, preservación del orden público y la seguridad ciudadana. "/>
    <m/>
    <m/>
    <m/>
    <m/>
    <m/>
    <m/>
    <m/>
    <n v="3161853311"/>
    <m/>
    <n v="3161853311"/>
    <s v="Secretaria del Interior"/>
  </r>
  <r>
    <n v="309"/>
    <x v="4"/>
    <n v="1"/>
    <s v="Liderazgo, Gobernabilidad y Transparecia"/>
    <n v="45"/>
    <s v="Gobierno territorial"/>
    <n v="4501"/>
    <s v="Fortalecimiento de la convivencia y la seguridad ciudadana. &quot;Tú y yo seguros&quot;"/>
    <n v="4501"/>
    <s v="Fortalecimiento de la convivencia y la seguridad ciudadana"/>
    <s v="Tasa de homicidio por cada 100.000 habitantes_x000a_Tasa de hurto a personas  por cada 100.000 habitantes_x000a_Tasa de hurto a residencias por cada 100.000 habitantes_x000a_Tasa de hurto a comercio por cada 100.000 habitantes_x000a_Tasa de violencia intrafamiliar x cada 100.000 habitantes_x000a_Tasa  de delitos sexuales x 100.000 habitantes"/>
    <n v="4501001"/>
    <s v="Servicio de asistencia técnica"/>
    <n v="4501001"/>
    <s v="Servicio de asistencia técnica"/>
    <n v="450100100"/>
    <s v="Instancias territoriales asistidas técnicamente"/>
    <n v="450100100"/>
    <s v="Instancias territoriales asistidas técnicamente"/>
    <s v="A"/>
    <n v="12"/>
    <m/>
    <n v="12"/>
    <x v="33"/>
    <x v="33"/>
    <s v=" Disminuir los índices de violencia intrafamiliar   a través de la implementación de acciones y gestiones para impulsar y adoptar políticas y planes qué promuevan la paz, la reconciliación, la legalidad y la convivencia en el territorio.  "/>
    <m/>
    <m/>
    <m/>
    <m/>
    <m/>
    <m/>
    <n v="34000000"/>
    <m/>
    <m/>
    <n v="34000000"/>
    <s v="Secretaria del Interior"/>
  </r>
  <r>
    <n v="309"/>
    <x v="4"/>
    <n v="3"/>
    <s v="Liderazgo, Gobernabilidad y Transparecia"/>
    <n v="32"/>
    <s v="Ambiente y desarrollo sostenible"/>
    <n v="3205"/>
    <s v="Ordenamiento Ambiental Territorial. &quot;Tú y yo planificamos con sentido ambiental&quot;"/>
    <n v="3205"/>
    <s v="Ordenamiento ambiental territorial "/>
    <s v="Cobertura  de municipios del departamento del Quindío  atendidos con estudios y/o construcción de obras para mitigación y atención a desastres realizadas."/>
    <n v="3205002"/>
    <s v="Documentos de estudios técnicos para el ordenamiento ambiental territorial"/>
    <n v="3205002"/>
    <s v="Documentos de estudios técnicos para el ordenamiento ambiental territorial"/>
    <n v="320500200"/>
    <s v="Documentos de estudios técnicos para el conocimiento y reducción del riesgo de desastres elaborados"/>
    <n v="320500200"/>
    <s v="Documentos de estudios técnicos para el conocimiento y reducción del riesgo de desastres elaborados"/>
    <s v="N.A."/>
    <n v="3"/>
    <m/>
    <n v="3"/>
    <x v="34"/>
    <x v="34"/>
    <s v="Aumentar la cobertura  de municipios del departamento del Quindío  atendidos con estudios   para mitigación y atención a desastres en la   planificación del  territorio  y priorización  de  acciones de intervención."/>
    <m/>
    <m/>
    <m/>
    <m/>
    <m/>
    <m/>
    <n v="45000000"/>
    <m/>
    <m/>
    <n v="45000000"/>
    <s v="Secretaria del Interior"/>
  </r>
  <r>
    <n v="309"/>
    <x v="4"/>
    <n v="3"/>
    <s v="Liderazgo, Gobernabilidad y Transparecia"/>
    <n v="45"/>
    <s v="Gobierno territorial"/>
    <n v="4503"/>
    <s v="Prevención y atención de desastres y emergencias. &quot;Tú y yo preparados en gestión del riesgo&quot;"/>
    <n v="4503"/>
    <s v="Gestión del riesgo de desastres y emergencias"/>
    <s v="Cobertura de   personas capacitadas en Gestión del Riesgo de Desastres  en el Departamento del Quindío, bajo en marco de Ciudades resilientes"/>
    <n v="4503002"/>
    <s v="Servicio de educación informal"/>
    <n v="4503002"/>
    <s v="Servicio de educación informal"/>
    <n v="450300200"/>
    <s v="Personas capacitadas"/>
    <n v="450300200"/>
    <s v="Personas capacitadas"/>
    <s v="N.A."/>
    <n v="5000"/>
    <m/>
    <n v="5000"/>
    <x v="35"/>
    <x v="35"/>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18000000"/>
    <m/>
    <m/>
    <n v="18000000"/>
    <s v="Secretaria del Interior"/>
  </r>
  <r>
    <n v="309"/>
    <x v="4"/>
    <n v="3"/>
    <s v="Liderazgo, Gobernabilidad y Transparecia"/>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3"/>
    <s v="Servicio de asistencia técnica"/>
    <n v="4503003"/>
    <s v="Servicio de asistencia técnica"/>
    <n v="450300300"/>
    <s v="Instancias territoriales asistidas"/>
    <n v="450300300"/>
    <s v="Instancias territoriales asistidas"/>
    <s v="A"/>
    <n v="12"/>
    <m/>
    <n v="12"/>
    <x v="35"/>
    <x v="35"/>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93389488"/>
    <m/>
    <m/>
    <n v="93389488"/>
    <s v="Secretaria del Interior"/>
  </r>
  <r>
    <n v="309"/>
    <x v="4"/>
    <n v="3"/>
    <s v="Liderazgo, Gobernabilidad y Transparecia"/>
    <n v="45"/>
    <s v="Gobierno territorial"/>
    <n v="4503"/>
    <s v="Prevención y atención de desastres y emergencias. &quot;Tú y yo preparados en gestión del riesgo&quot;"/>
    <n v="4503"/>
    <s v="Gestión del riesgo de desastres y emergencias"/>
    <s v="Cobertura de atención  del Sistema Departamental de Gestión del Riesgo de Desastres del Quindío."/>
    <n v="4503004"/>
    <s v="Servicio de atención a emergencias y desastres"/>
    <n v="4503016"/>
    <s v="Servicio de fortalecimiento a las salas de crisis territorial"/>
    <s v="ND"/>
    <s v="Centro de reserva  para la atención a emergencias y desastres dotado"/>
    <n v="450301600"/>
    <s v="Organismos de atención de emergencias fortalecidos"/>
    <s v="A"/>
    <n v="1"/>
    <m/>
    <n v="1"/>
    <x v="35"/>
    <x v="35"/>
    <s v="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
    <m/>
    <m/>
    <m/>
    <m/>
    <m/>
    <m/>
    <n v="27000000"/>
    <m/>
    <m/>
    <n v="27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Cobertura de asistencia a los municipios del departamento del Quindío en los procesos de la garantía y prevención de derechos humanos."/>
    <n v="4502024"/>
    <s v="Servicio de apoyo para la implementación de medidas en derechos humanos y derecho internacional humanitario"/>
    <n v="4502024"/>
    <s v="Servicio de apoyo para la implementación de medidas en derechos humanos y derecho internacional humanitario"/>
    <n v="450202400"/>
    <s v="Medidas implementadas en cumplimiento de las obligaciones internacionales en materia de Derechos Humanos y Derecho Internacional Humanitario"/>
    <n v="450202400"/>
    <s v="Medidas implementadas en cumplimiento de las obligaciones internacionales en materia de Derechos Humanos y Derecho Internacional Humanitario"/>
    <s v="A"/>
    <n v="10"/>
    <m/>
    <n v="10"/>
    <x v="36"/>
    <x v="36"/>
    <s v="Aumentar la cobertura de asistencia a los municipios del departamento del Quindío en los procesos de la garantía y prevención de derechos humanos a través de la actualización, implementación y socialización en Plan Integral para la prevención a la vulneración de los DDHH."/>
    <m/>
    <m/>
    <m/>
    <m/>
    <m/>
    <m/>
    <n v="50000000"/>
    <m/>
    <m/>
    <n v="50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n v="4502001"/>
    <s v="Servicio de promoción a la participación ciudadana"/>
    <n v="4502001"/>
    <s v="Servicio de promoción a la participación ciudadana"/>
    <n v="450200100"/>
    <s v="Iniciativas para la promoción de la participación ciudadana implementada."/>
    <n v="450200100"/>
    <s v="Espacios de participación promovidos"/>
    <s v="A"/>
    <n v="3"/>
    <m/>
    <n v="3"/>
    <x v="37"/>
    <x v="37"/>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128000000"/>
    <m/>
    <m/>
    <n v="128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Implementar la Política de Libertad Religiosa"/>
    <n v="4502001"/>
    <s v="Servicio de promoción a la participación ciudadana"/>
    <s v="ND"/>
    <s v="Política de Libertad Religiosa Implementado"/>
    <n v="450200111"/>
    <s v="Estrategia de acompañamiento sobre capacidades democráticas y organizativas  implementada"/>
    <s v="A"/>
    <n v="1"/>
    <m/>
    <n v="1"/>
    <x v="37"/>
    <x v="37"/>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72000000"/>
    <m/>
    <m/>
    <n v="72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talecimiento de los organismos  de acción comunal (OAC)  de los doce municipios del Departamento en lo relacionado a sus procesos formativos, participativos, de organización y  gestión."/>
    <n v="4502001"/>
    <s v="Servicio de promoción a la participación ciudadana"/>
    <s v="ND"/>
    <s v="Municipios con organismos de Acción Comunal fortalecidos."/>
    <n v="450200109"/>
    <s v="Iniciativas organizativas de participación ciudadana promovidas "/>
    <s v="A"/>
    <n v="12"/>
    <m/>
    <n v="12"/>
    <x v="37"/>
    <x v="37"/>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35000000"/>
    <m/>
    <m/>
    <n v="35000000"/>
    <s v="Secretaria del Interior"/>
  </r>
  <r>
    <n v="309"/>
    <x v="4"/>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Formulación de la  Política Pública Departamental para la  Acción Comunal "/>
    <n v="4502035"/>
    <s v="Documentos de planeación "/>
    <s v="ND"/>
    <s v="Una Política Pública formulada."/>
    <n v="450203501"/>
    <s v="Planes estratégicos elaborados "/>
    <s v="N.A."/>
    <n v="0.2"/>
    <m/>
    <n v="0.2"/>
    <x v="37"/>
    <x v="37"/>
    <s v="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
    <m/>
    <m/>
    <m/>
    <m/>
    <m/>
    <m/>
    <n v="25000000"/>
    <m/>
    <m/>
    <n v="25000000"/>
    <s v="Secretaria del Interior"/>
  </r>
  <r>
    <n v="310"/>
    <x v="5"/>
    <n v="1"/>
    <s v="Liderazgo, Gobernabilidad y Transparecia"/>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87"/>
    <s v="Servicio de educación informal en áreas artísticas y culturales"/>
    <n v="3301087"/>
    <s v="Servicio de educación informal en áreas artísticas y culturales"/>
    <n v="330108701"/>
    <s v="Personas capacitadas"/>
    <n v="330108701"/>
    <s v="Personas capacitadas"/>
    <s v="N.A."/>
    <n v="5750"/>
    <m/>
    <n v="5750"/>
    <x v="38"/>
    <x v="38"/>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36838679"/>
    <m/>
    <m/>
    <n v="336838679"/>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73"/>
    <s v="Servicio de circulación artística y cultural"/>
    <n v="3301073"/>
    <s v="Servicio de circulación artística y cultural"/>
    <n v="330107301"/>
    <s v="Producciones artísticas en circulación"/>
    <n v="330107301"/>
    <s v="Producciones artísticas en circulación"/>
    <s v="N.A."/>
    <n v="550"/>
    <m/>
    <n v="550"/>
    <x v="38"/>
    <x v="38"/>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n v="1498231249"/>
    <m/>
    <m/>
    <m/>
    <m/>
    <m/>
    <n v="150000000"/>
    <m/>
    <m/>
    <n v="1648231249"/>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sicoactivas por 100.000 habitantes en el departamento del Quindío."/>
    <s v="ND"/>
    <s v="Formulación e implementación del Plan de Cultura"/>
    <n v="3301070"/>
    <s v="Documentos de lineamientos técnicos "/>
    <s v="ND"/>
    <s v="Plan Decenal de cultura formulado e implementado"/>
    <n v="330107000"/>
    <s v="Documentos de lineamientos técnicos realizados"/>
    <s v="N.A."/>
    <n v="0.3"/>
    <n v="0.05"/>
    <n v="0.35"/>
    <x v="38"/>
    <x v="38"/>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6000000"/>
    <m/>
    <m/>
    <n v="36000000"/>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9"/>
    <s v="Servicio de información para el sector artístico y cultural "/>
    <n v="3301099"/>
    <s v="Servicio de información para el sector artístico y cultural "/>
    <n v="330109900"/>
    <s v="Sistema de información del sector artístico cultural en operación"/>
    <n v="330109900"/>
    <s v="Sistema de información del sector artístico cultural en operación"/>
    <s v="A"/>
    <n v="1"/>
    <m/>
    <n v="1"/>
    <x v="38"/>
    <x v="38"/>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30000000"/>
    <m/>
    <m/>
    <n v="30000000"/>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Cobertura en formación artística y cultural_x000a_.Tasa de consumo de sustancias psicoactivas por 100.000 habitantes en el departamento del Quindío."/>
    <n v="3301052"/>
    <s v="Servicio de educación formal al sector artístico y cultural"/>
    <n v="3301052"/>
    <s v="Servicio de educación formal al sector artístico y cultural"/>
    <n v="330105203"/>
    <s v="Cupos de educación formal ofertados"/>
    <n v="330105203"/>
    <s v="Cupos de educación formal ofertados"/>
    <s v="A"/>
    <n v="135"/>
    <m/>
    <n v="135"/>
    <x v="38"/>
    <x v="38"/>
    <s v="Fortalecer en sector cultural del departamento del Quindío incrementando las   tasas de  participación en formación y actividades  artísticos culturales, a través de la implementación de la &quot; Ruta de  la felicidad e  identidad  quindiana en  los municipios&quot;,    con la consiguiente disminución de las tasas de consumo de sustancias psicoactivas."/>
    <m/>
    <m/>
    <m/>
    <m/>
    <m/>
    <m/>
    <n v="20000000"/>
    <m/>
    <m/>
    <n v="20000000"/>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085"/>
    <s v="Servicios bibliotecarios"/>
    <n v="3301085"/>
    <s v="Servicios bibliotecarios"/>
    <s v="330108500"/>
    <s v="Usuarios atendidos"/>
    <s v="330108500"/>
    <s v="Usuarios atendidos"/>
    <s v="N.A."/>
    <n v="115000"/>
    <m/>
    <n v="115000"/>
    <x v="39"/>
    <x v="39"/>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39705208"/>
    <m/>
    <m/>
    <m/>
    <m/>
    <m/>
    <n v="20000000"/>
    <m/>
    <m/>
    <n v="159705208"/>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lectura_x000a_Tasa de consumo de sustancias psicoactivas por 100.000 habitantes en el departamento del Quindío."/>
    <n v="3301100"/>
    <s v="Servicio de divulgación y publicaciones"/>
    <n v="3301100"/>
    <s v="Servicio de divulgación y publicaciones"/>
    <s v="330110000"/>
    <s v="Publicaciones realizadas"/>
    <s v="330110000"/>
    <s v="Publicaciones realizadas"/>
    <s v="N.A."/>
    <n v="10"/>
    <m/>
    <n v="10"/>
    <x v="39"/>
    <x v="39"/>
    <s v="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
    <n v="110000000"/>
    <m/>
    <m/>
    <m/>
    <m/>
    <m/>
    <n v="18000000"/>
    <m/>
    <m/>
    <n v="128000000"/>
    <s v="Secretario de Cultura"/>
  </r>
  <r>
    <n v="310"/>
    <x v="5"/>
    <n v="1"/>
    <s v="Liderazgo, Gobernabilidad y Transparecia"/>
    <n v="33"/>
    <s v="Cultura"/>
    <n v="3301"/>
    <s v="Promoción y acceso efectivo a procesos culturales y artísticos. &quot;Tú y yo somos cultura Quindiana&quot;"/>
    <n v="3301"/>
    <s v="Promoción y acceso efectivo a procesos culturales y artísticos"/>
    <s v="Tasa de participación en procesos y actividades artísticas y culturales._x000a_Tasa de consumo de sustancias psicoactivas por 100.000 habitantes en el departamento del Quindío."/>
    <n v="3301095"/>
    <s v="Servicio de asistencia técnica en gestión artística y cultural"/>
    <n v="3301095"/>
    <s v="Servicio de asistencia técnica en gestión artística y cultural"/>
    <s v="330109500"/>
    <s v="Personas asistidas técnicamente"/>
    <s v="330109500"/>
    <s v="Personas asistidas técnicamente"/>
    <s v="N.A."/>
    <n v="150"/>
    <n v="130"/>
    <n v="280"/>
    <x v="40"/>
    <x v="40"/>
    <s v="Aumentar la tasa de participación en procesos y actividades artísticas y culturales de los artistas y gestores del departamento del Quindío con la  implementación de los beneficios de la seguridad Social.  "/>
    <n v="249705208"/>
    <m/>
    <m/>
    <m/>
    <m/>
    <m/>
    <n v="20000000"/>
    <m/>
    <m/>
    <n v="269705208"/>
    <s v="Secretario de Cultura"/>
  </r>
  <r>
    <n v="310"/>
    <x v="5"/>
    <n v="1"/>
    <s v="Liderazgo, Gobernabilidad y Transparecia"/>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42"/>
    <s v="Servicio de asistencia técnica en el manejo y gestión del patrimonio arqueológico, antropológico e histórico."/>
    <n v="3302042"/>
    <s v="Servicio de asistencia técnica en el manejo y gestión del patrimonio arqueológico, antropológico e histórico."/>
    <s v="330204200"/>
    <s v="Asistencias técnicas realizadas a entidades territoriales "/>
    <s v="330204200"/>
    <s v="Asistencias técnicas realizadas a entidades territoriales "/>
    <s v="N.A."/>
    <n v="12"/>
    <m/>
    <n v="12"/>
    <x v="41"/>
    <x v="41"/>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66500000"/>
    <m/>
    <m/>
    <n v="66500000"/>
    <s v="Secretario de Cultura"/>
  </r>
  <r>
    <n v="310"/>
    <x v="5"/>
    <n v="1"/>
    <s v="Liderazgo, Gobernabilidad y Transparecia"/>
    <n v="33"/>
    <s v="Cultura"/>
    <n v="3302"/>
    <s v="Gestión, protección y salvaguardia del patrimonio cultural colombiano. &quot;Tú y yo protectores del patrimonio cultural&quot;"/>
    <n v="3302"/>
    <s v="Gestión, protección y salvaguardia del patrimonio cultural colombiano"/>
    <s v="Tasa de cumplimiento al Plan de Biocultura en patrimonio y del PCC._x000a_Tasa de consumo de sustancias psicoactivas por 100.000 habitantes en el departamento del Quindío."/>
    <n v="3302070"/>
    <s v="Servicio de divulgación y publicación del Patrimonio cultural"/>
    <n v="3302070"/>
    <s v="Servicio de divulgación y publicación del Patrimonio cultural"/>
    <s v="330207000"/>
    <s v="Publicaciones realizadas"/>
    <s v="330207000"/>
    <s v="Publicaciones realizadas"/>
    <s v="A"/>
    <n v="4"/>
    <m/>
    <n v="4"/>
    <x v="41"/>
    <x v="41"/>
    <s v="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
    <m/>
    <m/>
    <m/>
    <m/>
    <m/>
    <m/>
    <n v="66500000"/>
    <n v="145398717"/>
    <m/>
    <n v="211898717"/>
    <s v="Secretario de Cultura"/>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6"/>
    <s v="Servicio de apoyo y consolidación de las Comisiones Regionales de Competitividad - CRC"/>
    <n v="3502006"/>
    <s v="Servicio de apoyo y consolidación de las Comisiones Regionales de Competitividad - CRC"/>
    <s v="350200600"/>
    <s v="Planes de trabajo concertados con las CRC para su consolidación "/>
    <s v="350200600"/>
    <s v="Planes de trabajo concertados con las CRC para su consolidación "/>
    <s v="N.A."/>
    <n v="1"/>
    <m/>
    <n v="1"/>
    <x v="42"/>
    <x v="42"/>
    <s v="Incrementar en índice de competitividad en el Departamento del Quindío, a través  de la consolidación de la Comisión Regional de Competitividad e Innovación y en apoyo a  las iniciativas clúster,  vinculando en sector público,  privado y la academia."/>
    <m/>
    <m/>
    <m/>
    <m/>
    <m/>
    <m/>
    <n v="30000000"/>
    <m/>
    <m/>
    <n v="30000000"/>
    <s v="Secretario de Turismo, Industria y Comercio"/>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n v="350200700"/>
    <s v="Clústeres asistidos en la implementación de los planes de acción"/>
    <s v="A"/>
    <n v="7"/>
    <m/>
    <n v="7"/>
    <x v="42"/>
    <x v="42"/>
    <s v="Incrementar en índice de competitividad en el Departamento del Quindío, a través  de la consolidación de la Comisión Regional de Competitividad e Innovación y en apoyo a  las iniciativas clúster,  vinculando en sector público,  privado y la academia."/>
    <m/>
    <m/>
    <m/>
    <m/>
    <m/>
    <m/>
    <n v="50000000"/>
    <m/>
    <m/>
    <n v="50000000"/>
    <s v="Secretario de Turismo, Industria y Comercio"/>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22"/>
    <s v="Servicio de asistencia técnica a las MiPymes para el acceso a nuevos mercados"/>
    <n v="3502022"/>
    <s v="Servicio de asistencia técnica a las MiPymes para el acceso a nuevos mercados"/>
    <s v="350202200"/>
    <s v="Empresas asistidas técnicamente"/>
    <s v="350202200"/>
    <s v="Empresas asistidas técnicamente"/>
    <s v="A"/>
    <n v="14"/>
    <m/>
    <n v="14"/>
    <x v="43"/>
    <x v="43"/>
    <s v="Incrementar en índice de competitividad en el Departamento del Quindío,  a través de fortalecimiento del sector empresarial,  con el propósito de incrementar la competitividad para  en  acceso a nuevos mercados locales e internacionales."/>
    <m/>
    <m/>
    <m/>
    <m/>
    <m/>
    <m/>
    <n v="137351072"/>
    <m/>
    <m/>
    <n v="137351072"/>
    <s v="Secretario de Turismo, Industria y Comercio"/>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s v="350203900"/>
    <s v="Entidades territoriales asistidas técnicamente"/>
    <s v="350203900"/>
    <s v="Entidades territoriales asistidas técnicamente"/>
    <s v="A"/>
    <n v="12"/>
    <m/>
    <n v="12"/>
    <x v="44"/>
    <x v="44"/>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138213547"/>
    <m/>
    <m/>
    <n v="138213547"/>
    <s v="Secretario de Turismo, Industria y Comercio"/>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39"/>
    <s v="Servicio de asistencia técnica a los entes territoriales para el desarrollo turístico"/>
    <n v="3502039"/>
    <s v="Servicio de asistencia técnica a los entes territoriales para el desarrollo turístico"/>
    <n v="350203910"/>
    <s v="Proyectos de infraestructura turística apoyados"/>
    <n v="350203910"/>
    <s v="Proyectos de infraestructura turística apoyados"/>
    <s v="N.A."/>
    <n v="2"/>
    <m/>
    <n v="2"/>
    <x v="44"/>
    <x v="44"/>
    <s v="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
    <m/>
    <m/>
    <m/>
    <m/>
    <m/>
    <m/>
    <n v="50709524"/>
    <m/>
    <m/>
    <n v="50709524"/>
    <s v="Secretario de Turismo, Industria y Comercio"/>
  </r>
  <r>
    <n v="311"/>
    <x v="6"/>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 Turística_x000a_Tasa de desempleo"/>
    <n v="3502046"/>
    <s v="Servicio de promoción turística"/>
    <n v="3502046"/>
    <s v="Servicio de promoción turística"/>
    <s v="350204600"/>
    <s v="Campañas realizadas"/>
    <s v="350204600"/>
    <s v="Campañas realizadas"/>
    <s v="N.A."/>
    <n v="1"/>
    <m/>
    <n v="1"/>
    <x v="45"/>
    <x v="45"/>
    <s v="Incrementar en índice de competitividad   turística,  a través de la promoción del departamento como destino turístico y en  fortalecimiento de las  Agencias de Inversión   con la articulación de  instituciones,  gremios y demás actores del sector."/>
    <m/>
    <m/>
    <m/>
    <m/>
    <m/>
    <m/>
    <m/>
    <n v="864000000"/>
    <m/>
    <n v="864000000"/>
    <s v="Secretario de Turismo, Industria y Comercio"/>
  </r>
  <r>
    <n v="311"/>
    <x v="6"/>
    <n v="2"/>
    <s v="Liderazgo, Gobernabilidad y Transparecia"/>
    <n v="36"/>
    <s v="Trabajo"/>
    <n v="3602"/>
    <s v="Generación y formalización del empleo. &quot;Tú y yo con empleo de calidad&quot;"/>
    <n v="3602"/>
    <s v="Generación y formalización del empleo"/>
    <s v="Índice Departamental de Competitividad_x000a_Tasa de desempleo"/>
    <n v="3602018"/>
    <s v="Servicios de apoyo financiero para la creación de empresas"/>
    <n v="3602018"/>
    <s v="Servicios de apoyo financiero para la creación de empresas"/>
    <s v="360201800"/>
    <s v="Planes de negocio financiados"/>
    <s v="360201800"/>
    <s v="Planes de negocio financiados"/>
    <s v="N.A."/>
    <n v="4"/>
    <m/>
    <n v="4"/>
    <x v="46"/>
    <x v="46"/>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00000000"/>
    <m/>
    <m/>
    <n v="200000000"/>
    <s v="Secretario de Turismo, Industria y Comercio"/>
  </r>
  <r>
    <n v="311"/>
    <x v="6"/>
    <n v="2"/>
    <s v="Liderazgo, Gobernabilidad y Transparecia"/>
    <n v="36"/>
    <s v="Trabajo"/>
    <n v="3602"/>
    <s v="Generación y formalización del empleo. &quot;Tú y yo con empleo de calidad&quot;"/>
    <n v="3602"/>
    <s v="Generación y formalización del empleo"/>
    <s v="Índice Departamental de Competitividad_x000a_Tasa de desempleo"/>
    <n v="3602032"/>
    <s v="Servicio de asesoría técnica para el emprendimiento."/>
    <n v="3602032"/>
    <s v="Servicio de asesoría técnica para el emprendimiento."/>
    <s v="360203201"/>
    <s v="Emprendimientos fortalecidos"/>
    <s v="360203201"/>
    <s v="Emprendimientos fortalecidos"/>
    <s v="A"/>
    <n v="14"/>
    <m/>
    <n v="14"/>
    <x v="46"/>
    <x v="46"/>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50000000"/>
    <m/>
    <m/>
    <n v="50000000"/>
    <s v="Secretario de Turismo, Industria y Comercio"/>
  </r>
  <r>
    <n v="311"/>
    <x v="6"/>
    <n v="2"/>
    <s v="Liderazgo, Gobernabilidad y Transparecia"/>
    <n v="36"/>
    <s v="Trabajo"/>
    <n v="3602"/>
    <s v="Generación y formalización del empleo. &quot;Tú y yo con empleo de calidad&quot;"/>
    <n v="3602"/>
    <s v="Generación y formalización del empleo"/>
    <s v="Índice Departamental de Competitividad_x000a_Tasa de desempleo"/>
    <n v="3602029"/>
    <s v="Servicio de asistencia técnica para la generación y formalización del empleo"/>
    <n v="3602029"/>
    <s v="Servicio de asistencia técnica para la generación y formalización del empleo"/>
    <s v="360202904"/>
    <s v="Talleres de oferta institucional realizados"/>
    <s v="360202904"/>
    <s v="Talleres de oferta institucional realizados"/>
    <s v="N.A."/>
    <n v="13"/>
    <m/>
    <n v="13"/>
    <x v="46"/>
    <x v="46"/>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49500000"/>
    <m/>
    <m/>
    <n v="49500000"/>
    <s v="Secretario de Turismo, Industria y Comercio"/>
  </r>
  <r>
    <n v="311"/>
    <x v="6"/>
    <n v="2"/>
    <s v="Liderazgo, Gobernabilidad y Transparecia"/>
    <n v="36"/>
    <s v="Trabajo"/>
    <n v="3602"/>
    <s v="Generación y formalización del empleo. &quot;Tú y yo con empleo de calidad&quot;"/>
    <n v="3602"/>
    <s v="Generación y formalización del empleo"/>
    <s v="Índice Departamental de Competitividad_x000a_Tasa de desempleo"/>
    <n v="3602030"/>
    <s v="Servicio de información y monitoreo del mercado de trabajo"/>
    <n v="3602030"/>
    <s v="Servicio de información y monitoreo del mercado de trabajo"/>
    <s v="360203000"/>
    <s v="Reportes realizados"/>
    <s v="360203000"/>
    <s v="Reportes realizados"/>
    <s v="N.A."/>
    <n v="4"/>
    <m/>
    <n v="4"/>
    <x v="46"/>
    <x v="46"/>
    <s v="Incrementar en índice de competitividad  en el departamento del Quindío a través de la  formalización laboral y  generación de empleo con la  implementación  y promoción  del Ecosistemas de Emprendimientos  y la articulación con las entidades del sector trabajo."/>
    <m/>
    <m/>
    <m/>
    <m/>
    <m/>
    <m/>
    <n v="25000000"/>
    <m/>
    <m/>
    <n v="25000000"/>
    <s v="Secretario de Turismo, Industria y Comercio"/>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1"/>
    <s v="Servicio de asesoría para el fortalecimiento de la asociatividad"/>
    <n v="1702011"/>
    <s v="Servicio de asesoría para el fortalecimiento de la asociatividad"/>
    <s v="170201100"/>
    <s v="Asociaciones fortalecidas"/>
    <s v="170201100"/>
    <s v="Asociaciones fortalecidas"/>
    <s v="A"/>
    <n v="30"/>
    <m/>
    <n v="30"/>
    <x v="47"/>
    <x v="47"/>
    <s v="Aumentar en crecimiento económico del sector agropecuario (PIB), a través del  fortalecimiento de las organizaciones de  productores, mediante acciones de capacitación, acompañamiento, asesoría y seguimiento,  para el fomento de la cultura de la asociatividad."/>
    <m/>
    <m/>
    <m/>
    <m/>
    <m/>
    <m/>
    <n v="100000000"/>
    <m/>
    <m/>
    <n v="10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7"/>
    <s v="Servicio de apoyo financiero para proyectos productivos"/>
    <n v="1702007"/>
    <s v="Servicio de apoyo financiero para proyectos productivos"/>
    <s v="170200700"/>
    <s v="Proyectos productivos cofinanciados"/>
    <s v="170200700"/>
    <s v="Proyectos productivos cofinanciados"/>
    <s v="N.A."/>
    <n v="3"/>
    <n v="5"/>
    <n v="8"/>
    <x v="47"/>
    <x v="47"/>
    <s v="Aumentar en crecimiento económico del sector agropecuario (PIB), a través del  fortalecimiento de las organizaciones de  productores, mediante acciones de capacitación, acompañamiento, asesoría y seguimiento,  para el fomento de la cultura de la asociatividad."/>
    <m/>
    <m/>
    <m/>
    <m/>
    <m/>
    <m/>
    <n v="287529712"/>
    <m/>
    <m/>
    <n v="287529712"/>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09"/>
    <s v="Servicio de apoyo financiero para el acceso a activos productivos y de comercialización"/>
    <n v="1702009"/>
    <s v="Servicio de apoyo financiero para el acceso a activos productivos y de comercialización"/>
    <s v="170200900"/>
    <s v="Productores apoyados con activos productivos y de comercialización"/>
    <s v="170200900"/>
    <s v="Productores apoyados con activos productivos y de comercialización"/>
    <s v="N.A."/>
    <n v="166"/>
    <m/>
    <n v="166"/>
    <x v="47"/>
    <x v="47"/>
    <s v="Aumentar en crecimiento económico del sector agropecuario (PIB), a través del  fortalecimiento de las organizaciones de  productores, mediante acciones de capacitación, acompañamiento, asesoría y seguimiento,  para el fomento de la cultura de la asociatividad."/>
    <m/>
    <m/>
    <m/>
    <m/>
    <m/>
    <m/>
    <n v="20000000"/>
    <m/>
    <m/>
    <n v="2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7"/>
    <s v="Servicio de apoyo para el fomento organizativo de la agricultura campesina, familiar y comunitaria"/>
    <n v="1702017"/>
    <s v="Servicio de apoyo para el fomento organizativo de la agricultura campesina, familiar y comunitaria"/>
    <s v="170201700"/>
    <s v="Productores agropecuarios apoyados"/>
    <s v="170201700"/>
    <s v="Productores agropecuarios apoyados"/>
    <s v="N.A."/>
    <n v="100"/>
    <m/>
    <n v="100"/>
    <x v="48"/>
    <x v="48"/>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125000000"/>
    <m/>
    <m/>
    <n v="125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14"/>
    <s v="Servicio de apoyo para el acceso a maquinaria y equipos"/>
    <n v="1702014"/>
    <s v="Servicio de apoyo para el acceso a maquinaria y equipos"/>
    <s v="170201400"/>
    <s v="Productores beneficiados con acceso a maquinaria y equipo"/>
    <s v="170201400"/>
    <s v="Productores beneficiados con acceso a maquinaria y equipo"/>
    <s v="N.A."/>
    <n v="25"/>
    <m/>
    <n v="25"/>
    <x v="48"/>
    <x v="48"/>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50000000"/>
    <m/>
    <m/>
    <n v="5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1"/>
    <s v="Servicio de acompañamiento productivo y empresarial"/>
    <n v="1702021"/>
    <s v="Servicio de acompañamiento productivo y empresarial"/>
    <s v="170202100"/>
    <s v="Unidades productivas beneficiadas"/>
    <s v="170202100"/>
    <s v="Unidades productivas beneficiadas"/>
    <s v="N.A."/>
    <n v="150"/>
    <m/>
    <n v="150"/>
    <x v="48"/>
    <x v="48"/>
    <s v="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
    <m/>
    <m/>
    <m/>
    <m/>
    <m/>
    <m/>
    <n v="20000000"/>
    <m/>
    <m/>
    <n v="2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0"/>
    <s v="Organizaciones de productores formales apoyadas"/>
    <s v="170203800"/>
    <s v="Organizaciones de productores formales apoyadas"/>
    <s v="A"/>
    <n v="30"/>
    <m/>
    <n v="30"/>
    <x v="49"/>
    <x v="49"/>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65000000"/>
    <m/>
    <m/>
    <n v="65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38"/>
    <s v="Servicio de apoyo a la comercialización"/>
    <n v="1702038"/>
    <s v="Servicio de apoyo a la comercialización"/>
    <s v="170203801"/>
    <s v="Productores apoyados para la participación en mercados campesinos"/>
    <s v="170203801"/>
    <s v="Productores apoyados para la participación en mercados campesinos"/>
    <s v="N.A."/>
    <n v="80"/>
    <m/>
    <n v="80"/>
    <x v="49"/>
    <x v="49"/>
    <s v="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
    <m/>
    <m/>
    <m/>
    <m/>
    <m/>
    <m/>
    <n v="18000000"/>
    <m/>
    <m/>
    <n v="18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3"/>
    <s v="Documentos de planeación"/>
    <n v="1702023"/>
    <s v="Documentos de planeación"/>
    <s v="170202301"/>
    <s v="Planes de Desarrollo Agropecuario y Rural elaborados"/>
    <s v="170202301"/>
    <s v="Planes de Desarrollo Agropecuario y Rural elaborados"/>
    <s v="A"/>
    <n v="1"/>
    <m/>
    <n v="1"/>
    <x v="50"/>
    <x v="50"/>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30000000"/>
    <m/>
    <m/>
    <n v="3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4"/>
    <s v="Servicios de acompañamiento en la implementación de planes de desarrollo agropecuario y rural"/>
    <n v="1702024"/>
    <s v="Servicios de acompañamiento en la implementación de planes de desarrollo agropecuario y rural"/>
    <s v="170202400"/>
    <s v="Planes de Desarrollo Agropecuario y Rural acompañados"/>
    <s v="170202400"/>
    <s v="Planes de Desarrollo Agropecuario y Rural acompañados"/>
    <s v="A"/>
    <n v="12"/>
    <m/>
    <n v="12"/>
    <x v="50"/>
    <x v="50"/>
    <s v="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
    <m/>
    <m/>
    <m/>
    <m/>
    <m/>
    <m/>
    <n v="60000000"/>
    <m/>
    <m/>
    <n v="60000000"/>
    <s v="Secretario de Agricultura, Desarrollo Rural y Medio Ambiente"/>
  </r>
  <r>
    <n v="312"/>
    <x v="7"/>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recimiento económico del sector agropecuario (PIB)"/>
    <n v="1702025"/>
    <s v="Servicio de apoyo en la formulación y estructuración de proyectos"/>
    <n v="1702025"/>
    <s v="Servicio de apoyo en la formulación y estructuración de proyectos"/>
    <s v="170202500"/>
    <s v="Proyectos estructurados"/>
    <s v="170202500"/>
    <s v="Proyectos estructurados"/>
    <s v="N.A."/>
    <n v="25"/>
    <m/>
    <n v="25"/>
    <x v="51"/>
    <x v="51"/>
    <s v="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
    <m/>
    <m/>
    <m/>
    <m/>
    <m/>
    <m/>
    <n v="27000000"/>
    <m/>
    <m/>
    <n v="27000000"/>
    <s v="Secretario de Agricultura, Desarrollo Rural y Medio Ambiente"/>
  </r>
  <r>
    <n v="312"/>
    <x v="7"/>
    <n v="2"/>
    <s v="Liderazgo, Gobernabilidad y Transparecia"/>
    <n v="17"/>
    <s v="Agricultura y desarrollo rural"/>
    <n v="1703"/>
    <s v="Servicios financieros y gestión del riesgo para las actividades agropecuarias y rurales. &quot;Tú y yo con un campo protegido&quot;"/>
    <n v="1703"/>
    <s v="Servicios financieros y gestión del riesgo para las actividades agropecuarias y rurales"/>
    <s v="Crecimiento económico del sector agropecuario (PIB)"/>
    <n v="1703013"/>
    <s v="Servicio de apoyo a la implementación de mecanismos y herramientas para el conocimiento, reducción y manejo de riesgos agropecuarios"/>
    <n v="1703013"/>
    <s v="Servicio de apoyo a la implementación de mecanismos y herramientas para el conocimiento, reducción y manejo de riesgos agropecuarios"/>
    <s v="170301300"/>
    <s v="Personas beneficiadas"/>
    <s v="170301300"/>
    <s v="Personas beneficiadas"/>
    <s v="N.A."/>
    <n v="55"/>
    <m/>
    <n v="55"/>
    <x v="52"/>
    <x v="52"/>
    <s v="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
    <m/>
    <m/>
    <m/>
    <m/>
    <m/>
    <m/>
    <n v="32907909"/>
    <m/>
    <m/>
    <n v="32907909"/>
    <s v="Secretario de Agricultura, Desarrollo Rural y Medio Ambiente"/>
  </r>
  <r>
    <n v="312"/>
    <x v="7"/>
    <n v="2"/>
    <s v="Liderazgo, Gobernabilidad y Transparecia"/>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02"/>
    <s v="Documentos de lineamientos técnicos"/>
    <n v="1704002"/>
    <s v="Documentos de lineamientos técnicos"/>
    <s v="170400203"/>
    <s v="Documentos de lineamientos para el ordenamiento social y productivo elaborados"/>
    <s v="170400203"/>
    <s v="Documentos de lineamientos para el ordenamiento social y productivo elaborados"/>
    <s v="A"/>
    <n v="1"/>
    <m/>
    <n v="1"/>
    <x v="53"/>
    <x v="53"/>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42000000"/>
    <m/>
    <m/>
    <n v="42000000"/>
    <s v="Secretario de Agricultura, Desarrollo Rural y Medio Ambiente"/>
  </r>
  <r>
    <n v="312"/>
    <x v="7"/>
    <n v="2"/>
    <s v="Liderazgo, Gobernabilidad y Transparecia"/>
    <n v="17"/>
    <s v="Agricultura y desarrollo rural"/>
    <n v="1704"/>
    <s v="Ordenamiento social y uso productivo del territorio rural. &quot;Tú y yo con un campo planificado&quot;"/>
    <n v="1704"/>
    <s v="Ordenamiento social y uso productivo del territorio rural"/>
    <s v="Crecimiento económico del sector agropecuario (PIB)"/>
    <n v="1704017"/>
    <s v="Servicio de apoyo para el fomento de la formalidad"/>
    <n v="1704017"/>
    <s v="Servicio de apoyo para el fomento de la formalidad"/>
    <s v="170401700"/>
    <s v="Personas sensibilizadas en la formalización "/>
    <s v="170401700"/>
    <s v="Personas sensibilizadas en la formalización "/>
    <s v="N.A."/>
    <n v="150"/>
    <m/>
    <n v="150"/>
    <x v="53"/>
    <x v="53"/>
    <s v="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
    <m/>
    <m/>
    <m/>
    <m/>
    <m/>
    <m/>
    <n v="28000000"/>
    <m/>
    <m/>
    <n v="28000000"/>
    <s v="Secretario de Agricultura, Desarrollo Rural y Medio Ambiente"/>
  </r>
  <r>
    <n v="312"/>
    <x v="7"/>
    <n v="2"/>
    <s v="Liderazgo, Gobernabilidad y Transparecia"/>
    <n v="17"/>
    <s v="Agricultura y desarrollo rural"/>
    <n v="1706"/>
    <s v="Aprovechamiento de mercados externos. &quot;Tú y yo a los mercados internacionales&quot;"/>
    <n v="1706"/>
    <s v="Aprovechamiento de mercados externos"/>
    <s v="Crecimiento económico del sector agropecuario (PIB)"/>
    <n v="1706004"/>
    <s v="Servicio de apoyo financiero para la participación en ferias nacionales e internacionales"/>
    <n v="1706004"/>
    <s v="Servicio de apoyo financiero para la participación en ferias nacionales e internacionales"/>
    <s v="170600400"/>
    <s v="Participaciones en ferias nacionales e internacionales"/>
    <s v="170600400"/>
    <s v="Participaciones en ferias nacionales e internacionales"/>
    <s v="A"/>
    <n v="10"/>
    <m/>
    <n v="10"/>
    <x v="54"/>
    <x v="54"/>
    <s v=" Aumentar en crecimiento económico del sector agropecuario (PIB),  a través del comercio interior  y exterior, inteligencia de mercados,  sistemas de información, acompañamiento  y  financiación  en mercadeo y  comercialización."/>
    <m/>
    <m/>
    <m/>
    <m/>
    <m/>
    <m/>
    <n v="20000000"/>
    <m/>
    <m/>
    <n v="20000000"/>
    <s v="Secretario de Agricultura, Desarrollo Rural y Medio Ambiente"/>
  </r>
  <r>
    <n v="312"/>
    <x v="7"/>
    <n v="2"/>
    <s v="Liderazgo, Gobernabilidad y Transparecia"/>
    <n v="17"/>
    <s v="Agricultura y desarrollo rural"/>
    <n v="1707"/>
    <s v="Sanidad agropecuaria e inocuidad agroalimentaria. &quot;Tú y yo con un agro saludable&quot;"/>
    <n v="1707"/>
    <s v="Sanidad agropecuaria e inocuidad agroalimentaria "/>
    <s v="Crecimiento económico del sector agropecuario (PIB)"/>
    <n v="1707069"/>
    <s v="Servicio de divulgación y socialización"/>
    <n v="1707069"/>
    <s v="Servicio de divulgación y socialización"/>
    <s v="170706900"/>
    <s v="Eventos realizados"/>
    <s v="170706900"/>
    <s v="Eventos realizados"/>
    <s v="N.A."/>
    <n v="5"/>
    <m/>
    <n v="5"/>
    <x v="55"/>
    <x v="55"/>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
    <m/>
    <m/>
    <m/>
    <m/>
    <m/>
    <n v="43000000"/>
    <m/>
    <m/>
    <n v="43000000"/>
    <s v="Secretario de Agricultura, Desarrollo Rural y Medio Ambiente"/>
  </r>
  <r>
    <n v="312"/>
    <x v="7"/>
    <n v="2"/>
    <s v="Liderazgo, Gobernabilidad y Transparecia"/>
    <n v="17"/>
    <s v="Agricultura y desarrollo rural"/>
    <n v="1708"/>
    <s v="Ciencia, tecnología e innovación agropecuaria. &quot;Tú y yo con un agro interconectado&quot;"/>
    <n v="1708"/>
    <s v="Ciencia, tecnología e innovación agropecuaria"/>
    <s v="Crecimiento económico del sector agropecuario (PIB)"/>
    <n v="1708016"/>
    <s v="Documentos de lineamientos técnicos"/>
    <n v="1708016"/>
    <s v="Documentos de lineamientos técnicos"/>
    <s v="170801600"/>
    <s v="Documentos de lineamientos técnicos elaborados"/>
    <s v="170801600"/>
    <s v="Documentos de lineamientos técnicos elaborados"/>
    <s v="A"/>
    <n v="2"/>
    <m/>
    <n v="2"/>
    <x v="56"/>
    <x v="56"/>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20000000"/>
    <m/>
    <m/>
    <n v="20000000"/>
    <s v="Secretario de Agricultura, Desarrollo Rural y Medio Ambiente"/>
  </r>
  <r>
    <n v="312"/>
    <x v="7"/>
    <n v="2"/>
    <s v="Liderazgo, Gobernabilidad y Transparecia"/>
    <n v="17"/>
    <s v="Agricultura y desarrollo rural"/>
    <n v="1708"/>
    <s v="Ciencia, tecnología e innovación agropecuaria. &quot;Tú y yo con un agro interconectado&quot;"/>
    <n v="1708"/>
    <s v="Ciencia, tecnología e innovación agropecuaria"/>
    <s v="Crecimiento económico del sector agropecuario (PIB)"/>
    <n v="1708051"/>
    <s v="Servicio de información actualizado"/>
    <n v="1708051"/>
    <s v="Servicio de información actualizado"/>
    <s v="170805100"/>
    <s v="Sistemas de información actualizados"/>
    <s v="170805100"/>
    <s v="Sistemas de información actualizados"/>
    <s v="A"/>
    <n v="1"/>
    <m/>
    <n v="1"/>
    <x v="56"/>
    <x v="56"/>
    <s v="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
    <m/>
    <m/>
    <m/>
    <m/>
    <m/>
    <m/>
    <n v="20000000"/>
    <m/>
    <m/>
    <n v="20000000"/>
    <s v="Secretario de Agricultura, Desarrollo Rural y Medio Ambiente"/>
  </r>
  <r>
    <n v="312"/>
    <x v="7"/>
    <n v="2"/>
    <s v="Liderazgo, Gobernabilidad y Transparecia"/>
    <n v="17"/>
    <s v="Agricultura y desarrollo rural"/>
    <n v="1709"/>
    <s v="Infraestructura productiva y comercialización. &quot;Tú y yo con agro competitivo&quot;"/>
    <n v="1709"/>
    <s v="Infraestructura productiva y comercialización"/>
    <s v="Crecimiento económico del sector agropecuario (PIB)"/>
    <n v="1709019"/>
    <s v="Centros logísticos agropecuarios adecuados"/>
    <n v="1709019"/>
    <s v="Centros logísticos agropecuarios adecuados"/>
    <n v="170901900"/>
    <s v="Centros logísticos agropecuarios adecuados"/>
    <n v="170901900"/>
    <s v="Centros logísticos agropecuarios adecuados"/>
    <s v="N.A."/>
    <n v="4"/>
    <n v="1"/>
    <n v="5"/>
    <x v="57"/>
    <x v="57"/>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43000000"/>
    <m/>
    <m/>
    <n v="43000000"/>
    <s v="Secretario de Agricultura, Desarrollo Rural y Medio Ambiente"/>
  </r>
  <r>
    <n v="312"/>
    <x v="7"/>
    <n v="2"/>
    <s v="Liderazgo, Gobernabilidad y Transparecia"/>
    <n v="17"/>
    <s v="Agricultura y desarrollo rural"/>
    <n v="1709"/>
    <s v="Infraestructura productiva y comercialización. &quot;Tú y yo con agro competitivo&quot;"/>
    <n v="1709"/>
    <s v="Infraestructura productiva y comercialización"/>
    <s v="Crecimiento económico del sector agropecuario (PIB)"/>
    <n v="1709034"/>
    <s v="Infraestructura de pos cosecha adecuada"/>
    <n v="1709034"/>
    <s v="Infraestructura de pos cosecha adecuada"/>
    <s v="170903400"/>
    <s v="Infraestructura de pos cosecha adecuada"/>
    <s v="170903400"/>
    <s v="Infraestructura de pos cosecha adecuada"/>
    <s v="N.A."/>
    <n v="3"/>
    <n v="1"/>
    <n v="4"/>
    <x v="57"/>
    <x v="57"/>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43000000"/>
    <m/>
    <m/>
    <n v="43000000"/>
    <s v="Secretario de Agricultura, Desarrollo Rural y Medio Ambiente"/>
  </r>
  <r>
    <n v="312"/>
    <x v="7"/>
    <n v="2"/>
    <s v="Liderazgo, Gobernabilidad y Transparecia"/>
    <n v="17"/>
    <s v="Agricultura y desarrollo rural"/>
    <n v="1709"/>
    <s v="Infraestructura productiva y comercialización. &quot;Tú y yo con agro competitivo&quot;"/>
    <n v="1709"/>
    <s v="Infraestructura productiva y comercialización"/>
    <s v="Crecimiento económico del sector agropecuario (PIB)"/>
    <n v="1709093"/>
    <s v="Servicio de procesamiento de caña panelera"/>
    <n v="1709093"/>
    <s v="Servicio de procesamiento de caña panelera"/>
    <s v="170909300"/>
    <s v="Trapiches paneleros con servicio de procesamiento de caña."/>
    <s v="170909300"/>
    <s v="Trapiches paneleros con servicio de procesamiento de caña."/>
    <s v="N.A."/>
    <n v="1"/>
    <m/>
    <n v="1"/>
    <x v="57"/>
    <x v="57"/>
    <s v="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
    <m/>
    <m/>
    <m/>
    <m/>
    <m/>
    <m/>
    <n v="22000000"/>
    <m/>
    <m/>
    <n v="22000000"/>
    <s v="Secretario de Agricultura, Desarrollo Rural y Medio Ambiente"/>
  </r>
  <r>
    <n v="312"/>
    <x v="7"/>
    <n v="2"/>
    <s v="Liderazgo, Gobernabilidad y Transparecia"/>
    <n v="35"/>
    <s v="Comercio, Industria y Turismo"/>
    <n v="3502"/>
    <s v="Productividad y competitividad de las empresas &quot;Tú y yo con empresas competitivas&quot; "/>
    <n v="3502"/>
    <s v="Productividad y competitividad de las empresas colombianas "/>
    <s v="Crecimiento económico del sector agropecuario (PIB)_x000a_Tasa desempleo"/>
    <n v="3502017"/>
    <s v="Servicio de asistencia técnica para emprendedores y/o empresas en edad temprana"/>
    <n v="3502017"/>
    <s v="Servicio de asistencia técnica para emprendedores y/o empresas en edad temprana"/>
    <s v="350201701"/>
    <s v="Necesidades empresariales atendidas a partir de emprendimientos "/>
    <s v="350201701"/>
    <s v="Necesidades empresariales atendidas a partir de emprendimientos "/>
    <s v="A"/>
    <n v="6"/>
    <m/>
    <n v="6"/>
    <x v="58"/>
    <x v="58"/>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18000000"/>
    <m/>
    <m/>
    <n v="18000000"/>
    <s v="Secretario de Agricultura, Desarrollo Rural y Medio Ambiente"/>
  </r>
  <r>
    <n v="312"/>
    <x v="7"/>
    <n v="2"/>
    <s v="Liderazgo, Gobernabilidad y Transparecia"/>
    <n v="35"/>
    <s v="Comercio, Industria y Turismo"/>
    <n v="3502"/>
    <s v="Productividad y competitividad de las empresas &quot;Tú y yo con empresas competitivas&quot; "/>
    <n v="3502"/>
    <s v="Productividad y competitividad de las empresas colombianas "/>
    <s v="Índice Departamental de Competitividad_x000a_Tasa de desempleo"/>
    <n v="3502007"/>
    <s v="Servicio de asistencia técnica para el desarrollo de iniciativas clústeres"/>
    <n v="3502007"/>
    <s v="Servicio de asistencia técnica para el desarrollo de iniciativas clústeres"/>
    <s v="350200700"/>
    <s v="Clústeres asistidos en la implementación de los planes de acción"/>
    <s v="350200700"/>
    <s v="Clústeres asistidos en la implementación de los planes de acción"/>
    <s v="A"/>
    <n v="5"/>
    <m/>
    <n v="5"/>
    <x v="58"/>
    <x v="58"/>
    <s v="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
    <m/>
    <m/>
    <m/>
    <m/>
    <m/>
    <m/>
    <n v="18000000"/>
    <m/>
    <m/>
    <n v="18000000"/>
    <s v="Secretario de Agricultura, Desarrollo Rural y Medio Ambiente"/>
  </r>
  <r>
    <n v="312"/>
    <x v="7"/>
    <n v="3"/>
    <s v="Liderazgo, Gobernabilidad y Transparecia"/>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13"/>
    <s v="Documentos de lineamientos técnicos para mejorar la calidad ambiental de las áreas urbanas"/>
    <n v="3201013"/>
    <s v="Documentos de lineamientos técnicos para mejorar la calidad ambiental de las áreas urbanas"/>
    <s v="320101300"/>
    <s v="Documentos de lineamientos técnicos para  mejorar la calidad ambiental de las áreas urbanas elaborados"/>
    <s v="320101300"/>
    <s v="Documentos de lineamientos técnicos para  mejorar la calidad ambiental de las áreas urbanas elaborados"/>
    <s v="N.A."/>
    <n v="1"/>
    <m/>
    <n v="1"/>
    <x v="59"/>
    <x v="59"/>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32000000"/>
    <m/>
    <m/>
    <n v="32000000"/>
    <s v="Secretario de Agricultura, Desarrollo Rural y Medio Ambiente"/>
  </r>
  <r>
    <n v="312"/>
    <x v="7"/>
    <n v="3"/>
    <s v="Liderazgo, Gobernabilidad y Transparecia"/>
    <n v="32"/>
    <s v="Ambiente y desarrollo sostenible"/>
    <s v="3201"/>
    <s v="Fortalecimiento del desempeño ambiental de los sectores productivos. &quot;Tú y yo guardianes de la biodiversidad."/>
    <s v="3201"/>
    <s v="Fortalecimiento del desempeño ambiental de los sectores productivos"/>
    <s v="Porcentaje de Ecosistemas protegidos y/o en procesos de restauración en el Departamento "/>
    <n v="3201008"/>
    <s v="Servicio de vigilancia de la calidad del aire"/>
    <n v="3201008"/>
    <s v="Servicio de vigilancia de la calidad del aire"/>
    <s v="320100805"/>
    <s v="Campaña de monitoreo de calidad del aire realizadas"/>
    <s v="320100805"/>
    <s v="Campaña de monitoreo de calidad del aire realizadas"/>
    <s v="N.A."/>
    <n v="3"/>
    <m/>
    <n v="3"/>
    <x v="59"/>
    <x v="59"/>
    <s v="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
    <m/>
    <m/>
    <m/>
    <m/>
    <m/>
    <m/>
    <n v="50000000"/>
    <m/>
    <m/>
    <n v="50000000"/>
    <s v="Secretario de Agricultura, Desarrollo Rural y Medio Ambiente"/>
  </r>
  <r>
    <n v="312"/>
    <x v="7"/>
    <n v="3"/>
    <s v="Liderazgo, Gobernabilidad y Transparecia"/>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37"/>
    <s v="Servicio de recuperación de cuerpos de agua lénticos y lóticos"/>
    <n v="3202037"/>
    <s v="Servicio de recuperación de cuerpos de agua lénticos y lóticos"/>
    <s v="320203704"/>
    <s v="Bosque ripario recuperado"/>
    <s v="320203704"/>
    <s v="Bosque ripario recuperado"/>
    <s v="N.A."/>
    <n v="40"/>
    <n v="40"/>
    <n v="80"/>
    <x v="60"/>
    <x v="60"/>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50000000"/>
    <m/>
    <m/>
    <n v="50000000"/>
    <s v="Secretario de Agricultura, Desarrollo Rural y Medio Ambiente"/>
  </r>
  <r>
    <n v="312"/>
    <x v="7"/>
    <n v="3"/>
    <s v="Liderazgo, Gobernabilidad y Transparecia"/>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Adquisición, mantenimiento y administración de áreas de importancia estratégica para la conservación y regulación del recurso hídrico."/>
    <n v="3202037"/>
    <s v="Servicio de recuperación de cuerpos de agua lénticos y lóticos"/>
    <s v="ND"/>
    <s v="Número de Hectáreas intervenidas "/>
    <n v="320203700"/>
    <s v="Extensión de cuerpos de agua recuperados"/>
    <s v="N.A."/>
    <n v="60"/>
    <m/>
    <n v="60"/>
    <x v="60"/>
    <x v="60"/>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667344905"/>
    <m/>
    <m/>
    <n v="667344905"/>
    <s v="Secretario de Agricultura, Desarrollo Rural y Medio Ambiente"/>
  </r>
  <r>
    <n v="312"/>
    <x v="7"/>
    <n v="3"/>
    <s v="Liderazgo, Gobernabilidad y Transparecia"/>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n v="3202017"/>
    <s v="Servicio apoyo financiero para la implementación de esquemas de pago por servicios ambientales"/>
    <n v="3202043"/>
    <s v="Servicio apoyo financiero para la implementación de esquemas de pago por Servicios ambientales"/>
    <s v="320201700"/>
    <s v="Esquemas de pago por Servicio ambientales implementados "/>
    <n v="320204300"/>
    <s v="Áreas con esquemas de pago por Servicios Ambientales implementados "/>
    <s v="A"/>
    <n v="1"/>
    <m/>
    <n v="1"/>
    <x v="60"/>
    <x v="60"/>
    <s v="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
    <m/>
    <m/>
    <m/>
    <m/>
    <m/>
    <m/>
    <n v="286004959"/>
    <m/>
    <m/>
    <n v="286004959"/>
    <s v="Secretario de Agricultura, Desarrollo Rural y Medio Ambiente"/>
  </r>
  <r>
    <n v="312"/>
    <x v="7"/>
    <n v="3"/>
    <s v="Liderazgo, Gobernabilidad y Transparecia"/>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Estrategia  departamental para la protección y bienestar de los animales domésticos y silvestres del Departamento "/>
    <n v="3202014"/>
    <s v="Servicio de educación informal en el marco de la conservación de la biodiversidad y los Servicio ecosistémicos"/>
    <s v="ND"/>
    <s v="Estrategia  para la protección y bienestar de los animales domésticos y silvestres adoptada"/>
    <n v="320201402"/>
    <s v="Talleres realizados"/>
    <s v="A"/>
    <n v="1"/>
    <m/>
    <n v="1"/>
    <x v="61"/>
    <x v="61"/>
    <s v="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
    <m/>
    <m/>
    <m/>
    <m/>
    <m/>
    <m/>
    <n v="36000000"/>
    <m/>
    <m/>
    <n v="36000000"/>
    <s v="Secretario de Agricultura, Desarrollo Rural y Medio Ambiente"/>
  </r>
  <r>
    <n v="312"/>
    <x v="7"/>
    <n v="3"/>
    <s v="Liderazgo, Gobernabilidad y Transparecia"/>
    <n v="32"/>
    <s v="Ambiente y desarrollo sostenible"/>
    <n v="3202"/>
    <s v="Conservación de la biodiversidad y sus servicios ecosistémicos. &quot;Tú y yo en territorios biodiversos&quot;"/>
    <n v="3202"/>
    <s v="Conservación de la biodiversidad y sus servicios ecosistémicos"/>
    <s v="Porcentaje de Ecosistemas protegidos y/o en procesos de restauración en el Departamento "/>
    <s v="ND"/>
    <s v="Realizar  campaña  de sensibilización y apropiación del patrimonio ambiental en el Departamento"/>
    <n v="3202014"/>
    <s v="Servicio de educación informal en el marco de la conservación de la biodiversidad y los Servicio ecosistémicos"/>
    <s v="ND"/>
    <s v="Campaña  de sensibilización y apropiación del patrimonio ambiental realizada"/>
    <n v="320201402"/>
    <s v="Talleres realizados"/>
    <s v="N.A."/>
    <n v="1"/>
    <m/>
    <n v="1"/>
    <x v="62"/>
    <x v="62"/>
    <s v="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
    <m/>
    <m/>
    <m/>
    <m/>
    <m/>
    <m/>
    <n v="54000000"/>
    <m/>
    <m/>
    <n v="54000000"/>
    <s v="Secretario de Agricultura, Desarrollo Rural y Medio Ambiente"/>
  </r>
  <r>
    <n v="312"/>
    <x v="7"/>
    <n v="3"/>
    <s v="Liderazgo, Gobernabilidad y Transparecia"/>
    <n v="32"/>
    <s v="Ambiente y desarrollo sostenible"/>
    <s v="3204"/>
    <s v="Gestión de la información y en conocimiento ambiental. &quot;Tú y yo conscientes con la naturaleza&quot;"/>
    <s v="3204"/>
    <s v="Gestión de la información y el conocimiento ambiental "/>
    <s v="Porcentaje de Ecosistemas protegidos y/o en procesos de restauración en el Departamento "/>
    <n v="3204012"/>
    <s v="Servicio de apoyo financiero a emprendimientos"/>
    <n v="3204012"/>
    <s v="Servicio de apoyo financiero a emprendimientos"/>
    <s v="320401200"/>
    <s v="Emprendimientos apoyados "/>
    <s v="320401200"/>
    <s v="Emprendimientos apoyados "/>
    <s v="N.A."/>
    <n v="5"/>
    <m/>
    <n v="5"/>
    <x v="63"/>
    <x v="63"/>
    <s v="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
    <m/>
    <m/>
    <m/>
    <m/>
    <m/>
    <m/>
    <n v="120000000"/>
    <m/>
    <m/>
    <n v="120000000"/>
    <s v="Secretario de Agricultura, Desarrollo Rural y Medio Ambiente"/>
  </r>
  <r>
    <n v="312"/>
    <x v="7"/>
    <n v="3"/>
    <s v="Liderazgo, Gobernabilidad y Transparecia"/>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09"/>
    <s v="Barreras rompe vientos recuperadas"/>
    <s v="3205009"/>
    <s v="Barreras rompe vientos recuperadas"/>
    <s v="320500900"/>
    <s v="Barreras rompe vientos"/>
    <s v="320500900"/>
    <s v="Barreras rompe vientos"/>
    <s v="N.A."/>
    <n v="300"/>
    <m/>
    <n v="300"/>
    <x v="64"/>
    <x v="64"/>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20000000"/>
    <m/>
    <m/>
    <n v="20000000"/>
    <s v="Secretario de Agricultura, Desarrollo Rural y Medio Ambiente"/>
  </r>
  <r>
    <n v="312"/>
    <x v="7"/>
    <n v="3"/>
    <s v="Liderazgo, Gobernabilidad y Transparecia"/>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s v="3205014"/>
    <s v="Obras para el control de erosión"/>
    <s v="3205014"/>
    <s v="Obras para el control de erosión"/>
    <s v="320501400"/>
    <s v="Área reforestada "/>
    <s v="320501400"/>
    <s v="Área reforestada "/>
    <s v="N.A."/>
    <n v="20"/>
    <m/>
    <n v="20"/>
    <x v="64"/>
    <x v="64"/>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20000000"/>
    <m/>
    <m/>
    <n v="20000000"/>
    <s v="Secretario de Agricultura, Desarrollo Rural y Medio Ambiente"/>
  </r>
  <r>
    <n v="312"/>
    <x v="7"/>
    <n v="3"/>
    <s v="Liderazgo, Gobernabilidad y Transparecia"/>
    <n v="32"/>
    <s v="Ambiente y desarrollo sostenible"/>
    <n v="3205"/>
    <s v="Ordenamiento Ambiental Territorial. &quot;Tú y yo planificamos con sentido ambiental&quot;"/>
    <n v="3205"/>
    <s v="Ordenamiento ambiental territorial "/>
    <s v="Porcentaje de Ecosistemas protegidos y/o en procesos de restauración en el Departamento "/>
    <n v="3205010"/>
    <s v="Obras para estabilización de taludes"/>
    <n v="3205010"/>
    <s v="Obras para estabilización de taludes"/>
    <s v="320501000"/>
    <s v="Obras para estabilización de taludes realizadas"/>
    <n v="320501000"/>
    <s v="Obras para estabilización de taludes realizadas"/>
    <s v="N.A."/>
    <n v="1"/>
    <n v="1"/>
    <n v="2"/>
    <x v="64"/>
    <x v="64"/>
    <s v="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
    <m/>
    <m/>
    <m/>
    <m/>
    <m/>
    <m/>
    <n v="42000000"/>
    <m/>
    <m/>
    <n v="42000000"/>
    <s v="Secretario de Agricultura, Desarrollo Rural y Medio Ambiente"/>
  </r>
  <r>
    <n v="312"/>
    <x v="7"/>
    <n v="3"/>
    <s v="Liderazgo, Gobernabilidad y Transparecia"/>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05"/>
    <s v="Servicio de divulgación de la información en gestión del cambio climático para un desarrollo bajo en carbono y resiliente al clima"/>
    <s v="3206005"/>
    <s v="Servicio de divulgación de la información en gestión del cambio climático para un desarrollo bajo en carbono y resiliente al clima"/>
    <s v="320600500"/>
    <s v="Campañas de información en gestión de cambio climático realizadas "/>
    <s v="320600500"/>
    <s v="Campañas de información en gestión de cambio climático realizadas "/>
    <s v="N.A."/>
    <n v="4"/>
    <m/>
    <n v="4"/>
    <x v="65"/>
    <x v="65"/>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25000000"/>
    <m/>
    <m/>
    <n v="25000000"/>
    <s v="Secretario de Agricultura, Desarrollo Rural y Medio Ambiente"/>
  </r>
  <r>
    <n v="312"/>
    <x v="7"/>
    <n v="3"/>
    <s v="Liderazgo, Gobernabilidad y Transparecia"/>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n v="3206014"/>
    <s v="Servicio de producción de plántulas en viveros"/>
    <n v="3206014"/>
    <s v="Servicio de producción de plántulas en viveros"/>
    <s v="320601400"/>
    <s v="Plántulas producidas"/>
    <s v="320601400"/>
    <s v="Plántulas producidas"/>
    <s v="N.A."/>
    <n v="2000"/>
    <m/>
    <n v="2000"/>
    <x v="65"/>
    <x v="65"/>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18000000"/>
    <m/>
    <m/>
    <n v="18000000"/>
    <s v="Secretario de Agricultura, Desarrollo Rural y Medio Ambiente"/>
  </r>
  <r>
    <n v="312"/>
    <x v="7"/>
    <n v="3"/>
    <s v="Liderazgo, Gobernabilidad y Transparecia"/>
    <n v="32"/>
    <s v="Ambiente y desarrollo sostenible"/>
    <s v="3206"/>
    <s v="Gestión del cambio climático para un desarrollo bajo en carbono y resiliente al clima. &quot;Tú y yo preparados para el cambio climático&quot;"/>
    <s v="3206"/>
    <s v="Gestión del cambio climático para un desarrollo bajo en carbono y resiliente al clima"/>
    <s v="Porcentaje de Ecosistemas protegidos y/o en procesos de restauración en el Departamento "/>
    <s v="3206015"/>
    <s v="Estufas ecoeficientes"/>
    <s v="3206015"/>
    <s v="Estufas ecoeficientes"/>
    <s v="320601500"/>
    <s v="Estufas ecoeficientes instaladas y en operación"/>
    <s v="320601500"/>
    <s v="Estufas ecoeficientes instaladas y en operación"/>
    <s v="N.A."/>
    <n v="50"/>
    <m/>
    <n v="50"/>
    <x v="65"/>
    <x v="65"/>
    <s v="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
    <m/>
    <m/>
    <m/>
    <m/>
    <m/>
    <m/>
    <n v="75000000"/>
    <m/>
    <m/>
    <n v="75000000"/>
    <s v="Secretario de Agricultura, Desarrollo Rural y Medio Ambiente"/>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de  la Política  de Transparencia, Acceso a la Información Pública y Lucha Contra la Corrupción del Modelo Integrado de Planificación y Gestión MIPG, articulada con el &quot;Pacto por la Integridad , Transparencia y Legalidad&quot; del Gobierno Nacional"/>
    <n v="4599023"/>
    <s v="Servicio de Implementación Sistemas de Gestión"/>
    <s v="ND"/>
    <s v="Política de Transparencia, Acceso a la Información Pública y Lucha Contra la Corrupción  articulada   con el &quot;Pacto por la Integridad , Transparencia y Legalidad&quot; del Gobierno Nacional desarrollada.                                                                                   "/>
    <n v="459902304"/>
    <s v="Herramientas implementada"/>
    <s v="A"/>
    <n v="1"/>
    <m/>
    <n v="1"/>
    <x v="66"/>
    <x v="66"/>
    <s v="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quot;Pacto por la Integridad, Transparencia y Legalidad&quot; del Gobierno Nacional, basado en la generación de cambios culturales en la institucionalidad y la ciudadanía."/>
    <m/>
    <m/>
    <m/>
    <m/>
    <m/>
    <m/>
    <n v="125243430"/>
    <m/>
    <m/>
    <n v="125243430"/>
    <s v="Director Oficina Privada"/>
  </r>
  <r>
    <n v="313"/>
    <x v="8"/>
    <n v="4"/>
    <s v="Liderazgo, Gobernabilidad y Transparecia"/>
    <n v="45"/>
    <s v="Gobierno territorial"/>
    <s v="ND"/>
    <s v="Fortalecimiento de la gestión y desempeño institucional. “Quindío con una administración al servicio de la ciudadanía&quot;"/>
    <n v="4599"/>
    <s v="Fortalecimiento a la gestión y dirección de la administración pública territorial "/>
    <s v="Índice de Gestión del Modelo Integrado de Planeación y de Gestión MIPG  de la Administración Departamental"/>
    <s v="ND"/>
    <s v="Desarrollo e implementación de la estrategia de comunicaciones para la Administración Departamental"/>
    <n v="4599029"/>
    <s v="Servicio de integración de la oferta pública"/>
    <s v="ND"/>
    <s v="Estrategia de comunicaciones desarrollada e implementada"/>
    <n v="459902900"/>
    <s v="Espacios de integración de oferta pública generados "/>
    <s v="A"/>
    <n v="1"/>
    <m/>
    <n v="1"/>
    <x v="67"/>
    <x v="67"/>
    <s v="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
    <m/>
    <m/>
    <m/>
    <m/>
    <m/>
    <m/>
    <n v="300000000"/>
    <m/>
    <m/>
    <n v="300000000"/>
    <s v="Director Oficina Privada"/>
  </r>
  <r>
    <n v="313"/>
    <x v="8"/>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Porcentaje promedio  de participación de ciudadanos en los eventos de elección popular."/>
    <s v="ND"/>
    <s v="Encuentros ciudadanos en el Departamento del Quindío en aplicación de la Política de Transparencia, Acceso a la Información Pública y Lucha contra la Corrupción.  "/>
    <n v="4502001"/>
    <s v="Servicio de promoción a la participación ciudadana"/>
    <s v="ND"/>
    <s v="Encuentros  ciudadanos realizados."/>
    <n v="450200100"/>
    <s v="Espacios de participación promovidos"/>
    <s v="A"/>
    <n v="30"/>
    <m/>
    <n v="30"/>
    <x v="68"/>
    <x v="68"/>
    <s v="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
    <m/>
    <m/>
    <m/>
    <m/>
    <m/>
    <m/>
    <n v="145000000"/>
    <m/>
    <m/>
    <n v="145000000"/>
    <s v="Director Oficina Privada"/>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Tasa de Analfabetismo_x000a_Tasa de deserción escolar intra-anual_x000a_Tasa de repitencia"/>
    <n v="2201030"/>
    <s v="Servicio educación formal por modelos educativos flexibles"/>
    <n v="2201030"/>
    <s v="Servicio educación formal por modelos educativos flexibles"/>
    <n v="220103000"/>
    <s v="Beneficiarios atendidos con modelos educativos flexibles"/>
    <n v="220103000"/>
    <s v="Beneficiarios atendidos con modelos educativos flexibles"/>
    <s v="A"/>
    <n v="2500"/>
    <m/>
    <n v="2500"/>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1338000000"/>
    <m/>
    <n v="0"/>
    <m/>
    <n v="0"/>
    <n v="1338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deserción escolar intra -anual"/>
    <n v="2201033"/>
    <s v="Servicio de fomento para la permanencia en programas de educación formal"/>
    <n v="2201033"/>
    <s v="Servicio de fomento para la permanencia en programas de educación formal"/>
    <n v="220103300"/>
    <s v="Personas beneficiarias de estrategias de permanencia"/>
    <n v="220103300"/>
    <s v="Personas beneficiarias de estrategias de permanencia"/>
    <s v="N.A."/>
    <n v="9000"/>
    <m/>
    <n v="9000"/>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25000000"/>
    <m/>
    <n v="0"/>
    <n v="2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Analfabetismo "/>
    <n v="2201032"/>
    <s v="Servicio de alfabetización"/>
    <n v="2201032"/>
    <s v="Servicio de alfabetización"/>
    <n v="220103200"/>
    <s v="Personas beneficiarias con modelos de alfabetización "/>
    <n v="220103200"/>
    <s v="Personas beneficiarias con modelos de alfabetización "/>
    <s v="N.A."/>
    <n v="200"/>
    <m/>
    <n v="200"/>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5000000"/>
    <m/>
    <n v="0"/>
    <n v="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55"/>
    <s v="Servicio de apoyo para la implementación de la estrategia educativa del sistema de responsabilidad penal para adolescentes"/>
    <n v="2201055"/>
    <s v="Servicio de apoyo para la implementación de la estrategia educativa del sistema de responsabilidad penal para adolescentes"/>
    <n v="220105500"/>
    <s v="Entidades Territoriales certificadas con asistencia técnica para el fortalecimiento de la estrategia educativa del sistema de responsabilidad penal para adolescentes"/>
    <n v="220105500"/>
    <s v="Entidades Territoriales certificadas con asistencia técnica para el fortalecimiento de la estrategia educativa del sistema de responsabilidad penal para adolescentes"/>
    <s v="A"/>
    <n v="1"/>
    <m/>
    <n v="1"/>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60000000"/>
    <m/>
    <n v="0"/>
    <m/>
    <n v="0"/>
    <n v="6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67"/>
    <s v="Servicio de apoyo para el fortalecimiento de escuelas de padres"/>
    <n v="2201067"/>
    <s v="Servicio de apoyo para el fortalecimiento de escuelas de padres"/>
    <n v="220106700"/>
    <s v="Escuelas de padres apoyadas"/>
    <n v="220106700"/>
    <s v="Escuelas de padres apoyadas"/>
    <s v="A"/>
    <n v="54"/>
    <m/>
    <n v="54"/>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8"/>
    <s v="Servicio de apoyo a la permanencia con alimentación escolar"/>
    <n v="2201028"/>
    <s v="Servicio de apoyo a la permanencia con alimentación escolar"/>
    <n v="220102801"/>
    <s v="Beneficiarios de la alimentación escolar"/>
    <n v="220102801"/>
    <s v="Beneficiarios de la alimentación escolar"/>
    <s v="A"/>
    <n v="36000"/>
    <m/>
    <n v="36000"/>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150000000"/>
    <m/>
    <n v="9246000000"/>
    <n v="9396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29"/>
    <s v="Servicio de apoyo a la permanencia con transporte escolar"/>
    <n v="2201029"/>
    <s v="Servicio de apoyo a la permanencia con transporte escolar"/>
    <n v="220102900"/>
    <s v="Beneficiarios de transporte escolar"/>
    <n v="220102900"/>
    <s v="Beneficiarios de transporte escolar"/>
    <s v="N.A."/>
    <n v="1500"/>
    <n v="203"/>
    <n v="1703"/>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50000000"/>
    <m/>
    <m/>
    <n v="0"/>
    <m/>
    <n v="336694046"/>
    <m/>
    <n v="0"/>
    <n v="386694046"/>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
    <s v="N.A."/>
    <n v="15"/>
    <m/>
    <n v="15"/>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30000000"/>
    <m/>
    <n v="0"/>
    <n v="3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3"/>
    <s v="Estudios de preinversión"/>
    <n v="2201063"/>
    <s v="Estudios de preinversión"/>
    <n v="220106300"/>
    <s v="Estudios o diseños realizados"/>
    <n v="220106300"/>
    <s v="Estudios o diseños realizados"/>
    <s v="N.A."/>
    <n v="1"/>
    <m/>
    <n v="1"/>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0"/>
    <m/>
    <n v="20000000"/>
    <m/>
    <n v="0"/>
    <n v="2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69"/>
    <s v="Infraestructura educativa dotada"/>
    <n v="2201069"/>
    <s v="Infraestructura educativa dotada"/>
    <n v="220106900"/>
    <s v="Sedes dotadas"/>
    <n v="220106900"/>
    <s v="Sedes dotadas"/>
    <s v="N.A."/>
    <n v="4"/>
    <m/>
    <n v="4"/>
    <x v="69"/>
    <x v="69"/>
    <s v="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
    <m/>
    <n v="0"/>
    <m/>
    <m/>
    <n v="5000000"/>
    <m/>
    <n v="20000000"/>
    <m/>
    <n v="0"/>
    <n v="2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Cobertura en asistencia técnica a la educación inicial (0 a 4 años)"/>
    <n v="2201018"/>
    <s v="Servicio de información para la gestión de la educación inicial y preescolar en condiciones de calidad"/>
    <n v="2201018"/>
    <s v="Servicio de información para la gestión de la educación inicial y preescolar en condiciones de calidad"/>
    <n v="220101802"/>
    <s v="Entidades territoriales que hacen seguimiento a las condiciones de calidad de los prestadores de educación inicial o preescolar a través del Sistema de Información de Primera Infancia -SIPI- "/>
    <n v="220101802"/>
    <s v="Entidades territoriales que hacen seguimiento a las condiciones de calidad de los prestadores de educación inicial o preescolar a través del Sistema de Información de Primera Infancia -SIPI- "/>
    <s v="A"/>
    <n v="1"/>
    <m/>
    <n v="1"/>
    <x v="70"/>
    <x v="70"/>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n v="0"/>
    <m/>
    <m/>
    <n v="0"/>
    <m/>
    <n v="5000000"/>
    <m/>
    <n v="0"/>
    <n v="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
    <n v="2201037"/>
    <s v="Servicio de atención integral para la primera infancia"/>
    <n v="2201037"/>
    <s v="Servicio de atención integral para la primera infancia"/>
    <n v="220103700"/>
    <s v="Instituciones educativas oficiales que implementan en nivel preescolar en el marco de la atención integral"/>
    <n v="220103700"/>
    <s v="Instituciones educativas oficiales que implementan en nivel preescolar en el marco de la atención integral"/>
    <s v="A"/>
    <n v="54"/>
    <m/>
    <n v="54"/>
    <x v="70"/>
    <x v="70"/>
    <s v="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7"/>
    <s v="Servicio de evaluación de la calidad de la educación preescolar, básica o media."/>
    <n v="2201073"/>
    <s v="Servicio de evaluación de la calidad de la educación preescolar, básica o media."/>
    <n v="220100700"/>
    <s v="Estudiantes evaluados con pruebas de calidad educativa"/>
    <n v="220107300"/>
    <s v="Estudiantes evaluados con pruebas de calidad educativa"/>
    <s v="N.A."/>
    <n v="7973"/>
    <m/>
    <n v="7973"/>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20000000"/>
    <m/>
    <n v="0"/>
    <n v="2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_x000a_Cobertura de Instituciones Educativas con Planes Escolares de Gestión del Riesgo de Desastres-PEGERD"/>
    <n v="2201068"/>
    <s v="Servicio de gestión de riesgos y desastres en establecimientos educativos"/>
    <n v="2201068"/>
    <s v="Servicio de gestión de riesgos y desastres en establecimientos educativos"/>
    <n v="220106800"/>
    <s v="Establecimientos educativos con acciones de gestión del riesgo implementadas"/>
    <n v="220106800"/>
    <s v="Establecimientos educativos con acciones de gestión del riesgo implementadas"/>
    <s v="N.A."/>
    <n v="72"/>
    <m/>
    <n v="72"/>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18000000"/>
    <m/>
    <n v="0"/>
    <n v="18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n v="2201026"/>
    <s v="Servicio de acondicionamiento de ambientes de aprendizaje"/>
    <n v="2201026"/>
    <s v="Servicio de acondicionamiento de ambientes de aprendizaje"/>
    <n v="220102600"/>
    <s v="Ambientes de aprendizaje en funcionamiento"/>
    <n v="220102600"/>
    <s v="Ambientes de aprendizaje en funcionamiento"/>
    <s v="N.A."/>
    <n v="10"/>
    <m/>
    <n v="10"/>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5000000"/>
    <m/>
    <n v="35000000"/>
    <m/>
    <n v="0"/>
    <n v="4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09"/>
    <s v="Servicio de fortalecimiento a las capacidades de los docentes de educación inicial, preescolar, básica y media"/>
    <n v="2201074"/>
    <s v="Servicio de fortalecimiento a las capacidades de los docentes de educación inicial, preescolar, básica y media"/>
    <n v="220100900"/>
    <s v="Docentes de educación inicial, preescolar, básica y media beneficiados con estrategias de mejoramiento de sus capacidades"/>
    <n v="220107400"/>
    <s v="Docentes y agentes educativos  de educación inicial, preescolar, básica y media beneficiados con estrategias de mejoramiento de sus capacidades "/>
    <s v="N.A."/>
    <n v="604"/>
    <m/>
    <n v="604"/>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20000000"/>
    <m/>
    <n v="0"/>
    <n v="2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pruebas SABER 5 Lenguaje (nivel Insuficiente) _x000a_Porcentaje de pruebas SABER 5 Matemáticas (nivel Insuficiente) _x000a_Porcentaje de pruebas SABER 9 Lenguaje (nivel Insuficiente)  _x000a_Porcentaje de pruebas SABER 9 Matemáticas (nivel Insuficiente) _x000a_Porcentaje de Colegios pruebas SABER 11 con resultado A+ - A"/>
    <n v="2201010"/>
    <s v="Servicio de fortalecimiento a las capacidades de los docentes y agentes educativos en educación inicial o preescolar de acuerdo a los referentes nacionales"/>
    <n v="2201074"/>
    <s v="Servicio de fortalecimiento a las capacidades de los docentes de educación Inicial, preescolar, básica y media"/>
    <n v="220101000"/>
    <s v="Docentes y agentes educativos beneficiarios de Servicio de fortalecimiento a sus capacidades de acuerdo a los referentes nacionales"/>
    <n v="220107400"/>
    <s v="Docentes y agentes educativos  de educación inicial, preescolar, básica y media beneficiados con estrategias de mejoramiento de sus capacidades "/>
    <s v="A"/>
    <n v="94"/>
    <m/>
    <n v="94"/>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5000000"/>
    <m/>
    <n v="0"/>
    <n v="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media _x000a_Años promedio de estudio (población de 15 a 24 años) "/>
    <n v="2201035"/>
    <s v="Servicio de articulación entre la educación media y el sector productivo."/>
    <n v="2201035"/>
    <s v="Servicio de articulación entre la educación media y el sector productivo."/>
    <n v="220103500"/>
    <s v="Programas y proyectos de educación pertinente articulados con el sector productivo "/>
    <n v="220103500"/>
    <s v="Programas y proyectos de educación pertinente articulados con el sector productivo "/>
    <s v="N.A."/>
    <n v="8"/>
    <m/>
    <n v="8"/>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6"/>
    <s v="Servicios de asistencia técnica en innovación educativa en la educación inicial, preescolar, básica y media"/>
    <n v="2201046"/>
    <s v="Servicios de asistencia técnica en innovación educativa en la educación inicial, preescolar, básica y media"/>
    <n v="220104602"/>
    <s v="Instituciones educativas asistidas técnicamente en innovación educativa"/>
    <n v="220104602"/>
    <s v="Instituciones educativas asistidas técnicamente en innovación educativa"/>
    <s v="N.A."/>
    <n v="18"/>
    <m/>
    <n v="18"/>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19000000"/>
    <m/>
    <n v="0"/>
    <n v="19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4"/>
    <s v="Servicio de fomento para la prevención de riesgos sociales en entornos escolares"/>
    <n v="2201054"/>
    <s v="Servicio de fomento para la prevención de riesgos sociales en entornos escolares"/>
    <n v="220105400"/>
    <s v="Entidades territoriales con estrategias para la prevención de riesgos sociales en los entornos escolares implementadas"/>
    <n v="220105400"/>
    <s v="Entidades territoriales con estrategias para la prevención de riesgos sociales en los entornos escolares implementadas"/>
    <s v="A"/>
    <n v="11"/>
    <m/>
    <n v="11"/>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educación básica_x000a_Tasa de cobertura en educación media_x000a_"/>
    <n v="2201061"/>
    <s v="Servicio de apoyo a proyectos pedagógicos productivos"/>
    <n v="2201061"/>
    <s v="Servicio de apoyo a proyectos pedagógicos productivos"/>
    <n v="220106102"/>
    <s v="Proyectos apoyados"/>
    <n v="220106102"/>
    <s v="Proyectos apoyados"/>
    <s v="N.A."/>
    <n v="14"/>
    <m/>
    <n v="14"/>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en educación superior"/>
    <n v="2201066"/>
    <s v="Servicio de orientación vocacional"/>
    <n v="2201066"/>
    <s v="Servicio de orientación vocacional"/>
    <n v="220106600"/>
    <s v="Estudiantes vinculados a procesos de orientación vocacional"/>
    <n v="220106600"/>
    <s v="Estudiantes vinculados a procesos de orientación vocacional"/>
    <s v="N.A."/>
    <n v="9496"/>
    <n v="2533"/>
    <n v="12029"/>
    <x v="71"/>
    <x v="71"/>
    <s v="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
    <m/>
    <n v="0"/>
    <m/>
    <m/>
    <n v="0"/>
    <m/>
    <n v="30000000"/>
    <m/>
    <n v="0"/>
    <n v="3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6"/>
    <s v="Servicio de asistencia técnica en educación inicial, preescolar, básica y media"/>
    <n v="2201006"/>
    <s v="Servicio de asistencia técnica en educación inicial, preescolar, básica y media"/>
    <n v="220100600"/>
    <s v="Entidades y organizaciones asistidas técnicamente"/>
    <n v="220100600"/>
    <s v="Entidades y organizaciones asistidas técnicamente"/>
    <s v="A"/>
    <n v="54"/>
    <m/>
    <n v="54"/>
    <x v="72"/>
    <x v="72"/>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15"/>
    <s v="Servicio de monitoreo y seguimiento a la gestión del sector educativo"/>
    <n v="2201015"/>
    <s v="Servicio de monitoreo y seguimiento a la gestión del sector educativo"/>
    <n v="220101500"/>
    <s v="Entidades territoriales con seguimiento y evaluación a la gestión."/>
    <n v="220101500"/>
    <s v="Entidades territoriales con seguimiento y evaluación a la gestión."/>
    <s v="A"/>
    <n v="11"/>
    <m/>
    <n v="11"/>
    <x v="72"/>
    <x v="72"/>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0"/>
    <m/>
    <m/>
    <n v="0"/>
    <m/>
    <n v="5000000"/>
    <m/>
    <n v="0"/>
    <n v="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2"/>
    <s v="Servicios de atención psicosocial a estudiantes y docentes"/>
    <n v="2201042"/>
    <s v="Servicios de atención psicosocial a estudiantes y docentes"/>
    <n v="220104200"/>
    <s v="Personas atendidas "/>
    <n v="220104200"/>
    <s v="Personas atendidas "/>
    <s v="N.A."/>
    <n v="6000"/>
    <m/>
    <n v="6000"/>
    <x v="72"/>
    <x v="72"/>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n v="2201071"/>
    <s v="Servicio educativo"/>
    <n v="2201071"/>
    <s v="Servicio educativo"/>
    <n v="220107100"/>
    <s v="Establecimientos educativos en operación"/>
    <n v="220107100"/>
    <s v="Establecimientos educativos en operación"/>
    <s v="A"/>
    <n v="54"/>
    <m/>
    <n v="54"/>
    <x v="72"/>
    <x v="72"/>
    <s v="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
    <m/>
    <n v="2712985418"/>
    <m/>
    <m/>
    <n v="184789000000"/>
    <m/>
    <n v="3600000000"/>
    <m/>
    <n v="0"/>
    <n v="191101985418"/>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0"/>
    <s v="Estudiantes con acceso a contenidos web en el establecimiento educativo"/>
    <n v="220105000"/>
    <s v="Estudiantes con acceso a contenidos web en el establecimiento educativo"/>
    <s v="N.A."/>
    <n v="7000"/>
    <m/>
    <n v="7000"/>
    <x v="73"/>
    <x v="73"/>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n v="0"/>
    <m/>
    <m/>
    <m/>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50"/>
    <s v="Servicio de accesibilidad a contenidos web para fines pedagógicos"/>
    <n v="2201050"/>
    <s v="Servicio de accesibilidad a contenidos web para fines pedagógicos"/>
    <n v="220105001"/>
    <s v="Establecimientos educativos conectados a internet"/>
    <n v="220105001"/>
    <s v="Establecimientos educativos conectados a internet"/>
    <s v="A"/>
    <n v="150"/>
    <m/>
    <n v="150"/>
    <x v="73"/>
    <x v="73"/>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n v="0"/>
    <m/>
    <m/>
    <n v="611000000"/>
    <m/>
    <n v="0"/>
    <m/>
    <n v="0"/>
    <n v="611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 _x000a_Tasa de deserción escolar intra-anual "/>
    <s v="ND"/>
    <s v="Documento para la planeación estratégica en TI"/>
    <n v="2201001"/>
    <s v="Documentos de planeación"/>
    <s v="ND"/>
    <s v="Planes de mejoramiento de los sistemas de información de las secretarías de educación implementados"/>
    <n v="220100100"/>
    <s v="Documentos de planeación para la educación inicial, preescolar, básica y media emitidos"/>
    <s v="A"/>
    <n v="2"/>
    <m/>
    <n v="2"/>
    <x v="73"/>
    <x v="73"/>
    <s v="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estudiantes de grado 11 con dominio de inglés a nivel B1 (preintermedio)"/>
    <n v="2201034"/>
    <s v="Servicio educativos de promoción del bilingüismo"/>
    <n v="2201034"/>
    <s v="Servicio educativos de promoción del bilingüismo"/>
    <n v="220103400"/>
    <s v="Estudiantes beneficiados con estrategias de promoción del bilingüismo"/>
    <n v="220103400"/>
    <s v="Estudiantes beneficiados con estrategias de promoción del bilingüismo"/>
    <s v="N.A."/>
    <n v="4400"/>
    <m/>
    <n v="4400"/>
    <x v="74"/>
    <x v="74"/>
    <s v="Aumentar en porcentaje de estudiantes de grado 11 con dominio de inglés a nivel B1 (preintermedio) a través del fortalecimiento del nivel de inglés de los niños, niñas y jóvenes qué asisten a las Instituciones Educativas Oficiales del Departamento del Quindío."/>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estudiantes de grado 11 con dominio de inglés a nivel B1 (preintermedio)"/>
    <n v="2201034"/>
    <s v="Servicios educativos de promoción del bilingüismo"/>
    <n v="2201034"/>
    <s v="Servicios educativos de promoción del bilingüismo"/>
    <n v="220103401"/>
    <s v="Instituciones educativas fortalecidas en competencias comunicativas en un segundo idioma"/>
    <n v="220103401"/>
    <s v="Instituciones educativas fortalecidas en competencias comunicativas en un segundo idioma"/>
    <s v="A"/>
    <n v="54"/>
    <m/>
    <n v="54"/>
    <x v="74"/>
    <x v="74"/>
    <s v="Aumentar en porcentaje de estudiantes de grado 11 con dominio de inglés a nivel B1 (preintermedio) a través del fortalecimiento del nivel de inglés de los niños, niñas y jóvenes qué asisten a las Instituciones Educativas Oficiales del Departamento del Quindío."/>
    <m/>
    <n v="0"/>
    <m/>
    <m/>
    <n v="0"/>
    <m/>
    <n v="10000000"/>
    <m/>
    <n v="0"/>
    <n v="10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Porcentaje de estudiantes de grado 11 con dominio de inglés a nivel B1 (preintermedio)"/>
    <n v="2201060"/>
    <s v="Servicio educativo de promoción del bilingüismo para docentes"/>
    <n v="2201060"/>
    <s v="Servicio educativo de promoción del bilingüismo para docentes"/>
    <n v="220106000"/>
    <s v="Docentes beneficiados con estrategias de promoción del bilingüismo"/>
    <n v="220106000"/>
    <s v="Docentes beneficiados con estrategias de promoción del bilingüismo"/>
    <s v="N.A."/>
    <n v="100"/>
    <n v="13"/>
    <n v="113"/>
    <x v="74"/>
    <x v="74"/>
    <s v="Aumentar en porcentaje de estudiantes de grado 11 con dominio de inglés a nivel B1 (preintermedio) a través del fortalecimiento del nivel de inglés de los niños, niñas y jóvenes qué asisten a las Instituciones Educativas Oficiales del Departamento del Quindío."/>
    <m/>
    <n v="0"/>
    <m/>
    <m/>
    <n v="0"/>
    <m/>
    <n v="5000000"/>
    <m/>
    <n v="0"/>
    <n v="5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Analfabetismo_x000a_Tasa de deserción escolar intra-anual_x000a_Tasa de repitencia"/>
    <n v="2201001"/>
    <s v="Documentos de planeación"/>
    <n v="2201001"/>
    <s v="Documentos de planeación"/>
    <n v="220100100"/>
    <s v="Documentos de planeación para la educación inicial, preescolar, básica y media emitidos"/>
    <n v="220100100"/>
    <s v="Documentos de planeación para la educación inicial, preescolar, básica y media emitidos"/>
    <s v="A"/>
    <n v="5"/>
    <m/>
    <n v="5"/>
    <x v="75"/>
    <x v="75"/>
    <s v="Aumentar las tasas de cobertura bruta y disminuir las tasas  repitencia y deserción escolar, a través del diseño e implementación en   Observatorio de Investigación, Innovación y Documentación Educativa del Departamento del Quindío."/>
    <m/>
    <n v="0"/>
    <m/>
    <m/>
    <n v="0"/>
    <m/>
    <n v="9000000"/>
    <m/>
    <n v="0"/>
    <n v="9000000"/>
    <s v="Secretaria de Educación"/>
  </r>
  <r>
    <n v="314"/>
    <x v="9"/>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_x000a_Tasa de repitencia"/>
    <n v="2201048"/>
    <s v="Servicios de información en materia educativa"/>
    <n v="2201048"/>
    <s v="Servicios de información en materia educativa"/>
    <n v="220104801"/>
    <s v="Observatorio implementado"/>
    <n v="220104801"/>
    <s v="Observatorio implementado"/>
    <s v="A"/>
    <n v="1"/>
    <m/>
    <n v="1"/>
    <x v="75"/>
    <x v="75"/>
    <s v="Aumentar las tasas de cobertura bruta y disminuir las tasas  repitencia y deserción escolar, a través del diseño e implementación en   Observatorio de Investigación, Innovación y Documentación Educativa del Departamento del Quindío."/>
    <m/>
    <n v="0"/>
    <m/>
    <m/>
    <n v="0"/>
    <m/>
    <n v="22484457"/>
    <m/>
    <n v="0"/>
    <n v="22484457"/>
    <s v="Secretaria de Educación"/>
  </r>
  <r>
    <n v="314"/>
    <x v="9"/>
    <n v="1"/>
    <s v="Liderazgo, Gobernabilidad y Transparecia"/>
    <n v="22"/>
    <s v="Educación"/>
    <s v="ND"/>
    <s v="Fortalecimiento de la educación media para la articulación con la educación superior o terciaria. &quot;Tú y yo preparados para la educación superior&quot;"/>
    <n v="2202"/>
    <s v="Calidad y fomento de la educación superior "/>
    <s v="Tasa de cobertura en educación superior"/>
    <s v="ND"/>
    <s v="Servicio de apoyo para el acceso y la permanencia a la educación superior o terciaria"/>
    <n v="2202006"/>
    <s v="Servicio de apoyo para el acceso y la permanencia a la educación superior o terciaria"/>
    <s v="ND"/>
    <s v="Estrategias o programas de  fomento para  acceso y  permanencia a la educación superior o terciaria implementados"/>
    <n v="220200604"/>
    <s v="Estrategias y programas de  fomento para acceso y  permanencia a la educación superior o postsecundaria implementados"/>
    <s v="A"/>
    <n v="2"/>
    <m/>
    <n v="2"/>
    <x v="76"/>
    <x v="76"/>
    <s v="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
    <m/>
    <n v="70000000"/>
    <m/>
    <m/>
    <n v="0"/>
    <m/>
    <n v="100000000"/>
    <m/>
    <n v="0"/>
    <n v="170000000"/>
    <s v="Secretaria de Educación"/>
  </r>
  <r>
    <n v="314"/>
    <x v="9"/>
    <n v="2"/>
    <s v="Liderazgo, Gobernabilidad y Transparecia"/>
    <n v="39"/>
    <s v="Ciencia, Tecnología e Innovación"/>
    <n v="3904"/>
    <s v="Generación de una cultura que valora y gestiona en conocimiento y la innovación."/>
    <n v="3904"/>
    <s v="Generación de una cultura que valora y gestiona el conocimiento y la innovación"/>
    <s v="_x000a_Tasa de cobertura bruta en educación básica_x000a_Tasa de cobertura en educación media_x000a_"/>
    <n v="3904006"/>
    <s v="Servicio para el fortalecimiento de capacidades institucionales para el fomento de vocación científica"/>
    <n v="3904006"/>
    <s v="Servicio para el fortalecimiento de capacidades institucionales para el fomento de vocación científica"/>
    <n v="390400604"/>
    <s v="Instituciones educativas qué participan en programas que fomentan la cultura de la Ciencia, la Tecnología y la Innovación fortalecidas"/>
    <n v="390400604"/>
    <s v="Instituciones educativas que participan en programas qué fomentan la cultura de la Ciencia, la Tecnología y la Innovación fortalecidas"/>
    <s v="N.A."/>
    <n v="18"/>
    <m/>
    <n v="18"/>
    <x v="77"/>
    <x v="77"/>
    <s v="Aumentar las tasas de cobertura bruta en educación  básica y media, a través de la  Promoción  de  la investigación en los estudiantes  matriculados en las Instituciones Educativas Oficiales del Departamento del Quindío, a través de la Ciencia, Tecnología y la Innovación. "/>
    <m/>
    <n v="20000000"/>
    <m/>
    <m/>
    <n v="0"/>
    <m/>
    <n v="12514678"/>
    <m/>
    <n v="0"/>
    <n v="32514678"/>
    <s v="Secretaria de Educación"/>
  </r>
  <r>
    <n v="316"/>
    <x v="10"/>
    <n v="1"/>
    <s v="Liderazgo, Gobernabilidad y Transparecia"/>
    <n v="19"/>
    <s v="Salud y protección social"/>
    <n v="1905"/>
    <s v="Salud Pública, &quot;Tú y yo con salud de calidad&quot;"/>
    <n v="1905"/>
    <s v="Salud pública "/>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m/>
    <n v="12"/>
    <x v="78"/>
    <x v="78"/>
    <s v="Disminuir las tasas  de mortalidad materna, embarazos, violencia y suicidios en el Departamento del Quindío, a través del fomento de  hábitos de vida saludables y derechos sexuales y reproductivos. "/>
    <m/>
    <m/>
    <m/>
    <m/>
    <m/>
    <m/>
    <n v="60000000"/>
    <m/>
    <m/>
    <n v="60000000"/>
    <s v="Secretaria de Familia"/>
  </r>
  <r>
    <n v="316"/>
    <x v="10"/>
    <n v="1"/>
    <s v="Liderazgo, Gobernabilidad y Transparecia"/>
    <n v="19"/>
    <s v="Salud y protección social"/>
    <n v="1905"/>
    <s v="Salud Pública, &quot;Tú y yo con salud de calidad&quot;"/>
    <n v="1905"/>
    <s v="Salud pública "/>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m/>
    <n v="12"/>
    <x v="78"/>
    <x v="78"/>
    <s v="Disminuir las tasas  de mortalidad materna, embarazos, violencia y suicidios en el Departamento del Quindío, a través del fomento de  hábitos de vida saludables y derechos sexuales y reproductivos. "/>
    <m/>
    <m/>
    <m/>
    <m/>
    <m/>
    <m/>
    <n v="40000000"/>
    <m/>
    <m/>
    <n v="40000000"/>
    <s v="Secretaria de Familia"/>
  </r>
  <r>
    <n v="316"/>
    <x v="10"/>
    <n v="1"/>
    <s v="Liderazgo, Gobernabilidad y Transparecia"/>
    <n v="33"/>
    <s v="Cultura"/>
    <n v="3301"/>
    <s v="Promoción y acceso efectivo a procesos culturales y artísticos. &quot;Tú y yo somos cultura Quindiana&quot;"/>
    <n v="3301"/>
    <s v="Promoción y acceso efectivo a procesos culturales y artísticos"/>
    <s v="Cobertura  de municipios   con  jóvenes en riesgo psicosocial impactados en los  barrios vulnerables del Departamento del Quindío"/>
    <n v="3301051"/>
    <s v="Servicio de educación informal al sector artístico y cultural"/>
    <n v="3301051"/>
    <s v="Servicio de educación informal al sector artístico y cultural"/>
    <n v="330105110"/>
    <s v="Capacitaciones de educación informal realizadas"/>
    <n v="330105110"/>
    <s v="Capacitaciones de educación informal realizadas"/>
    <s v="N.A."/>
    <n v="350"/>
    <m/>
    <n v="350"/>
    <x v="79"/>
    <x v="79"/>
    <s v="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
    <m/>
    <m/>
    <m/>
    <m/>
    <m/>
    <m/>
    <n v="14600000"/>
    <m/>
    <m/>
    <n v="146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del  Modelo de entornos protectores y atención integral de   la primera infancia "/>
    <s v="ND"/>
    <s v="Diseñar e implementar un modelo de atención integral en entornos protectores para la primera infancia "/>
    <n v="4102035"/>
    <s v="Documentos de lineamientos técnicos"/>
    <s v="ND"/>
    <s v="Modelo de atención integral de entornos protectores implementado"/>
    <n v="410203500"/>
    <s v="Documentos de lineamientos técnicos realizados"/>
    <s v="A"/>
    <n v="1"/>
    <m/>
    <n v="1"/>
    <x v="80"/>
    <x v="80"/>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20000000"/>
    <m/>
    <m/>
    <n v="20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en la  implementación y seguimiento de las   Rutas integrales de atención  a la primera infancia "/>
    <s v="ND"/>
    <s v="Implementar y realizar seguimiento a las rutas integrales de atención "/>
    <n v="4102001"/>
    <s v="Servicio de atención integral a la primera infancia "/>
    <s v="ND"/>
    <s v="Número de rutas integrales de atención  a la  primera infancia implementadas y con seguimiento "/>
    <n v="410200100"/>
    <s v="Niños y niñas atendidos en servicio integrales"/>
    <s v="A"/>
    <n v="12"/>
    <m/>
    <n v="12"/>
    <x v="80"/>
    <x v="80"/>
    <s v="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
    <m/>
    <m/>
    <m/>
    <m/>
    <m/>
    <m/>
    <n v="37000000"/>
    <m/>
    <m/>
    <n v="37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pareja cuando la víctima está entre los 18 y 28 años _x000a_Tasa de violencia de Género_x000a_Tasa de Suicidio  x 100.000 Habitantes en el Departamento del Quindío.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Cobertura a los grupos de adulto mayor del departamento del Quindío en articulación con los Municipios, en el marco de garantizar estimulación física, cognitiva, emocional y social en bienestar de una vejez activa y saludable"/>
    <s v="ND"/>
    <s v="Implementar la  política pública para la protección, en fortalecimiento y en desarrollo integral de la familia Quindiana "/>
    <s v="4102043"/>
    <s v="Servicio de promoción de temas de dinámica relacional y desarrollo autónomo "/>
    <s v="ND"/>
    <s v="Política Pública de Familia  implementada"/>
    <s v="410204300"/>
    <s v="Familias atendidas"/>
    <s v="A"/>
    <n v="1"/>
    <m/>
    <n v="1"/>
    <x v="81"/>
    <x v="81"/>
    <s v="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
    <m/>
    <m/>
    <m/>
    <m/>
    <m/>
    <m/>
    <n v="100200000"/>
    <m/>
    <m/>
    <n v="1002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 Tasa de violencia contra niños y niñas o a 5 años       _x000a_.- Tasa de violencia contra niños y niñas de 6 a 11 años_x000a_.- Tasa de violencia contra niños y niñas de 12 a 17 años_x000a_-Tasa de niños, niñas y adolescentes víctimas de violencia sexual  x 100 mil habitantes   en el Departamento del Quindío_x000a_-Tasa de suicidios en adolescentes (12 a 17 años)_x000a_-Tasa  de Niños, Niñas y Adolescentes qué participan en una actividad remunerada  o no  x cada 100.000 habitantes  en el departamento del Quindío_x000a_-Tasa  de mujeres de 12 a 14 años qué han sido madres o están en embarazo X 100.000 habitantes en el Departamento del Quindío_x000a_-Tasa de Consumo de Sustancias Psicoactivas  x 100.000 Habitantes en el Departamento del Quindío."/>
    <s v="ND"/>
    <s v="Implementar  la política pública de primera infancia, infancia y adolescencia"/>
    <s v="4102043"/>
    <s v="Servicio de promoción de temas de dinámica relacional y desarrollo autónomo"/>
    <s v="ND"/>
    <s v="Política Pública de Primera Infancia, Infancia y Adolescencia implementada. "/>
    <n v="410204301"/>
    <s v="Niños, niñas y adolescentes atendidos"/>
    <s v="A"/>
    <n v="1"/>
    <m/>
    <n v="1"/>
    <x v="82"/>
    <x v="82"/>
    <s v="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
    <m/>
    <m/>
    <m/>
    <m/>
    <m/>
    <m/>
    <n v="229000000"/>
    <m/>
    <m/>
    <n v="229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Suicidio  x 100.000 Habitantes en el Departamento del Quindío._x000a_Tasa de violencia de pareja cuando la víctima está entre los 18 y 28 años _x000a_Tasa de violencia de Género_x000a_Tasa de Violencia Intrafamiliar x 100.000 Habitantes en el Departamento del Quindío._x000a_Tasa de Consumo de Sustancias Psicoactivas  x 100.000 Habitantes en el Departamento del Quindío._x000a_Cobertura de adolescentes y jóvenes atendidos en Post egreso, en los servicios de restablecimiento en la administración de justicia._x000a_Cobertura  de municipios   con  jóvenes en riesgo psicosocial impactados en los  Barrios vulnerables del Departamento del Quindío"/>
    <s v="ND"/>
    <s v="Implementar  la política pública de juventud "/>
    <n v="4102038"/>
    <s v="Servicio dirigidos a la atención de niños, niñas, adolescentes y jóvenes, con enfoque pedagógico y restaurativo encaminados a la inclusión social"/>
    <s v="ND"/>
    <s v="Política Pública de Juventud implementada"/>
    <n v="410203800"/>
    <s v="Niños, niñas, adolescentes y jóvenes atendidos en los servicios de restablecimiento en la administración de justicia"/>
    <s v="A"/>
    <n v="1"/>
    <m/>
    <n v="1"/>
    <x v="83"/>
    <x v="83"/>
    <s v="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
    <m/>
    <m/>
    <m/>
    <m/>
    <m/>
    <m/>
    <n v="180000000"/>
    <m/>
    <m/>
    <n v="180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de Género"/>
    <s v="ND"/>
    <s v="Rutas integrales de atención en violencia intrafamiliar y  violencia de género"/>
    <n v="4102042"/>
    <s v="Servicio de asistencia técnica a comunidades en temas de fortalecimiento del tejido social y construcción de escenarios comunitarios protectores de derechos"/>
    <s v="ND"/>
    <s v="Capacitación en activación de las Rutas Integrales de Atención en Violencia Intrafamiliar y de Género, a trabajadores de Supermercados y Tenderos de los Municipios realizadas"/>
    <n v="410204200"/>
    <s v="Acciones ejecutadas con las comunidades"/>
    <s v="A"/>
    <n v="12"/>
    <m/>
    <n v="12"/>
    <x v="84"/>
    <x v="84"/>
    <s v="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
    <m/>
    <m/>
    <m/>
    <m/>
    <m/>
    <m/>
    <n v="18000000"/>
    <m/>
    <m/>
    <n v="18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tención de niños y niñas en Hogar Infantil Nocturno, hijos de trabajadoras sexuales en el Departamento del Quindío"/>
    <s v="ND"/>
    <s v="Atención integral a niños y niñas en primera infancia en espacios socialmente no convencionales: tiempos no convencionales "/>
    <n v="4102001"/>
    <s v="Servicio de atención integral a la primera infancia"/>
    <s v="ND"/>
    <s v="Atención integral a niños y niñas en primera infancia en espacios socialmente no convencionales implementados "/>
    <n v="410200100"/>
    <s v="Niños y niñas atendidos en servicios integrales"/>
    <s v="A"/>
    <n v="1"/>
    <m/>
    <n v="1"/>
    <x v="85"/>
    <x v="85"/>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15000000"/>
    <m/>
    <m/>
    <n v="15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2022"/>
    <s v="Servicio de divulgación para la promoción y prevención de los derechos de los niños, niñas y adolescentes"/>
    <n v="4102046"/>
    <s v="Servicios de promoción de los derechos de los niños, niñas, adolescentes y jóvenes "/>
    <s v="410202200"/>
    <s v="Eventos de divulgación realizados "/>
    <n v="410204600"/>
    <s v="Campañas de promoción realizadas "/>
    <s v="N.A."/>
    <n v="21"/>
    <m/>
    <n v="21"/>
    <x v="85"/>
    <x v="85"/>
    <s v="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
    <m/>
    <m/>
    <m/>
    <m/>
    <m/>
    <m/>
    <n v="18000000"/>
    <m/>
    <m/>
    <n v="18000000"/>
    <s v="Secretaria de Familia"/>
  </r>
  <r>
    <n v="316"/>
    <x v="10"/>
    <n v="1"/>
    <s v="Liderazgo, Gobernabilidad y Transparecia"/>
    <n v="41"/>
    <s v="Inclusión social y reconciliación"/>
    <n v="4102"/>
    <s v="Desarrollo Integral de Niños, Niñas, Adolescentes y sus Familias. &quot;Tú y yo niños, niñas y adolescentes con desarrollo integral&quot;"/>
    <n v="4102"/>
    <s v="Desarrollo integral de la primera infancia a la juventud, y fortalecimiento de las capacidades de las familias de niñas, niños y adolescentes"/>
    <s v="Cobertura de adolescentes y jóvenes atendidos en Post egreso, en los servicios de restablecimiento en la administración de justicia."/>
    <n v="4102038"/>
    <s v="Servicios dirigidos a la atención de niños, niñas, adolescentes y jóvenes, con enfoque pedagógico y restaurativo encaminados a la inclusión social"/>
    <n v="4102038"/>
    <s v="Servicios dirigidos a la atención de niños, niñas, adolescentes y jóvenes, con enfoque pedagógico y restaurativo encaminados a la inclusión social"/>
    <n v="410203800"/>
    <s v="Niños, niñas, adolescentes y jóvenes atendidos en los servicios de restablecimiento en la administración de justicia"/>
    <n v="410203800"/>
    <s v="Niños, niñas, adolescentes y jóvenes atendidos en los servicios de restablecimiento en la administración de justicia"/>
    <s v="N.A."/>
    <n v="10"/>
    <m/>
    <n v="10"/>
    <x v="86"/>
    <x v="86"/>
    <s v="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
    <m/>
    <m/>
    <m/>
    <m/>
    <m/>
    <m/>
    <n v="37000000"/>
    <m/>
    <m/>
    <n v="37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apoyados con  emprendimientos juveniles "/>
    <n v="4103059"/>
    <s v="Servicio de asistencia técnica para fortalecimiento de unidades productivas colectivas para la generación de ingresos"/>
    <n v="4103059"/>
    <s v="Servicio de asistencia técnica para fortalecimiento de unidades productivas colectivas para la generación de ingresos"/>
    <n v="410305900"/>
    <s v="Unidades productivas colectivas con asistencia técnica"/>
    <n v="410305900"/>
    <s v="Unidades productivas colectivas con asistencia técnica"/>
    <s v="N.A."/>
    <n v="16"/>
    <m/>
    <n v="16"/>
    <x v="87"/>
    <x v="87"/>
    <s v="Aumentar la cobertura de municipios del departamento apoyados con  emprendimientos juveniles,   a través del fortalecimiento de los procesos de asistencia técnica en temas de formalización y comercialización."/>
    <m/>
    <m/>
    <m/>
    <m/>
    <m/>
    <m/>
    <n v="35000000"/>
    <m/>
    <m/>
    <n v="35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para la atención al ciudadano migrante a través del plan de atención y de repatriación."/>
    <n v="4103052"/>
    <s v="Servicio de gestión de oferta social para la población vulnerable"/>
    <n v="4103052"/>
    <s v="Servicio de gestión de oferta social para la población vulnerable"/>
    <n v="410305202"/>
    <s v="Mecanismos de articulación implementados para la gestión de oferta social "/>
    <n v="410305202"/>
    <s v="mecanismos de articulación implementados para la gestión de oferta social "/>
    <s v="A"/>
    <n v="1"/>
    <m/>
    <n v="1"/>
    <x v="88"/>
    <x v="88"/>
    <s v="Aumentar la cobertura para la atención al ciudadano migrante a través del plan de atención y de repatriación "/>
    <m/>
    <m/>
    <m/>
    <m/>
    <m/>
    <m/>
    <n v="32000000"/>
    <m/>
    <m/>
    <n v="32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Violencia Intrafamiliar x 100.000 Habitantes en el Departamento del Quindío._x000a_Tasa de violencia contra niños y niñas o a 5 años       _x000a_Tasa de violencia contra niños y niñas de 6 a 11 años_x000a_Tasa de violencia contra niños y niñas de 12 a 17 años_x000a_Tasa de niños, niñas y adolescentes víctimas de violencia sexual  x 100 mil habitantes   en el Departamento del Quindío_x000a_Tasa de violencia de pareja cuando la víctima está entre los 18 y 28 años _x000a_Tasa de violencia de Género"/>
    <n v="4103050"/>
    <s v="Servicio de acompañamiento familiar y comunitario para la superación de la pobreza"/>
    <n v="4103050"/>
    <s v="Servicio de acompañamiento familiar y comunitario para la superación de la pobreza"/>
    <n v="410305001"/>
    <s v="Comunidades con acompañamiento familiar."/>
    <n v="410305001"/>
    <s v="Comunidades con acompañamiento familiar."/>
    <s v="A"/>
    <n v="12"/>
    <m/>
    <n v="12"/>
    <x v="89"/>
    <x v="89"/>
    <s v="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
    <m/>
    <m/>
    <m/>
    <m/>
    <m/>
    <m/>
    <n v="29000000"/>
    <m/>
    <m/>
    <n v="29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municipios del departamento con procesos de implementación de proyectos  productivos  para las personas con discapacidad "/>
    <n v="4103058"/>
    <s v="Servicio de apoyo para el fortalecimiento de unidades productivas colectivas para la generación de ingresos"/>
    <n v="4103058"/>
    <s v="Servicio de apoyo para el fortalecimiento de unidades productivas colectivas para la generación de ingresos"/>
    <n v="410305800"/>
    <s v="Unidades productivas colectivas fortalecidas"/>
    <n v="410305800"/>
    <s v="Unidades productivas colectivas fortalecidas"/>
    <s v="N.A."/>
    <n v="5"/>
    <m/>
    <n v="5"/>
    <x v="90"/>
    <x v="90"/>
    <s v="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
    <m/>
    <m/>
    <m/>
    <m/>
    <m/>
    <m/>
    <n v="30000000"/>
    <m/>
    <m/>
    <n v="30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planes de vida de los cabildos  indígenas construidos e implementados "/>
    <s v="ND"/>
    <s v="Apoyar la construcción e Implementación de los  Planes de vida de los cabildos Indígenas asentados en el Departamento del Quindío "/>
    <n v="4103060"/>
    <s v="Documento de lineamientos técnicos"/>
    <s v="ND"/>
    <s v="Planes de vida de los cabildos indígenas  construidos  e implementados "/>
    <n v="410306000"/>
    <s v="Documentos de lineamientos técnicos elaborados "/>
    <s v="N.A."/>
    <n v="5"/>
    <m/>
    <n v="5"/>
    <x v="91"/>
    <x v="91"/>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55000000"/>
    <m/>
    <m/>
    <n v="55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Tasa de  planes de vida de los resguardos  indígenas construidos e implementados"/>
    <s v="ND"/>
    <s v="Apoyar la construcción e Implementación de los  Planes de vida de los resguardos indígenas  asentados en el Departamento del Quindío "/>
    <n v="4103060"/>
    <s v="Documento de lineamientos técnicos"/>
    <s v="ND"/>
    <s v="Planes de vida de los resguardos indígenas  construidos  e implementados "/>
    <n v="410306000"/>
    <s v="Documentos de lineamientos técnicos elaborados "/>
    <s v="A"/>
    <n v="2"/>
    <m/>
    <n v="2"/>
    <x v="91"/>
    <x v="91"/>
    <s v="Incrementar la tasa planes de vida de los cabildos y resguardos   indígenas construidos e implementados, por medio del apoyo en  la construcción e implementación de los  mismos, como instrumentos de planeación organización y preservación de la historia y la cultura."/>
    <m/>
    <m/>
    <m/>
    <m/>
    <m/>
    <m/>
    <n v="40000000"/>
    <m/>
    <m/>
    <n v="40000000"/>
    <s v="Secretaria de Familia"/>
  </r>
  <r>
    <n v="316"/>
    <x v="10"/>
    <n v="1"/>
    <s v="Liderazgo, Gobernabilidad y Transparecia"/>
    <n v="41"/>
    <s v="Inclusión social y reconciliación"/>
    <n v="4103"/>
    <s v="Inclusión social y productiva para la población en situación de vulnerabilidad. &quot;Tú y yo, población vulnerable incluida&quot;"/>
    <n v="4103"/>
    <s v="Inclusión social y productiva para la población en situación de vulnerabilidad "/>
    <s v="Cobertura  de población diferencial,  comunidades negras, afros raizales y Palenqueras asentadas en el departamento del Quindío con una  política pública ."/>
    <s v="ND"/>
    <s v="Formular e implementar la política pública para la comunidad negra, afrocolombiana, raizal y palenquera residente en el Departamento del Quindío"/>
    <n v="4103052"/>
    <s v="Servicio de gestión de oferta social para la población vulnerable"/>
    <s v="ND"/>
    <s v="Política Pública para la comunidad negra, afrocolombiana, raizal y palenquera residente en el departamento del Quindío formulada e implementada "/>
    <n v="410305202"/>
    <s v="Mecanismos de articulación implementados para la gestión de oferta social "/>
    <s v="A"/>
    <n v="1"/>
    <m/>
    <n v="1"/>
    <x v="92"/>
    <x v="92"/>
    <s v="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
    <m/>
    <m/>
    <m/>
    <m/>
    <m/>
    <m/>
    <n v="40000000"/>
    <m/>
    <m/>
    <n v="40000000"/>
    <s v="Secretaria de Familia"/>
  </r>
  <r>
    <n v="316"/>
    <x v="10"/>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atendidos  con el Banco de ayudas técnicas NO POS tipo Estándar, para las personas con discapacidad ."/>
    <n v="4104035"/>
    <s v="Servicios de atención integral a población en condición de discapacidad"/>
    <n v="4104020"/>
    <s v="Servicio de atención integral a población en condición de discapacidad"/>
    <n v="410403500"/>
    <s v="Personas atendidas con servicios integrales de atención "/>
    <n v="410402000"/>
    <s v="Personas con discapacidad atendidas con servicios integrales"/>
    <s v="N.A."/>
    <n v="315"/>
    <m/>
    <n v="315"/>
    <x v="93"/>
    <x v="93"/>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80000000"/>
    <m/>
    <m/>
    <n v="80000000"/>
    <s v="Secretaria de Familia"/>
  </r>
  <r>
    <n v="316"/>
    <x v="10"/>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el   Programas  de Rehabilitación Basada en la Comunidad  RBC"/>
    <n v="4104035"/>
    <s v="Servicios de atención integral a población en condición de discapacidad"/>
    <n v="4104020"/>
    <s v="Servicio de atención integral a población en condición de discapacidad"/>
    <s v="ND"/>
    <s v="Estrategia de rehabilitación basada en la comunidad implementada en los municipios  "/>
    <n v="410402000"/>
    <s v="Personas con discapacidad atendidas con servicios integrales"/>
    <s v="A"/>
    <n v="12"/>
    <m/>
    <n v="12"/>
    <x v="93"/>
    <x v="93"/>
    <s v="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
    <m/>
    <m/>
    <m/>
    <m/>
    <m/>
    <m/>
    <n v="81000000"/>
    <m/>
    <m/>
    <n v="81000000"/>
    <s v="Secretaria de Familia"/>
  </r>
  <r>
    <n v="316"/>
    <x v="10"/>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municipios del departamento del Quindío, con programas de atención a la población habitante de calle."/>
    <n v="4104026"/>
    <s v="Servicio de articulación de oferta social para la población habitante de calle"/>
    <n v="4104027"/>
    <s v="Servicio de atención integral al habitante de la calle "/>
    <s v="ND"/>
    <s v="Servicio de articulación habitante de calle implementado en los municipios "/>
    <n v="410402700"/>
    <s v="Personas atendidas con servicios integrales"/>
    <s v="A"/>
    <n v="12"/>
    <m/>
    <n v="12"/>
    <x v="94"/>
    <x v="94"/>
    <s v="Aumentar la cobertura de municipios del departamento del Quindío, con programas de atención a la población habitante de calle a través de la coordinación y articulación  de la oferta social para la población en condición de calle en el departamento del Quindío. "/>
    <m/>
    <m/>
    <m/>
    <m/>
    <m/>
    <m/>
    <n v="40000000"/>
    <m/>
    <m/>
    <n v="40000000"/>
    <s v="Secretaria de Familia"/>
  </r>
  <r>
    <n v="316"/>
    <x v="10"/>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a los grupos de adulto mayor del departamento del Quindío en articulación con los Municipios, en el marco de garantizar estimulación física, cognitiva, emocional y social en bienestar de una vejez activa y saludable "/>
    <n v="4104015"/>
    <s v="Servicios de atención y protección integral al adulto mayor"/>
    <n v="4104015"/>
    <s v="Centros de protección social de día para el adulto mayor construidos y dotados"/>
    <n v="410401500"/>
    <s v="Adultos mayores atendidos con servicios integrales "/>
    <n v="410401500"/>
    <s v="Centros de día para el adulto mayor construidos y dotados"/>
    <s v="A"/>
    <n v="7500"/>
    <m/>
    <n v="7500"/>
    <x v="95"/>
    <x v="95"/>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m/>
    <m/>
    <m/>
    <m/>
    <m/>
    <m/>
    <n v="108700000"/>
    <m/>
    <m/>
    <n v="108700000"/>
    <s v="Secretaria de Familia"/>
  </r>
  <r>
    <n v="316"/>
    <x v="10"/>
    <n v="1"/>
    <s v="Liderazgo, Gobernabilidad y Transparecia"/>
    <n v="41"/>
    <s v="Inclusión social y reconciliación"/>
    <n v="4104"/>
    <s v="Atención integral de población en situación permanente de desprotección social y/o familiar &quot;Tú y yo con atención integral&quot;"/>
    <n v="4104"/>
    <s v="Atención integral de población en situación permanente de desprotección social y/o familiar"/>
    <s v="Cobertura  de  centros vida y centros de bienestar del adulto mayor (Legalmente constituidos)  apoyados con los recursos de la  Estampilla Pro adulto Mayor ."/>
    <s v="ND"/>
    <s v="Transferencia estampilla para el bienestar del adulto mayor"/>
    <n v="4104008"/>
    <s v="Servicio de atención y protección integral al adulto mayor"/>
    <s v="ND"/>
    <s v="Municipios con recursos transferidos con la estampilla Departamental para el bienestar del adulto mayor"/>
    <n v="410400800"/>
    <s v="Adultos mayores atendidos con servicios integrales"/>
    <s v="A"/>
    <n v="12"/>
    <m/>
    <n v="12"/>
    <x v="95"/>
    <x v="95"/>
    <s v="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
    <n v="4407463440"/>
    <m/>
    <m/>
    <m/>
    <m/>
    <m/>
    <m/>
    <m/>
    <m/>
    <n v="4407463440"/>
    <s v="Secretaria de Familia"/>
  </r>
  <r>
    <n v="316"/>
    <x v="10"/>
    <n v="2"/>
    <s v="Liderazgo, Gobernabilidad y Transparecia"/>
    <n v="17"/>
    <s v="Agricultura y desarrollo rural"/>
    <n v="1702"/>
    <s v="Inclusión productiva de pequeños productores rurales. &quot;Tú y yo con oportunidades para el pequeño campesino&quot;"/>
    <n v="1702"/>
    <s v="Inclusión productiva de pequeños productores rurales"/>
    <s v="Cobertura de Asociaciones de mujeres fortalecidas  "/>
    <n v="1702011"/>
    <s v="Servicio de asesoría para el fortalecimiento de la Asociatividad"/>
    <n v="1702011"/>
    <s v="Servicio de asesoría para el fortalecimiento de la Asociatividad"/>
    <s v="170201102"/>
    <s v="Asociaciones de mujeres fortalecidas"/>
    <s v="170201102"/>
    <s v="Asociaciones de mujeres fortalecidas"/>
    <s v="N.A."/>
    <n v="10"/>
    <m/>
    <n v="10"/>
    <x v="96"/>
    <x v="96"/>
    <s v="Aumentar la cobertura de Asociaciones de mujeres fortalecidas a través de la Implementación de  estrategias de acompañamiento y asesoría a las asociaciones de mujeres del departamento del Quindío con el propósito de brindar fortalecimiento  "/>
    <m/>
    <m/>
    <m/>
    <m/>
    <m/>
    <m/>
    <n v="18000000"/>
    <m/>
    <m/>
    <n v="18000000"/>
    <s v="Secretaria de Familia"/>
  </r>
  <r>
    <n v="316"/>
    <x v="10"/>
    <n v="2"/>
    <s v="Liderazgo, Gobernabilidad y Transparecia"/>
    <n v="36"/>
    <s v="Trabajo"/>
    <n v="3604"/>
    <s v="Derechos fundamentales del trabajo y fortalecimiento del diálogo social. &quot;Tú y yo con una niñez protegida&quot;"/>
    <n v="3604"/>
    <s v="Derechos fundamentales del trabajo y fortalecimiento del diálogo social"/>
    <s v="Tasa  de Niños, Niñas y Adolescentes qué participan en una actividad remunerada  o no  x cada 100.000 habitantes  en el departamento del Quindío"/>
    <n v="3604006"/>
    <s v="Servicio de educación informal para la prevención integral del trabajo infantil"/>
    <n v="3604006"/>
    <s v="Servicio de educación informal para la prevención integral del trabajo infantil"/>
    <n v="360400600"/>
    <s v="Personas capacitadas"/>
    <n v="360400600"/>
    <s v="Personas capacitadas"/>
    <s v="N.A."/>
    <n v="300"/>
    <m/>
    <n v="300"/>
    <x v="97"/>
    <x v="97"/>
    <s v="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
    <m/>
    <m/>
    <m/>
    <m/>
    <m/>
    <m/>
    <n v="15000000"/>
    <m/>
    <m/>
    <n v="1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n v="4502001"/>
    <s v="Servicio de promoción a la participación ciudadana"/>
    <n v="4502001"/>
    <s v="Servicio de promoción a la participación ciudadana"/>
    <s v="ND"/>
    <s v="Iniciativas para la promoción de la participación femenina en escenarios sociales y políticos implementada."/>
    <n v="450200108"/>
    <s v="Estrategias para el fomento de a la participación de las mujeres en los espacios de participación política y de toma de decisión implementadas"/>
    <s v="N.A."/>
    <n v="1"/>
    <m/>
    <n v="1"/>
    <x v="98"/>
    <x v="98"/>
    <s v="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
    <m/>
    <m/>
    <m/>
    <m/>
    <m/>
    <m/>
    <n v="15000000"/>
    <m/>
    <m/>
    <n v="15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 Implementar la política pública de equidad de género para la mujer "/>
    <n v="4502038"/>
    <s v="Servicio de promoción de la garantía de derechos"/>
    <s v="ND"/>
    <s v="Política pública de la mujer y equidad de género   implementada."/>
    <n v="450203800"/>
    <s v="Estrategias de promoción de la garantía de derechos implementadas"/>
    <s v="A"/>
    <n v="1"/>
    <m/>
    <n v="1"/>
    <x v="99"/>
    <x v="99"/>
    <s v="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
    <m/>
    <m/>
    <m/>
    <m/>
    <m/>
    <m/>
    <n v="80000000"/>
    <m/>
    <m/>
    <n v="80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Suicidio  x 100.000 Habitantes en el Departamento del Quindío._x000a_Tasa de Violencia Intrafamiliar x 100.000 Habitantes en el Departamento del Quindío._x000a_Tasa de Consumo de Sustancias Psicoactivas  x 100.000 Habitantes en el Departamento del Quindío._x000a_Tasa de violencia de Género"/>
    <s v="ND"/>
    <s v="Implementar  la política  pública de diversidad sexual e identidad de género"/>
    <n v="4502038"/>
    <s v="Servicio de promoción de la garantía de derechos"/>
    <s v="ND"/>
    <s v="Política pública de diversidad sexual e identidad de género implementada."/>
    <n v="450203800"/>
    <s v="Estrategias de promoción de la garantía de derechos implementadas"/>
    <s v="A"/>
    <n v="1"/>
    <m/>
    <n v="1"/>
    <x v="100"/>
    <x v="100"/>
    <s v="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
    <m/>
    <m/>
    <m/>
    <m/>
    <m/>
    <m/>
    <n v="78000000"/>
    <m/>
    <m/>
    <n v="78000000"/>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participación femenina en cargos de elección popular en el departamento del Quindío "/>
    <n v="4502024"/>
    <s v="Servicio de apoyo para la implementación de medidas en derechos humanos y derecho internacional humanitario"/>
    <n v="4502024"/>
    <s v="Servicio de apoyo para la implementación de medidas en derechos humanos y derecho internacional humanitario"/>
    <s v="ND"/>
    <s v="Casa de la Mujer Empoderada implementada"/>
    <n v="450202401"/>
    <s v="Espacios generados para el fortalecimiento de capacidades institucionales del Estado"/>
    <s v="A"/>
    <n v="1"/>
    <m/>
    <n v="1"/>
    <x v="101"/>
    <x v="101"/>
    <s v="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
    <m/>
    <m/>
    <m/>
    <m/>
    <m/>
    <m/>
    <n v="30172972"/>
    <m/>
    <m/>
    <n v="30172972"/>
    <s v="Secretaria de Familia"/>
  </r>
  <r>
    <n v="316"/>
    <x v="10"/>
    <n v="4"/>
    <s v="Liderazgo, Gobernabilidad y Transparecia"/>
    <n v="45"/>
    <s v="Gobierno territorial"/>
    <n v="4502"/>
    <s v="Participación ciudadana y política y respeto por los derechos humanos y diversidad de creencias. &quot;Quindío integrado y participativo&quot;"/>
    <n v="4502"/>
    <s v="Fortalecimiento del buen gobierno para el respeto y garantía de los derechos humanos"/>
    <s v="Tasa de violencia de Género"/>
    <n v="4502024"/>
    <s v="Servicio de apoyo para la implementación de medidas en derechos humanos y derecho internacional humanitario"/>
    <n v="4502024"/>
    <s v="Servicio de apoyo para la implementación de medidas en derechos humanos y derecho internacional humanitario"/>
    <s v="ND"/>
    <s v="Casa Refugio de la Mujer implementada"/>
    <n v="450202401"/>
    <s v="Espacios generados para el fortalecimiento de capacidades institucionales del Estado"/>
    <s v="A"/>
    <n v="1"/>
    <m/>
    <n v="1"/>
    <x v="102"/>
    <x v="102"/>
    <s v="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
    <m/>
    <m/>
    <m/>
    <m/>
    <m/>
    <m/>
    <n v="50000000"/>
    <m/>
    <m/>
    <n v="50000000"/>
    <s v="Secretaria de Familia"/>
  </r>
  <r>
    <n v="318"/>
    <x v="11"/>
    <n v="1"/>
    <s v="Liderazgo, Gobernabilidad y Transparecia"/>
    <n v="19"/>
    <s v="Salud y protección social"/>
    <n v="1903"/>
    <s v="Inspección, vigilancia y control. &quot;Tú y yo con salud certificada&quot; "/>
    <n v="1903"/>
    <s v="Inspección, vigilancia y control"/>
    <s v="Mortalidad por diarreica aguda (EDA) menores 5 años (número de muertes anual)"/>
    <n v="1903009"/>
    <s v="Servicio de concepto sanitario"/>
    <n v="1903009"/>
    <s v="Servicio de registro sanitario"/>
    <n v="190300900"/>
    <s v="Conceptos sanitarios expedidos"/>
    <n v="190300900"/>
    <s v="Registros sanitarios expedidos"/>
    <s v="N.A."/>
    <n v="960"/>
    <m/>
    <n v="960"/>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5000000"/>
    <m/>
    <m/>
    <m/>
    <m/>
    <m/>
    <m/>
    <n v="35000000"/>
    <s v=" Secretario de Salud"/>
  </r>
  <r>
    <n v="318"/>
    <x v="11"/>
    <n v="1"/>
    <s v="Liderazgo, Gobernabilidad y Transparecia"/>
    <n v="19"/>
    <s v="Salud y protección social"/>
    <n v="1903"/>
    <s v="Inspección, vigilancia y control. &quot;Tú y yo con salud certificada&quot; "/>
    <n v="1903"/>
    <s v="Inspección, vigilancia y control"/>
    <s v="Tasa de mortalidad en menores de 1 año (por 1000 nacidos vivos)."/>
    <n v="1903031"/>
    <s v="Servicio de información de vigilancia epidemiológica"/>
    <n v="1903031"/>
    <s v="Servicio de información de vigilancia epidemiológica"/>
    <n v="190303100"/>
    <s v="Informes de evento generados en la vigencia"/>
    <n v="190303100"/>
    <s v="Informes de evento generados en la vigencia"/>
    <s v="A"/>
    <n v="12"/>
    <m/>
    <n v="12"/>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37500000"/>
    <m/>
    <m/>
    <m/>
    <m/>
    <m/>
    <m/>
    <n v="37500000"/>
    <s v=" Secretario de Salud"/>
  </r>
  <r>
    <n v="318"/>
    <x v="11"/>
    <n v="1"/>
    <s v="Liderazgo, Gobernabilidad y Transparecia"/>
    <n v="19"/>
    <s v="Salud y protección social"/>
    <n v="1903"/>
    <s v="Inspección, vigilancia y control. &quot;Tú y yo con salud certificada&quot; "/>
    <n v="1903"/>
    <s v="Inspección, vigilancia y control"/>
    <s v="Prevalencia de niños menores de 5 años con desnutrición aguda"/>
    <n v="1903023"/>
    <s v="Servicio de asistencia técnica en inspección, vigilancia y control"/>
    <n v="1903023"/>
    <s v="Servicio de asistencia técnica en inspección, vigilancia y control"/>
    <n v="190302300"/>
    <s v="Asistencias técnica en Inspección, Vigilancia y Control realizadas"/>
    <n v="190302300"/>
    <s v="Asistencias técnica en Inspección, Vigilancia y Control realizadas"/>
    <s v="A"/>
    <n v="12"/>
    <m/>
    <n v="12"/>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0000000"/>
    <m/>
    <m/>
    <m/>
    <m/>
    <m/>
    <m/>
    <n v="20000000"/>
    <s v=" Secretario de Salud"/>
  </r>
  <r>
    <n v="318"/>
    <x v="11"/>
    <n v="1"/>
    <s v="Liderazgo, Gobernabilidad y Transparecia"/>
    <n v="19"/>
    <s v="Salud y protección social"/>
    <n v="1903"/>
    <s v="Inspección, vigilancia y control. &quot;Tú y yo con salud certificada&quot; "/>
    <n v="1903"/>
    <s v="Inspección, vigilancia y control"/>
    <s v="Mortalidad por infección respiratoria aguda (IRA) menores 5 años (número de muertes anual)"/>
    <s v="ND"/>
    <s v="Realizar la vigilancia epidemiológica de plaguicidas en el marco del programa VEO (vigilancia epidemiológica de organofosforados y carba matos) en los municipios de competencia departamental."/>
    <n v="1903023"/>
    <s v="Servicio de asistencia técnica en inspección vigilancia y control"/>
    <s v="ND"/>
    <s v="Municipios con procesos de vigilancia epidemiológica de plaguicidas organofosforados y carbamatos realizados."/>
    <n v="190302300"/>
    <s v="Asistencias técnicas en inspección vigilacia y control realizadas"/>
    <s v="A"/>
    <n v="12"/>
    <m/>
    <n v="12"/>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2500000"/>
    <m/>
    <m/>
    <m/>
    <m/>
    <m/>
    <m/>
    <n v="22500000"/>
    <s v=" Secretario de Salud"/>
  </r>
  <r>
    <n v="318"/>
    <x v="11"/>
    <n v="1"/>
    <s v="Liderazgo, Gobernabilidad y Transparecia"/>
    <n v="19"/>
    <s v="Salud y protección social"/>
    <n v="1903"/>
    <s v="Inspección, vigilancia y control. &quot;Tú y yo con salud certificada&quot; "/>
    <n v="1903"/>
    <s v="Inspección, vigilancia y control"/>
    <s v="Mortalidad por diarreica aguda (EDA) menores 5 años (número de muertes anual)"/>
    <s v="ND"/>
    <s v="Implementación del Modelo Operativo de Inspección, Vigilancia y Control IVC sanitario en los municipios de competencia departamental. "/>
    <n v="1903038"/>
    <s v="Servicio de promoción, prevención, vigilancia y control de vectores y zoonosis"/>
    <s v="ND"/>
    <s v="Modelo de IVC sanitario operando "/>
    <n v="190303801"/>
    <s v="Municipios categorías 4,5 y 6 que formulen y ejecuten real y efectivamente acciones de promoción, prevención, vigilancia  y control de vectores y zoonosis  realizados "/>
    <s v="A"/>
    <n v="1"/>
    <m/>
    <n v="1"/>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0"/>
    <m/>
    <m/>
    <m/>
    <m/>
    <m/>
    <n v="400000000"/>
    <n v="400000000"/>
    <s v=" Secretario de Salud"/>
  </r>
  <r>
    <n v="318"/>
    <x v="11"/>
    <n v="1"/>
    <s v="Liderazgo, Gobernabilidad y Transparecia"/>
    <n v="19"/>
    <s v="Salud y protección social"/>
    <n v="1903"/>
    <s v="Inspección, vigilancia y control. &quot;Tú y yo con salud certificada&quot; "/>
    <n v="1903"/>
    <s v="Inspección, vigilancia y control"/>
    <s v="Mortalidad por dengue (casos)"/>
    <n v="1903038"/>
    <s v="Servicio de promoción, prevención, vigilancia y control de vectores y zoonosis"/>
    <n v="1903038"/>
    <s v="Servicio de promoción, prevención, vigilancia y control de vectores y zoonosis"/>
    <n v="190303801"/>
    <s v="Municipios categorías 4, 5 y 6 qué formulen y ejecuten real y efectivamente acciones de promoción, prevención, vigilancia y control de vectores y zoonosis realizados"/>
    <n v="190303801"/>
    <s v="Municipios categorías 4, 5 y 6 qué formulen y ejecuten real y efectivamente acciones de promoción, prevención, vigilancia y control de vectores y zoonosis realizados"/>
    <s v="A"/>
    <n v="11"/>
    <m/>
    <n v="11"/>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17500000"/>
    <m/>
    <m/>
    <m/>
    <m/>
    <m/>
    <m/>
    <n v="17500000"/>
    <s v=" Secretario de Salud"/>
  </r>
  <r>
    <n v="318"/>
    <x v="11"/>
    <n v="1"/>
    <s v="Liderazgo, Gobernabilidad y Transparecia"/>
    <n v="19"/>
    <s v="Salud y protección social"/>
    <n v="1903"/>
    <s v="Inspección, vigilancia y control. &quot;Tú y yo con salud certificada&quot; "/>
    <n v="1903"/>
    <s v="Inspección, vigilancia y control"/>
    <s v="Tasa de mortalidad en menores de 1 año (por 1000 nacidos vivos)."/>
    <n v="1903027"/>
    <s v="Servicio de evaluación, aprobación y seguimiento de planes de gestión integral del riesgo"/>
    <n v="1903027"/>
    <s v="Servicio de evaluación, aprobación y seguimiento de planes de gestión integral del riesgo"/>
    <n v="190302700"/>
    <s v="Informes de evaluación, aprobación y seguimiento de Planes de Gestión Integral de Riesgo realizados"/>
    <n v="190302700"/>
    <s v="Informes de evaluación, aprobación y seguimiento de Planes de Gestión Integral de Riesgo realizados"/>
    <s v="A"/>
    <n v="5"/>
    <m/>
    <n v="5"/>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12500000"/>
    <m/>
    <m/>
    <m/>
    <m/>
    <m/>
    <m/>
    <n v="12500000"/>
    <s v=" Secretario de Salud"/>
  </r>
  <r>
    <n v="318"/>
    <x v="11"/>
    <n v="1"/>
    <s v="Liderazgo, Gobernabilidad y Transparecia"/>
    <n v="19"/>
    <s v="Salud y protección social"/>
    <n v="1903"/>
    <s v="Inspección, vigilancia y control. &quot;Tú y yo con salud certificada&quot; "/>
    <n v="1903"/>
    <s v="Inspección, vigilancia y control"/>
    <s v="Porcentaje de atención institucional del parto por personal calificado."/>
    <n v="1903011"/>
    <s v="Servicio de inspección, vigilancia y control"/>
    <n v="1903011"/>
    <s v="Servicio de inspección, vigilancia y control"/>
    <n v="190301100"/>
    <s v="visitas realizadas"/>
    <n v="190301100"/>
    <s v="Visitas realizadas"/>
    <s v="A"/>
    <n v="140"/>
    <m/>
    <n v="140"/>
    <x v="103"/>
    <x v="103"/>
    <s v="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
    <m/>
    <m/>
    <n v="22500000"/>
    <m/>
    <m/>
    <m/>
    <m/>
    <m/>
    <m/>
    <n v="22500000"/>
    <s v=" Secretario de Salud"/>
  </r>
  <r>
    <n v="318"/>
    <x v="11"/>
    <n v="1"/>
    <s v="Liderazgo, Gobernabilidad y Transparecia"/>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m/>
    <n v="2"/>
    <x v="104"/>
    <x v="104"/>
    <s v="Fortalecer la gestión intersectorial en salud de los grupos con alta vulnerabilidad"/>
    <m/>
    <m/>
    <n v="62500000"/>
    <m/>
    <m/>
    <m/>
    <m/>
    <m/>
    <m/>
    <n v="62500000"/>
    <s v=" Secretario de Salud"/>
  </r>
  <r>
    <n v="318"/>
    <x v="11"/>
    <n v="1"/>
    <s v="Liderazgo, Gobernabilidad y Transparecia"/>
    <n v="19"/>
    <s v="Salud y protección social"/>
    <n v="1903"/>
    <s v="Inspección, vigilancia y control. &quot;Tú y yo con salud certificada&quot; "/>
    <n v="1903"/>
    <s v="Inspección, vigilancia y control"/>
    <s v="Mortalidad por diarreica aguda (EDA) menores 5 años (número de muertes anual)_x000a_Prevalencia de niños menores de 5 años con desnutrición aguda_x000a_Índice de riesgo de la calidad de agua para consumo humano IRCA"/>
    <n v="1903012"/>
    <s v="Servicio de análisis de laboratorio"/>
    <n v="1903012"/>
    <s v="Servicio de análisis de laboratorio"/>
    <n v="190301200"/>
    <s v="Análisis realizados"/>
    <n v="190301200"/>
    <s v="Análisis realizados"/>
    <s v="A"/>
    <n v="4000"/>
    <m/>
    <n v="4000"/>
    <x v="105"/>
    <x v="105"/>
    <s v="Mejorar la capacidad analítica del LSP Departamental  para dar respuesta  a las necesidades del Sistema de Vigilancia en Salud Pública"/>
    <m/>
    <m/>
    <n v="1134356161"/>
    <m/>
    <m/>
    <m/>
    <m/>
    <m/>
    <m/>
    <n v="1134356161"/>
    <s v=" Secretario de Salud"/>
  </r>
  <r>
    <n v="318"/>
    <x v="11"/>
    <n v="1"/>
    <s v="Liderazgo, Gobernabilidad y Transparecia"/>
    <n v="19"/>
    <s v="Salud y protección social"/>
    <n v="1903"/>
    <s v="Inspección, vigilancia y control. &quot;Tú y yo con salud certificada&quot; "/>
    <n v="1903"/>
    <s v="Inspección, vigilancia y control"/>
    <s v="Tasa ajustada por edad de mortalidad asociada a cáncer de cuello uterino (por 100.000 mujeres)."/>
    <n v="1903016"/>
    <s v="Servicio de auditoría y visitas inspectivas"/>
    <n v="1903016"/>
    <s v="Servicio de auditoría y visitas inspectivas"/>
    <n v="190301600"/>
    <s v="Auditorías y visitas inspectivas realizadas"/>
    <n v="190301600"/>
    <s v="Auditorías y visitas inspectivas realizadas"/>
    <s v="A"/>
    <n v="240"/>
    <m/>
    <n v="240"/>
    <x v="105"/>
    <x v="105"/>
    <s v="Mejorar la capacidad analítica del LSP Departamental  para dar respuesta  a las necesidades del Sistema de Vigilancia en Salud Pública"/>
    <m/>
    <m/>
    <n v="135772557"/>
    <m/>
    <m/>
    <m/>
    <m/>
    <m/>
    <m/>
    <n v="135772557"/>
    <s v=" Secretario de Salud"/>
  </r>
  <r>
    <n v="318"/>
    <x v="11"/>
    <n v="1"/>
    <s v="Liderazgo, Gobernabilidad y Transparecia"/>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m/>
    <n v="12"/>
    <x v="105"/>
    <x v="105"/>
    <s v="Mejorar la capacidad analítica del LSP Departamental  para dar respuesta  a las necesidades del Sistema de Vigilancia en Salud Pública"/>
    <m/>
    <m/>
    <n v="157350078"/>
    <m/>
    <m/>
    <m/>
    <m/>
    <m/>
    <m/>
    <n v="157350078"/>
    <s v=" Secretario de Salud"/>
  </r>
  <r>
    <n v="318"/>
    <x v="11"/>
    <n v="1"/>
    <s v="Liderazgo, Gobernabilidad y Transparecia"/>
    <n v="19"/>
    <s v="Salud y protección social"/>
    <n v="1903"/>
    <s v="Inspección, vigilancia y control. &quot;Tú y yo con salud certificada&quot; "/>
    <n v="1903"/>
    <s v="Inspección, vigilancia y control"/>
    <s v="Tasa mortalidad en menores de 5 años (por 1.000 nacidos vivos)."/>
    <n v="1903034"/>
    <s v="Servicio de asistencia técnica"/>
    <n v="1903034"/>
    <s v="Servicio de asistencia técnica"/>
    <n v="190303400"/>
    <s v="Asistencias técnicas realizadas"/>
    <n v="190303400"/>
    <s v="Asistencias técnicas realizadas"/>
    <s v="A"/>
    <n v="12"/>
    <m/>
    <n v="12"/>
    <x v="106"/>
    <x v="106"/>
    <s v="Fortalecer los procesos de articulación y competencias territoriales en el sistema general de seguridad social en salud "/>
    <m/>
    <m/>
    <m/>
    <m/>
    <m/>
    <m/>
    <n v="92585478"/>
    <m/>
    <m/>
    <n v="92585478"/>
    <s v=" Secretario de Salud"/>
  </r>
  <r>
    <n v="318"/>
    <x v="11"/>
    <n v="1"/>
    <s v="Liderazgo, Gobernabilidad y Transparecia"/>
    <n v="19"/>
    <s v="Salud y protección social"/>
    <n v="1903"/>
    <s v="Inspección, vigilancia y control. &quot;Tú y yo con salud certificada&quot; "/>
    <n v="1903"/>
    <s v="Inspección, vigilancia y control"/>
    <s v="Oportunidad en la presunción diagnóstica y tratamiento oncológico en menores de 18 años (alta y media)"/>
    <n v="1903045"/>
    <s v="Servicio de información para la gestión de la inspección, vigilancia y control sanitario"/>
    <n v="1903045"/>
    <s v="Servicio de información para la gestión de la inspección, vigilancia y control sanitario"/>
    <n v="190304500"/>
    <s v="Usuarios del sistema"/>
    <n v="190304500"/>
    <s v="Usuarios del sistema"/>
    <s v="N.A."/>
    <n v="1058"/>
    <m/>
    <n v="1058"/>
    <x v="107"/>
    <x v="107"/>
    <s v="Asegurar la implementación y cumplimiento de la totalidad de los estándares de Habilitación de acuerdo al nivel de complejidad."/>
    <m/>
    <m/>
    <m/>
    <m/>
    <m/>
    <m/>
    <n v="19000000"/>
    <m/>
    <m/>
    <n v="19000000"/>
    <s v=" Secretario de Salud"/>
  </r>
  <r>
    <n v="318"/>
    <x v="11"/>
    <n v="1"/>
    <s v="Liderazgo, Gobernabilidad y Transparecia"/>
    <n v="19"/>
    <s v="Salud y protección social"/>
    <n v="1903"/>
    <s v="Inspección, vigilancia y control. &quot;Tú y yo con salud certificada&quot; "/>
    <n v="1903"/>
    <s v="Inspección, vigilancia y control"/>
    <s v="Porcentaje de población asegurada al SGSSS_x000a_Oportunidad en la presunción diagnóstica y tratamiento oncológico en menores de 18 años (alta y media)"/>
    <n v="1903001"/>
    <s v="Documentos de lineamientos técnicos"/>
    <n v="1903001"/>
    <s v="Documentos de lineamientos técnicos"/>
    <n v="190300100"/>
    <s v="Documentos técnicos publicados y/o socializados"/>
    <n v="190300100"/>
    <s v="Documentos técnicos publicados y/o socializados"/>
    <s v="A"/>
    <n v="2"/>
    <m/>
    <n v="2"/>
    <x v="107"/>
    <x v="107"/>
    <s v="Asegurar la implementación y cumplimiento de la totalidad de los estándares de Habilitación de acuerdo al nivel de complejidad."/>
    <m/>
    <m/>
    <m/>
    <m/>
    <m/>
    <m/>
    <n v="15000000"/>
    <m/>
    <m/>
    <n v="15000000"/>
    <s v=" Secretario de Salud"/>
  </r>
  <r>
    <n v="318"/>
    <x v="11"/>
    <n v="1"/>
    <s v="Liderazgo, Gobernabilidad y Transparecia"/>
    <n v="19"/>
    <s v="Salud y protección social"/>
    <n v="1903"/>
    <s v="Inspección, vigilancia y control. &quot;Tú y yo con salud certificada&quot; "/>
    <n v="1903"/>
    <s v="Inspección, vigilancia y control"/>
    <s v="Razón de mortalidad materna (por 100.000 nacidos vivos)"/>
    <n v="1903010"/>
    <s v="Servicio de certificaciones en buenas prácticas"/>
    <n v="1903010"/>
    <s v="Servicio de certificaciones en buenas prácticas"/>
    <n v="190301000"/>
    <s v="Certificaciones expedidas"/>
    <n v="190301000"/>
    <s v="Certificaciones expedidas"/>
    <s v="A"/>
    <n v="12"/>
    <m/>
    <n v="12"/>
    <x v="107"/>
    <x v="107"/>
    <s v="Asegurar la implementación y cumplimiento de la totalidad de los estándares de Habilitación de acuerdo al nivel de complejidad."/>
    <m/>
    <m/>
    <m/>
    <m/>
    <m/>
    <m/>
    <n v="15000000"/>
    <m/>
    <m/>
    <n v="15000000"/>
    <s v=" Secretario de Salud"/>
  </r>
  <r>
    <n v="318"/>
    <x v="11"/>
    <n v="1"/>
    <s v="Liderazgo, Gobernabilidad y Transparecia"/>
    <n v="19"/>
    <s v="Salud y protección social"/>
    <n v="1903"/>
    <s v="Inspección, vigilancia y control. &quot;Tú y yo con salud certificada&quot; "/>
    <n v="1903"/>
    <s v="Inspección, vigilancia y control"/>
    <s v="Tasa mortalidad en menores de 5 años (por 1.000 nacidos vivos)."/>
    <n v="1903011"/>
    <s v="Servicio de inspección, vigilancia y control"/>
    <n v="1903011"/>
    <s v="Servicio de inspección, vigilancia y control"/>
    <n v="190301101"/>
    <s v="Informes de los resultados obtenidos en la vigilancia sanitaria "/>
    <n v="190301101"/>
    <s v="Informes de los resultados obtenidos en la vigilancia sanitaria "/>
    <s v="A"/>
    <n v="12"/>
    <m/>
    <n v="12"/>
    <x v="107"/>
    <x v="107"/>
    <s v="Asegurar la implementación y cumplimiento de la totalidad de los estándares de Habilitación de acuerdo al nivel de complejidad."/>
    <m/>
    <m/>
    <m/>
    <m/>
    <m/>
    <m/>
    <n v="15000000"/>
    <m/>
    <m/>
    <n v="15000000"/>
    <s v=" Secretario de Salud"/>
  </r>
  <r>
    <n v="318"/>
    <x v="11"/>
    <n v="1"/>
    <s v="Liderazgo, Gobernabilidad y Transparecia"/>
    <n v="19"/>
    <s v="Salud y protección social"/>
    <n v="1903"/>
    <s v="Inspección, vigilancia y control. &quot;Tú y yo con salud certificada&quot; "/>
    <n v="1903"/>
    <s v="Inspección, vigilancia y control"/>
    <s v="Porcentaje de población asegurada al SGSSS"/>
    <n v="1903047"/>
    <s v="Servicios de comunicación y divulgación en inspección, vigilancia y control"/>
    <n v="1903047"/>
    <s v="Servicios de comunicación y divulgación en inspección, vigilancia y control"/>
    <n v="190304701"/>
    <s v="Eventos de rendición de cuentas realizados"/>
    <n v="190304701"/>
    <s v="Eventos de rendición de cuentas realizados"/>
    <s v="A"/>
    <n v="1"/>
    <m/>
    <n v="1"/>
    <x v="108"/>
    <x v="108"/>
    <s v="Fortalecer los procesos estratégicos, administrativos y misionales del sector salud en el departamento del Quindío  "/>
    <m/>
    <m/>
    <m/>
    <n v="20000000"/>
    <m/>
    <m/>
    <m/>
    <m/>
    <m/>
    <n v="20000000"/>
    <s v=" Secretario de Salud"/>
  </r>
  <r>
    <n v="318"/>
    <x v="11"/>
    <n v="1"/>
    <s v="Liderazgo, Gobernabilidad y Transparecia"/>
    <n v="19"/>
    <s v="Salud y protección social"/>
    <n v="1903"/>
    <s v="Inspección, vigilancia y control. &quot;Tú y yo con salud certificada&quot; "/>
    <n v="1903"/>
    <s v="Inspección, vigilancia y control"/>
    <s v="Porcentaje de nacidos vivos con 4 o más controles prenatales"/>
    <n v="1903019"/>
    <s v="Servicio del ejercicio del procedimiento administrativo sancionatorio"/>
    <n v="1903019"/>
    <s v="Servicio del ejercicio del procedimiento administrativo sancionatorio"/>
    <n v="190301900"/>
    <s v="Procesos con aplicación del procedimiento administrativo sancionatorio tramitados "/>
    <n v="190301900"/>
    <s v="Procesos con aplicación del procedimiento administrativo sancionatorio tramitados "/>
    <s v="A"/>
    <n v="75"/>
    <m/>
    <n v="75"/>
    <x v="108"/>
    <x v="108"/>
    <s v="Fortalecer los procesos estratégicos, administrativos y misionales del sector salud en el departamento del Quindío  "/>
    <m/>
    <m/>
    <m/>
    <n v="50000000"/>
    <m/>
    <m/>
    <m/>
    <m/>
    <m/>
    <n v="50000000"/>
    <s v=" Secretario de Salud"/>
  </r>
  <r>
    <n v="318"/>
    <x v="11"/>
    <n v="1"/>
    <s v="Liderazgo, Gobernabilidad y Transparecia"/>
    <n v="19"/>
    <s v="Salud y protección social"/>
    <n v="1903"/>
    <s v="Inspección, vigilancia y control. &quot;Tú y yo con salud certificada&quot; "/>
    <n v="1903"/>
    <s v="Inspección, vigilancia y control"/>
    <s v="Porcentaje transmisión materno -infantil del VIH."/>
    <n v="1903028"/>
    <s v="Servicio de Gestión de Peticiones, Quejas, Reclamos y Denuncias"/>
    <n v="1903028"/>
    <s v="Servicio de Gestión de Peticiones, Quejas, Reclamos y Denuncias"/>
    <n v="190302800"/>
    <s v="Preguntas Quejas Reclamos y Denuncias Gestionadas"/>
    <n v="190302800"/>
    <s v="Preguntas Quejas Reclamos y Denuncias Gestionadas"/>
    <s v="A"/>
    <n v="250"/>
    <m/>
    <n v="250"/>
    <x v="108"/>
    <x v="108"/>
    <s v="Fortalecer los procesos estratégicos, administrativos y misionales del sector salud en el departamento del Quindío  "/>
    <m/>
    <m/>
    <m/>
    <n v="40000000"/>
    <m/>
    <m/>
    <m/>
    <m/>
    <m/>
    <n v="40000000"/>
    <s v=" Secretario de Salud"/>
  </r>
  <r>
    <n v="318"/>
    <x v="11"/>
    <n v="1"/>
    <s v="Liderazgo, Gobernabilidad y Transparecia"/>
    <n v="19"/>
    <s v="Salud y protección social"/>
    <n v="1903"/>
    <s v="Inspección, vigilancia y control. &quot;Tú y yo con salud certificada&quot; "/>
    <n v="1903"/>
    <s v="Inspección, vigilancia y control"/>
    <s v="Tasa de violencia de género"/>
    <n v="1903025"/>
    <s v="Servicio de implementación de estrategias para el fortalecimiento del control social en salud"/>
    <n v="1903025"/>
    <s v="Servicio de implementación de estrategias para el fortalecimiento del control social en salud"/>
    <n v="190302500"/>
    <s v="Estrategias para el fortalecimiento del control social en salud implementadas"/>
    <n v="190302500"/>
    <s v="Estrategias para el fortalecimiento del control social en salud implementadas"/>
    <s v="A"/>
    <n v="12"/>
    <m/>
    <n v="12"/>
    <x v="108"/>
    <x v="108"/>
    <s v="Fortalecer los procesos estratégicos, administrativos y misionales del sector salud en el departamento del Quindío  "/>
    <m/>
    <m/>
    <m/>
    <n v="49135000"/>
    <m/>
    <m/>
    <m/>
    <m/>
    <m/>
    <n v="49135000"/>
    <s v=" Secretario de Salud"/>
  </r>
  <r>
    <n v="318"/>
    <x v="11"/>
    <n v="1"/>
    <s v="Liderazgo, Gobernabilidad y Transparecia"/>
    <n v="19"/>
    <s v="Salud y protección social"/>
    <n v="1905"/>
    <s v="Salud Pública, &quot;Tú y yo con salud de calidad&quot;"/>
    <n v="1905"/>
    <s v="Salud pública"/>
    <s v="Prevalencia de niños menores de 5 años con desnutrición aguda"/>
    <n v="1905028"/>
    <s v="Servicio de gestión del riesgo para temas de consumo, aprovechamiento biológico, calidad e inocuidad de los alimentos."/>
    <n v="1905028"/>
    <s v="Servicio de gestión del riesgo para temas de consumo, aprovechamiento biológico, calidad e inocuidad de los alimentos."/>
    <n v="190502800"/>
    <s v="Campañas de gestión del riesgo para temas de consumo, aprovechamiento biológico, calidad e inocuidad de los alimentos implementadas"/>
    <n v="190502800"/>
    <s v="Campañas de gestión del riesgo para temas de consumo, aprovechamiento biológico, calidad e inocuidad de los alimentos implementadas"/>
    <s v="A"/>
    <n v="12"/>
    <m/>
    <n v="12"/>
    <x v="109"/>
    <x v="109"/>
    <s v="Disminuir o mantener la proporción de niños menores de 5 años en riesgo de desnutrición moderada o severa aguda"/>
    <m/>
    <m/>
    <n v="25000000"/>
    <m/>
    <m/>
    <m/>
    <m/>
    <m/>
    <m/>
    <n v="25000000"/>
    <s v=" Secretario de Salud"/>
  </r>
  <r>
    <n v="318"/>
    <x v="11"/>
    <n v="1"/>
    <s v="Liderazgo, Gobernabilidad y Transparecia"/>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09"/>
    <x v="109"/>
    <s v="Disminuir o mantener la proporción de niños menores de 5 años en riesgo de desnutrición moderada o severa aguda"/>
    <m/>
    <n v="100000000"/>
    <n v="25891929"/>
    <m/>
    <m/>
    <m/>
    <m/>
    <m/>
    <m/>
    <n v="125891929"/>
    <s v=" Secretario de Salud"/>
  </r>
  <r>
    <n v="318"/>
    <x v="11"/>
    <n v="1"/>
    <s v="Liderazgo, Gobernabilidad y Transparecia"/>
    <n v="19"/>
    <s v="Salud y protección social"/>
    <n v="1905"/>
    <s v="Salud Pública, &quot;Tú y yo con salud de calidad&quot;"/>
    <n v="1905"/>
    <s v="Salud pública"/>
    <s v="Tasa de mortalidad por malaria."/>
    <n v="1905019"/>
    <s v="Servicio de educación informal en temas de salud pública "/>
    <n v="1905019"/>
    <s v="Servicio de educación informal en temas de salud pública "/>
    <n v="190501900"/>
    <s v="Personas capacitadas"/>
    <n v="190501900"/>
    <s v="Personas capacitadas"/>
    <s v="A"/>
    <n v="60"/>
    <m/>
    <n v="60"/>
    <x v="110"/>
    <x v="110"/>
    <s v="Disminuir  los factores de riesgo sanitarios y ambientales asociados a eventos de interés en salud pública relacionados con la salud ambiental como en aumento de la carga contaminante del agua, entre otros."/>
    <m/>
    <m/>
    <n v="17500000"/>
    <m/>
    <m/>
    <m/>
    <m/>
    <m/>
    <m/>
    <n v="17500000"/>
    <s v=" Secretario de Salud"/>
  </r>
  <r>
    <n v="318"/>
    <x v="11"/>
    <n v="1"/>
    <s v="Liderazgo, Gobernabilidad y Transparecia"/>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31"/>
    <s v="Servicio de promoción de la salud y prevención de riesgos asociados a condiciones no transmisibles (1905031)"/>
    <s v="DNP"/>
    <s v="Entidades Administradoras de Planes Básicos EAPB con Rutas de obligatorio cumplimiento Implementadas"/>
    <n v="190503100"/>
    <s v="Campañas de promoción de la salud  y prevención de riesgos asociados a condiciones no transmisibles implementadas (190503100)"/>
    <s v="A"/>
    <n v="11"/>
    <m/>
    <n v="11"/>
    <x v="110"/>
    <x v="110"/>
    <s v="Disminuir  los factores de riesgo sanitarios y ambientales asociados a eventos de interés en salud pública relacionados con la salud ambiental como en aumento de la carga contaminante del agua, entre otros."/>
    <m/>
    <m/>
    <n v="27500000"/>
    <m/>
    <m/>
    <m/>
    <m/>
    <m/>
    <m/>
    <n v="27500000"/>
    <s v=" Secretario de Salud"/>
  </r>
  <r>
    <n v="318"/>
    <x v="11"/>
    <n v="1"/>
    <s v="Liderazgo, Gobernabilidad y Transparecia"/>
    <n v="19"/>
    <s v="Salud y protección social"/>
    <n v="1905"/>
    <s v="Salud Pública, &quot;Tú y yo con salud de calidad&quot;"/>
    <n v="1905"/>
    <s v="Salud pública"/>
    <s v="Mortalidad por dengue (casos)_x000a_Letalidad por dengue."/>
    <s v="ND"/>
    <s v="Formular en Plan de Fortalecimiento de Capacidades en Salud Ambiental en coordinación con el Consejo Territorial de Salud Ambiental COTSA"/>
    <n v="1905015"/>
    <s v="Documentos de planeación"/>
    <s v="ND"/>
    <s v="Plan de Fortalecimiento de Capacidades en Salud Ambiental Formulado "/>
    <n v="190501500"/>
    <s v="Documentos de planeación elaborados"/>
    <s v="A"/>
    <n v="1"/>
    <m/>
    <n v="1"/>
    <x v="110"/>
    <x v="110"/>
    <s v="Disminuir  los factores de riesgo sanitarios y ambientales asociados a eventos de interés en salud pública relacionados con la salud ambiental como en aumento de la carga contaminante del agua, entre otros."/>
    <m/>
    <m/>
    <n v="65000000"/>
    <m/>
    <m/>
    <m/>
    <m/>
    <m/>
    <m/>
    <n v="65000000"/>
    <s v=" Secretario de Salud"/>
  </r>
  <r>
    <n v="318"/>
    <x v="11"/>
    <n v="1"/>
    <s v="Liderazgo, Gobernabilidad y Transparecia"/>
    <n v="19"/>
    <s v="Salud y protección social"/>
    <n v="1905"/>
    <s v="Salud Pública, &quot;Tú y yo con salud de calidad&quot;"/>
    <n v="1905"/>
    <s v="Salud pública"/>
    <s v="Mortalidad por infección respiratoria aguda (IRA) menores 5 años (número de muertes anual)"/>
    <s v="ND"/>
    <s v="Implementar el protocolo de vigilancia sanitaria y ambiental de los efectos en salud relacionados con la contaminación del aire en los 11 municipios de competencia departamental."/>
    <n v="1905024"/>
    <s v="Servicio de gestión del riesgo para abordar situaciones de salud relacionadas con condiciones ambientales"/>
    <s v="ND"/>
    <s v="Protocolo implementado"/>
    <n v="190502400"/>
    <s v="Campañas de gestión del riesgo para abordar situaciones de salud relacionadas con condiciones ambientales implementadas"/>
    <s v="N.A."/>
    <n v="3"/>
    <m/>
    <n v="3"/>
    <x v="110"/>
    <x v="110"/>
    <s v="Disminuir  los factores de riesgo sanitarios y ambientales asociados a eventos de interés en salud pública relacionados con la salud ambiental como en aumento de la carga contaminante del agua, entre otros."/>
    <m/>
    <m/>
    <n v="70000000"/>
    <m/>
    <m/>
    <m/>
    <m/>
    <m/>
    <m/>
    <n v="70000000"/>
    <s v=" Secretario de Salud"/>
  </r>
  <r>
    <n v="318"/>
    <x v="11"/>
    <n v="1"/>
    <s v="Liderazgo, Gobernabilidad y Transparecia"/>
    <n v="19"/>
    <s v="Salud y protección social"/>
    <n v="1905"/>
    <s v="Salud Pública, &quot;Tú y yo con salud de calidad&quot;"/>
    <n v="1905"/>
    <s v="Salud pública"/>
    <s v="Mortalidad por dengue (casos)_x000a_Letalidad por dengue."/>
    <s v="ND"/>
    <s v="Formulación e implementación del Plan Departamental en Salud Ambiental de adaptación al cambio climático."/>
    <n v="1905015"/>
    <s v="Documentos de planeación"/>
    <s v="ND"/>
    <s v="Plan Departamental en Salud Ambiental de adaptación al cambio climático implementado"/>
    <n v="190501500"/>
    <s v="Documentos de planeación elaborados"/>
    <s v="N.A."/>
    <n v="2"/>
    <n v="1"/>
    <n v="3"/>
    <x v="110"/>
    <x v="110"/>
    <s v="Disminuir  los factores de riesgo sanitarios y ambientales asociados a eventos de interés en salud pública relacionados con la salud ambiental como en aumento de la carga contaminante del agua, entre otros."/>
    <m/>
    <m/>
    <n v="35000000"/>
    <m/>
    <m/>
    <m/>
    <m/>
    <m/>
    <m/>
    <n v="35000000"/>
    <s v=" Secretario de Salud"/>
  </r>
  <r>
    <n v="318"/>
    <x v="11"/>
    <n v="1"/>
    <s v="Liderazgo, Gobernabilidad y Transparecia"/>
    <n v="19"/>
    <s v="Salud y protección social"/>
    <n v="1905"/>
    <s v="Salud Pública, &quot;Tú y yo con salud de calidad&quot;"/>
    <n v="1905"/>
    <s v="Salud pública"/>
    <s v="Mortalidad por infección respiratoria aguda (IRA) menores 5 años (número de muertes anual)"/>
    <s v="ND"/>
    <s v="Implementar la estrategia de entornos saludables en articulación intersectorial y sectorial en los entornos de vivienda, educativo, institucional y comunitario con énfasis en la Atención Primaria en Salud Ambiental APSA."/>
    <n v="1905024"/>
    <s v="Servicio de gestión del riesgo para abordar situaciones de salud relacionadas con condiciones ambientales"/>
    <s v="ND"/>
    <s v="Estrategia de entornos saludables en articulación intersectorial y sectorial implementada "/>
    <n v="190502400"/>
    <s v="Campañas de gestión del riesgo para abordar situaciones de salud relacionadas con condiciones ambientales implementadas"/>
    <s v="A"/>
    <n v="12"/>
    <m/>
    <n v="12"/>
    <x v="110"/>
    <x v="110"/>
    <s v="Disminuir  los factores de riesgo sanitarios y ambientales asociados a eventos de interés en salud pública relacionados con la salud ambiental como en aumento de la carga contaminante del agua, entre otros."/>
    <m/>
    <m/>
    <n v="35000000"/>
    <m/>
    <m/>
    <m/>
    <m/>
    <m/>
    <m/>
    <n v="35000000"/>
    <s v=" Secretario de Salud"/>
  </r>
  <r>
    <n v="318"/>
    <x v="11"/>
    <n v="1"/>
    <s v="Liderazgo, Gobernabilidad y Transparecia"/>
    <n v="19"/>
    <s v="Salud y protección social"/>
    <n v="1905"/>
    <s v="Salud Pública, &quot;Tú y yo con salud de calidad&quot;"/>
    <n v="1905"/>
    <s v="Salud pública"/>
    <s v="Oportunidad en la presunción diagnóstica y tratamiento oncológico en menores de 18 años (alta y media)"/>
    <s v="ND"/>
    <s v="Implementación de la estrategia de movilidad saludable, segura y sostenible "/>
    <n v="1905024"/>
    <s v="Servicio de gestión del riesgo para abordar situaciones de salud relacionadas con condiciones ambientales"/>
    <s v="ND"/>
    <s v="Estrategia de movilidad saludable, segura y sostenible   implementada "/>
    <n v="190502401"/>
    <s v="Personas atendidas con campañas de gestión del riesgo para abordar situaciones de salud relacionadas con condiciones ambientales"/>
    <s v="N.A."/>
    <n v="2"/>
    <m/>
    <n v="2"/>
    <x v="110"/>
    <x v="110"/>
    <s v="Disminuir  los factores de riesgo sanitarios y ambientales asociados a eventos de interés en salud pública relacionados con la salud ambiental como en aumento de la carga contaminante del agua, entre otros."/>
    <m/>
    <m/>
    <n v="35000000"/>
    <m/>
    <m/>
    <m/>
    <m/>
    <m/>
    <m/>
    <n v="35000000"/>
    <s v=" Secretario de Salud"/>
  </r>
  <r>
    <n v="318"/>
    <x v="11"/>
    <n v="1"/>
    <s v="Liderazgo, Gobernabilidad y Transparecia"/>
    <n v="19"/>
    <s v="Salud y protección social"/>
    <n v="1905"/>
    <s v="Salud Pública, &quot;Tú y yo con salud de calidad&quot;"/>
    <n v="1905"/>
    <s v="Salud pública"/>
    <s v="Razón de mortalidad materna (por 100.000 nacidos vivos)_x000a_Porcentaje de atención institucional del parto._x000a_Tasa  de mujeres de 10 a 14 años qué han sido madres o están en embarazo._x000a_Tasa de mujeres de 15 a 19 años qué han sido madres o están en embarazo._x000a_Prevalencia de VIH/SIDA en población de 15 a 49 años de edad._x000a_Tasa de mortalidad asociada a VIH/SIDA._x000a_Porcentaje transmisión materno -infantil del VIH._x000a_Cobertura de tratamiento antirretroviral"/>
    <n v="1905021"/>
    <s v="Servicio de gestión del riesgo en temas de salud sexual y reproductiva "/>
    <n v="1905021"/>
    <s v="Servicio de gestión del riesgo en temas de salud sexual y reproductiva "/>
    <n v="190502100"/>
    <s v="Campañas de gestión del riesgo en temas de salud sexual y reproductiva implementadas."/>
    <n v="190502100"/>
    <s v="Campañas de gestión del riesgo en temas de salud sexual y reproductiva implementadas."/>
    <s v="A"/>
    <n v="12"/>
    <m/>
    <n v="12"/>
    <x v="111"/>
    <x v="111"/>
    <s v="Disminuir de los eventos de interés en salud pública relacionados con la salud sexual y reproductiva en especial de la mortalidad materna  "/>
    <m/>
    <m/>
    <n v="100000000"/>
    <m/>
    <m/>
    <m/>
    <m/>
    <m/>
    <m/>
    <n v="100000000"/>
    <s v=" Secretario de Salud"/>
  </r>
  <r>
    <n v="318"/>
    <x v="11"/>
    <n v="1"/>
    <s v="Liderazgo, Gobernabilidad y Transparecia"/>
    <n v="19"/>
    <s v="Salud y protección social"/>
    <n v="1905"/>
    <s v="Salud Pública, &quot;Tú y yo con salud de calidad&quot;"/>
    <n v="1905"/>
    <s v="Salud pública"/>
    <s v="Tasa  de mujeres de 10 a 14 años qué han sido madres o están en embarazo._x000a_Tasa de mujeres de 15 a 19 años qué han sido madres o están en embarazo."/>
    <s v="ND"/>
    <s v="Realizar seguimiento y Monitoreo a las Entidades Administradoras de Planes Básicos EAPB en la implementación de la Ruta Integral de Atención para la Promoción y Mantenimiento de la Salud y Materno Perinatal en el Departamento  "/>
    <n v="1905021"/>
    <s v="Servicio de gestión del riesgo en temas de salud sexual y reproductiva (1905021)"/>
    <s v="ND"/>
    <s v="Entidades Administradoras de Planes Básicos EAPB con Rutas de obligatorio cumplimiento Implementadas"/>
    <n v="190502100"/>
    <s v="Campañas de gestión del riesgo en temas de salud sexual y reproductiva implementadas (190502100)"/>
    <s v="A"/>
    <n v="11"/>
    <m/>
    <n v="11"/>
    <x v="111"/>
    <x v="111"/>
    <s v="Disminuir de los eventos de interés en salud pública relacionados con la salud sexual y reproductiva en especial de la mortalidad materna  "/>
    <m/>
    <m/>
    <n v="100000000"/>
    <m/>
    <m/>
    <m/>
    <m/>
    <m/>
    <m/>
    <n v="100000000"/>
    <s v=" Secretario de Salud"/>
  </r>
  <r>
    <n v="318"/>
    <x v="11"/>
    <n v="1"/>
    <s v="Liderazgo, Gobernabilidad y Transparecia"/>
    <n v="19"/>
    <s v="Salud y protección social"/>
    <n v="1905"/>
    <s v="Salud Pública, &quot;Tú y yo con salud de calidad&quot;"/>
    <n v="1905"/>
    <s v="Salud pública"/>
    <s v="Tasa de violencia de género"/>
    <n v="1905020"/>
    <s v="Servicio de gestión del riesgo en temas de consumo de sustancias psicoactivas"/>
    <n v="1905020"/>
    <s v="Servicio de gestión del riesgo en temas de consumo de sustancias psicoactivas"/>
    <n v="190502000"/>
    <s v="Campañas de gestión del riesgo en temas de consumo de sustancias psicoactivas implementadas"/>
    <n v="190502000"/>
    <s v="Campañas de gestión del riesgo en temas de consumo de sustancias psicoactivas implementadas"/>
    <s v="A"/>
    <n v="12"/>
    <m/>
    <n v="12"/>
    <x v="112"/>
    <x v="112"/>
    <s v="Disminuir la morbimortalidad asociada a la salud mental principalmente de la violencia intrafamiliar"/>
    <m/>
    <m/>
    <n v="50000000"/>
    <m/>
    <m/>
    <m/>
    <m/>
    <m/>
    <m/>
    <n v="50000000"/>
    <s v=" Secretario de Salud"/>
  </r>
  <r>
    <n v="318"/>
    <x v="11"/>
    <n v="1"/>
    <s v="Liderazgo, Gobernabilidad y Transparecia"/>
    <n v="19"/>
    <s v="Salud y protección social"/>
    <n v="1905"/>
    <s v="Salud Pública, &quot;Tú y yo con salud de calidad&quot;"/>
    <n v="1905"/>
    <s v="Salud pública"/>
    <s v="Tasa de violencia de género._x000a_Tasa de Suicidio  x 100.000 Habitantes en el Departamento del Quindío._x000a_Tasa de suicidios en niños y niñas ( 6 a 11 años)_x000a_Tasa de suicidios en adolescentes (12 a 17 años)_x000a_Tasa de suicidios (18 - 28 años)Tasa de Consumo de Sustancias Psicoactivas  x 100.000 Habitantes en el Departamento del Quindío."/>
    <n v="1905022"/>
    <s v="Servicio de gestión del riesgo en temas de trastornos mentales "/>
    <n v="1905022"/>
    <s v="Servicio de gestión del riesgo en temas de trastornos mentales "/>
    <n v="190502200"/>
    <s v="Campañas de gestión del riesgo en temas de trastornos mentales implementadas"/>
    <n v="190502200"/>
    <s v="Campañas de gestión del riesgo en temas de trastornos mentales implementadas"/>
    <s v="A"/>
    <n v="12"/>
    <m/>
    <n v="12"/>
    <x v="112"/>
    <x v="112"/>
    <s v="Disminuir la morbimortalidad asociada a la salud mental principalmente de la violencia intrafamiliar"/>
    <m/>
    <m/>
    <n v="57413133"/>
    <m/>
    <m/>
    <m/>
    <m/>
    <m/>
    <m/>
    <n v="57413133"/>
    <s v=" Secretario de Salud"/>
  </r>
  <r>
    <n v="318"/>
    <x v="11"/>
    <n v="1"/>
    <s v="Liderazgo, Gobernabilidad y Transparecia"/>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13"/>
    <x v="113"/>
    <s v="Disminuir la carga de la enfermedad asociada a las enfermedades crónicas no trasmisibles"/>
    <m/>
    <m/>
    <n v="50000000"/>
    <m/>
    <m/>
    <m/>
    <m/>
    <m/>
    <m/>
    <n v="50000000"/>
    <s v=" Secretario de Salud"/>
  </r>
  <r>
    <n v="318"/>
    <x v="11"/>
    <n v="1"/>
    <s v="Liderazgo, Gobernabilidad y Transparecia"/>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12"/>
    <s v="Cuartos fríos adecuados"/>
    <n v="1905012"/>
    <s v="Cuartos fríos adecuados"/>
    <n v="190501200"/>
    <s v="Cuartos fríos adecuados"/>
    <n v="190501200"/>
    <s v="Cuartos fríos adecuados"/>
    <s v="A"/>
    <n v="1"/>
    <m/>
    <n v="1"/>
    <x v="114"/>
    <x v="114"/>
    <s v="Reducir la exposición a condiciones y factores de riesgo ambientales, sanitarios y biológicos, de las contingencias y daños producidos por las enfermedades transmisibles"/>
    <m/>
    <m/>
    <n v="15000000"/>
    <m/>
    <m/>
    <m/>
    <m/>
    <m/>
    <m/>
    <n v="15000000"/>
    <s v=" Secretario de Salud"/>
  </r>
  <r>
    <n v="318"/>
    <x v="11"/>
    <n v="1"/>
    <s v="Liderazgo, Gobernabilidad y Transparecia"/>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4"/>
    <x v="114"/>
    <s v="Reducir la exposición a condiciones y factores de riesgo ambientales, sanitarios y biológicos, de las contingencias y daños producidos por las enfermedades transmisibles"/>
    <m/>
    <m/>
    <n v="20000000"/>
    <m/>
    <m/>
    <m/>
    <m/>
    <m/>
    <m/>
    <n v="20000000"/>
    <s v=" Secretario de Salud"/>
  </r>
  <r>
    <n v="318"/>
    <x v="11"/>
    <n v="1"/>
    <s v="Liderazgo, Gobernabilidad y Transparecia"/>
    <n v="19"/>
    <s v="Salud y protección social"/>
    <n v="1905"/>
    <s v="Salud Pública, &quot;Tú y yo con salud de calidad&quot;"/>
    <n v="1905"/>
    <s v="Salud pública"/>
    <s v="Cobertura de vacunación con DPT en menores de 1 año_x000a_Cobertura de vacunación con Triple Viral en niños de 1 año_x000a_Cobertura útil con esquema completo de vacunación para la edad (triple viral a los 5 años)"/>
    <n v="1905027"/>
    <s v="Servicio de gestión del riesgo para enfermedades inmunoprevenibles"/>
    <n v="1905027"/>
    <s v="Servicio de gestión del riesgo para enfermedades inmunoprevenibles"/>
    <n v="190502700"/>
    <s v="Campañas de gestión del riesgo para enfermedades inmunoprevenibles  implementadas"/>
    <n v="190502700"/>
    <s v="Campañas de gestión del riesgo para enfermedades inmunoprevenibles  implementadas"/>
    <s v="A"/>
    <n v="12"/>
    <m/>
    <n v="12"/>
    <x v="114"/>
    <x v="114"/>
    <s v="Reducir la exposición a condiciones y factores de riesgo ambientales, sanitarios y biológicos, de las contingencias y daños producidos por las enfermedades transmisibles"/>
    <m/>
    <m/>
    <n v="20000000"/>
    <m/>
    <m/>
    <m/>
    <m/>
    <m/>
    <m/>
    <n v="20000000"/>
    <s v=" Secretario de Salud"/>
  </r>
  <r>
    <n v="318"/>
    <x v="11"/>
    <n v="1"/>
    <s v="Liderazgo, Gobernabilidad y Transparecia"/>
    <n v="19"/>
    <s v="Salud y protección social"/>
    <n v="1905"/>
    <s v="Salud Pública, &quot;Tú y yo con salud de calidad&quot;"/>
    <n v="1905"/>
    <s v="Salud pública"/>
    <s v="Mortalidad por dengue (casos) _x000a_Letalidad por dengue."/>
    <s v="ND"/>
    <s v="Formulación e implementación del Plan Departamental en Salud Ambiental de adaptación al cambio climático."/>
    <n v="1905015"/>
    <s v="Documentos de planeación "/>
    <s v="ND"/>
    <s v="Plan Departamental en Salud Ambiental de adaptación al cambio climático implementado"/>
    <s v="_x000a_190501500"/>
    <s v="Documentos de planeación elaborados"/>
    <s v="N.A."/>
    <n v="2"/>
    <n v="1"/>
    <n v="3"/>
    <x v="115"/>
    <x v="115"/>
    <s v="Disminuir en índice de enfermedades trasmisión vectorial y zoonosis en la población   "/>
    <m/>
    <m/>
    <n v="20000000"/>
    <m/>
    <m/>
    <m/>
    <m/>
    <m/>
    <m/>
    <n v="20000000"/>
    <s v=" Secretario de Salud"/>
  </r>
  <r>
    <n v="318"/>
    <x v="11"/>
    <n v="1"/>
    <s v="Liderazgo, Gobernabilidad y Transparecia"/>
    <n v="19"/>
    <s v="Salud y protección social"/>
    <n v="1905"/>
    <s v="Salud Pública, &quot;Tú y yo con salud de calidad&quot;"/>
    <n v="1905"/>
    <s v="Salud pública"/>
    <s v="Mortalidad por infección respiratoria aguda (IRA) menores 5 años (número de muertes anual)"/>
    <n v="1905014"/>
    <s v="Documentos de lineamientos técnicos"/>
    <n v="1905014"/>
    <s v="Documentos de lineamientos técnicos"/>
    <n v="190501400"/>
    <s v="Documentos de lineamientos técnicos elaborados"/>
    <n v="190501400"/>
    <s v="Documentos de lineamientos técnicos elaborados"/>
    <s v="A"/>
    <n v="12"/>
    <m/>
    <n v="12"/>
    <x v="116"/>
    <x v="116"/>
    <s v="Aumentar la adherencia al tratamiento de los pacientes con diagnóstico de tuberculosis  "/>
    <m/>
    <m/>
    <n v="30000000"/>
    <m/>
    <m/>
    <m/>
    <m/>
    <m/>
    <m/>
    <n v="30000000"/>
    <s v=" Secretario de Salud"/>
  </r>
  <r>
    <n v="318"/>
    <x v="11"/>
    <n v="1"/>
    <s v="Liderazgo, Gobernabilidad y Transparecia"/>
    <n v="19"/>
    <s v="Salud y protección social"/>
    <n v="1905"/>
    <s v="Salud Pública, &quot;Tú y yo con salud de calidad&quot;"/>
    <n v="1905"/>
    <s v="Salud pública"/>
    <s v="Tasa mortalidad en menores de 5 años (por 1.000 nacidos vivos)."/>
    <n v="1905015"/>
    <s v="Documentos de planeación"/>
    <n v="1905015"/>
    <s v="Documentos de planeación"/>
    <n v="190501503"/>
    <s v="Documentos de planeación en epidemiología y demografía elaborados "/>
    <n v="190501503"/>
    <s v="Documentos de planeación en epidemiología y demografía elaborados "/>
    <s v="A"/>
    <n v="15"/>
    <m/>
    <n v="15"/>
    <x v="117"/>
    <x v="117"/>
    <s v=" Aumentar los índices de cumplimiento en los indicadores de calidad, cobertura y  oportunidad del sistema de vigilancia en salud pública departamental "/>
    <m/>
    <m/>
    <n v="600000000"/>
    <m/>
    <m/>
    <m/>
    <m/>
    <m/>
    <m/>
    <n v="600000000"/>
    <s v=" Secretario de Salud"/>
  </r>
  <r>
    <n v="318"/>
    <x v="11"/>
    <n v="1"/>
    <s v="Liderazgo, Gobernabilidad y Transparecia"/>
    <n v="19"/>
    <s v="Salud y protección social"/>
    <n v="1905"/>
    <s v="Salud Pública, &quot;Tú y yo con salud de calidad&quot;"/>
    <n v="1905"/>
    <s v="Salud pública"/>
    <s v="Porcentaje de atención institucional del parto."/>
    <s v="ND"/>
    <s v="Centros reguladores de urgencias, emergencias y desastres funcionando y dotados"/>
    <n v="1905009"/>
    <s v="Centros reguladores de urgencias, emergencias y desastres dotados "/>
    <s v="ND"/>
    <s v="Centros reguladores de urgencias, emergencias y desastres dotados y funcionando."/>
    <s v="190500900_x000a_"/>
    <s v="Centros reguladores de urgencias, emergencias y desastres dotados"/>
    <s v="A"/>
    <n v="1"/>
    <m/>
    <n v="1"/>
    <x v="118"/>
    <x v="118"/>
    <s v="Fortalecer en la integración de la red hospitalaria del departamento del Quindío."/>
    <m/>
    <m/>
    <m/>
    <m/>
    <m/>
    <m/>
    <n v="300000000"/>
    <m/>
    <m/>
    <n v="300000000"/>
    <s v=" Secretario de Salud"/>
  </r>
  <r>
    <n v="318"/>
    <x v="11"/>
    <n v="1"/>
    <s v="Liderazgo, Gobernabilidad y Transparecia"/>
    <n v="19"/>
    <s v="Salud y protección social"/>
    <n v="1905"/>
    <s v="Salud Pública, &quot;Tú y yo con salud de calidad&quot;"/>
    <n v="1905"/>
    <s v="Salud pública"/>
    <s v="Prevalencia de niños menores de 5 años con desnutrición aguda"/>
    <n v="1905031"/>
    <s v="Servicios de promoción de la salud y prevención de riesgos asociados a condiciones no transmisibles"/>
    <n v="1905031"/>
    <s v="Servicios de promoción de la salud y prevención de riesgos asociados a condiciones no transmisibles"/>
    <n v="190503100"/>
    <s v="Campañas de promoción de la salud y prevención de riesgos asociados a condiciones no transmisibles implementadas"/>
    <n v="190503100"/>
    <s v="Campañas de promoción de la salud y prevención de riesgos asociados a condiciones no transmisibles implementadas"/>
    <s v="A"/>
    <n v="12"/>
    <m/>
    <n v="12"/>
    <x v="119"/>
    <x v="119"/>
    <s v="Disminuir la morbimortalidad asociada  a la carga de la enfermedad por los determinantes sociales fortaleciendo  las acciones de complementariedad  a los municipios"/>
    <m/>
    <m/>
    <n v="1430478796"/>
    <m/>
    <m/>
    <m/>
    <m/>
    <m/>
    <m/>
    <n v="1430478796"/>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Cobertura de tratamiento antirretroviral"/>
    <s v="ND"/>
    <s v="Servicio de cofinanciación para la continuidad del  régimen subsidiado en salud  "/>
    <n v="1906023"/>
    <s v="Servicio de tecnologías en salud financiadas con la unidad de pago por capitación - UPC "/>
    <s v="ND"/>
    <s v="Personas afiliadas"/>
    <n v="190602300"/>
    <s v="Pacientes atendidos con tecnologías en salud financiados con cargo a los recursos de la UPC del Régimen Subsidiado"/>
    <s v="A"/>
    <n v="19899"/>
    <m/>
    <n v="19899"/>
    <x v="120"/>
    <x v="120"/>
    <s v="Aumentar la cobertura universal en aseguramiento al sistema de atención integral y para la población del Departamento del Quindío"/>
    <m/>
    <m/>
    <m/>
    <n v="35074003113.003296"/>
    <m/>
    <m/>
    <m/>
    <m/>
    <m/>
    <n v="35074003113.003296"/>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Tasa ajustada por edad de mortalidad asociada a cáncer de cuello uterino (por 100.000 mujeres)."/>
    <s v="ND"/>
    <s v="Servicio de apoyo con tecnologías para prestación de servicios en salud"/>
    <n v="1906023"/>
    <s v="Servicio de tecnologías en salud financiadas con la unidad de pago por capitación - UPC "/>
    <s v="ND"/>
    <s v="Población inimputable atendida"/>
    <n v="190602301"/>
    <s v="Pacientes atendidos con medicamentos en salud financiados con cargo a los recursos de la UPC del Régimen Subsidiado"/>
    <s v="A"/>
    <n v="60"/>
    <m/>
    <n v="60"/>
    <x v="121"/>
    <x v="121"/>
    <s v="Mejoramiento en la prestación de los servicios de salud para la atención de la población no afiliada "/>
    <m/>
    <n v="600000000"/>
    <m/>
    <m/>
    <m/>
    <m/>
    <m/>
    <m/>
    <n v="1902238000"/>
    <n v="2502238000"/>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Cobertura de tratamiento antirretroviral"/>
    <s v="ND"/>
    <s v="Servicios de reconocimientos para el cumplimiento de metas de calidad, financiera, producción y transferencias especiales."/>
    <n v="1906025"/>
    <s v="Servicio de apoyo financiero para el fortalecimiento patrimonial de las empresas prestadoras de salud con participación financiera de las entidades territoriales "/>
    <s v="ND"/>
    <s v="Porcentaje de recursos transferidos"/>
    <n v="190602500"/>
    <s v="Empresas prestadoras de salud capitalizadas"/>
    <s v="A"/>
    <n v="100"/>
    <m/>
    <n v="100"/>
    <x v="121"/>
    <x v="121"/>
    <s v="Mejoramiento en la prestación de los servicios de salud para la atención de la población no afiliada "/>
    <m/>
    <m/>
    <n v="1810933809"/>
    <n v="3827989379"/>
    <m/>
    <m/>
    <m/>
    <m/>
    <m/>
    <n v="5638923188"/>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Cobertura de tratamiento antirretroviral"/>
    <s v="ND"/>
    <s v="Servicios de reconocimientos de deuda"/>
    <n v="1906025"/>
    <s v="Servicio de apoyo financiero para el fortalecimiento patrimonial de las empresas prestadoras de salud con participación financiera de las entidades territoriales "/>
    <s v="ND"/>
    <s v="Porcentaje de recursos pagados"/>
    <n v="190602500"/>
    <s v="Empresas prestadoras de salud capitalizadas"/>
    <s v="A"/>
    <n v="100"/>
    <m/>
    <n v="100"/>
    <x v="121"/>
    <x v="121"/>
    <s v="Mejoramiento en la prestación de los servicios de salud para la atención de la población no afiliada "/>
    <m/>
    <m/>
    <m/>
    <m/>
    <m/>
    <m/>
    <m/>
    <m/>
    <m/>
    <n v="0"/>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Tasa de mujeres de 15 a 19 años qué han sido madres o están en embarazo."/>
    <n v="1906029"/>
    <s v="Servicio de asistencia técnica a Instituciones prestadoras de servicios de salud"/>
    <n v="1906029"/>
    <s v="Servicio de asistencia técnica a Instituciones prestadoras de servicios de salud"/>
    <n v="190602900"/>
    <s v="Instituciones Prestadoras de Servicios de salud asistidas técnicamente"/>
    <n v="190602900"/>
    <s v="Instituciones Prestadoras de Servicios de salud asistidas técnicamente"/>
    <s v="A"/>
    <n v="40"/>
    <m/>
    <n v="40"/>
    <x v="122"/>
    <x v="122"/>
    <s v="Aumento en la calidad del proceso de reporte, vigilancia y control del manejo de los recursos de salud en el Departamento del Quindío"/>
    <m/>
    <m/>
    <m/>
    <m/>
    <m/>
    <m/>
    <n v="150390000"/>
    <m/>
    <m/>
    <n v="150390000"/>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Cobertura útil con esquema completo de vacunación para la edad (triple viral a los 5 años)_x000a_Porcentaje de nacidos vivos con 4 o más controles prenatales"/>
    <n v="1906005"/>
    <s v="Hospitales de primer nivel de atención dotados"/>
    <n v="1906005"/>
    <s v="Hospitales de primer nivel de atención dotados"/>
    <n v="190600500"/>
    <s v="Hospitales de primer nivel de atención dotados"/>
    <n v="190600500"/>
    <s v="Hospitales de primer nivel de atención dotados"/>
    <s v="N.A."/>
    <n v="3"/>
    <m/>
    <n v="3"/>
    <x v="122"/>
    <x v="122"/>
    <s v="Aumento en la calidad del proceso de reporte, vigilancia y control del manejo de los recursos de salud en el Departamento del Quindío"/>
    <m/>
    <m/>
    <m/>
    <m/>
    <m/>
    <m/>
    <n v="40000000"/>
    <m/>
    <m/>
    <n v="40000000"/>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Tasa de mortalidad en menores de 1 año (por 1000 nacidos vivos)."/>
    <n v="1906022"/>
    <s v="Servicio de apoyo a la prestación del servicio de transporte de pacientes"/>
    <n v="1906022"/>
    <s v="Servicio de apoyo a la prestación del servicio de transporte de pacientes"/>
    <n v="190602200"/>
    <s v="Entidades de la red pública en salud apoyadas en la adquisición de ambulancias"/>
    <n v="190602200"/>
    <s v="Entidades de la red pública en salud apoyadas en la adquisición de ambulancias"/>
    <s v="N.A."/>
    <s v="NP"/>
    <n v="2"/>
    <n v="2"/>
    <x v="122"/>
    <x v="122"/>
    <s v="Aumento en la calidad del proceso de reporte, vigilancia y control del manejo de los recursos de salud en el Departamento del Quindío"/>
    <m/>
    <m/>
    <m/>
    <m/>
    <m/>
    <m/>
    <n v="20000000"/>
    <m/>
    <m/>
    <n v="20000000"/>
    <s v=" Secretario de Salud"/>
  </r>
  <r>
    <n v="318"/>
    <x v="11"/>
    <n v="1"/>
    <s v="Liderazgo, Gobernabilidad y Transparecia"/>
    <n v="19"/>
    <s v="Salud y protección social"/>
    <n v="1906"/>
    <s v="Prestación de servicios de salud. &quot;Tú y yo con servicios de salud&quot;"/>
    <n v="1906"/>
    <s v="Aseguramiento y prestación integral de servicios de salud"/>
    <s v="Cobertura de tratamiento antirretroviral"/>
    <s v="ND"/>
    <s v="Servicio de apoyo con tecnologías para prestación de servicios en salud"/>
    <n v="1906023"/>
    <s v="Servicio de tecnologías en salud financiadas con la unidad de pago por capitación - UPC (1906023)"/>
    <s v="ND"/>
    <s v="Pacientes atendidos"/>
    <n v="190602301"/>
    <s v="Pacientes atendidos con medicamentos en salud financiados con cargo a los recursos de la UPC del Régimen Subsidiado"/>
    <s v="A"/>
    <n v="40"/>
    <m/>
    <n v="40"/>
    <x v="122"/>
    <x v="122"/>
    <s v="Aumento en la calidad del proceso de reporte, vigilancia y control del manejo de los recursos de salud en el Departamento del Quindío"/>
    <m/>
    <m/>
    <m/>
    <m/>
    <m/>
    <m/>
    <n v="20000000"/>
    <m/>
    <m/>
    <n v="20000000"/>
    <s v=" Secretario de Salud"/>
  </r>
  <r>
    <n v="318"/>
    <x v="11"/>
    <n v="1"/>
    <s v="Liderazgo, Gobernabilidad y Transparecia"/>
    <n v="19"/>
    <s v="Salud y protección social"/>
    <n v="1903"/>
    <s v="Inspección, vigilancia y control. &quot;Tú y yo con salud certificada&quot; "/>
    <n v="1903"/>
    <s v="Inspección, vigilancia y control"/>
    <s v="Tasa de violencia de género"/>
    <n v="1903015"/>
    <s v="Servicio de adopción y seguimiento de acciones y medidas especiales"/>
    <n v="1903015"/>
    <s v="Servicio de adopción y seguimiento de acciones y medidas especiales"/>
    <n v="190301500"/>
    <s v="Acciones y medidas especiales ejecutadas"/>
    <n v="190301500"/>
    <s v="Acciones y medidas especiales ejecutadas"/>
    <s v="A"/>
    <n v="12"/>
    <m/>
    <n v="12"/>
    <x v="104"/>
    <x v="104"/>
    <s v="Fortalecer la gestión intersectorial en salud de los grupos con alta vulnerabilidad"/>
    <m/>
    <m/>
    <n v="122500000"/>
    <m/>
    <m/>
    <m/>
    <n v="75000000"/>
    <m/>
    <m/>
    <n v="197500000"/>
    <s v=" Secretario de Salud"/>
  </r>
  <r>
    <n v="318"/>
    <x v="11"/>
    <n v="1"/>
    <s v="Liderazgo, Gobernabilidad y Transparecia"/>
    <n v="19"/>
    <s v="Salud y protección social"/>
    <n v="1905"/>
    <s v="Salud Pública, &quot;Tú y yo con salud de calidad&quot;"/>
    <n v="1905"/>
    <s v="Salud pública"/>
    <s v="Tasa de violencia de género"/>
    <s v="ND"/>
    <s v="Adaptar e implementar la política pública de salud mental para el Departamento del Quindío"/>
    <n v="1905015"/>
    <s v="Documentos de planeación"/>
    <s v="ND"/>
    <s v="Política pública en Salud Mental adaptada e Implementada  "/>
    <s v="_x000a_190501501"/>
    <s v="Planes de salud pública elaborados"/>
    <s v="A"/>
    <n v="1"/>
    <m/>
    <n v="1"/>
    <x v="112"/>
    <x v="112"/>
    <s v="Disminuir la morbimortalidad asociada a la salud mental principalmente de la violencia intrafamiliar"/>
    <m/>
    <m/>
    <n v="25000000"/>
    <m/>
    <m/>
    <m/>
    <n v="75000000"/>
    <m/>
    <m/>
    <n v="100000000"/>
    <s v=" Secretario de Salud"/>
  </r>
  <r>
    <n v="318"/>
    <x v="11"/>
    <n v="1"/>
    <s v="Liderazgo, Gobernabilidad y Transparecia"/>
    <n v="19"/>
    <s v="Salud y protección social"/>
    <n v="1905"/>
    <s v="Salud Pública, &quot;Tú y yo con salud de calidad&quot;"/>
    <n v="1905"/>
    <s v="Salud pública"/>
    <s v="Tasa ajustada por edad de mortalidad asociada a cáncer de cuello uterino (por 100.000 mujeres)._x000a_Oportunidad en la presunción diagnóstica y tratamiento oncológico en menores de 18 años (alta y media)"/>
    <n v="1905023"/>
    <s v="Servicio de gestión del riesgo para abordar condiciones crónicas prevalentes"/>
    <n v="1905023"/>
    <s v="Servicio de gestión del riesgo para abordar condiciones crónicas prevalentes"/>
    <n v="190502300"/>
    <s v="Campañas de gestión del riesgo para abordar condiciones crónicas prevalentes implementadas"/>
    <n v="190502300"/>
    <s v="Campañas de gestión del riesgo para abordar condiciones crónicas prevalentes implementadas"/>
    <s v="A"/>
    <n v="12"/>
    <m/>
    <n v="12"/>
    <x v="113"/>
    <x v="113"/>
    <s v="Disminuir la carga de la enfermedad asociada a las enfermedades crónicas no trasmisibles"/>
    <m/>
    <m/>
    <n v="55000000"/>
    <m/>
    <m/>
    <m/>
    <n v="45000000"/>
    <m/>
    <m/>
    <n v="100000000"/>
    <s v=" Secretario de Salud"/>
  </r>
  <r>
    <n v="318"/>
    <x v="11"/>
    <n v="1"/>
    <s v="Liderazgo, Gobernabilidad y Transparecia"/>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5"/>
    <x v="115"/>
    <s v="Disminuir en índice de enfermedades trasmisión vectorial y zoonosis en la población   "/>
    <m/>
    <m/>
    <n v="15000000"/>
    <m/>
    <m/>
    <m/>
    <n v="230000000"/>
    <m/>
    <n v="241380734"/>
    <n v="486380734"/>
    <s v=" Secretario de Salud"/>
  </r>
  <r>
    <n v="318"/>
    <x v="11"/>
    <n v="1"/>
    <s v="Liderazgo, Gobernabilidad y Transparecia"/>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16"/>
    <x v="116"/>
    <s v="Aumentar la adherencia al tratamiento de los pacientes con diagnóstico de tuberculosis  "/>
    <m/>
    <m/>
    <m/>
    <m/>
    <m/>
    <m/>
    <n v="40000000"/>
    <m/>
    <n v="88356873"/>
    <n v="128356873"/>
    <s v=" Secretario de Salud"/>
  </r>
  <r>
    <n v="318"/>
    <x v="11"/>
    <n v="1"/>
    <s v="Liderazgo, Gobernabilidad y Transparecia"/>
    <n v="19"/>
    <s v="Salud y protección social"/>
    <n v="1905"/>
    <s v="Salud Pública, &quot;Tú y yo con salud de calidad&quot;"/>
    <n v="1905"/>
    <s v="Salud pública"/>
    <s v="Cobertura útil con esquema completo de vacunación para la edad (triple viral a los 5 años)_x000a_Mortalidad por infección respiratoria aguda (IRA) menores 5 años (número de muertes anual)_x000a_Mortalidad por diarreica aguda (EDA) menores 5 años (número de muertes anual)_x000a_Tasa de mortalidad por malaria."/>
    <n v="1905026"/>
    <s v="Servicio de gestión del riesgo para enfermedades emergentes, reemergentes y desatendidas"/>
    <n v="1905026"/>
    <s v="Servicio de gestión del riesgo para enfermedades emergentes, reemergentes y desatendidas"/>
    <n v="190502600"/>
    <s v="Campañas de gestión del riesgo para enfermedades emergentes, reemergentes y desatendidas implementadas."/>
    <n v="190502600"/>
    <s v="Campañas de gestión del riesgo para enfermedades emergentes, reemergentes y desatendidas implementadas."/>
    <s v="A"/>
    <n v="12"/>
    <m/>
    <n v="12"/>
    <x v="123"/>
    <x v="123"/>
    <s v="Eficiente gestión integral del riesgo en eventos de interés en salud pública, ante la pandemia por COVID-19"/>
    <m/>
    <m/>
    <m/>
    <m/>
    <m/>
    <m/>
    <n v="50000000"/>
    <m/>
    <m/>
    <n v="50000000"/>
    <s v=" Secretario de Salud"/>
  </r>
  <r>
    <n v="318"/>
    <x v="11"/>
    <n v="1"/>
    <s v="Liderazgo, Gobernabilidad y Transparecia"/>
    <n v="19"/>
    <s v="Salud y protección social"/>
    <n v="1905"/>
    <s v="Salud Pública, &quot;Tú y yo con salud de calidad&quot;"/>
    <n v="1905"/>
    <s v="Salud pública"/>
    <s v="Mortalidad por dengue (casos)"/>
    <n v="1905029"/>
    <s v="Servicios de atención en salud pública en situaciones de emergencias y desastres"/>
    <n v="1905030"/>
    <s v="Servicio de atención en salud pública en situaciones de emergencias y desastres "/>
    <n v="190502900"/>
    <s v="Personas en capacidad de ser atendidas"/>
    <n v="190503000"/>
    <s v="Personas en capacidad de ser atendidas"/>
    <s v="A"/>
    <n v="60"/>
    <m/>
    <n v="60"/>
    <x v="124"/>
    <x v="124"/>
    <s v="Coordinar acciones  para la gestión integral  del riesgo en  situaciones de emergencias y desastres  en las IPS y autoridad sanitaria del departamento"/>
    <m/>
    <m/>
    <n v="12500000"/>
    <m/>
    <m/>
    <m/>
    <n v="25000000"/>
    <m/>
    <m/>
    <n v="37500000"/>
    <s v=" Secretario de Salud"/>
  </r>
  <r>
    <n v="318"/>
    <x v="11"/>
    <n v="1"/>
    <s v="Liderazgo, Gobernabilidad y Transparecia"/>
    <n v="19"/>
    <s v="Salud y protección social"/>
    <n v="1905"/>
    <s v="Salud Pública, &quot;Tú y yo con salud de calidad&quot;"/>
    <n v="1905"/>
    <s v="Salud pública"/>
    <s v="Porcentaje de población asegurada al SGSSS"/>
    <n v="1905025"/>
    <s v="Servicio de gestión del riesgo para abordar situaciones prevalentes de origen laboral"/>
    <n v="1905025"/>
    <s v="Servicio de gestión del riesgo para abordar situaciones prevalentes de origen laboral"/>
    <n v="190502500"/>
    <s v="Campañas de gestión del riesgo para abordar situaciones prevalentes de origen laboral implementadas"/>
    <n v="190502500"/>
    <s v="Campañas de gestión del riesgo para abordar situaciones prevalentes de origen laboral implementadas"/>
    <s v="A"/>
    <n v="12"/>
    <m/>
    <n v="12"/>
    <x v="125"/>
    <x v="125"/>
    <s v="Disminuir los eventos de origen laboral en los trabajadores del sector formal del Departamento del Quindío "/>
    <m/>
    <m/>
    <n v="45000000"/>
    <m/>
    <m/>
    <m/>
    <n v="40000000"/>
    <m/>
    <m/>
    <n v="85000000"/>
    <s v=" Secretario de Salud"/>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1"/>
    <s v="Centros de acceso comunitario en zonas urbanas funcionando"/>
    <n v="230102401"/>
    <s v="Centros de acceso comunitario en zonas urbanas funcionando"/>
    <s v="A"/>
    <n v="15"/>
    <m/>
    <n v="15"/>
    <x v="126"/>
    <x v="126"/>
    <s v=" Incrementar  la Tasa de crecimiento de puntos de acceso a internet gratis  y del Índice de competitividad en el departamento del Quindío, mediante en mejoramiento de los servicio de acceso a las tecnologías de la información  y las comunicaciones "/>
    <m/>
    <m/>
    <m/>
    <m/>
    <m/>
    <m/>
    <n v="18000000"/>
    <m/>
    <m/>
    <n v="18000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24"/>
    <s v="Servicio de acceso y uso de tecnologías de la información y las comunicaciones"/>
    <n v="2301024"/>
    <s v="Servicio de acceso y uso de tecnologías de la información y las comunicaciones"/>
    <n v="230102404"/>
    <s v="Soluciones de conectividad en instituciones públicas instaladas"/>
    <n v="230102404"/>
    <s v="Soluciones de conectividad en instituciones públicas instaladas"/>
    <s v="N.A."/>
    <n v="4"/>
    <m/>
    <n v="4"/>
    <x v="126"/>
    <x v="126"/>
    <s v=" Incrementar  la Tasa de crecimiento de puntos de acceso a internet gratis  y del Índice de competitividad en el departamento del Quindío, mediante en mejoramiento de los servicio de acceso a las tecnologías de la información  y las comunicaciones "/>
    <m/>
    <m/>
    <m/>
    <m/>
    <m/>
    <m/>
    <n v="100000000"/>
    <m/>
    <m/>
    <n v="100000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12"/>
    <s v="Servicio de acceso Zonas Wifi"/>
    <n v="2301079"/>
    <s v="Servicio de acceso zonas digitales"/>
    <n v="230101204"/>
    <s v="Zonas Wifi en áreas rurales instaladas"/>
    <n v="230107902"/>
    <s v="Zonas digitales en áreas rurales con redes terrestres instaladas"/>
    <s v="N.A."/>
    <n v="15"/>
    <m/>
    <n v="15"/>
    <x v="126"/>
    <x v="126"/>
    <s v=" Incrementar  la Tasa de crecimiento de puntos de acceso a internet gratis  y del Índice de competitividad en el departamento del Quindío, mediante en mejoramiento de los servicio de acceso a las tecnologías de la información  y las comunicaciones "/>
    <m/>
    <m/>
    <m/>
    <m/>
    <m/>
    <m/>
    <n v="30292500"/>
    <m/>
    <m/>
    <n v="302925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Tasa de crecimiento de puntos de acceso a internet gratis _x000a_Índice Departamental de Competitividad_x000a_Tasa de Desempleo"/>
    <n v="2301062"/>
    <s v="Servicio de apoyo en tecnologías de la información y las comunicaciones para la educación básica, primaria y secundaria"/>
    <n v="2301062"/>
    <s v="Servicio de apoyo en tecnologías de la información y las comunicaciones para la educación básica, primaria y secundaria"/>
    <n v="230106201"/>
    <s v="Relación de estudiantes por terminal de cómputo en sedes educativas oficiales"/>
    <n v="230106201"/>
    <s v="Relación de estudiantes por terminal de cómputo en sedes educativas oficiales"/>
    <m/>
    <n v="7"/>
    <m/>
    <n v="7"/>
    <x v="126"/>
    <x v="126"/>
    <s v=" Incrementar  la Tasa de crecimiento de puntos de acceso a internet gratis  y del Índice de competitividad en el departamento del Quindío, mediante en mejoramiento de los servicio de acceso a las tecnologías de la información  y las comunicaciones "/>
    <m/>
    <m/>
    <m/>
    <m/>
    <m/>
    <m/>
    <n v="19792500"/>
    <m/>
    <m/>
    <n v="197925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0"/>
    <s v="Servicio de educación informal en tecnologías de la información y las comunicaciones."/>
    <n v="2301030"/>
    <s v="Servicio de educación informal en tecnologías de la información y las comunicaciones."/>
    <n v="230103000"/>
    <s v="Personas capacitadas en tecnologías de la información y las comunicaciones"/>
    <n v="230103000"/>
    <s v="Personas capacitadas en tecnologías de la información y las comunicaciones"/>
    <s v="N.A."/>
    <n v="7000"/>
    <m/>
    <n v="7000"/>
    <x v="127"/>
    <x v="127"/>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115915000"/>
    <m/>
    <m/>
    <n v="115915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15"/>
    <s v="Servicio de asistencia técnica para proyectos en Tecnologías de la Información y las Comunicaciones"/>
    <n v="2301015"/>
    <s v="Servicio de asistencia técnica para proyectos en Tecnologías de la Información y las Comunicaciones"/>
    <n v="230101500"/>
    <s v="Municipios asistidos en diseño, implementación, ejecución y/ o liquidación  de proyectos"/>
    <n v="230101500"/>
    <s v="Municipios asistidos en diseño, implementación, ejecución y/ o liquidación  de proyectos"/>
    <s v="A"/>
    <n v="3"/>
    <m/>
    <n v="3"/>
    <x v="127"/>
    <x v="127"/>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18000000"/>
    <m/>
    <m/>
    <n v="18000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04"/>
    <s v="Documentos de planeación"/>
    <n v="2301004"/>
    <s v="Documentos de planeación"/>
    <n v="230200400"/>
    <s v="Documentos de planeación elaborados"/>
    <n v="230100400"/>
    <s v="Documentos de planeación elaborados"/>
    <s v="A"/>
    <n v="1"/>
    <m/>
    <n v="1"/>
    <x v="127"/>
    <x v="127"/>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18000000"/>
    <m/>
    <m/>
    <n v="18000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35"/>
    <s v="Servicio de educación para el trabajo en temas de uso pedagógico de tecnologías de la información y las comunicaciones."/>
    <n v="2301035"/>
    <s v="Servicio de educación para el trabajo en temas de uso pedagógico de tecnologías de la información y las comunicaciones."/>
    <n v="230103500"/>
    <s v="Docentes formados en uso pedagógico de tecnologías de la información y las comunicaciones."/>
    <n v="230103500"/>
    <s v="Docentes formados en uso pedagógico de tecnologías de la información y las comunicaciones."/>
    <s v="N.A."/>
    <n v="40"/>
    <m/>
    <n v="40"/>
    <x v="127"/>
    <x v="127"/>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36000000"/>
    <m/>
    <m/>
    <n v="36000000"/>
    <s v="Secretario Tecnologías de la Información y las Comunicaciones"/>
  </r>
  <r>
    <n v="324"/>
    <x v="12"/>
    <n v="1"/>
    <s v="Liderazgo, Gobernabilidad y Transparecia"/>
    <n v="23"/>
    <s v="Tecnologías de la información y las comunicaciones"/>
    <n v="2301"/>
    <s v="Facilitar el acceso y uso de las Tecnologías de la Información y las Comunicaciones en todo el departamento del Quindío. &quot;Tú y yo somos ciudadanos TIC&quot;"/>
    <n v="2301"/>
    <s v="Facilitar el acceso y uso de las Tecnologías de la Información y las Comunicaciones en todo el territorio nacional"/>
    <s v="Nivel de avance alto en el Índice de Gobierno digital_x000a_Índice Departamental de Competitividad_x000a_Tasa de Desempleo"/>
    <n v="2301042"/>
    <s v="Servicio de telecomunicaciones para el envío de alertas tempranas a la población."/>
    <n v="2301042"/>
    <s v="Servicio de telecomunicaciones para el envío de alertas tempranas a la población."/>
    <n v="230104201"/>
    <s v="Disponibilidad del servicio  de telecomunicaciones para el envío de alertas tempranas a la población. "/>
    <n v="230104201"/>
    <s v="Disponibilidad del servicio  de telecomunicaciones para el envío de alertas tempranas a la población. "/>
    <s v="A"/>
    <n v="1"/>
    <m/>
    <n v="1"/>
    <x v="127"/>
    <x v="127"/>
    <s v="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
    <m/>
    <m/>
    <m/>
    <m/>
    <m/>
    <m/>
    <n v="18000000"/>
    <m/>
    <m/>
    <n v="18000000"/>
    <s v="Secretario Tecnologías de la Información y las Comunicaciones"/>
  </r>
  <r>
    <n v="324"/>
    <x v="12"/>
    <n v="1"/>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_x000a_Índice Departamental de Competitividad_x000a_Tasa de Desempleo"/>
    <n v="2302022"/>
    <s v="Servicio de asistencia técnica a empresas de la industria de Tecnologías de la Información para mejorar sus capacidades de comercialización e innovación"/>
    <n v="2302022"/>
    <s v="Servicio de asistencia técnica a empresas de la industria de Tecnologías de la Información para mejorar sus capacidades de comercialización e innovación"/>
    <n v="230202200"/>
    <s v="Empresas beneficiadas con actividades de fortalecimiento  de la industria TI"/>
    <n v="230202200"/>
    <s v="Empresas beneficiadas con actividades de fortalecimiento  de la industria TI"/>
    <s v="N.A."/>
    <n v="30"/>
    <m/>
    <n v="30"/>
    <x v="128"/>
    <x v="128"/>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36000000"/>
    <m/>
    <m/>
    <n v="36000000"/>
    <s v="Secretario Tecnologías de la Información y las Comunicaciones"/>
  </r>
  <r>
    <n v="324"/>
    <x v="12"/>
    <n v="1"/>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_x000a_Índice Departamental de Competitividad_x000a_Tasa de Desempleo"/>
    <n v="2302021"/>
    <s v="Servicio de asistencia técnica a emprendedores y empresas"/>
    <n v="2302021"/>
    <s v="Servicio de asistencia técnica a emprendedores y empresas"/>
    <n v="230202100"/>
    <s v="Emprendedores y empresas asistidas técnicamente"/>
    <n v="230202100"/>
    <s v="Emprendedores y empresas asistidas técnicamente"/>
    <s v="N.A."/>
    <n v="10"/>
    <m/>
    <n v="10"/>
    <x v="128"/>
    <x v="128"/>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70000000"/>
    <m/>
    <m/>
    <n v="70000000"/>
    <s v="Secretario Tecnologías de la Información y las Comunicaciones"/>
  </r>
  <r>
    <n v="324"/>
    <x v="12"/>
    <n v="1"/>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58"/>
    <s v="Servicio de educación informal en Teletrabajo"/>
    <n v="2302058"/>
    <s v="Servicio de educación informal en Teletrabajo"/>
    <n v="230205800"/>
    <s v="Personas y/o entidades (públicas y privadas) de la comunidad capacitadas en teletrabajo "/>
    <n v="230205800"/>
    <s v="Personas y/o entidades (públicas y privadas) de la comunidad capacitadas en teletrabajo "/>
    <s v="N.A."/>
    <n v="400"/>
    <m/>
    <n v="400"/>
    <x v="128"/>
    <x v="128"/>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20000000"/>
    <m/>
    <m/>
    <n v="20000000"/>
    <s v="Secretario Tecnologías de la Información y las Comunicaciones"/>
  </r>
  <r>
    <n v="324"/>
    <x v="12"/>
    <n v="1"/>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Tasa de crecimiento de puntos de acceso a internet gratis "/>
    <n v="2302068"/>
    <s v="Servicio de educación informal para aumentar la calidad y cantidad de talento humano para la industria TI"/>
    <n v="2302068"/>
    <s v="Servicio de educación informal para aumentar la calidad y cantidad de talento humano para la industria TI"/>
    <n v="230206800"/>
    <s v="Personas capacitadas en programas informales de Tecnologías de la Información"/>
    <n v="230206800"/>
    <s v="Personas capacitadas en programas informales de Tecnologías de la Información"/>
    <s v="N.A."/>
    <n v="80"/>
    <m/>
    <n v="80"/>
    <x v="128"/>
    <x v="128"/>
    <s v="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
    <m/>
    <m/>
    <m/>
    <m/>
    <m/>
    <m/>
    <n v="20000000"/>
    <m/>
    <m/>
    <n v="20000000"/>
    <s v="Secretario Tecnologías de la Información y las Comunicaciones"/>
  </r>
  <r>
    <n v="324"/>
    <x v="12"/>
    <n v="2"/>
    <s v="Liderazgo, Gobernabilidad y Transparecia"/>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1"/>
    <s v="Nuevas tecnologías adoptadas"/>
    <s v="390300501"/>
    <s v="Nuevas tecnologías adoptadas"/>
    <s v="A"/>
    <n v="1"/>
    <m/>
    <n v="1"/>
    <x v="129"/>
    <x v="129"/>
    <s v="Incrementar la tasa de crecimiento de empresas en el sector productivo transformadas digitalmente,  a través de  la apropiación de herramientas digitales, qué les  permitan ser competitivos en los diferentes sectores "/>
    <m/>
    <m/>
    <m/>
    <m/>
    <m/>
    <m/>
    <n v="7573172.6670000004"/>
    <m/>
    <m/>
    <n v="7573172.6670000004"/>
    <s v="Secretario Tecnologías de la Información y las Comunicaciones"/>
  </r>
  <r>
    <n v="324"/>
    <x v="12"/>
    <n v="2"/>
    <s v="Liderazgo, Gobernabilidad y Transparecia"/>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07"/>
    <s v="Start up generadas"/>
    <s v="390300507"/>
    <s v="Start up generadas"/>
    <s v="N.A."/>
    <n v="80"/>
    <m/>
    <n v="80"/>
    <x v="129"/>
    <x v="129"/>
    <s v="Incrementar la tasa de crecimiento de empresas en el sector productivo transformadas digitalmente,  a través de  la apropiación de herramientas digitales, qué les  permitan ser competitivos en los diferentes sectores "/>
    <m/>
    <m/>
    <m/>
    <m/>
    <m/>
    <m/>
    <n v="7573172.6670000004"/>
    <m/>
    <m/>
    <n v="7573172.6670000004"/>
    <s v="Secretario Tecnologías de la Información y las Comunicaciones"/>
  </r>
  <r>
    <n v="324"/>
    <x v="12"/>
    <n v="2"/>
    <s v="Liderazgo, Gobernabilidad y Transparecia"/>
    <n v="39"/>
    <s v="Ciencia, Tecnología e Innovación"/>
    <s v="3903"/>
    <s v="Desarrollo tecnológico e innovación para el crecimiento empresarial "/>
    <s v="3903"/>
    <s v="Desarrollo tecnológico e innovación para crecimiento empresarial"/>
    <s v="Tasa de crecimiento de empresas en el sector productivo transformadas digitalmente"/>
    <n v="3903005"/>
    <s v="Servicio de apoyo para la transferencia de conocimiento y tecnología"/>
    <n v="3903005"/>
    <s v="Servicio de apoyo para la transferencia de conocimiento y tecnología"/>
    <s v="390300511"/>
    <s v="Conocimiento tecnológico adquirido"/>
    <s v="390300511"/>
    <s v="Conocimiento tecnológico adquirido"/>
    <s v="N.A."/>
    <n v="80"/>
    <m/>
    <n v="80"/>
    <x v="129"/>
    <x v="129"/>
    <s v="Incrementar la tasa de crecimiento de empresas en el sector productivo transformadas digitalmente,  a través de  la apropiación de herramientas digitales, qué les  permitan ser competitivos en los diferentes sectores "/>
    <m/>
    <m/>
    <m/>
    <m/>
    <m/>
    <m/>
    <n v="7573172.6670000004"/>
    <m/>
    <m/>
    <n v="7573172.6670000004"/>
    <s v="Secretario Tecnologías de la Información y las Comunicaciones"/>
  </r>
  <r>
    <n v="324"/>
    <x v="12"/>
    <n v="2"/>
    <s v="Liderazgo, Gobernabilidad y Transparecia"/>
    <n v="39"/>
    <s v="Ciencia, Tecnología e Innovación"/>
    <n v="3904"/>
    <s v="Generación de una cultura qué valora y gestiona en conocimiento y la innovación."/>
    <n v="3904"/>
    <s v="Generación de una cultura que valora y gestiona el conocimiento y la innovación"/>
    <s v="Incremento de emprendimientos y/o empresas de base tecnológica"/>
    <n v="3904018"/>
    <s v="Servicios de comunicación con enfoque en ciencia tecnología y sociedad"/>
    <n v="3904018"/>
    <s v="Servicios de comunicación con enfoque en ciencia tecnología y sociedad"/>
    <n v="390401809"/>
    <s v="Juguetes, juegos o videojuegos para la comunicación de la ciencia, tecnología e innovación producidos"/>
    <n v="390401809"/>
    <s v="Juguetes, juegos o videojuegos para la comunicación de la ciencia, tecnología e innovación producidos"/>
    <s v="N.A."/>
    <n v="7"/>
    <m/>
    <n v="7"/>
    <x v="130"/>
    <x v="130"/>
    <s v=" Incrementar  los  emprendimientos y/o empresas de base tecnológica a través de la implementación de una estrategia de  promoción de la  cultura  de la innovación  y gestión del  conocimiento. "/>
    <m/>
    <m/>
    <m/>
    <m/>
    <m/>
    <m/>
    <n v="18000000"/>
    <m/>
    <m/>
    <n v="18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3"/>
    <s v="Desarrollos digitales"/>
    <n v="2302003"/>
    <s v="Desarrollos digitales"/>
    <n v="230200300"/>
    <s v="Productos digitales desarrollados"/>
    <n v="230200300"/>
    <s v="Productos digitales desarrollados"/>
    <s v="N.A."/>
    <n v="3"/>
    <m/>
    <n v="3"/>
    <x v="131"/>
    <x v="131"/>
    <s v="Incrementar  Índice de Gobierno digital de la Administración departamental  y los Entes territoriales del Quindío generando condiciones de gobernanza, participación comunitaria y administraciones  eficientes "/>
    <m/>
    <m/>
    <m/>
    <m/>
    <m/>
    <m/>
    <n v="120000000"/>
    <m/>
    <m/>
    <n v="12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33"/>
    <s v="Servicio de educación informal para la implementación de la estrategia de gobierno digital"/>
    <n v="2302033"/>
    <s v="Servicio de educación informal para la implementación de la estrategia de gobierno digital"/>
    <n v="230203300"/>
    <s v="Personas capacitadas para la implementación de la Estrategia de Gobierno digital"/>
    <n v="230203300"/>
    <s v="Personas capacitadas para la implementación de la Estrategia de Gobierno digital"/>
    <s v="A"/>
    <n v="100"/>
    <m/>
    <n v="100"/>
    <x v="131"/>
    <x v="131"/>
    <s v="Incrementar  Índice de Gobierno digital de la Administración departamental  y los Entes territoriales del Quindío generando condiciones de gobernanza, participación comunitaria y administraciones  eficientes "/>
    <m/>
    <m/>
    <m/>
    <m/>
    <m/>
    <m/>
    <n v="50000000"/>
    <m/>
    <m/>
    <n v="5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66"/>
    <s v="Servicio de educación informal en Gestión TI y en Seguridad y Privacidad de la Información"/>
    <n v="2302066"/>
    <s v="Servicio de educación informal en Gestión TI y en Seguridad y Privacidad de la Información"/>
    <n v="230206600"/>
    <s v="Personas capacitadas en Gestión TI y en Seguridad y Privacidad de la Información"/>
    <n v="230206600"/>
    <s v="Personas capacitadas en Gestión TI y en Seguridad y Privacidad de la Información"/>
    <s v="N.A."/>
    <n v="60"/>
    <m/>
    <n v="60"/>
    <x v="131"/>
    <x v="131"/>
    <s v="Incrementar  Índice de Gobierno digital de la Administración departamental  y los Entes territoriales del Quindío generando condiciones de gobernanza, participación comunitaria y administraciones  eficientes "/>
    <m/>
    <m/>
    <m/>
    <m/>
    <m/>
    <m/>
    <n v="60000000"/>
    <m/>
    <m/>
    <n v="60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4"/>
    <s v="Documentos de evaluación"/>
    <n v="2302004"/>
    <s v="Documentos de evaluación"/>
    <n v="230200403"/>
    <s v="Documentos de evaluación de programas enfocados en generar competencias TIC"/>
    <n v="230200403"/>
    <s v="Documentos de evaluación de programas enfocados en generar competencias TIC"/>
    <s v="A"/>
    <n v="1"/>
    <m/>
    <n v="1"/>
    <x v="131"/>
    <x v="131"/>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07"/>
    <s v="Documentos metodológicos"/>
    <n v="2302007"/>
    <s v="Documentos metodológicos"/>
    <n v="230200701"/>
    <s v="Documento metodológico del modelo de acompañamiento para la implementación de la Estrategia de Gobierno digital elaborado"/>
    <n v="230200701"/>
    <s v="Documento metodológico del modelo de acompañamiento para la implementación de la Estrategia de Gobierno digital elaborado"/>
    <s v="A"/>
    <n v="1"/>
    <m/>
    <n v="1"/>
    <x v="131"/>
    <x v="131"/>
    <s v="Incrementar  Índice de Gobierno digital de la Administración departamental  y los Entes territoriales del Quindío generando condiciones de gobernanza, participación comunitaria y administraciones  eficientes "/>
    <m/>
    <m/>
    <m/>
    <m/>
    <m/>
    <m/>
    <n v="25000000"/>
    <m/>
    <m/>
    <n v="25000000"/>
    <s v="Secretario Tecnologías de la Información y las Comunicaciones"/>
  </r>
  <r>
    <n v="324"/>
    <x v="12"/>
    <n v="4"/>
    <s v="Liderazgo, Gobernabilidad y Transparecia"/>
    <n v="23"/>
    <s v="Tecnologías de la información y las comunicaciones"/>
    <n v="2302"/>
    <s v="Fomento del desarrollo de aplicaciones, software y contenidos para impulsar la apropiación de las Tecnologías de la Información y las Comunicaciones (TIC) &quot;Quindío paraíso empresarial TIC-Quindío TIC&quot;"/>
    <n v="2302"/>
    <s v="Fomento del desarrollo de aplicaciones, software y contenidos para impulsar la apropiación de las Tecnologías de la Información y las Comunicaciones (TIC)"/>
    <s v="Nivel de avance alto en el Índice de Gobierno digital"/>
    <n v="2302083"/>
    <s v="Documentos de lineamientos técnicos"/>
    <n v="2302083"/>
    <s v="Documentos de lineamientos técnicos"/>
    <n v="230208300"/>
    <s v="Documentos de lineamientos técnicos elaborados"/>
    <n v="230208300"/>
    <s v="Documentos de lineamientos técnicos elaborados"/>
    <s v="A"/>
    <n v="1"/>
    <m/>
    <n v="1"/>
    <x v="131"/>
    <x v="131"/>
    <s v="Incrementar  Índice de Gobierno digital de la Administración departamental  y los Entes territoriales del Quindío generando condiciones de gobernanza, participación comunitaria y administraciones  eficientes "/>
    <m/>
    <m/>
    <m/>
    <m/>
    <m/>
    <m/>
    <n v="18000000"/>
    <m/>
    <m/>
    <n v="18000000"/>
    <s v="Secretario Tecnologías de la Información y las Comunicaciones"/>
  </r>
  <r>
    <n v="319"/>
    <x v="13"/>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07"/>
    <s v="Servicio de Escuelas Deportivas"/>
    <n v="4301007"/>
    <s v="Servicio de Escuelas Deportivas"/>
    <n v="430100701"/>
    <s v="Municipios con Escuelas Deportivas"/>
    <n v="430100701"/>
    <s v="Municipios con Escuelas Deportivas"/>
    <s v="A"/>
    <n v="12"/>
    <m/>
    <n v="12"/>
    <x v="132"/>
    <x v="132"/>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180000000"/>
    <n v="90000000"/>
    <m/>
    <n v="687251349"/>
    <m/>
    <m/>
    <n v="0"/>
    <m/>
    <n v="430000000"/>
    <n v="1387251349"/>
    <s v="Gerente INDEPORTES QUINDÍO"/>
  </r>
  <r>
    <n v="319"/>
    <x v="13"/>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n v="430103701"/>
    <s v="Municipios vinculados al programa Supérate-Intercolegiados"/>
    <n v="430103701"/>
    <s v="Municipios vinculados al programa Supérate-Intercolegiados"/>
    <s v="A"/>
    <n v="12"/>
    <m/>
    <n v="12"/>
    <x v="132"/>
    <x v="132"/>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20000000"/>
    <n v="166500000"/>
    <m/>
    <n v="0"/>
    <m/>
    <m/>
    <n v="0"/>
    <m/>
    <n v="90000000"/>
    <n v="276500000"/>
    <s v="Gerente INDEPORTES QUINDÍO"/>
  </r>
  <r>
    <n v="319"/>
    <x v="13"/>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n v="4301037"/>
    <s v="Servicio de promoción de la actividad física, la recreación y el deporte"/>
    <n v="4301037"/>
    <s v="Servicio de promoción de la actividad física, la recreación y el deporte"/>
    <s v="430103704"/>
    <s v="Municipios implementando  programas de recreación, actividad física y deporte social comunitario"/>
    <s v="430103704"/>
    <s v="Municipios implementando  programas de recreación, actividad física y deporte social comunitario"/>
    <s v="A"/>
    <n v="12"/>
    <m/>
    <n v="12"/>
    <x v="132"/>
    <x v="132"/>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530000000"/>
    <n v="80000000"/>
    <m/>
    <n v="80364707"/>
    <m/>
    <m/>
    <n v="130000000"/>
    <m/>
    <n v="480000000"/>
    <n v="1300364707"/>
    <s v="Gerente INDEPORTES QUINDÍO"/>
  </r>
  <r>
    <n v="319"/>
    <x v="13"/>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Tasa de consumo de sustancias psicoactivas X100.000 habitantes en el Departamento del Quindío"/>
    <s v="ND"/>
    <s v="Formular e  implementar una  política pública para el desarrollo y acceso al deporte, la recreación, la actividad física, la educación física y en uso adecuado del tiempo libre, como ejes de transformación humana y social en el departamento del Quindío"/>
    <n v="4301006"/>
    <s v="Documentos normativos"/>
    <s v="ND"/>
    <s v="Política pública formulada e implementada"/>
    <n v="430100600"/>
    <s v="Documentos normativos realizados"/>
    <s v="A"/>
    <n v="1"/>
    <m/>
    <n v="1"/>
    <x v="132"/>
    <x v="132"/>
    <s v="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
    <n v="0"/>
    <n v="100000000"/>
    <m/>
    <n v="26000000"/>
    <m/>
    <m/>
    <n v="0"/>
    <m/>
    <n v="0"/>
    <n v="126000000"/>
    <s v="Gerente INDEPORTES QUINDÍO"/>
  </r>
  <r>
    <n v="319"/>
    <x v="13"/>
    <n v="1"/>
    <s v="Liderazgo, Gobernabilidad y Transparecia"/>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75"/>
    <s v="Servicio de asistencia técnica para la promoción del deporte"/>
    <n v="430207500"/>
    <s v="Organismos deportivos asistidos "/>
    <n v="430207500"/>
    <s v="Organismos deportivos asistidos "/>
    <s v="A"/>
    <n v="25"/>
    <m/>
    <n v="25"/>
    <x v="133"/>
    <x v="133"/>
    <s v="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
    <n v="2970000000"/>
    <n v="325298207"/>
    <m/>
    <n v="60868817"/>
    <m/>
    <m/>
    <n v="490692292"/>
    <m/>
    <n v="0"/>
    <n v="3846859316"/>
    <s v="Gerente INDEPORTES QUINDÍO"/>
  </r>
  <r>
    <n v="319"/>
    <x v="13"/>
    <n v="1"/>
    <s v="Liderazgo, Gobernabilidad y Transparecia"/>
    <n v="43"/>
    <s v="Deporte y recreación"/>
    <n v="4302"/>
    <s v="Formación y preparación de deportistas. &quot;Tú y yo campeones&quot;"/>
    <n v="4302"/>
    <s v="Formación y preparación de deportistas"/>
    <s v="Cobertura de ligas apoyadas en el departamento del Quindío._x000a_Porcentaje de medallería del departamento del Quindío en los Juegos Nacionales."/>
    <n v="4302075"/>
    <s v="Servicio de asistencia técnica para la promoción del deporte"/>
    <n v="4302004"/>
    <s v="Servicio de organización de eventos deportivos de alto rendimiento"/>
    <s v="ND"/>
    <s v="Juegos Deportivos Realizados"/>
    <n v="430200401"/>
    <s v="Eventos deportivos de alto rendimiento con sede en Colombia realizados"/>
    <s v="A"/>
    <n v="1"/>
    <m/>
    <n v="1"/>
    <x v="134"/>
    <x v="134"/>
    <s v="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
    <n v="50000000"/>
    <n v="0"/>
    <m/>
    <n v="0"/>
    <m/>
    <m/>
    <n v="86652613"/>
    <m/>
    <n v="0"/>
    <n v="136652613"/>
    <s v="Gerente INDEPORTES QUINDÍO"/>
  </r>
  <r>
    <n v="320"/>
    <x v="14"/>
    <n v="1"/>
    <s v="Liderazgo, Gobernabilidad y Transparecia"/>
    <n v="43"/>
    <s v="Deporte y recreación"/>
    <n v="4301"/>
    <s v="Fomento a la recreación, la actividad física y el deporte  &quot;Tú y yo en la recreación y el deporte&quot;"/>
    <n v="4301"/>
    <s v="Fomento a la recreación, la actividad física y el deporte para desarrollar entornos de convivencia y paz"/>
    <s v="Cobertura de municipios qué participan en programas de recreación, actividad física y deporte social y comunitario en el Departamento del Quindío._x000a_Cobertura de ligas apoyadas en el departamento del Quindío._x000a_Porcentaje de medallería del departamento del Quindío en los Juegos Nacionales."/>
    <s v="ND"/>
    <s v="Infraestructura  deportiva y/o recreativa con procesos   constructivos, mejorados,  ampliados, mantenidos y/o  reforzados "/>
    <n v="4301004"/>
    <s v="Servicio de mantenimiento a la infraestructura deportiva"/>
    <s v="ND"/>
    <s v="Infraestructura   deportiva y/o recreativa construida, mejorada, ampliada, mantenida, y/o  reforzada "/>
    <n v="430100401"/>
    <s v="Intervenciones realizadas a infraestructura deportiva"/>
    <s v="N.A."/>
    <n v="3"/>
    <m/>
    <n v="3"/>
    <x v="135"/>
    <x v="135"/>
    <s v="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
    <n v="1500000000"/>
    <m/>
    <m/>
    <m/>
    <m/>
    <m/>
    <m/>
    <m/>
    <m/>
    <n v="1500000000"/>
    <s v="Gerente General Proyecta para el Desarrollo Territorial"/>
  </r>
  <r>
    <n v="320"/>
    <x v="14"/>
    <n v="1"/>
    <s v="Liderazgo, Gobernabilidad y Transparecia"/>
    <n v="22"/>
    <s v="Educación"/>
    <n v="2201"/>
    <s v="Calidad, cobertura y fortalecimiento de la educación inicial, prescolar, básica y media.&quot; Tú y yo con educación y de calidad&quot;"/>
    <n v="2201"/>
    <s v="Calidad, cobertura y fortalecimiento de la educación inicial, prescolar, básica y media"/>
    <s v="Tasa de cobertura bruta en transición_x000a_Tasa de cobertura bruta en educación básica_x000a_Tasa de cobertura en educación media_x000a_Tasa de deserción escolar intra-anual"/>
    <s v="ND"/>
    <s v="Infraestructura de Instituciones Educativas con procesos constructivos, mejorados, ampliados, mantenidos, y/o reforzados."/>
    <n v="2201062"/>
    <s v="Infraestructura educativa mantenida"/>
    <s v="ND"/>
    <s v="Infraestructura de Instituciones Educativas construida, mejorada, ampliada, mantenida, y/o reforzada."/>
    <n v="220106200"/>
    <s v="Sedes mantenidas"/>
    <s v="N.A."/>
    <n v="15"/>
    <m/>
    <n v="15"/>
    <x v="136"/>
    <x v="136"/>
    <s v="Incrementar las tasas de cobertura bruta en preescolar, educación básica y media, a través de esfuerzos interinstitucionales para realizar  obras complementarias en  Infraestructura educativa  mantenida, en el Departamento del Quindío."/>
    <n v="1138923248"/>
    <m/>
    <m/>
    <m/>
    <m/>
    <m/>
    <m/>
    <m/>
    <m/>
    <n v="1138923248"/>
    <s v="Gerente General Proyecta para el Desarrollo Territorial"/>
  </r>
  <r>
    <n v="320"/>
    <x v="14"/>
    <n v="3"/>
    <s v="Liderazgo, Gobernabilidad y Transparecia"/>
    <n v="24"/>
    <s v="Transporte"/>
    <n v="2402"/>
    <s v="Infraestructura red vial regional. &quot;Tú y yo con movilidad vial&quot;"/>
    <n v="2402"/>
    <s v="Infraestructura red vial regional "/>
    <s v="índice de competitividad  en el sector de infraestructura vial "/>
    <s v="ND"/>
    <s v="Infraestructura   vial  con procesos  de construcción, mejoramiento, ampliación, mantenimiento y/o  reforzamiento."/>
    <n v="2402041"/>
    <s v="Vía terciaria mejorada "/>
    <s v="ND"/>
    <s v="Infraestructura  vial    construida, mejorada, ampliada,  mantenida, y/o  reforzada "/>
    <n v="240204100"/>
    <s v="Vía terciaria mejorada"/>
    <s v="A"/>
    <n v="70.379000000000005"/>
    <m/>
    <n v="70.379000000000005"/>
    <x v="137"/>
    <x v="137"/>
    <s v="Incrementar en índice de competitividad  en el sector de infraestructura vial,    a través de obras físicas complementarias, garantizando condiciones de eficiencia, seguridad y confort a los a sus usuarios"/>
    <m/>
    <m/>
    <m/>
    <m/>
    <m/>
    <m/>
    <m/>
    <n v="520000000"/>
    <m/>
    <n v="520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n v="4001001"/>
    <s v="Servicio de asistencia técnica y jurídica en saneamiento y titulación de predios "/>
    <n v="4001001"/>
    <s v="Servicio de asistencia técnica y jurídica en saneamiento y titulación de predios "/>
    <s v="400100100"/>
    <s v="Entidades territoriales asistidas técnica y jurídicamente"/>
    <s v="400100100"/>
    <s v="Entidades territoriales asistidas técnica y jurídicamente"/>
    <s v="N.A."/>
    <n v="3"/>
    <m/>
    <n v="3"/>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25000000"/>
    <m/>
    <n v="25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ntitativo de viviendas por hogares"/>
    <n v="4001017"/>
    <s v="Viviendas de Interés Prioritario urbanas construidas "/>
    <n v="4001017"/>
    <s v="Viviendas de Interés Prioritario urbanas construidas "/>
    <s v="400101700"/>
    <s v="Viviendas de Interés Prioritario urbanas construidas"/>
    <s v="400101700"/>
    <s v="Viviendas de Interés Prioritario urbanas construidas"/>
    <s v="N.A."/>
    <n v="25"/>
    <n v="50"/>
    <n v="75"/>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170000000"/>
    <m/>
    <m/>
    <m/>
    <m/>
    <m/>
    <m/>
    <m/>
    <m/>
    <n v="170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n v="98"/>
    <n v="173"/>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n v="350000000"/>
    <m/>
    <m/>
    <m/>
    <m/>
    <m/>
    <m/>
    <m/>
    <m/>
    <n v="350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n v="4001018"/>
    <s v="Viviendas de Interés Prioritario urbanas mejoradas "/>
    <n v="4001018"/>
    <s v="Viviendas de Interés Prioritario urbanas mejoradas "/>
    <s v="400101800"/>
    <s v="Viviendas de Interés Prioritario urbanas mejoradas"/>
    <s v="400101800"/>
    <s v="Viviendas de Interés Prioritario urbanas mejoradas"/>
    <s v="N.A."/>
    <n v="75"/>
    <m/>
    <n v="75"/>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25000000"/>
    <m/>
    <n v="25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n v="4001030"/>
    <s v="Estudios de preinversión e inversión"/>
    <n v="4001030"/>
    <s v="Estudios de preinversión e inversión"/>
    <s v="400103000"/>
    <s v="Estudios o diseños realizados "/>
    <s v="400103000"/>
    <s v="Estudios o diseños realizados "/>
    <s v="N.A."/>
    <n v="3"/>
    <m/>
    <n v="3"/>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10000000"/>
    <m/>
    <n v="10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n v="4001031"/>
    <s v="Servicio de apoyo financiero para adquisición de vivienda"/>
    <n v="4001031"/>
    <s v="Servicio de apoyo financiero para adquisición de vivienda"/>
    <n v="400103103"/>
    <s v="Equipamientos construidos"/>
    <n v="400103103"/>
    <s v="Equipamientos construidos"/>
    <s v="N.A."/>
    <n v="8"/>
    <n v="8"/>
    <n v="16"/>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35000000"/>
    <m/>
    <n v="35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ntitativo de viviendas por hogares"/>
    <s v="4001014"/>
    <s v="Viviendas de Interés Social urbanas construidas"/>
    <s v="4001014"/>
    <s v="Viviendas de Interés Social urbanas construidas"/>
    <s v="400101400"/>
    <s v="Viviendas de Interés Social urbanas construidas"/>
    <s v="400101400"/>
    <s v="Viviendas de Interés Social urbanas construidas"/>
    <s v="N.A."/>
    <n v="30"/>
    <n v="35"/>
    <n v="65"/>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35000000"/>
    <m/>
    <n v="35000000"/>
    <s v="Gerente General Proyecta para el Desarrollo Territorial"/>
  </r>
  <r>
    <n v="320"/>
    <x v="14"/>
    <n v="3"/>
    <s v="Liderazgo, Gobernabilidad y Transparecia"/>
    <n v="40"/>
    <s v="Vivienda, ciudad y territorio"/>
    <n v="4001"/>
    <s v="Acceso a soluciones de vivienda. &quot;Tú y yo con vivienda digna&quot;"/>
    <n v="4001"/>
    <s v="Acceso a soluciones de vivienda"/>
    <s v="Déficit cualitativo de viviendas por hogares"/>
    <s v="4001015"/>
    <s v="Viviendas de Interés Social urbanas mejoradas"/>
    <s v="4001015"/>
    <s v="Viviendas de Interés Social urbanas mejoradas"/>
    <n v="400101500"/>
    <s v="Viviendas de Interés Social urbanas mejoradas"/>
    <n v="400101500"/>
    <s v="Viviendas de Interés Social urbanas mejoradas"/>
    <s v="N.A."/>
    <n v="120"/>
    <m/>
    <n v="120"/>
    <x v="138"/>
    <x v="138"/>
    <s v="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
    <m/>
    <m/>
    <m/>
    <m/>
    <m/>
    <m/>
    <m/>
    <n v="260000000"/>
    <m/>
    <n v="260000000"/>
    <s v="Gerente General Proyecta para el Desarrollo Territorial"/>
  </r>
  <r>
    <n v="320"/>
    <x v="14"/>
    <n v="4"/>
    <s v="Liderazgo, Gobernabilidad y Transparecia"/>
    <n v="45"/>
    <s v="Gobierno territorial"/>
    <s v="ND"/>
    <s v="Fortalecimiento de la gestión y desempeño institucional. “Quindío con una administración al servicio de la ciudadanía”. "/>
    <n v="4599"/>
    <s v="Fortalecimiento a la gestión y dirección de la administración pública territorial "/>
    <s v="Índice de Gestión del Modelo Integrado de Planeación y de Gestión MIPG  de la Administración Departamental"/>
    <s v="ND"/>
    <s v="Infraestructura institucional o  de edificios públicos de atención  de servicios ciudadanos con procesos constructivos mejorados,  ampliados,  mantenidos, y/o  reforzados"/>
    <s v="4599016"/>
    <s v="Sedes mantenidas"/>
    <s v="ND"/>
    <s v="Infraestructura institucional o edificios públicos construida, mejorada, ampliada, mantenida, y/o reforzada"/>
    <n v="459901600"/>
    <s v="Sedes mantenidas"/>
    <s v="N.A."/>
    <n v="4"/>
    <m/>
    <n v="4"/>
    <x v="139"/>
    <x v="139"/>
    <s v="Mantener  la  infraestructura institucional o de edificios públicos, con el propósito de propiciar un excelente servicio al ciudadano y bienestar al servidor público, con infraestructura moderna y amigable."/>
    <m/>
    <m/>
    <m/>
    <m/>
    <m/>
    <m/>
    <m/>
    <n v="386000000"/>
    <m/>
    <n v="386000000"/>
    <s v="Gerente General Proyecta para el Desarrollo Territorial"/>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a estrategia de movilidad saludable, segura y sostenible."/>
    <n v="2409009"/>
    <s v="Servicio de promoción y difusión para la seguridad de transporte"/>
    <s v="ND"/>
    <s v="Estrategia de movilidad saludable, segura y sostenible  formulada e implementada "/>
    <n v="240900900"/>
    <s v="Estrategias implementadas "/>
    <s v="A"/>
    <n v="1"/>
    <m/>
    <n v="1"/>
    <x v="140"/>
    <x v="140"/>
    <s v="Disminuir las tasa de lesionados por siniestros viales y fallecidos por siniestros viales  a través de acciones de fortalecimiento de la seguridad vial en el Departamento del Quindío."/>
    <m/>
    <m/>
    <m/>
    <m/>
    <m/>
    <m/>
    <m/>
    <n v="26791548"/>
    <m/>
    <n v="26791548"/>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formación en normas de tránsito y fomento de cultura  de la seguridad en la vía."/>
    <n v="2409022"/>
    <s v="Servicio de educación informal en seguridad vial "/>
    <s v="ND"/>
    <s v="Programa de formación cultural  de la seguridad en la vía formulado e implementado."/>
    <n v="240902202"/>
    <s v="Estrategias de promoción de la cultura ciudadana implementadas"/>
    <s v="A"/>
    <n v="1"/>
    <m/>
    <n v="1"/>
    <x v="140"/>
    <x v="140"/>
    <s v="Disminuir las tasa de lesionados por siniestros viales y fallecidos por siniestros viales  a través de acciones de fortalecimiento de la seguridad vial en el Departamento del Quindío."/>
    <m/>
    <m/>
    <m/>
    <m/>
    <m/>
    <m/>
    <m/>
    <n v="15750567"/>
    <m/>
    <n v="15750567"/>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Formular e Implementar un programa de control, prevención y atención del tránsito y el transporte en los municipios y vías de jurisdicción del IDTQ."/>
    <n v="2409014"/>
    <s v="Documentos de planeación"/>
    <s v="ND"/>
    <s v="Programa de control y atención del tránsito y en transporte formulado e implementado"/>
    <n v="240901400"/>
    <s v="Documentos de planeación realizados"/>
    <s v="A"/>
    <n v="1"/>
    <m/>
    <n v="1"/>
    <x v="140"/>
    <x v="140"/>
    <s v="Disminuir las tasa de lesionados por siniestros viales y fallecidos por siniestros viales  a través de acciones de fortalecimiento de la seguridad vial en el Departamento del Quindío."/>
    <m/>
    <m/>
    <m/>
    <m/>
    <m/>
    <m/>
    <m/>
    <n v="26250000"/>
    <m/>
    <n v="26250000"/>
    <s v="Director IDTQ"/>
  </r>
  <r>
    <n v="321"/>
    <x v="15"/>
    <n v="3"/>
    <s v="Territorio, Ambiente y Desarrollo Sostenible"/>
    <n v="24"/>
    <s v="Transporte"/>
    <n v="2409"/>
    <s v="Seguridad de Transporte. &quot;Tú y yo seguros en la vía&quot;"/>
    <n v="2409"/>
    <s v="Seguridad de transporte"/>
    <s v="Tasa de lesionados por siniestros viales por cada 100 habitantes._x000a_Tasa de fallecidos por siniestros viales por cada 100 habitantes."/>
    <s v="ND"/>
    <s v="Diseñar e Implementar un programa de señalización y demarcación en los municipios y vías de jurisdicción del IDTQ."/>
    <n v="2409039"/>
    <s v="Vías con dispositivos de control y señalización"/>
    <s v="ND"/>
    <s v="Programa de Señalización y demarcación en los municipios y vías de jurisdicción del IDTQ diseñado e Implementado"/>
    <n v="240903905"/>
    <s v="Demarcación horizontal longitudinal realizada "/>
    <s v="A"/>
    <n v="1"/>
    <m/>
    <n v="1"/>
    <x v="140"/>
    <x v="140"/>
    <s v="Disminuir las tasa de lesionados por siniestros viales y fallecidos por siniestros viales  a través de acciones de fortalecimiento de la seguridad vial en el Departamento del Quindío."/>
    <m/>
    <m/>
    <m/>
    <m/>
    <m/>
    <m/>
    <m/>
    <n v="50140535"/>
    <m/>
    <n v="50140535"/>
    <s v="Director IDTQ"/>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itemPrintTitles="1" createdVersion="6" indent="0" compact="0" compactData="0" multipleFieldFilters="0">
  <location ref="A1:D143" firstHeaderRow="1" firstDataRow="1" firstDataCol="3"/>
  <pivotFields count="37">
    <pivotField compact="0" outline="0" showAll="0" defaultSubtotal="0"/>
    <pivotField axis="axisRow" compact="0" outline="0" showAll="0" defaultSubtotal="0">
      <items count="16">
        <item x="8"/>
        <item x="13"/>
        <item x="15"/>
        <item x="14"/>
        <item x="0"/>
        <item x="7"/>
        <item x="3"/>
        <item x="5"/>
        <item x="9"/>
        <item x="10"/>
        <item x="2"/>
        <item x="1"/>
        <item x="11"/>
        <item x="6"/>
        <item x="4"/>
        <item x="1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numFmtId="1" outline="0" showAll="0" defaultSubtotal="0">
      <items count="141">
        <item x="2"/>
        <item x="0"/>
        <item x="1"/>
        <item x="9"/>
        <item x="132"/>
        <item x="133"/>
        <item x="78"/>
        <item x="94"/>
        <item x="134"/>
        <item x="23"/>
        <item x="74"/>
        <item x="72"/>
        <item x="12"/>
        <item x="39"/>
        <item x="38"/>
        <item x="50"/>
        <item x="48"/>
        <item x="57"/>
        <item x="53"/>
        <item x="56"/>
        <item x="59"/>
        <item x="61"/>
        <item x="63"/>
        <item x="64"/>
        <item x="68"/>
        <item x="85"/>
        <item x="86"/>
        <item x="93"/>
        <item x="91"/>
        <item x="92"/>
        <item x="126"/>
        <item x="128"/>
        <item x="130"/>
        <item x="3"/>
        <item x="4"/>
        <item x="5"/>
        <item x="6"/>
        <item x="7"/>
        <item x="8"/>
        <item x="10"/>
        <item x="11"/>
        <item x="13"/>
        <item x="16"/>
        <item x="19"/>
        <item x="22"/>
        <item x="26"/>
        <item x="27"/>
        <item x="28"/>
        <item x="29"/>
        <item x="30"/>
        <item x="31"/>
        <item x="32"/>
        <item x="36"/>
        <item x="33"/>
        <item x="34"/>
        <item x="35"/>
        <item x="37"/>
        <item x="40"/>
        <item x="41"/>
        <item x="42"/>
        <item x="43"/>
        <item x="44"/>
        <item x="45"/>
        <item x="46"/>
        <item x="47"/>
        <item x="49"/>
        <item x="51"/>
        <item x="52"/>
        <item x="54"/>
        <item x="55"/>
        <item x="58"/>
        <item x="60"/>
        <item x="62"/>
        <item x="65"/>
        <item x="67"/>
        <item x="69"/>
        <item x="70"/>
        <item x="71"/>
        <item x="73"/>
        <item x="75"/>
        <item x="76"/>
        <item x="77"/>
        <item x="79"/>
        <item x="80"/>
        <item x="81"/>
        <item x="82"/>
        <item x="83"/>
        <item x="87"/>
        <item x="88"/>
        <item x="89"/>
        <item x="90"/>
        <item x="95"/>
        <item x="101"/>
        <item x="102"/>
        <item x="96"/>
        <item x="97"/>
        <item x="98"/>
        <item x="103"/>
        <item x="104"/>
        <item x="105"/>
        <item x="106"/>
        <item x="107"/>
        <item x="108"/>
        <item x="109"/>
        <item x="110"/>
        <item x="111"/>
        <item x="112"/>
        <item x="113"/>
        <item x="114"/>
        <item x="115"/>
        <item x="116"/>
        <item x="123"/>
        <item x="124"/>
        <item x="125"/>
        <item x="117"/>
        <item x="118"/>
        <item x="119"/>
        <item x="120"/>
        <item x="121"/>
        <item x="122"/>
        <item x="127"/>
        <item x="129"/>
        <item x="131"/>
        <item x="135"/>
        <item x="136"/>
        <item x="137"/>
        <item x="138"/>
        <item x="140"/>
        <item x="14"/>
        <item x="21"/>
        <item x="24"/>
        <item x="20"/>
        <item x="66"/>
        <item x="25"/>
        <item x="100"/>
        <item x="99"/>
        <item x="84"/>
        <item x="15"/>
        <item x="17"/>
        <item x="18"/>
        <item x="139"/>
      </items>
    </pivotField>
    <pivotField axis="axisRow" compact="0" outline="0" showAll="0" defaultSubtotal="0">
      <items count="141">
        <item x="106"/>
        <item x="54"/>
        <item x="105"/>
        <item x="81"/>
        <item x="56"/>
        <item x="104"/>
        <item x="137"/>
        <item x="1"/>
        <item x="17"/>
        <item x="18"/>
        <item x="61"/>
        <item x="46"/>
        <item x="52"/>
        <item x="63"/>
        <item x="41"/>
        <item x="40"/>
        <item x="94"/>
        <item x="91"/>
        <item x="138"/>
        <item x="108"/>
        <item x="109"/>
        <item x="107"/>
        <item x="8"/>
        <item x="30"/>
        <item x="127"/>
        <item x="31"/>
        <item x="112"/>
        <item x="15"/>
        <item x="25"/>
        <item x="20"/>
        <item x="21"/>
        <item x="110"/>
        <item x="97"/>
        <item x="134"/>
        <item x="89"/>
        <item x="67"/>
        <item x="115"/>
        <item x="78"/>
        <item x="80"/>
        <item x="85"/>
        <item x="84"/>
        <item x="88"/>
        <item x="90"/>
        <item x="92"/>
        <item x="59"/>
        <item x="58"/>
        <item x="87"/>
        <item x="3"/>
        <item x="126"/>
        <item x="133"/>
        <item x="68"/>
        <item x="114"/>
        <item x="111"/>
        <item x="69"/>
        <item x="76"/>
        <item x="103"/>
        <item x="71"/>
        <item x="42"/>
        <item x="131"/>
        <item x="35"/>
        <item x="116"/>
        <item x="37"/>
        <item x="45"/>
        <item x="122"/>
        <item x="118"/>
        <item x="73"/>
        <item x="74"/>
        <item x="119"/>
        <item x="32"/>
        <item x="34"/>
        <item x="7"/>
        <item x="43"/>
        <item x="128"/>
        <item x="117"/>
        <item x="49"/>
        <item x="47"/>
        <item x="33"/>
        <item x="70"/>
        <item x="72"/>
        <item x="132"/>
        <item x="113"/>
        <item x="60"/>
        <item x="5"/>
        <item x="11"/>
        <item x="26"/>
        <item x="65"/>
        <item x="4"/>
        <item x="9"/>
        <item x="130"/>
        <item x="77"/>
        <item x="29"/>
        <item x="79"/>
        <item x="28"/>
        <item x="96"/>
        <item x="83"/>
        <item x="27"/>
        <item x="123"/>
        <item x="10"/>
        <item x="38"/>
        <item x="101"/>
        <item x="102"/>
        <item x="66"/>
        <item x="100"/>
        <item x="99"/>
        <item x="129"/>
        <item x="55"/>
        <item x="57"/>
        <item x="50"/>
        <item x="53"/>
        <item x="48"/>
        <item x="64"/>
        <item x="98"/>
        <item x="0"/>
        <item x="75"/>
        <item x="6"/>
        <item x="23"/>
        <item x="36"/>
        <item x="39"/>
        <item x="140"/>
        <item x="2"/>
        <item x="24"/>
        <item x="13"/>
        <item x="14"/>
        <item x="12"/>
        <item x="139"/>
        <item x="135"/>
        <item x="136"/>
        <item x="16"/>
        <item x="19"/>
        <item x="44"/>
        <item x="22"/>
        <item x="121"/>
        <item x="125"/>
        <item x="124"/>
        <item x="62"/>
        <item x="82"/>
        <item x="95"/>
        <item x="51"/>
        <item x="93"/>
        <item x="86"/>
        <item x="12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dataField="1" compact="0" numFmtId="167" outline="0" showAll="0" defaultSubtotal="0"/>
    <pivotField compact="0" outline="0" showAll="0" defaultSubtotal="0"/>
  </pivotFields>
  <rowFields count="3">
    <field x="23"/>
    <field x="24"/>
    <field x="1"/>
  </rowFields>
  <rowItems count="142">
    <i>
      <x/>
      <x v="119"/>
      <x v="4"/>
    </i>
    <i>
      <x v="1"/>
      <x v="112"/>
      <x v="4"/>
    </i>
    <i>
      <x v="2"/>
      <x v="7"/>
      <x v="4"/>
    </i>
    <i>
      <x v="3"/>
      <x v="87"/>
      <x v="11"/>
    </i>
    <i>
      <x v="4"/>
      <x v="79"/>
      <x v="1"/>
    </i>
    <i>
      <x v="5"/>
      <x v="49"/>
      <x v="1"/>
    </i>
    <i>
      <x v="6"/>
      <x v="37"/>
      <x v="9"/>
    </i>
    <i>
      <x v="7"/>
      <x v="16"/>
      <x v="9"/>
    </i>
    <i>
      <x v="8"/>
      <x v="33"/>
      <x v="1"/>
    </i>
    <i>
      <x v="9"/>
      <x v="115"/>
      <x v="6"/>
    </i>
    <i>
      <x v="10"/>
      <x v="66"/>
      <x v="8"/>
    </i>
    <i>
      <x v="11"/>
      <x v="78"/>
      <x v="8"/>
    </i>
    <i>
      <x v="12"/>
      <x v="123"/>
      <x v="6"/>
    </i>
    <i>
      <x v="13"/>
      <x v="117"/>
      <x v="7"/>
    </i>
    <i>
      <x v="14"/>
      <x v="98"/>
      <x v="7"/>
    </i>
    <i>
      <x v="15"/>
      <x v="107"/>
      <x v="5"/>
    </i>
    <i>
      <x v="16"/>
      <x v="109"/>
      <x v="5"/>
    </i>
    <i>
      <x v="17"/>
      <x v="106"/>
      <x v="5"/>
    </i>
    <i>
      <x v="18"/>
      <x v="108"/>
      <x v="5"/>
    </i>
    <i>
      <x v="19"/>
      <x v="4"/>
      <x v="5"/>
    </i>
    <i>
      <x v="20"/>
      <x v="44"/>
      <x v="5"/>
    </i>
    <i>
      <x v="21"/>
      <x v="10"/>
      <x v="5"/>
    </i>
    <i>
      <x v="22"/>
      <x v="13"/>
      <x v="5"/>
    </i>
    <i>
      <x v="23"/>
      <x v="110"/>
      <x v="5"/>
    </i>
    <i>
      <x v="24"/>
      <x v="50"/>
      <x/>
    </i>
    <i>
      <x v="25"/>
      <x v="39"/>
      <x v="9"/>
    </i>
    <i>
      <x v="26"/>
      <x v="139"/>
      <x v="9"/>
    </i>
    <i>
      <x v="27"/>
      <x v="138"/>
      <x v="9"/>
    </i>
    <i>
      <x v="28"/>
      <x v="17"/>
      <x v="9"/>
    </i>
    <i>
      <x v="29"/>
      <x v="43"/>
      <x v="9"/>
    </i>
    <i>
      <x v="30"/>
      <x v="48"/>
      <x v="15"/>
    </i>
    <i>
      <x v="31"/>
      <x v="72"/>
      <x v="15"/>
    </i>
    <i>
      <x v="32"/>
      <x v="88"/>
      <x v="15"/>
    </i>
    <i>
      <x v="33"/>
      <x v="47"/>
      <x v="11"/>
    </i>
    <i>
      <x v="34"/>
      <x v="86"/>
      <x v="11"/>
    </i>
    <i>
      <x v="35"/>
      <x v="82"/>
      <x v="11"/>
    </i>
    <i>
      <x v="36"/>
      <x v="114"/>
      <x v="11"/>
    </i>
    <i>
      <x v="37"/>
      <x v="70"/>
      <x v="11"/>
    </i>
    <i>
      <x v="38"/>
      <x v="22"/>
      <x v="11"/>
    </i>
    <i>
      <x v="39"/>
      <x v="97"/>
      <x v="10"/>
    </i>
    <i>
      <x v="40"/>
      <x v="83"/>
      <x v="10"/>
    </i>
    <i>
      <x v="41"/>
      <x v="121"/>
      <x v="6"/>
    </i>
    <i>
      <x v="42"/>
      <x v="127"/>
      <x v="6"/>
    </i>
    <i>
      <x v="43"/>
      <x v="128"/>
      <x v="6"/>
    </i>
    <i>
      <x v="44"/>
      <x v="130"/>
      <x v="6"/>
    </i>
    <i>
      <x v="45"/>
      <x v="84"/>
      <x v="14"/>
    </i>
    <i>
      <x v="46"/>
      <x v="95"/>
      <x v="14"/>
    </i>
    <i>
      <x v="47"/>
      <x v="92"/>
      <x v="14"/>
    </i>
    <i>
      <x v="48"/>
      <x v="90"/>
      <x v="14"/>
    </i>
    <i>
      <x v="49"/>
      <x v="23"/>
      <x v="14"/>
    </i>
    <i>
      <x v="50"/>
      <x v="25"/>
      <x v="14"/>
    </i>
    <i>
      <x v="51"/>
      <x v="68"/>
      <x v="14"/>
    </i>
    <i>
      <x v="52"/>
      <x v="116"/>
      <x v="14"/>
    </i>
    <i>
      <x v="53"/>
      <x v="76"/>
      <x v="14"/>
    </i>
    <i>
      <x v="54"/>
      <x v="69"/>
      <x v="14"/>
    </i>
    <i>
      <x v="55"/>
      <x v="59"/>
      <x v="14"/>
    </i>
    <i>
      <x v="56"/>
      <x v="61"/>
      <x v="14"/>
    </i>
    <i>
      <x v="57"/>
      <x v="15"/>
      <x v="7"/>
    </i>
    <i>
      <x v="58"/>
      <x v="14"/>
      <x v="7"/>
    </i>
    <i>
      <x v="59"/>
      <x v="57"/>
      <x v="13"/>
    </i>
    <i>
      <x v="60"/>
      <x v="71"/>
      <x v="13"/>
    </i>
    <i>
      <x v="61"/>
      <x v="129"/>
      <x v="13"/>
    </i>
    <i>
      <x v="62"/>
      <x v="62"/>
      <x v="13"/>
    </i>
    <i>
      <x v="63"/>
      <x v="11"/>
      <x v="13"/>
    </i>
    <i>
      <x v="64"/>
      <x v="75"/>
      <x v="5"/>
    </i>
    <i>
      <x v="65"/>
      <x v="74"/>
      <x v="5"/>
    </i>
    <i>
      <x v="66"/>
      <x v="137"/>
      <x v="5"/>
    </i>
    <i>
      <x v="67"/>
      <x v="12"/>
      <x v="5"/>
    </i>
    <i>
      <x v="68"/>
      <x v="1"/>
      <x v="5"/>
    </i>
    <i>
      <x v="69"/>
      <x v="105"/>
      <x v="5"/>
    </i>
    <i>
      <x v="70"/>
      <x v="45"/>
      <x v="5"/>
    </i>
    <i>
      <x v="71"/>
      <x v="81"/>
      <x v="5"/>
    </i>
    <i>
      <x v="72"/>
      <x v="134"/>
      <x v="5"/>
    </i>
    <i>
      <x v="73"/>
      <x v="85"/>
      <x v="5"/>
    </i>
    <i>
      <x v="74"/>
      <x v="35"/>
      <x/>
    </i>
    <i>
      <x v="75"/>
      <x v="53"/>
      <x v="8"/>
    </i>
    <i>
      <x v="76"/>
      <x v="77"/>
      <x v="8"/>
    </i>
    <i>
      <x v="77"/>
      <x v="56"/>
      <x v="8"/>
    </i>
    <i>
      <x v="78"/>
      <x v="65"/>
      <x v="8"/>
    </i>
    <i>
      <x v="79"/>
      <x v="113"/>
      <x v="8"/>
    </i>
    <i>
      <x v="80"/>
      <x v="54"/>
      <x v="8"/>
    </i>
    <i>
      <x v="81"/>
      <x v="89"/>
      <x v="8"/>
    </i>
    <i>
      <x v="82"/>
      <x v="91"/>
      <x v="9"/>
    </i>
    <i>
      <x v="83"/>
      <x v="38"/>
      <x v="9"/>
    </i>
    <i>
      <x v="84"/>
      <x v="3"/>
      <x v="9"/>
    </i>
    <i>
      <x v="85"/>
      <x v="135"/>
      <x v="9"/>
    </i>
    <i>
      <x v="86"/>
      <x v="94"/>
      <x v="9"/>
    </i>
    <i>
      <x v="87"/>
      <x v="46"/>
      <x v="9"/>
    </i>
    <i>
      <x v="88"/>
      <x v="41"/>
      <x v="9"/>
    </i>
    <i>
      <x v="89"/>
      <x v="34"/>
      <x v="9"/>
    </i>
    <i>
      <x v="90"/>
      <x v="42"/>
      <x v="9"/>
    </i>
    <i>
      <x v="91"/>
      <x v="136"/>
      <x v="9"/>
    </i>
    <i>
      <x v="92"/>
      <x v="99"/>
      <x v="9"/>
    </i>
    <i>
      <x v="93"/>
      <x v="100"/>
      <x v="9"/>
    </i>
    <i>
      <x v="94"/>
      <x v="93"/>
      <x v="9"/>
    </i>
    <i>
      <x v="95"/>
      <x v="32"/>
      <x v="9"/>
    </i>
    <i>
      <x v="96"/>
      <x v="111"/>
      <x v="9"/>
    </i>
    <i>
      <x v="97"/>
      <x v="55"/>
      <x v="12"/>
    </i>
    <i>
      <x v="98"/>
      <x v="5"/>
      <x v="12"/>
    </i>
    <i>
      <x v="99"/>
      <x v="2"/>
      <x v="12"/>
    </i>
    <i>
      <x v="100"/>
      <x/>
      <x v="12"/>
    </i>
    <i>
      <x v="101"/>
      <x v="21"/>
      <x v="12"/>
    </i>
    <i>
      <x v="102"/>
      <x v="19"/>
      <x v="12"/>
    </i>
    <i>
      <x v="103"/>
      <x v="20"/>
      <x v="12"/>
    </i>
    <i>
      <x v="104"/>
      <x v="31"/>
      <x v="12"/>
    </i>
    <i>
      <x v="105"/>
      <x v="52"/>
      <x v="12"/>
    </i>
    <i>
      <x v="106"/>
      <x v="26"/>
      <x v="12"/>
    </i>
    <i>
      <x v="107"/>
      <x v="80"/>
      <x v="12"/>
    </i>
    <i>
      <x v="108"/>
      <x v="51"/>
      <x v="12"/>
    </i>
    <i>
      <x v="109"/>
      <x v="36"/>
      <x v="12"/>
    </i>
    <i>
      <x v="110"/>
      <x v="60"/>
      <x v="12"/>
    </i>
    <i>
      <x v="111"/>
      <x v="96"/>
      <x v="12"/>
    </i>
    <i>
      <x v="112"/>
      <x v="133"/>
      <x v="12"/>
    </i>
    <i>
      <x v="113"/>
      <x v="132"/>
      <x v="12"/>
    </i>
    <i>
      <x v="114"/>
      <x v="73"/>
      <x v="12"/>
    </i>
    <i>
      <x v="115"/>
      <x v="64"/>
      <x v="12"/>
    </i>
    <i>
      <x v="116"/>
      <x v="67"/>
      <x v="12"/>
    </i>
    <i>
      <x v="117"/>
      <x v="140"/>
      <x v="12"/>
    </i>
    <i>
      <x v="118"/>
      <x v="131"/>
      <x v="12"/>
    </i>
    <i>
      <x v="119"/>
      <x v="63"/>
      <x v="12"/>
    </i>
    <i>
      <x v="120"/>
      <x v="24"/>
      <x v="15"/>
    </i>
    <i>
      <x v="121"/>
      <x v="104"/>
      <x v="15"/>
    </i>
    <i>
      <x v="122"/>
      <x v="58"/>
      <x v="15"/>
    </i>
    <i>
      <x v="123"/>
      <x v="125"/>
      <x v="3"/>
    </i>
    <i>
      <x v="124"/>
      <x v="126"/>
      <x v="3"/>
    </i>
    <i>
      <x v="125"/>
      <x v="6"/>
      <x v="3"/>
    </i>
    <i>
      <x v="126"/>
      <x v="18"/>
      <x v="3"/>
    </i>
    <i>
      <x v="127"/>
      <x v="118"/>
      <x v="2"/>
    </i>
    <i>
      <x v="128"/>
      <x v="122"/>
      <x v="6"/>
    </i>
    <i>
      <x v="129"/>
      <x v="30"/>
      <x v="6"/>
    </i>
    <i>
      <x v="130"/>
      <x v="120"/>
      <x v="6"/>
    </i>
    <i>
      <x v="131"/>
      <x v="29"/>
      <x v="6"/>
    </i>
    <i>
      <x v="132"/>
      <x v="101"/>
      <x/>
    </i>
    <i>
      <x v="133"/>
      <x v="28"/>
      <x v="6"/>
    </i>
    <i>
      <x v="134"/>
      <x v="102"/>
      <x v="9"/>
    </i>
    <i>
      <x v="135"/>
      <x v="103"/>
      <x v="9"/>
    </i>
    <i>
      <x v="136"/>
      <x v="40"/>
      <x v="9"/>
    </i>
    <i>
      <x v="137"/>
      <x v="27"/>
      <x v="6"/>
    </i>
    <i>
      <x v="138"/>
      <x v="8"/>
      <x v="6"/>
    </i>
    <i>
      <x v="139"/>
      <x v="9"/>
      <x v="6"/>
    </i>
    <i>
      <x v="140"/>
      <x v="124"/>
      <x v="3"/>
    </i>
    <i t="grand">
      <x/>
    </i>
  </rowItems>
  <colItems count="1">
    <i/>
  </colItems>
  <dataFields count="1">
    <dataField name="Suma de  TOTAL PRESUPUESTO" fld="35" baseField="0" baseItem="0" numFmtId="17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296"/>
  <sheetViews>
    <sheetView showGridLines="0" tabSelected="1" topLeftCell="L1" zoomScale="70" zoomScaleNormal="70" workbookViewId="0">
      <selection activeCell="C3" sqref="C3:AH3"/>
    </sheetView>
  </sheetViews>
  <sheetFormatPr baseColWidth="10" defaultColWidth="11.42578125" defaultRowHeight="15"/>
  <cols>
    <col min="1" max="1" width="12.7109375" style="257" customWidth="1"/>
    <col min="2" max="2" width="18" style="97" customWidth="1"/>
    <col min="3" max="3" width="11.5703125" style="105" customWidth="1"/>
    <col min="4" max="4" width="26" style="106" customWidth="1"/>
    <col min="5" max="5" width="12.5703125" style="107" customWidth="1"/>
    <col min="6" max="6" width="17.85546875" style="106" customWidth="1"/>
    <col min="7" max="7" width="14.5703125" style="107" customWidth="1"/>
    <col min="8" max="8" width="43" style="97" customWidth="1"/>
    <col min="9" max="9" width="13.5703125" style="97" customWidth="1"/>
    <col min="10" max="10" width="47.7109375" style="97" customWidth="1"/>
    <col min="11" max="11" width="52" style="106" customWidth="1"/>
    <col min="12" max="12" width="14.42578125" style="107" customWidth="1"/>
    <col min="13" max="13" width="39.85546875" style="106" customWidth="1"/>
    <col min="14" max="14" width="15.5703125" style="108" customWidth="1"/>
    <col min="15" max="15" width="32.85546875" style="106" customWidth="1"/>
    <col min="16" max="16" width="12.7109375" style="106" customWidth="1"/>
    <col min="17" max="17" width="38.85546875" style="97" customWidth="1"/>
    <col min="18" max="18" width="19.28515625" style="107" customWidth="1"/>
    <col min="19" max="19" width="35.85546875" style="97" customWidth="1"/>
    <col min="20" max="20" width="15.85546875" style="109" customWidth="1"/>
    <col min="21" max="21" width="17.140625" style="107" customWidth="1"/>
    <col min="22" max="22" width="23.7109375" style="107" customWidth="1"/>
    <col min="23" max="23" width="22.42578125" style="107" customWidth="1"/>
    <col min="24" max="24" width="23.42578125" style="112" customWidth="1"/>
    <col min="25" max="25" width="52.85546875" style="97" customWidth="1"/>
    <col min="26" max="26" width="66.28515625" style="97" customWidth="1"/>
    <col min="27" max="27" width="28.42578125" style="96" customWidth="1"/>
    <col min="28" max="28" width="25.85546875" style="96" customWidth="1"/>
    <col min="29" max="30" width="33" style="96" customWidth="1"/>
    <col min="31" max="31" width="31.140625" style="110" customWidth="1"/>
    <col min="32" max="32" width="28.42578125" style="96" customWidth="1"/>
    <col min="33" max="33" width="27" style="111" customWidth="1"/>
    <col min="34" max="34" width="33.7109375" style="96" customWidth="1"/>
    <col min="35" max="35" width="31.5703125" style="96" customWidth="1"/>
    <col min="36" max="36" width="35.28515625" style="110" customWidth="1"/>
    <col min="37" max="37" width="26" style="255" customWidth="1"/>
    <col min="38" max="38" width="11.42578125" style="96"/>
    <col min="39" max="39" width="95.140625" style="96" customWidth="1"/>
    <col min="40" max="16384" width="11.42578125" style="96"/>
  </cols>
  <sheetData>
    <row r="1" spans="1:63" ht="38.25" customHeight="1">
      <c r="A1" s="423"/>
      <c r="B1" s="10"/>
      <c r="C1" s="374" t="s">
        <v>17</v>
      </c>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154"/>
      <c r="AJ1" s="155" t="s">
        <v>18</v>
      </c>
      <c r="AK1" s="98" t="s">
        <v>19</v>
      </c>
      <c r="AL1" s="1"/>
      <c r="AM1" s="1"/>
      <c r="AN1" s="1"/>
      <c r="AO1" s="1"/>
      <c r="AP1" s="1"/>
      <c r="AQ1" s="1"/>
      <c r="AR1" s="1"/>
      <c r="AS1" s="1"/>
      <c r="AT1" s="1"/>
      <c r="AU1" s="1"/>
      <c r="AV1" s="1"/>
      <c r="AW1" s="1"/>
      <c r="AX1" s="1"/>
      <c r="AY1" s="1"/>
      <c r="AZ1" s="1"/>
      <c r="BA1" s="1"/>
      <c r="BB1" s="1"/>
      <c r="BC1" s="1"/>
      <c r="BD1" s="1"/>
      <c r="BE1" s="1"/>
      <c r="BF1" s="1"/>
      <c r="BG1" s="1"/>
      <c r="BH1" s="1"/>
      <c r="BI1" s="1"/>
      <c r="BJ1" s="1"/>
      <c r="BK1" s="1"/>
    </row>
    <row r="2" spans="1:63" ht="38.25" customHeight="1">
      <c r="A2" s="423"/>
      <c r="B2" s="10"/>
      <c r="C2" s="385" t="s">
        <v>20</v>
      </c>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99"/>
      <c r="AJ2" s="156" t="s">
        <v>21</v>
      </c>
      <c r="AK2" s="157">
        <v>6</v>
      </c>
      <c r="AL2" s="1"/>
      <c r="AM2" s="1"/>
      <c r="AN2" s="1"/>
      <c r="AO2" s="1"/>
      <c r="AP2" s="1"/>
      <c r="AQ2" s="1"/>
      <c r="AR2" s="1"/>
      <c r="AS2" s="1"/>
      <c r="AT2" s="1"/>
      <c r="AU2" s="1"/>
      <c r="AV2" s="1"/>
      <c r="AW2" s="1"/>
      <c r="AX2" s="1"/>
      <c r="AY2" s="1"/>
      <c r="AZ2" s="1"/>
      <c r="BA2" s="1"/>
      <c r="BB2" s="1"/>
      <c r="BC2" s="1"/>
      <c r="BD2" s="1"/>
      <c r="BE2" s="1"/>
      <c r="BF2" s="1"/>
      <c r="BG2" s="1"/>
      <c r="BH2" s="1"/>
      <c r="BI2" s="1"/>
      <c r="BJ2" s="1"/>
      <c r="BK2" s="1"/>
    </row>
    <row r="3" spans="1:63" ht="38.25" customHeight="1">
      <c r="A3" s="423"/>
      <c r="B3" s="10"/>
      <c r="C3" s="383" t="s">
        <v>22</v>
      </c>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100"/>
      <c r="AJ3" s="158" t="s">
        <v>23</v>
      </c>
      <c r="AK3" s="159">
        <v>44714</v>
      </c>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8.25" customHeight="1">
      <c r="A4" s="423"/>
      <c r="B4" s="10"/>
      <c r="C4" s="13"/>
      <c r="D4" s="160"/>
      <c r="E4" s="14"/>
      <c r="F4" s="160"/>
      <c r="G4" s="14"/>
      <c r="H4" s="160"/>
      <c r="I4" s="160"/>
      <c r="J4" s="160"/>
      <c r="K4" s="160"/>
      <c r="L4" s="14"/>
      <c r="M4" s="161"/>
      <c r="N4" s="162"/>
      <c r="O4" s="161"/>
      <c r="P4" s="163"/>
      <c r="Q4" s="164"/>
      <c r="R4" s="22"/>
      <c r="S4" s="164"/>
      <c r="T4" s="152"/>
      <c r="U4" s="152"/>
      <c r="V4" s="152"/>
      <c r="W4" s="152"/>
      <c r="X4" s="165"/>
      <c r="Y4" s="164"/>
      <c r="Z4" s="164"/>
      <c r="AA4" s="1"/>
      <c r="AB4" s="1"/>
      <c r="AC4" s="1"/>
      <c r="AD4" s="1"/>
      <c r="AE4" s="1"/>
      <c r="AF4" s="1"/>
      <c r="AG4" s="1"/>
      <c r="AH4" s="1"/>
      <c r="AI4" s="1"/>
      <c r="AJ4" s="155" t="s">
        <v>24</v>
      </c>
      <c r="AK4" s="101" t="s">
        <v>25</v>
      </c>
      <c r="AL4" s="1"/>
      <c r="AM4" s="1"/>
      <c r="AN4" s="1"/>
      <c r="AO4" s="1"/>
      <c r="AP4" s="1"/>
      <c r="AQ4" s="1"/>
      <c r="AR4" s="1"/>
      <c r="AS4" s="1"/>
      <c r="AT4" s="1"/>
      <c r="AU4" s="1"/>
      <c r="AV4" s="1"/>
      <c r="AW4" s="1"/>
      <c r="AX4" s="1"/>
      <c r="AY4" s="1"/>
      <c r="AZ4" s="1"/>
      <c r="BA4" s="1"/>
      <c r="BB4" s="1"/>
      <c r="BC4" s="1"/>
      <c r="BD4" s="1"/>
      <c r="BE4" s="1"/>
      <c r="BF4" s="1"/>
      <c r="BG4" s="1"/>
      <c r="BH4" s="1"/>
      <c r="BI4" s="1"/>
      <c r="BJ4" s="1"/>
      <c r="BK4" s="1"/>
    </row>
    <row r="5" spans="1:63" s="102" customFormat="1" ht="38.25" customHeight="1">
      <c r="A5" s="376" t="s">
        <v>26</v>
      </c>
      <c r="B5" s="377"/>
      <c r="C5" s="378" t="s">
        <v>27</v>
      </c>
      <c r="D5" s="378"/>
      <c r="E5" s="378" t="s">
        <v>28</v>
      </c>
      <c r="F5" s="378"/>
      <c r="G5" s="380" t="s">
        <v>29</v>
      </c>
      <c r="H5" s="381"/>
      <c r="I5" s="381"/>
      <c r="J5" s="381"/>
      <c r="K5" s="382"/>
      <c r="L5" s="380" t="s">
        <v>30</v>
      </c>
      <c r="M5" s="381"/>
      <c r="N5" s="381"/>
      <c r="O5" s="382"/>
      <c r="P5" s="380" t="s">
        <v>31</v>
      </c>
      <c r="Q5" s="381"/>
      <c r="R5" s="381"/>
      <c r="S5" s="382"/>
      <c r="T5" s="380" t="s">
        <v>32</v>
      </c>
      <c r="U5" s="381"/>
      <c r="V5" s="381"/>
      <c r="W5" s="382"/>
      <c r="X5" s="378" t="s">
        <v>33</v>
      </c>
      <c r="Y5" s="378"/>
      <c r="Z5" s="378"/>
      <c r="AA5" s="379"/>
      <c r="AB5" s="379"/>
      <c r="AC5" s="379"/>
      <c r="AD5" s="379"/>
      <c r="AE5" s="379"/>
      <c r="AF5" s="379"/>
      <c r="AG5" s="379"/>
      <c r="AH5" s="166"/>
      <c r="AI5" s="167"/>
      <c r="AJ5" s="167">
        <f>SUBTOTAL(9,AJ6:AJ273)</f>
        <v>295013985512.00427</v>
      </c>
      <c r="AK5" s="167"/>
      <c r="AL5" s="4"/>
      <c r="AM5" s="4"/>
      <c r="AN5" s="4"/>
      <c r="AO5" s="4"/>
      <c r="AP5" s="4"/>
      <c r="AQ5" s="4"/>
      <c r="AR5" s="4"/>
      <c r="AS5" s="4"/>
      <c r="AT5" s="4"/>
      <c r="AU5" s="4"/>
      <c r="AV5" s="4"/>
      <c r="AW5" s="4"/>
      <c r="AX5" s="4"/>
      <c r="AY5" s="4"/>
      <c r="AZ5" s="4"/>
      <c r="BA5" s="4"/>
      <c r="BB5" s="4"/>
      <c r="BC5" s="4"/>
      <c r="BD5" s="4"/>
      <c r="BE5" s="4"/>
      <c r="BF5" s="4"/>
      <c r="BG5" s="4"/>
      <c r="BH5" s="4"/>
      <c r="BI5" s="4"/>
      <c r="BJ5" s="4"/>
      <c r="BK5" s="4"/>
    </row>
    <row r="6" spans="1:63" s="102" customFormat="1" ht="83.25" customHeight="1">
      <c r="A6" s="168" t="s">
        <v>34</v>
      </c>
      <c r="B6" s="169" t="s">
        <v>35</v>
      </c>
      <c r="C6" s="170" t="s">
        <v>34</v>
      </c>
      <c r="D6" s="171" t="s">
        <v>35</v>
      </c>
      <c r="E6" s="172" t="s">
        <v>34</v>
      </c>
      <c r="F6" s="173" t="s">
        <v>35</v>
      </c>
      <c r="G6" s="170" t="s">
        <v>36</v>
      </c>
      <c r="H6" s="171" t="s">
        <v>37</v>
      </c>
      <c r="I6" s="170" t="s">
        <v>38</v>
      </c>
      <c r="J6" s="170" t="s">
        <v>39</v>
      </c>
      <c r="K6" s="174" t="s">
        <v>40</v>
      </c>
      <c r="L6" s="170" t="s">
        <v>41</v>
      </c>
      <c r="M6" s="170" t="s">
        <v>42</v>
      </c>
      <c r="N6" s="170" t="s">
        <v>43</v>
      </c>
      <c r="O6" s="170" t="s">
        <v>44</v>
      </c>
      <c r="P6" s="175" t="s">
        <v>41</v>
      </c>
      <c r="Q6" s="175" t="s">
        <v>45</v>
      </c>
      <c r="R6" s="175" t="s">
        <v>46</v>
      </c>
      <c r="S6" s="175" t="s">
        <v>47</v>
      </c>
      <c r="T6" s="176" t="s">
        <v>48</v>
      </c>
      <c r="U6" s="176" t="s">
        <v>49</v>
      </c>
      <c r="V6" s="176" t="s">
        <v>50</v>
      </c>
      <c r="W6" s="176" t="s">
        <v>51</v>
      </c>
      <c r="X6" s="177" t="s">
        <v>52</v>
      </c>
      <c r="Y6" s="175" t="s">
        <v>53</v>
      </c>
      <c r="Z6" s="175" t="s">
        <v>54</v>
      </c>
      <c r="AA6" s="175" t="s">
        <v>55</v>
      </c>
      <c r="AB6" s="175" t="s">
        <v>56</v>
      </c>
      <c r="AC6" s="175" t="s">
        <v>57</v>
      </c>
      <c r="AD6" s="175" t="s">
        <v>58</v>
      </c>
      <c r="AE6" s="175" t="s">
        <v>59</v>
      </c>
      <c r="AF6" s="175" t="s">
        <v>60</v>
      </c>
      <c r="AG6" s="175" t="s">
        <v>61</v>
      </c>
      <c r="AH6" s="175" t="s">
        <v>62</v>
      </c>
      <c r="AI6" s="175" t="s">
        <v>63</v>
      </c>
      <c r="AJ6" s="175" t="s">
        <v>64</v>
      </c>
      <c r="AK6" s="171" t="s">
        <v>65</v>
      </c>
      <c r="AL6" s="4"/>
      <c r="AM6" s="4"/>
      <c r="AN6" s="4"/>
      <c r="AO6" s="4"/>
      <c r="AP6" s="4"/>
      <c r="AQ6" s="4"/>
      <c r="AR6" s="4"/>
      <c r="AS6" s="4"/>
      <c r="AT6" s="4"/>
      <c r="AU6" s="4"/>
      <c r="AV6" s="4"/>
      <c r="AW6" s="4"/>
      <c r="AX6" s="4"/>
      <c r="AY6" s="4"/>
      <c r="AZ6" s="4"/>
      <c r="BA6" s="4"/>
      <c r="BB6" s="4"/>
      <c r="BC6" s="4"/>
      <c r="BD6" s="4"/>
      <c r="BE6" s="4"/>
      <c r="BF6" s="4"/>
      <c r="BG6" s="4"/>
      <c r="BH6" s="4"/>
      <c r="BI6" s="4"/>
      <c r="BJ6" s="4"/>
      <c r="BK6" s="4"/>
    </row>
    <row r="7" spans="1:63" s="272" customFormat="1" ht="90">
      <c r="A7" s="267">
        <v>304</v>
      </c>
      <c r="B7" s="263" t="s">
        <v>66</v>
      </c>
      <c r="C7" s="267">
        <v>4</v>
      </c>
      <c r="D7" s="263" t="s">
        <v>67</v>
      </c>
      <c r="E7" s="267">
        <v>45</v>
      </c>
      <c r="F7" s="263" t="s">
        <v>68</v>
      </c>
      <c r="G7" s="267" t="s">
        <v>69</v>
      </c>
      <c r="H7" s="266" t="s">
        <v>70</v>
      </c>
      <c r="I7" s="267">
        <v>4599</v>
      </c>
      <c r="J7" s="263" t="s">
        <v>71</v>
      </c>
      <c r="K7" s="263" t="s">
        <v>72</v>
      </c>
      <c r="L7" s="267" t="s">
        <v>69</v>
      </c>
      <c r="M7" s="263" t="s">
        <v>73</v>
      </c>
      <c r="N7" s="267">
        <v>4599023</v>
      </c>
      <c r="O7" s="263" t="s">
        <v>74</v>
      </c>
      <c r="P7" s="267" t="s">
        <v>69</v>
      </c>
      <c r="Q7" s="268" t="s">
        <v>75</v>
      </c>
      <c r="R7" s="269">
        <v>459902300</v>
      </c>
      <c r="S7" s="268" t="s">
        <v>76</v>
      </c>
      <c r="T7" s="270" t="s">
        <v>77</v>
      </c>
      <c r="U7" s="371">
        <v>5</v>
      </c>
      <c r="V7" s="371"/>
      <c r="W7" s="371">
        <f>U7+V7</f>
        <v>5</v>
      </c>
      <c r="X7" s="269">
        <v>2020003630006</v>
      </c>
      <c r="Y7" s="263" t="s">
        <v>78</v>
      </c>
      <c r="Z7" s="263" t="s">
        <v>79</v>
      </c>
      <c r="AA7" s="183"/>
      <c r="AB7" s="183"/>
      <c r="AC7" s="183"/>
      <c r="AD7" s="183"/>
      <c r="AE7" s="183"/>
      <c r="AF7" s="183"/>
      <c r="AG7" s="184">
        <v>53585000</v>
      </c>
      <c r="AH7" s="183"/>
      <c r="AI7" s="183"/>
      <c r="AJ7" s="185">
        <f t="shared" ref="AJ7:AJ70" si="0">AA7+AB7+AC7+AD7+AE7+AF7+AG7+AH7+AI7</f>
        <v>53585000</v>
      </c>
      <c r="AK7" s="271" t="s">
        <v>0</v>
      </c>
    </row>
    <row r="8" spans="1:63" s="272" customFormat="1" ht="120">
      <c r="A8" s="267">
        <v>304</v>
      </c>
      <c r="B8" s="263" t="s">
        <v>66</v>
      </c>
      <c r="C8" s="267">
        <v>4</v>
      </c>
      <c r="D8" s="263" t="s">
        <v>67</v>
      </c>
      <c r="E8" s="267">
        <v>45</v>
      </c>
      <c r="F8" s="263" t="s">
        <v>68</v>
      </c>
      <c r="G8" s="267" t="s">
        <v>69</v>
      </c>
      <c r="H8" s="266" t="s">
        <v>70</v>
      </c>
      <c r="I8" s="267">
        <v>4599</v>
      </c>
      <c r="J8" s="263" t="s">
        <v>71</v>
      </c>
      <c r="K8" s="263" t="s">
        <v>72</v>
      </c>
      <c r="L8" s="267" t="s">
        <v>69</v>
      </c>
      <c r="M8" s="263" t="s">
        <v>80</v>
      </c>
      <c r="N8" s="267">
        <v>4599002</v>
      </c>
      <c r="O8" s="263" t="s">
        <v>81</v>
      </c>
      <c r="P8" s="267" t="s">
        <v>69</v>
      </c>
      <c r="Q8" s="268" t="s">
        <v>82</v>
      </c>
      <c r="R8" s="269">
        <v>459900200</v>
      </c>
      <c r="S8" s="268" t="s">
        <v>83</v>
      </c>
      <c r="T8" s="270" t="s">
        <v>77</v>
      </c>
      <c r="U8" s="371">
        <v>4</v>
      </c>
      <c r="V8" s="371"/>
      <c r="W8" s="371">
        <f t="shared" ref="W8:W23" si="1">U8+V8</f>
        <v>4</v>
      </c>
      <c r="X8" s="269">
        <v>2020003630007</v>
      </c>
      <c r="Y8" s="263" t="s">
        <v>84</v>
      </c>
      <c r="Z8" s="263" t="s">
        <v>85</v>
      </c>
      <c r="AA8" s="183"/>
      <c r="AB8" s="183"/>
      <c r="AC8" s="183"/>
      <c r="AD8" s="183"/>
      <c r="AE8" s="183"/>
      <c r="AF8" s="183"/>
      <c r="AG8" s="185">
        <v>52629202</v>
      </c>
      <c r="AH8" s="183"/>
      <c r="AI8" s="183"/>
      <c r="AJ8" s="185">
        <f t="shared" si="0"/>
        <v>52629202</v>
      </c>
      <c r="AK8" s="271" t="s">
        <v>0</v>
      </c>
    </row>
    <row r="9" spans="1:63" s="272" customFormat="1" ht="75">
      <c r="A9" s="267">
        <v>304</v>
      </c>
      <c r="B9" s="263" t="s">
        <v>66</v>
      </c>
      <c r="C9" s="267">
        <v>4</v>
      </c>
      <c r="D9" s="263" t="s">
        <v>67</v>
      </c>
      <c r="E9" s="267">
        <v>45</v>
      </c>
      <c r="F9" s="263" t="s">
        <v>68</v>
      </c>
      <c r="G9" s="267">
        <v>4502</v>
      </c>
      <c r="H9" s="266" t="s">
        <v>86</v>
      </c>
      <c r="I9" s="267">
        <v>4502</v>
      </c>
      <c r="J9" s="263" t="s">
        <v>87</v>
      </c>
      <c r="K9" s="263" t="s">
        <v>88</v>
      </c>
      <c r="L9" s="267" t="s">
        <v>69</v>
      </c>
      <c r="M9" s="263" t="s">
        <v>89</v>
      </c>
      <c r="N9" s="267">
        <v>4502033</v>
      </c>
      <c r="O9" s="263" t="s">
        <v>90</v>
      </c>
      <c r="P9" s="267" t="s">
        <v>69</v>
      </c>
      <c r="Q9" s="268" t="s">
        <v>91</v>
      </c>
      <c r="R9" s="273">
        <v>450203300</v>
      </c>
      <c r="S9" s="268" t="s">
        <v>92</v>
      </c>
      <c r="T9" s="270" t="s">
        <v>77</v>
      </c>
      <c r="U9" s="371">
        <v>1</v>
      </c>
      <c r="V9" s="371"/>
      <c r="W9" s="371">
        <f t="shared" si="1"/>
        <v>1</v>
      </c>
      <c r="X9" s="269">
        <v>2020003630005</v>
      </c>
      <c r="Y9" s="263" t="s">
        <v>93</v>
      </c>
      <c r="Z9" s="263" t="s">
        <v>94</v>
      </c>
      <c r="AA9" s="183"/>
      <c r="AB9" s="183"/>
      <c r="AC9" s="183"/>
      <c r="AD9" s="183"/>
      <c r="AE9" s="183"/>
      <c r="AF9" s="183"/>
      <c r="AG9" s="192">
        <v>43295000</v>
      </c>
      <c r="AH9" s="183"/>
      <c r="AI9" s="183"/>
      <c r="AJ9" s="185">
        <f t="shared" si="0"/>
        <v>43295000</v>
      </c>
      <c r="AK9" s="271" t="s">
        <v>0</v>
      </c>
    </row>
    <row r="10" spans="1:63" s="272" customFormat="1" ht="90">
      <c r="A10" s="269">
        <v>305</v>
      </c>
      <c r="B10" s="274" t="s">
        <v>95</v>
      </c>
      <c r="C10" s="269">
        <v>4</v>
      </c>
      <c r="D10" s="274" t="s">
        <v>67</v>
      </c>
      <c r="E10" s="269">
        <v>45</v>
      </c>
      <c r="F10" s="274" t="s">
        <v>68</v>
      </c>
      <c r="G10" s="269">
        <v>4502</v>
      </c>
      <c r="H10" s="266" t="s">
        <v>86</v>
      </c>
      <c r="I10" s="269">
        <v>4502</v>
      </c>
      <c r="J10" s="274" t="s">
        <v>87</v>
      </c>
      <c r="K10" s="274" t="s">
        <v>96</v>
      </c>
      <c r="L10" s="269" t="s">
        <v>69</v>
      </c>
      <c r="M10" s="275" t="s">
        <v>97</v>
      </c>
      <c r="N10" s="269">
        <v>4502001</v>
      </c>
      <c r="O10" s="274" t="s">
        <v>98</v>
      </c>
      <c r="P10" s="269" t="s">
        <v>69</v>
      </c>
      <c r="Q10" s="370" t="s">
        <v>99</v>
      </c>
      <c r="R10" s="300" t="s">
        <v>1462</v>
      </c>
      <c r="S10" s="274" t="s">
        <v>100</v>
      </c>
      <c r="T10" s="269" t="s">
        <v>77</v>
      </c>
      <c r="U10" s="269">
        <v>1</v>
      </c>
      <c r="V10" s="269"/>
      <c r="W10" s="371">
        <f t="shared" si="1"/>
        <v>1</v>
      </c>
      <c r="X10" s="269">
        <v>2020003630042</v>
      </c>
      <c r="Y10" s="274" t="s">
        <v>101</v>
      </c>
      <c r="Z10" s="274" t="s">
        <v>102</v>
      </c>
      <c r="AA10" s="182"/>
      <c r="AB10" s="182"/>
      <c r="AC10" s="182"/>
      <c r="AD10" s="182"/>
      <c r="AE10" s="182"/>
      <c r="AF10" s="182"/>
      <c r="AG10" s="186">
        <v>140000000</v>
      </c>
      <c r="AH10" s="182"/>
      <c r="AI10" s="182"/>
      <c r="AJ10" s="185">
        <f t="shared" si="0"/>
        <v>140000000</v>
      </c>
      <c r="AK10" s="274" t="s">
        <v>15</v>
      </c>
    </row>
    <row r="11" spans="1:63" s="272" customFormat="1" ht="60">
      <c r="A11" s="269">
        <v>305</v>
      </c>
      <c r="B11" s="274" t="s">
        <v>95</v>
      </c>
      <c r="C11" s="269">
        <v>4</v>
      </c>
      <c r="D11" s="274" t="s">
        <v>67</v>
      </c>
      <c r="E11" s="269">
        <v>45</v>
      </c>
      <c r="F11" s="274" t="s">
        <v>68</v>
      </c>
      <c r="G11" s="269">
        <v>4502</v>
      </c>
      <c r="H11" s="266" t="s">
        <v>86</v>
      </c>
      <c r="I11" s="269">
        <v>4502</v>
      </c>
      <c r="J11" s="274" t="s">
        <v>87</v>
      </c>
      <c r="K11" s="274" t="s">
        <v>88</v>
      </c>
      <c r="L11" s="269" t="s">
        <v>69</v>
      </c>
      <c r="M11" s="275" t="s">
        <v>103</v>
      </c>
      <c r="N11" s="269">
        <v>4502001</v>
      </c>
      <c r="O11" s="274" t="s">
        <v>98</v>
      </c>
      <c r="P11" s="269" t="s">
        <v>69</v>
      </c>
      <c r="Q11" s="370" t="s">
        <v>104</v>
      </c>
      <c r="R11" s="300" t="s">
        <v>1463</v>
      </c>
      <c r="S11" s="274" t="s">
        <v>105</v>
      </c>
      <c r="T11" s="269" t="s">
        <v>77</v>
      </c>
      <c r="U11" s="269">
        <v>12</v>
      </c>
      <c r="V11" s="269"/>
      <c r="W11" s="371">
        <f t="shared" si="1"/>
        <v>12</v>
      </c>
      <c r="X11" s="269">
        <v>2020003630043</v>
      </c>
      <c r="Y11" s="274" t="s">
        <v>106</v>
      </c>
      <c r="Z11" s="274" t="s">
        <v>107</v>
      </c>
      <c r="AA11" s="182"/>
      <c r="AB11" s="182"/>
      <c r="AC11" s="182"/>
      <c r="AD11" s="182"/>
      <c r="AE11" s="182"/>
      <c r="AF11" s="182"/>
      <c r="AG11" s="186">
        <v>35000000</v>
      </c>
      <c r="AH11" s="182"/>
      <c r="AI11" s="182"/>
      <c r="AJ11" s="185">
        <f t="shared" si="0"/>
        <v>35000000</v>
      </c>
      <c r="AK11" s="274" t="s">
        <v>15</v>
      </c>
    </row>
    <row r="12" spans="1:63" s="272" customFormat="1" ht="120">
      <c r="A12" s="269">
        <v>305</v>
      </c>
      <c r="B12" s="274" t="s">
        <v>95</v>
      </c>
      <c r="C12" s="269">
        <v>4</v>
      </c>
      <c r="D12" s="274" t="s">
        <v>67</v>
      </c>
      <c r="E12" s="269">
        <v>45</v>
      </c>
      <c r="F12" s="274" t="s">
        <v>68</v>
      </c>
      <c r="G12" s="269" t="s">
        <v>69</v>
      </c>
      <c r="H12" s="266" t="s">
        <v>70</v>
      </c>
      <c r="I12" s="269">
        <v>4599</v>
      </c>
      <c r="J12" s="274" t="s">
        <v>71</v>
      </c>
      <c r="K12" s="274" t="s">
        <v>72</v>
      </c>
      <c r="L12" s="269" t="s">
        <v>69</v>
      </c>
      <c r="M12" s="275" t="s">
        <v>108</v>
      </c>
      <c r="N12" s="269">
        <v>4599018</v>
      </c>
      <c r="O12" s="274" t="s">
        <v>109</v>
      </c>
      <c r="P12" s="269" t="s">
        <v>69</v>
      </c>
      <c r="Q12" s="370" t="s">
        <v>110</v>
      </c>
      <c r="R12" s="300" t="s">
        <v>1464</v>
      </c>
      <c r="S12" s="274" t="s">
        <v>111</v>
      </c>
      <c r="T12" s="269" t="s">
        <v>112</v>
      </c>
      <c r="U12" s="269">
        <v>5</v>
      </c>
      <c r="V12" s="269"/>
      <c r="W12" s="371">
        <f t="shared" si="1"/>
        <v>5</v>
      </c>
      <c r="X12" s="269">
        <v>2020003630044</v>
      </c>
      <c r="Y12" s="274" t="s">
        <v>113</v>
      </c>
      <c r="Z12" s="274" t="s">
        <v>114</v>
      </c>
      <c r="AA12" s="182"/>
      <c r="AB12" s="182"/>
      <c r="AC12" s="182"/>
      <c r="AD12" s="182"/>
      <c r="AE12" s="182"/>
      <c r="AF12" s="182"/>
      <c r="AG12" s="186">
        <v>151334750</v>
      </c>
      <c r="AH12" s="182"/>
      <c r="AI12" s="182"/>
      <c r="AJ12" s="185">
        <f t="shared" si="0"/>
        <v>151334750</v>
      </c>
      <c r="AK12" s="274" t="s">
        <v>15</v>
      </c>
    </row>
    <row r="13" spans="1:63" s="272" customFormat="1" ht="90">
      <c r="A13" s="269">
        <v>305</v>
      </c>
      <c r="B13" s="274" t="s">
        <v>95</v>
      </c>
      <c r="C13" s="269">
        <v>4</v>
      </c>
      <c r="D13" s="274" t="s">
        <v>67</v>
      </c>
      <c r="E13" s="269">
        <v>45</v>
      </c>
      <c r="F13" s="274" t="s">
        <v>68</v>
      </c>
      <c r="G13" s="269" t="s">
        <v>69</v>
      </c>
      <c r="H13" s="266" t="s">
        <v>70</v>
      </c>
      <c r="I13" s="269">
        <v>4599</v>
      </c>
      <c r="J13" s="274" t="s">
        <v>71</v>
      </c>
      <c r="K13" s="274" t="s">
        <v>72</v>
      </c>
      <c r="L13" s="269" t="s">
        <v>69</v>
      </c>
      <c r="M13" s="275" t="s">
        <v>115</v>
      </c>
      <c r="N13" s="269">
        <v>4599025</v>
      </c>
      <c r="O13" s="274" t="s">
        <v>116</v>
      </c>
      <c r="P13" s="269" t="s">
        <v>69</v>
      </c>
      <c r="Q13" s="370" t="s">
        <v>117</v>
      </c>
      <c r="R13" s="300" t="s">
        <v>1465</v>
      </c>
      <c r="S13" s="274" t="s">
        <v>118</v>
      </c>
      <c r="T13" s="269" t="s">
        <v>112</v>
      </c>
      <c r="U13" s="269">
        <v>1</v>
      </c>
      <c r="V13" s="269"/>
      <c r="W13" s="371">
        <f t="shared" si="1"/>
        <v>1</v>
      </c>
      <c r="X13" s="269">
        <v>2020003630045</v>
      </c>
      <c r="Y13" s="274" t="s">
        <v>119</v>
      </c>
      <c r="Z13" s="274" t="s">
        <v>120</v>
      </c>
      <c r="AA13" s="182"/>
      <c r="AB13" s="182"/>
      <c r="AC13" s="182"/>
      <c r="AD13" s="182"/>
      <c r="AE13" s="182"/>
      <c r="AF13" s="182"/>
      <c r="AG13" s="186">
        <v>71317200</v>
      </c>
      <c r="AH13" s="182"/>
      <c r="AI13" s="182"/>
      <c r="AJ13" s="185">
        <f t="shared" si="0"/>
        <v>71317200</v>
      </c>
      <c r="AK13" s="274" t="s">
        <v>15</v>
      </c>
    </row>
    <row r="14" spans="1:63" s="272" customFormat="1" ht="90">
      <c r="A14" s="269">
        <v>305</v>
      </c>
      <c r="B14" s="274" t="s">
        <v>95</v>
      </c>
      <c r="C14" s="269">
        <v>4</v>
      </c>
      <c r="D14" s="274" t="s">
        <v>67</v>
      </c>
      <c r="E14" s="269">
        <v>45</v>
      </c>
      <c r="F14" s="274" t="s">
        <v>68</v>
      </c>
      <c r="G14" s="269" t="s">
        <v>69</v>
      </c>
      <c r="H14" s="266" t="s">
        <v>70</v>
      </c>
      <c r="I14" s="269">
        <v>4599</v>
      </c>
      <c r="J14" s="274" t="s">
        <v>71</v>
      </c>
      <c r="K14" s="274" t="s">
        <v>72</v>
      </c>
      <c r="L14" s="269" t="s">
        <v>69</v>
      </c>
      <c r="M14" s="275" t="s">
        <v>121</v>
      </c>
      <c r="N14" s="269">
        <v>4599025</v>
      </c>
      <c r="O14" s="274" t="s">
        <v>116</v>
      </c>
      <c r="P14" s="269" t="s">
        <v>69</v>
      </c>
      <c r="Q14" s="370" t="s">
        <v>122</v>
      </c>
      <c r="R14" s="269">
        <v>459902500</v>
      </c>
      <c r="S14" s="274" t="s">
        <v>118</v>
      </c>
      <c r="T14" s="269" t="s">
        <v>112</v>
      </c>
      <c r="U14" s="269">
        <v>1</v>
      </c>
      <c r="V14" s="269"/>
      <c r="W14" s="371">
        <f t="shared" si="1"/>
        <v>1</v>
      </c>
      <c r="X14" s="269">
        <v>2020003630046</v>
      </c>
      <c r="Y14" s="274" t="s">
        <v>123</v>
      </c>
      <c r="Z14" s="274" t="s">
        <v>124</v>
      </c>
      <c r="AA14" s="182"/>
      <c r="AB14" s="182"/>
      <c r="AC14" s="182"/>
      <c r="AD14" s="182"/>
      <c r="AE14" s="182"/>
      <c r="AF14" s="182"/>
      <c r="AG14" s="194">
        <v>293230700</v>
      </c>
      <c r="AH14" s="182"/>
      <c r="AI14" s="182"/>
      <c r="AJ14" s="185">
        <f t="shared" si="0"/>
        <v>293230700</v>
      </c>
      <c r="AK14" s="274" t="s">
        <v>15</v>
      </c>
    </row>
    <row r="15" spans="1:63" s="272" customFormat="1" ht="75">
      <c r="A15" s="269">
        <v>305</v>
      </c>
      <c r="B15" s="274" t="s">
        <v>95</v>
      </c>
      <c r="C15" s="269">
        <v>4</v>
      </c>
      <c r="D15" s="274" t="s">
        <v>67</v>
      </c>
      <c r="E15" s="269">
        <v>45</v>
      </c>
      <c r="F15" s="274" t="s">
        <v>68</v>
      </c>
      <c r="G15" s="269" t="s">
        <v>69</v>
      </c>
      <c r="H15" s="266" t="s">
        <v>70</v>
      </c>
      <c r="I15" s="269">
        <v>4599</v>
      </c>
      <c r="J15" s="274" t="s">
        <v>71</v>
      </c>
      <c r="K15" s="274" t="s">
        <v>125</v>
      </c>
      <c r="L15" s="269" t="s">
        <v>69</v>
      </c>
      <c r="M15" s="275" t="s">
        <v>126</v>
      </c>
      <c r="N15" s="269">
        <v>4599031</v>
      </c>
      <c r="O15" s="274" t="s">
        <v>127</v>
      </c>
      <c r="P15" s="269" t="s">
        <v>69</v>
      </c>
      <c r="Q15" s="370" t="s">
        <v>128</v>
      </c>
      <c r="R15" s="269">
        <v>459903101</v>
      </c>
      <c r="S15" s="274" t="s">
        <v>129</v>
      </c>
      <c r="T15" s="269" t="s">
        <v>112</v>
      </c>
      <c r="U15" s="269">
        <v>12</v>
      </c>
      <c r="V15" s="269"/>
      <c r="W15" s="371">
        <f t="shared" si="1"/>
        <v>12</v>
      </c>
      <c r="X15" s="269">
        <v>2020003630047</v>
      </c>
      <c r="Y15" s="274" t="s">
        <v>130</v>
      </c>
      <c r="Z15" s="274" t="s">
        <v>131</v>
      </c>
      <c r="AA15" s="182"/>
      <c r="AB15" s="182"/>
      <c r="AC15" s="182"/>
      <c r="AD15" s="182"/>
      <c r="AE15" s="182"/>
      <c r="AF15" s="182"/>
      <c r="AG15" s="195">
        <v>37080000</v>
      </c>
      <c r="AH15" s="182"/>
      <c r="AI15" s="182"/>
      <c r="AJ15" s="185">
        <f t="shared" si="0"/>
        <v>37080000</v>
      </c>
      <c r="AK15" s="274" t="s">
        <v>15</v>
      </c>
    </row>
    <row r="16" spans="1:63" s="272" customFormat="1" ht="60">
      <c r="A16" s="269">
        <v>305</v>
      </c>
      <c r="B16" s="274" t="s">
        <v>95</v>
      </c>
      <c r="C16" s="269">
        <v>4</v>
      </c>
      <c r="D16" s="274" t="s">
        <v>67</v>
      </c>
      <c r="E16" s="269">
        <v>45</v>
      </c>
      <c r="F16" s="274" t="s">
        <v>68</v>
      </c>
      <c r="G16" s="269" t="s">
        <v>69</v>
      </c>
      <c r="H16" s="266" t="s">
        <v>70</v>
      </c>
      <c r="I16" s="269">
        <v>4599</v>
      </c>
      <c r="J16" s="274" t="s">
        <v>71</v>
      </c>
      <c r="K16" s="274" t="s">
        <v>125</v>
      </c>
      <c r="L16" s="269" t="s">
        <v>69</v>
      </c>
      <c r="M16" s="275" t="s">
        <v>132</v>
      </c>
      <c r="N16" s="269">
        <v>4599031</v>
      </c>
      <c r="O16" s="274" t="s">
        <v>127</v>
      </c>
      <c r="P16" s="269" t="s">
        <v>69</v>
      </c>
      <c r="Q16" s="370" t="s">
        <v>133</v>
      </c>
      <c r="R16" s="269">
        <v>459903101</v>
      </c>
      <c r="S16" s="274" t="s">
        <v>129</v>
      </c>
      <c r="T16" s="269" t="s">
        <v>112</v>
      </c>
      <c r="U16" s="269">
        <v>12</v>
      </c>
      <c r="V16" s="269"/>
      <c r="W16" s="371">
        <f t="shared" si="1"/>
        <v>12</v>
      </c>
      <c r="X16" s="269">
        <v>2020003630047</v>
      </c>
      <c r="Y16" s="274" t="s">
        <v>130</v>
      </c>
      <c r="Z16" s="274" t="s">
        <v>131</v>
      </c>
      <c r="AA16" s="182"/>
      <c r="AB16" s="182"/>
      <c r="AC16" s="182"/>
      <c r="AD16" s="182"/>
      <c r="AE16" s="182"/>
      <c r="AF16" s="182"/>
      <c r="AG16" s="195">
        <v>30591000</v>
      </c>
      <c r="AH16" s="182"/>
      <c r="AI16" s="182"/>
      <c r="AJ16" s="185">
        <f t="shared" si="0"/>
        <v>30591000</v>
      </c>
      <c r="AK16" s="274" t="s">
        <v>15</v>
      </c>
    </row>
    <row r="17" spans="1:37" s="272" customFormat="1" ht="60">
      <c r="A17" s="269">
        <v>305</v>
      </c>
      <c r="B17" s="274" t="s">
        <v>95</v>
      </c>
      <c r="C17" s="269">
        <v>4</v>
      </c>
      <c r="D17" s="274" t="s">
        <v>67</v>
      </c>
      <c r="E17" s="269">
        <v>45</v>
      </c>
      <c r="F17" s="274" t="s">
        <v>68</v>
      </c>
      <c r="G17" s="269" t="s">
        <v>69</v>
      </c>
      <c r="H17" s="266" t="s">
        <v>70</v>
      </c>
      <c r="I17" s="269">
        <v>4599</v>
      </c>
      <c r="J17" s="274" t="s">
        <v>71</v>
      </c>
      <c r="K17" s="274" t="s">
        <v>125</v>
      </c>
      <c r="L17" s="269" t="s">
        <v>69</v>
      </c>
      <c r="M17" s="275" t="s">
        <v>134</v>
      </c>
      <c r="N17" s="269">
        <v>4599031</v>
      </c>
      <c r="O17" s="274" t="s">
        <v>127</v>
      </c>
      <c r="P17" s="269" t="s">
        <v>69</v>
      </c>
      <c r="Q17" s="370" t="s">
        <v>135</v>
      </c>
      <c r="R17" s="269">
        <v>459903101</v>
      </c>
      <c r="S17" s="274" t="s">
        <v>129</v>
      </c>
      <c r="T17" s="269" t="s">
        <v>112</v>
      </c>
      <c r="U17" s="269">
        <v>12</v>
      </c>
      <c r="V17" s="269"/>
      <c r="W17" s="371">
        <f t="shared" si="1"/>
        <v>12</v>
      </c>
      <c r="X17" s="269">
        <v>2020003630047</v>
      </c>
      <c r="Y17" s="274" t="s">
        <v>130</v>
      </c>
      <c r="Z17" s="274" t="s">
        <v>131</v>
      </c>
      <c r="AA17" s="182"/>
      <c r="AB17" s="182"/>
      <c r="AC17" s="182"/>
      <c r="AD17" s="182"/>
      <c r="AE17" s="182"/>
      <c r="AF17" s="182"/>
      <c r="AG17" s="195">
        <v>30591000</v>
      </c>
      <c r="AH17" s="182"/>
      <c r="AI17" s="182"/>
      <c r="AJ17" s="185">
        <f t="shared" si="0"/>
        <v>30591000</v>
      </c>
      <c r="AK17" s="274" t="s">
        <v>15</v>
      </c>
    </row>
    <row r="18" spans="1:37" s="272" customFormat="1" ht="75">
      <c r="A18" s="269">
        <v>305</v>
      </c>
      <c r="B18" s="274" t="s">
        <v>95</v>
      </c>
      <c r="C18" s="269">
        <v>4</v>
      </c>
      <c r="D18" s="274" t="s">
        <v>67</v>
      </c>
      <c r="E18" s="269">
        <v>45</v>
      </c>
      <c r="F18" s="274" t="s">
        <v>68</v>
      </c>
      <c r="G18" s="269" t="s">
        <v>69</v>
      </c>
      <c r="H18" s="266" t="s">
        <v>70</v>
      </c>
      <c r="I18" s="269">
        <v>4599</v>
      </c>
      <c r="J18" s="274" t="s">
        <v>71</v>
      </c>
      <c r="K18" s="274" t="s">
        <v>125</v>
      </c>
      <c r="L18" s="269" t="s">
        <v>69</v>
      </c>
      <c r="M18" s="275" t="s">
        <v>136</v>
      </c>
      <c r="N18" s="269">
        <v>4599031</v>
      </c>
      <c r="O18" s="274" t="s">
        <v>127</v>
      </c>
      <c r="P18" s="269" t="s">
        <v>69</v>
      </c>
      <c r="Q18" s="370" t="s">
        <v>135</v>
      </c>
      <c r="R18" s="269">
        <v>459903101</v>
      </c>
      <c r="S18" s="274" t="s">
        <v>129</v>
      </c>
      <c r="T18" s="269" t="s">
        <v>112</v>
      </c>
      <c r="U18" s="269">
        <v>12</v>
      </c>
      <c r="V18" s="269"/>
      <c r="W18" s="371">
        <f t="shared" si="1"/>
        <v>12</v>
      </c>
      <c r="X18" s="269">
        <v>2020003630047</v>
      </c>
      <c r="Y18" s="274" t="s">
        <v>130</v>
      </c>
      <c r="Z18" s="274" t="s">
        <v>131</v>
      </c>
      <c r="AA18" s="182"/>
      <c r="AB18" s="182"/>
      <c r="AC18" s="182"/>
      <c r="AD18" s="182"/>
      <c r="AE18" s="182"/>
      <c r="AF18" s="182"/>
      <c r="AG18" s="195">
        <v>30591000</v>
      </c>
      <c r="AH18" s="182"/>
      <c r="AI18" s="182"/>
      <c r="AJ18" s="185">
        <f t="shared" si="0"/>
        <v>30591000</v>
      </c>
      <c r="AK18" s="274" t="s">
        <v>15</v>
      </c>
    </row>
    <row r="19" spans="1:37" s="272" customFormat="1" ht="60">
      <c r="A19" s="269">
        <v>305</v>
      </c>
      <c r="B19" s="274" t="s">
        <v>95</v>
      </c>
      <c r="C19" s="269">
        <v>4</v>
      </c>
      <c r="D19" s="274" t="s">
        <v>67</v>
      </c>
      <c r="E19" s="269">
        <v>45</v>
      </c>
      <c r="F19" s="274" t="s">
        <v>68</v>
      </c>
      <c r="G19" s="269" t="s">
        <v>69</v>
      </c>
      <c r="H19" s="266" t="s">
        <v>70</v>
      </c>
      <c r="I19" s="269">
        <v>4599</v>
      </c>
      <c r="J19" s="274" t="s">
        <v>71</v>
      </c>
      <c r="K19" s="274" t="s">
        <v>125</v>
      </c>
      <c r="L19" s="269" t="s">
        <v>69</v>
      </c>
      <c r="M19" s="275" t="s">
        <v>137</v>
      </c>
      <c r="N19" s="269">
        <v>4599031</v>
      </c>
      <c r="O19" s="274" t="s">
        <v>127</v>
      </c>
      <c r="P19" s="269" t="s">
        <v>69</v>
      </c>
      <c r="Q19" s="370" t="s">
        <v>135</v>
      </c>
      <c r="R19" s="269">
        <v>459903101</v>
      </c>
      <c r="S19" s="274" t="s">
        <v>129</v>
      </c>
      <c r="T19" s="269" t="s">
        <v>112</v>
      </c>
      <c r="U19" s="269">
        <v>12</v>
      </c>
      <c r="V19" s="269"/>
      <c r="W19" s="371">
        <f t="shared" si="1"/>
        <v>12</v>
      </c>
      <c r="X19" s="269">
        <v>2020003630047</v>
      </c>
      <c r="Y19" s="274" t="s">
        <v>130</v>
      </c>
      <c r="Z19" s="274" t="s">
        <v>131</v>
      </c>
      <c r="AA19" s="182"/>
      <c r="AB19" s="182"/>
      <c r="AC19" s="182"/>
      <c r="AD19" s="182"/>
      <c r="AE19" s="182"/>
      <c r="AF19" s="182"/>
      <c r="AG19" s="195">
        <v>30591000</v>
      </c>
      <c r="AH19" s="182"/>
      <c r="AI19" s="182"/>
      <c r="AJ19" s="185">
        <f t="shared" si="0"/>
        <v>30591000</v>
      </c>
      <c r="AK19" s="274" t="s">
        <v>15</v>
      </c>
    </row>
    <row r="20" spans="1:37" s="272" customFormat="1" ht="60">
      <c r="A20" s="269">
        <v>305</v>
      </c>
      <c r="B20" s="274" t="s">
        <v>95</v>
      </c>
      <c r="C20" s="269">
        <v>4</v>
      </c>
      <c r="D20" s="274" t="s">
        <v>67</v>
      </c>
      <c r="E20" s="269">
        <v>45</v>
      </c>
      <c r="F20" s="274" t="s">
        <v>68</v>
      </c>
      <c r="G20" s="269" t="s">
        <v>69</v>
      </c>
      <c r="H20" s="266" t="s">
        <v>70</v>
      </c>
      <c r="I20" s="269">
        <v>4599</v>
      </c>
      <c r="J20" s="274" t="s">
        <v>71</v>
      </c>
      <c r="K20" s="274" t="s">
        <v>125</v>
      </c>
      <c r="L20" s="269" t="s">
        <v>69</v>
      </c>
      <c r="M20" s="275" t="s">
        <v>138</v>
      </c>
      <c r="N20" s="269">
        <v>4599031</v>
      </c>
      <c r="O20" s="274" t="s">
        <v>127</v>
      </c>
      <c r="P20" s="269" t="s">
        <v>69</v>
      </c>
      <c r="Q20" s="370" t="s">
        <v>135</v>
      </c>
      <c r="R20" s="269">
        <v>459903101</v>
      </c>
      <c r="S20" s="274" t="s">
        <v>129</v>
      </c>
      <c r="T20" s="269" t="s">
        <v>112</v>
      </c>
      <c r="U20" s="269">
        <v>12</v>
      </c>
      <c r="V20" s="269"/>
      <c r="W20" s="371">
        <f t="shared" si="1"/>
        <v>12</v>
      </c>
      <c r="X20" s="269">
        <v>2020003630047</v>
      </c>
      <c r="Y20" s="274" t="s">
        <v>130</v>
      </c>
      <c r="Z20" s="274" t="s">
        <v>131</v>
      </c>
      <c r="AA20" s="182"/>
      <c r="AB20" s="182"/>
      <c r="AC20" s="182"/>
      <c r="AD20" s="182"/>
      <c r="AE20" s="182"/>
      <c r="AF20" s="182"/>
      <c r="AG20" s="195">
        <v>30591000</v>
      </c>
      <c r="AH20" s="182"/>
      <c r="AI20" s="182"/>
      <c r="AJ20" s="185">
        <f t="shared" si="0"/>
        <v>30591000</v>
      </c>
      <c r="AK20" s="274" t="s">
        <v>15</v>
      </c>
    </row>
    <row r="21" spans="1:37" s="272" customFormat="1" ht="60">
      <c r="A21" s="269">
        <v>305</v>
      </c>
      <c r="B21" s="274" t="s">
        <v>95</v>
      </c>
      <c r="C21" s="269">
        <v>4</v>
      </c>
      <c r="D21" s="274" t="s">
        <v>67</v>
      </c>
      <c r="E21" s="269">
        <v>45</v>
      </c>
      <c r="F21" s="274" t="s">
        <v>68</v>
      </c>
      <c r="G21" s="269" t="s">
        <v>69</v>
      </c>
      <c r="H21" s="266" t="s">
        <v>70</v>
      </c>
      <c r="I21" s="269">
        <v>4599</v>
      </c>
      <c r="J21" s="274" t="s">
        <v>71</v>
      </c>
      <c r="K21" s="274" t="s">
        <v>72</v>
      </c>
      <c r="L21" s="269" t="s">
        <v>69</v>
      </c>
      <c r="M21" s="275" t="s">
        <v>73</v>
      </c>
      <c r="N21" s="269">
        <v>4599023</v>
      </c>
      <c r="O21" s="274" t="s">
        <v>139</v>
      </c>
      <c r="P21" s="269" t="s">
        <v>69</v>
      </c>
      <c r="Q21" s="370" t="s">
        <v>140</v>
      </c>
      <c r="R21" s="269">
        <v>459903101</v>
      </c>
      <c r="S21" s="274" t="s">
        <v>76</v>
      </c>
      <c r="T21" s="269" t="s">
        <v>112</v>
      </c>
      <c r="U21" s="269">
        <v>18</v>
      </c>
      <c r="V21" s="269"/>
      <c r="W21" s="371">
        <f t="shared" si="1"/>
        <v>18</v>
      </c>
      <c r="X21" s="269">
        <v>2020003630008</v>
      </c>
      <c r="Y21" s="274" t="s">
        <v>141</v>
      </c>
      <c r="Z21" s="274" t="s">
        <v>142</v>
      </c>
      <c r="AA21" s="182"/>
      <c r="AB21" s="182"/>
      <c r="AC21" s="182"/>
      <c r="AD21" s="182"/>
      <c r="AE21" s="182"/>
      <c r="AF21" s="182"/>
      <c r="AG21" s="193">
        <v>61182000</v>
      </c>
      <c r="AH21" s="182"/>
      <c r="AI21" s="182"/>
      <c r="AJ21" s="185">
        <f t="shared" si="0"/>
        <v>61182000</v>
      </c>
      <c r="AK21" s="274" t="s">
        <v>15</v>
      </c>
    </row>
    <row r="22" spans="1:37" s="272" customFormat="1" ht="105">
      <c r="A22" s="267">
        <v>307</v>
      </c>
      <c r="B22" s="263" t="s">
        <v>143</v>
      </c>
      <c r="C22" s="267">
        <v>4</v>
      </c>
      <c r="D22" s="263" t="s">
        <v>67</v>
      </c>
      <c r="E22" s="267">
        <v>45</v>
      </c>
      <c r="F22" s="263" t="s">
        <v>68</v>
      </c>
      <c r="G22" s="267" t="s">
        <v>69</v>
      </c>
      <c r="H22" s="266" t="s">
        <v>70</v>
      </c>
      <c r="I22" s="267">
        <v>4599</v>
      </c>
      <c r="J22" s="263" t="s">
        <v>71</v>
      </c>
      <c r="K22" s="263" t="s">
        <v>144</v>
      </c>
      <c r="L22" s="267" t="s">
        <v>69</v>
      </c>
      <c r="M22" s="276" t="s">
        <v>145</v>
      </c>
      <c r="N22" s="267">
        <v>4599002</v>
      </c>
      <c r="O22" s="276" t="s">
        <v>81</v>
      </c>
      <c r="P22" s="267" t="s">
        <v>69</v>
      </c>
      <c r="Q22" s="268" t="s">
        <v>146</v>
      </c>
      <c r="R22" s="267">
        <v>459900201</v>
      </c>
      <c r="S22" s="268" t="s">
        <v>147</v>
      </c>
      <c r="T22" s="270" t="s">
        <v>77</v>
      </c>
      <c r="U22" s="277">
        <v>1</v>
      </c>
      <c r="V22" s="277"/>
      <c r="W22" s="371">
        <f t="shared" si="1"/>
        <v>1</v>
      </c>
      <c r="X22" s="269">
        <v>2020003630048</v>
      </c>
      <c r="Y22" s="263" t="s">
        <v>148</v>
      </c>
      <c r="Z22" s="263" t="s">
        <v>149</v>
      </c>
      <c r="AA22" s="196"/>
      <c r="AB22" s="196"/>
      <c r="AC22" s="196"/>
      <c r="AD22" s="196"/>
      <c r="AE22" s="196"/>
      <c r="AF22" s="196"/>
      <c r="AG22" s="197">
        <v>1313767972</v>
      </c>
      <c r="AH22" s="186"/>
      <c r="AI22" s="196">
        <v>250000000</v>
      </c>
      <c r="AJ22" s="185">
        <f t="shared" si="0"/>
        <v>1563767972</v>
      </c>
      <c r="AK22" s="278" t="s">
        <v>7</v>
      </c>
    </row>
    <row r="23" spans="1:37" s="272" customFormat="1" ht="75">
      <c r="A23" s="267">
        <v>307</v>
      </c>
      <c r="B23" s="263" t="s">
        <v>143</v>
      </c>
      <c r="C23" s="267">
        <v>4</v>
      </c>
      <c r="D23" s="263" t="s">
        <v>67</v>
      </c>
      <c r="E23" s="267">
        <v>45</v>
      </c>
      <c r="F23" s="263" t="s">
        <v>68</v>
      </c>
      <c r="G23" s="267" t="s">
        <v>69</v>
      </c>
      <c r="H23" s="266" t="s">
        <v>70</v>
      </c>
      <c r="I23" s="267">
        <v>4599</v>
      </c>
      <c r="J23" s="263" t="s">
        <v>71</v>
      </c>
      <c r="K23" s="263" t="s">
        <v>144</v>
      </c>
      <c r="L23" s="267" t="s">
        <v>69</v>
      </c>
      <c r="M23" s="276" t="s">
        <v>150</v>
      </c>
      <c r="N23" s="267">
        <v>4599002</v>
      </c>
      <c r="O23" s="276" t="s">
        <v>151</v>
      </c>
      <c r="P23" s="267" t="s">
        <v>69</v>
      </c>
      <c r="Q23" s="268" t="s">
        <v>152</v>
      </c>
      <c r="R23" s="267">
        <v>459900200</v>
      </c>
      <c r="S23" s="268" t="s">
        <v>153</v>
      </c>
      <c r="T23" s="270" t="s">
        <v>77</v>
      </c>
      <c r="U23" s="277">
        <v>1</v>
      </c>
      <c r="V23" s="277"/>
      <c r="W23" s="371">
        <f t="shared" si="1"/>
        <v>1</v>
      </c>
      <c r="X23" s="269">
        <v>2020003630049</v>
      </c>
      <c r="Y23" s="263" t="s">
        <v>154</v>
      </c>
      <c r="Z23" s="263" t="s">
        <v>155</v>
      </c>
      <c r="AA23" s="183"/>
      <c r="AB23" s="183"/>
      <c r="AC23" s="183"/>
      <c r="AD23" s="183"/>
      <c r="AE23" s="183"/>
      <c r="AF23" s="183"/>
      <c r="AG23" s="197">
        <v>230000000</v>
      </c>
      <c r="AH23" s="183"/>
      <c r="AI23" s="183"/>
      <c r="AJ23" s="185">
        <f t="shared" si="0"/>
        <v>230000000</v>
      </c>
      <c r="AK23" s="278" t="s">
        <v>7</v>
      </c>
    </row>
    <row r="24" spans="1:37" s="272" customFormat="1" ht="150">
      <c r="A24" s="267">
        <v>308</v>
      </c>
      <c r="B24" s="263" t="s">
        <v>156</v>
      </c>
      <c r="C24" s="267">
        <v>1</v>
      </c>
      <c r="D24" s="263" t="s">
        <v>157</v>
      </c>
      <c r="E24" s="267">
        <v>12</v>
      </c>
      <c r="F24" s="263" t="s">
        <v>158</v>
      </c>
      <c r="G24" s="267">
        <v>1202</v>
      </c>
      <c r="H24" s="266" t="s">
        <v>159</v>
      </c>
      <c r="I24" s="267">
        <v>1202</v>
      </c>
      <c r="J24" s="263" t="s">
        <v>160</v>
      </c>
      <c r="K24" s="263" t="s">
        <v>161</v>
      </c>
      <c r="L24" s="267" t="s">
        <v>69</v>
      </c>
      <c r="M24" s="189" t="s">
        <v>162</v>
      </c>
      <c r="N24" s="267">
        <v>1202019</v>
      </c>
      <c r="O24" s="189" t="s">
        <v>163</v>
      </c>
      <c r="P24" s="267" t="s">
        <v>69</v>
      </c>
      <c r="Q24" s="189" t="s">
        <v>164</v>
      </c>
      <c r="R24" s="190">
        <v>120201900</v>
      </c>
      <c r="S24" s="189" t="s">
        <v>165</v>
      </c>
      <c r="T24" s="270" t="s">
        <v>166</v>
      </c>
      <c r="U24" s="279">
        <v>4</v>
      </c>
      <c r="V24" s="279"/>
      <c r="W24" s="279">
        <f>U24+V24</f>
        <v>4</v>
      </c>
      <c r="X24" s="269">
        <v>2020003630017</v>
      </c>
      <c r="Y24" s="263" t="s">
        <v>167</v>
      </c>
      <c r="Z24" s="278" t="s">
        <v>168</v>
      </c>
      <c r="AA24" s="192"/>
      <c r="AB24" s="183"/>
      <c r="AC24" s="183"/>
      <c r="AD24" s="183"/>
      <c r="AE24" s="183"/>
      <c r="AF24" s="183"/>
      <c r="AG24" s="186">
        <f>100000000-4639613-25000000+3966913</f>
        <v>74327300</v>
      </c>
      <c r="AH24" s="183"/>
      <c r="AI24" s="182"/>
      <c r="AJ24" s="185">
        <f t="shared" si="0"/>
        <v>74327300</v>
      </c>
      <c r="AK24" s="278" t="s">
        <v>10</v>
      </c>
    </row>
    <row r="25" spans="1:37" s="272" customFormat="1" ht="100.5" customHeight="1">
      <c r="A25" s="267">
        <v>308</v>
      </c>
      <c r="B25" s="263" t="s">
        <v>156</v>
      </c>
      <c r="C25" s="267">
        <v>1</v>
      </c>
      <c r="D25" s="263" t="s">
        <v>157</v>
      </c>
      <c r="E25" s="267">
        <v>22</v>
      </c>
      <c r="F25" s="263" t="s">
        <v>169</v>
      </c>
      <c r="G25" s="267">
        <v>2201</v>
      </c>
      <c r="H25" s="266" t="s">
        <v>170</v>
      </c>
      <c r="I25" s="267">
        <v>2201</v>
      </c>
      <c r="J25" s="263" t="s">
        <v>171</v>
      </c>
      <c r="K25" s="263" t="s">
        <v>172</v>
      </c>
      <c r="L25" s="267" t="s">
        <v>69</v>
      </c>
      <c r="M25" s="263" t="s">
        <v>173</v>
      </c>
      <c r="N25" s="267">
        <v>2201062</v>
      </c>
      <c r="O25" s="263" t="s">
        <v>174</v>
      </c>
      <c r="P25" s="267" t="s">
        <v>69</v>
      </c>
      <c r="Q25" s="268" t="s">
        <v>175</v>
      </c>
      <c r="R25" s="267">
        <v>220106200</v>
      </c>
      <c r="S25" s="268" t="s">
        <v>176</v>
      </c>
      <c r="T25" s="270" t="s">
        <v>166</v>
      </c>
      <c r="U25" s="279">
        <v>15</v>
      </c>
      <c r="V25" s="279"/>
      <c r="W25" s="279">
        <f t="shared" ref="W25:W32" si="2">U25+V25</f>
        <v>15</v>
      </c>
      <c r="X25" s="269">
        <v>2020003630050</v>
      </c>
      <c r="Y25" s="263" t="s">
        <v>177</v>
      </c>
      <c r="Z25" s="278" t="s">
        <v>178</v>
      </c>
      <c r="AA25" s="192">
        <v>2500000000</v>
      </c>
      <c r="AB25" s="183"/>
      <c r="AC25" s="183"/>
      <c r="AD25" s="183"/>
      <c r="AE25" s="183"/>
      <c r="AF25" s="183"/>
      <c r="AG25" s="186"/>
      <c r="AH25" s="183"/>
      <c r="AI25" s="182"/>
      <c r="AJ25" s="185">
        <f t="shared" si="0"/>
        <v>2500000000</v>
      </c>
      <c r="AK25" s="278" t="s">
        <v>10</v>
      </c>
    </row>
    <row r="26" spans="1:37" s="272" customFormat="1" ht="75">
      <c r="A26" s="267">
        <v>308</v>
      </c>
      <c r="B26" s="263" t="s">
        <v>156</v>
      </c>
      <c r="C26" s="267">
        <v>1</v>
      </c>
      <c r="D26" s="263" t="s">
        <v>157</v>
      </c>
      <c r="E26" s="267">
        <v>33</v>
      </c>
      <c r="F26" s="263" t="s">
        <v>179</v>
      </c>
      <c r="G26" s="267">
        <v>3301</v>
      </c>
      <c r="H26" s="266" t="s">
        <v>180</v>
      </c>
      <c r="I26" s="267">
        <v>3301</v>
      </c>
      <c r="J26" s="263" t="s">
        <v>181</v>
      </c>
      <c r="K26" s="263" t="s">
        <v>182</v>
      </c>
      <c r="L26" s="267" t="s">
        <v>183</v>
      </c>
      <c r="M26" s="263" t="s">
        <v>184</v>
      </c>
      <c r="N26" s="267" t="s">
        <v>183</v>
      </c>
      <c r="O26" s="263" t="s">
        <v>184</v>
      </c>
      <c r="P26" s="190" t="s">
        <v>185</v>
      </c>
      <c r="Q26" s="189" t="s">
        <v>186</v>
      </c>
      <c r="R26" s="190" t="s">
        <v>185</v>
      </c>
      <c r="S26" s="189" t="s">
        <v>186</v>
      </c>
      <c r="T26" s="270" t="s">
        <v>166</v>
      </c>
      <c r="U26" s="279">
        <v>3</v>
      </c>
      <c r="V26" s="279"/>
      <c r="W26" s="279">
        <f t="shared" si="2"/>
        <v>3</v>
      </c>
      <c r="X26" s="103">
        <v>2021003630001</v>
      </c>
      <c r="Y26" s="278" t="s">
        <v>187</v>
      </c>
      <c r="Z26" s="278" t="s">
        <v>188</v>
      </c>
      <c r="AA26" s="183"/>
      <c r="AB26" s="183"/>
      <c r="AC26" s="183"/>
      <c r="AD26" s="183"/>
      <c r="AE26" s="183"/>
      <c r="AF26" s="183"/>
      <c r="AG26" s="104">
        <f>70000000+3966912</f>
        <v>73966912</v>
      </c>
      <c r="AH26" s="183"/>
      <c r="AI26" s="183"/>
      <c r="AJ26" s="185">
        <f t="shared" si="0"/>
        <v>73966912</v>
      </c>
      <c r="AK26" s="278" t="s">
        <v>10</v>
      </c>
    </row>
    <row r="27" spans="1:37" s="272" customFormat="1" ht="105">
      <c r="A27" s="267">
        <v>308</v>
      </c>
      <c r="B27" s="263" t="s">
        <v>156</v>
      </c>
      <c r="C27" s="267">
        <v>1</v>
      </c>
      <c r="D27" s="263" t="s">
        <v>157</v>
      </c>
      <c r="E27" s="267">
        <v>41</v>
      </c>
      <c r="F27" s="263" t="s">
        <v>189</v>
      </c>
      <c r="G27" s="267">
        <v>4104</v>
      </c>
      <c r="H27" s="266" t="s">
        <v>190</v>
      </c>
      <c r="I27" s="267">
        <v>4104</v>
      </c>
      <c r="J27" s="263" t="s">
        <v>191</v>
      </c>
      <c r="K27" s="263" t="s">
        <v>192</v>
      </c>
      <c r="L27" s="191">
        <v>4104036</v>
      </c>
      <c r="M27" s="268" t="s">
        <v>193</v>
      </c>
      <c r="N27" s="191">
        <v>4104036</v>
      </c>
      <c r="O27" s="263" t="s">
        <v>194</v>
      </c>
      <c r="P27" s="279">
        <v>410403600</v>
      </c>
      <c r="Q27" s="268" t="s">
        <v>195</v>
      </c>
      <c r="R27" s="279">
        <v>410403600</v>
      </c>
      <c r="S27" s="189" t="s">
        <v>196</v>
      </c>
      <c r="T27" s="270" t="s">
        <v>166</v>
      </c>
      <c r="U27" s="279">
        <v>0.4</v>
      </c>
      <c r="V27" s="279"/>
      <c r="W27" s="279">
        <f t="shared" si="2"/>
        <v>0.4</v>
      </c>
      <c r="X27" s="103">
        <v>2021003630017</v>
      </c>
      <c r="Y27" s="263" t="s">
        <v>197</v>
      </c>
      <c r="Z27" s="280" t="s">
        <v>198</v>
      </c>
      <c r="AA27" s="183"/>
      <c r="AB27" s="183"/>
      <c r="AC27" s="183"/>
      <c r="AD27" s="183"/>
      <c r="AE27" s="183"/>
      <c r="AF27" s="183"/>
      <c r="AG27" s="186">
        <f>1000000+25000000+24000000+3000000000</f>
        <v>3050000000</v>
      </c>
      <c r="AH27" s="183"/>
      <c r="AI27" s="183"/>
      <c r="AJ27" s="185">
        <f t="shared" si="0"/>
        <v>3050000000</v>
      </c>
      <c r="AK27" s="278" t="s">
        <v>10</v>
      </c>
    </row>
    <row r="28" spans="1:37" s="272" customFormat="1" ht="120">
      <c r="A28" s="267">
        <v>308</v>
      </c>
      <c r="B28" s="263" t="s">
        <v>156</v>
      </c>
      <c r="C28" s="267">
        <v>1</v>
      </c>
      <c r="D28" s="263" t="s">
        <v>157</v>
      </c>
      <c r="E28" s="267">
        <v>43</v>
      </c>
      <c r="F28" s="263" t="s">
        <v>199</v>
      </c>
      <c r="G28" s="267">
        <v>4301</v>
      </c>
      <c r="H28" s="266" t="s">
        <v>200</v>
      </c>
      <c r="I28" s="267">
        <v>4301</v>
      </c>
      <c r="J28" s="263" t="s">
        <v>201</v>
      </c>
      <c r="K28" s="263" t="s">
        <v>202</v>
      </c>
      <c r="L28" s="267" t="s">
        <v>69</v>
      </c>
      <c r="M28" s="189" t="s">
        <v>203</v>
      </c>
      <c r="N28" s="267">
        <v>4301004</v>
      </c>
      <c r="O28" s="189" t="s">
        <v>204</v>
      </c>
      <c r="P28" s="267" t="s">
        <v>69</v>
      </c>
      <c r="Q28" s="189" t="s">
        <v>205</v>
      </c>
      <c r="R28" s="267">
        <v>430100401</v>
      </c>
      <c r="S28" s="189" t="s">
        <v>206</v>
      </c>
      <c r="T28" s="270" t="s">
        <v>166</v>
      </c>
      <c r="U28" s="279">
        <v>3</v>
      </c>
      <c r="V28" s="279"/>
      <c r="W28" s="279">
        <f t="shared" si="2"/>
        <v>3</v>
      </c>
      <c r="X28" s="269">
        <v>2020003630052</v>
      </c>
      <c r="Y28" s="278" t="s">
        <v>207</v>
      </c>
      <c r="Z28" s="278" t="s">
        <v>208</v>
      </c>
      <c r="AA28" s="185">
        <f>1500000000+14872080+1664967</f>
        <v>1516537047</v>
      </c>
      <c r="AB28" s="183"/>
      <c r="AC28" s="183"/>
      <c r="AD28" s="183"/>
      <c r="AE28" s="183"/>
      <c r="AF28" s="183"/>
      <c r="AG28" s="186"/>
      <c r="AH28" s="183"/>
      <c r="AI28" s="183"/>
      <c r="AJ28" s="185">
        <f t="shared" si="0"/>
        <v>1516537047</v>
      </c>
      <c r="AK28" s="278" t="s">
        <v>10</v>
      </c>
    </row>
    <row r="29" spans="1:37" s="272" customFormat="1" ht="75">
      <c r="A29" s="267">
        <v>308</v>
      </c>
      <c r="B29" s="263" t="s">
        <v>156</v>
      </c>
      <c r="C29" s="267">
        <v>2</v>
      </c>
      <c r="D29" s="263" t="s">
        <v>209</v>
      </c>
      <c r="E29" s="267">
        <v>17</v>
      </c>
      <c r="F29" s="263" t="s">
        <v>210</v>
      </c>
      <c r="G29" s="267">
        <v>1709</v>
      </c>
      <c r="H29" s="266" t="s">
        <v>211</v>
      </c>
      <c r="I29" s="267">
        <v>1709</v>
      </c>
      <c r="J29" s="263" t="s">
        <v>212</v>
      </c>
      <c r="K29" s="198" t="s">
        <v>213</v>
      </c>
      <c r="L29" s="191">
        <v>1709065</v>
      </c>
      <c r="M29" s="198" t="s">
        <v>214</v>
      </c>
      <c r="N29" s="191">
        <v>1709065</v>
      </c>
      <c r="O29" s="198" t="s">
        <v>214</v>
      </c>
      <c r="P29" s="191">
        <v>170906500</v>
      </c>
      <c r="Q29" s="198" t="s">
        <v>214</v>
      </c>
      <c r="R29" s="191">
        <v>170906500</v>
      </c>
      <c r="S29" s="198" t="s">
        <v>215</v>
      </c>
      <c r="T29" s="270" t="s">
        <v>77</v>
      </c>
      <c r="U29" s="267">
        <v>1</v>
      </c>
      <c r="V29" s="267"/>
      <c r="W29" s="279">
        <f t="shared" si="2"/>
        <v>1</v>
      </c>
      <c r="X29" s="103">
        <v>2021003630018</v>
      </c>
      <c r="Y29" s="198" t="s">
        <v>216</v>
      </c>
      <c r="Z29" s="280" t="s">
        <v>217</v>
      </c>
      <c r="AA29" s="185"/>
      <c r="AB29" s="199"/>
      <c r="AC29" s="199"/>
      <c r="AD29" s="199"/>
      <c r="AE29" s="199"/>
      <c r="AF29" s="199"/>
      <c r="AG29" s="186">
        <v>1000000</v>
      </c>
      <c r="AH29" s="199"/>
      <c r="AI29" s="199"/>
      <c r="AJ29" s="185">
        <f t="shared" si="0"/>
        <v>1000000</v>
      </c>
      <c r="AK29" s="278" t="s">
        <v>10</v>
      </c>
    </row>
    <row r="30" spans="1:37" s="272" customFormat="1" ht="75">
      <c r="A30" s="267">
        <v>308</v>
      </c>
      <c r="B30" s="263" t="s">
        <v>156</v>
      </c>
      <c r="C30" s="267">
        <v>2</v>
      </c>
      <c r="D30" s="263" t="s">
        <v>209</v>
      </c>
      <c r="E30" s="267">
        <v>17</v>
      </c>
      <c r="F30" s="263" t="s">
        <v>210</v>
      </c>
      <c r="G30" s="267">
        <v>1709</v>
      </c>
      <c r="H30" s="266" t="s">
        <v>211</v>
      </c>
      <c r="I30" s="267">
        <v>1709</v>
      </c>
      <c r="J30" s="263" t="s">
        <v>212</v>
      </c>
      <c r="K30" s="198" t="s">
        <v>213</v>
      </c>
      <c r="L30" s="191">
        <v>1709078</v>
      </c>
      <c r="M30" s="198" t="s">
        <v>218</v>
      </c>
      <c r="N30" s="191">
        <v>1709078</v>
      </c>
      <c r="O30" s="198" t="s">
        <v>218</v>
      </c>
      <c r="P30" s="191">
        <v>170907800</v>
      </c>
      <c r="Q30" s="198" t="s">
        <v>218</v>
      </c>
      <c r="R30" s="191">
        <v>170907800</v>
      </c>
      <c r="S30" s="198" t="s">
        <v>218</v>
      </c>
      <c r="T30" s="270" t="s">
        <v>77</v>
      </c>
      <c r="U30" s="267">
        <v>1</v>
      </c>
      <c r="V30" s="267"/>
      <c r="W30" s="279">
        <f t="shared" si="2"/>
        <v>1</v>
      </c>
      <c r="X30" s="103">
        <v>2021003630019</v>
      </c>
      <c r="Y30" s="198" t="s">
        <v>219</v>
      </c>
      <c r="Z30" s="280" t="s">
        <v>220</v>
      </c>
      <c r="AA30" s="185"/>
      <c r="AB30" s="199"/>
      <c r="AC30" s="199"/>
      <c r="AD30" s="199"/>
      <c r="AE30" s="199"/>
      <c r="AF30" s="199"/>
      <c r="AG30" s="186">
        <v>40000000</v>
      </c>
      <c r="AH30" s="199"/>
      <c r="AI30" s="199"/>
      <c r="AJ30" s="185">
        <f t="shared" si="0"/>
        <v>40000000</v>
      </c>
      <c r="AK30" s="278" t="s">
        <v>10</v>
      </c>
    </row>
    <row r="31" spans="1:37" s="272" customFormat="1" ht="135">
      <c r="A31" s="267">
        <v>308</v>
      </c>
      <c r="B31" s="263" t="s">
        <v>156</v>
      </c>
      <c r="C31" s="267">
        <v>3</v>
      </c>
      <c r="D31" s="263" t="s">
        <v>221</v>
      </c>
      <c r="E31" s="267">
        <v>24</v>
      </c>
      <c r="F31" s="263" t="s">
        <v>222</v>
      </c>
      <c r="G31" s="267">
        <v>2402</v>
      </c>
      <c r="H31" s="266" t="s">
        <v>223</v>
      </c>
      <c r="I31" s="267">
        <v>2402</v>
      </c>
      <c r="J31" s="263" t="s">
        <v>224</v>
      </c>
      <c r="K31" s="263" t="s">
        <v>225</v>
      </c>
      <c r="L31" s="267" t="s">
        <v>69</v>
      </c>
      <c r="M31" s="189" t="s">
        <v>226</v>
      </c>
      <c r="N31" s="267">
        <v>2402022</v>
      </c>
      <c r="O31" s="189" t="s">
        <v>227</v>
      </c>
      <c r="P31" s="267" t="s">
        <v>69</v>
      </c>
      <c r="Q31" s="189" t="s">
        <v>228</v>
      </c>
      <c r="R31" s="267">
        <v>240202200</v>
      </c>
      <c r="S31" s="189" t="s">
        <v>229</v>
      </c>
      <c r="T31" s="270" t="s">
        <v>77</v>
      </c>
      <c r="U31" s="372">
        <v>1</v>
      </c>
      <c r="V31" s="372"/>
      <c r="W31" s="279">
        <f t="shared" si="2"/>
        <v>1</v>
      </c>
      <c r="X31" s="269">
        <v>2020003630053</v>
      </c>
      <c r="Y31" s="263" t="s">
        <v>230</v>
      </c>
      <c r="Z31" s="263" t="s">
        <v>231</v>
      </c>
      <c r="AA31" s="183"/>
      <c r="AB31" s="183"/>
      <c r="AC31" s="183"/>
      <c r="AD31" s="183"/>
      <c r="AE31" s="183"/>
      <c r="AF31" s="183"/>
      <c r="AG31" s="186">
        <v>40000000</v>
      </c>
      <c r="AH31" s="104">
        <v>100000000</v>
      </c>
      <c r="AI31" s="183"/>
      <c r="AJ31" s="185">
        <f t="shared" si="0"/>
        <v>140000000</v>
      </c>
      <c r="AK31" s="278" t="s">
        <v>10</v>
      </c>
    </row>
    <row r="32" spans="1:37" s="272" customFormat="1" ht="135">
      <c r="A32" s="267">
        <v>308</v>
      </c>
      <c r="B32" s="263" t="s">
        <v>156</v>
      </c>
      <c r="C32" s="267">
        <v>3</v>
      </c>
      <c r="D32" s="263" t="s">
        <v>221</v>
      </c>
      <c r="E32" s="267">
        <v>24</v>
      </c>
      <c r="F32" s="263" t="s">
        <v>222</v>
      </c>
      <c r="G32" s="267">
        <v>2402</v>
      </c>
      <c r="H32" s="266" t="s">
        <v>223</v>
      </c>
      <c r="I32" s="267">
        <v>2402</v>
      </c>
      <c r="J32" s="278" t="s">
        <v>224</v>
      </c>
      <c r="K32" s="189" t="s">
        <v>225</v>
      </c>
      <c r="L32" s="267" t="s">
        <v>69</v>
      </c>
      <c r="M32" s="189" t="s">
        <v>232</v>
      </c>
      <c r="N32" s="200">
        <v>2402041</v>
      </c>
      <c r="O32" s="189" t="s">
        <v>233</v>
      </c>
      <c r="P32" s="267" t="s">
        <v>69</v>
      </c>
      <c r="Q32" s="189" t="s">
        <v>234</v>
      </c>
      <c r="R32" s="190">
        <v>240204100</v>
      </c>
      <c r="S32" s="189" t="s">
        <v>235</v>
      </c>
      <c r="T32" s="270" t="s">
        <v>77</v>
      </c>
      <c r="U32" s="372">
        <v>70.379000000000005</v>
      </c>
      <c r="V32" s="372"/>
      <c r="W32" s="279">
        <f t="shared" si="2"/>
        <v>70.379000000000005</v>
      </c>
      <c r="X32" s="269">
        <v>2020003630053</v>
      </c>
      <c r="Y32" s="263" t="s">
        <v>230</v>
      </c>
      <c r="Z32" s="263" t="s">
        <v>231</v>
      </c>
      <c r="AA32" s="183"/>
      <c r="AB32" s="183"/>
      <c r="AC32" s="183"/>
      <c r="AD32" s="183"/>
      <c r="AE32" s="183"/>
      <c r="AF32" s="183"/>
      <c r="AG32" s="186">
        <v>300000000</v>
      </c>
      <c r="AH32" s="192">
        <f>400000000+45561481</f>
        <v>445561481</v>
      </c>
      <c r="AI32" s="183"/>
      <c r="AJ32" s="185">
        <f t="shared" si="0"/>
        <v>745561481</v>
      </c>
      <c r="AK32" s="278" t="s">
        <v>10</v>
      </c>
    </row>
    <row r="33" spans="1:50" s="272" customFormat="1" ht="75">
      <c r="A33" s="267">
        <v>308</v>
      </c>
      <c r="B33" s="263" t="s">
        <v>156</v>
      </c>
      <c r="C33" s="267">
        <v>3</v>
      </c>
      <c r="D33" s="263" t="s">
        <v>221</v>
      </c>
      <c r="E33" s="267">
        <v>32</v>
      </c>
      <c r="F33" s="263" t="s">
        <v>236</v>
      </c>
      <c r="G33" s="267">
        <v>3205</v>
      </c>
      <c r="H33" s="266" t="s">
        <v>237</v>
      </c>
      <c r="I33" s="267">
        <v>3205</v>
      </c>
      <c r="J33" s="263" t="s">
        <v>238</v>
      </c>
      <c r="K33" s="263" t="s">
        <v>239</v>
      </c>
      <c r="L33" s="190">
        <v>3205010</v>
      </c>
      <c r="M33" s="263" t="s">
        <v>240</v>
      </c>
      <c r="N33" s="190">
        <v>3205010</v>
      </c>
      <c r="O33" s="263" t="s">
        <v>240</v>
      </c>
      <c r="P33" s="190" t="s">
        <v>241</v>
      </c>
      <c r="Q33" s="268" t="s">
        <v>242</v>
      </c>
      <c r="R33" s="190" t="s">
        <v>241</v>
      </c>
      <c r="S33" s="268" t="s">
        <v>242</v>
      </c>
      <c r="T33" s="270" t="s">
        <v>166</v>
      </c>
      <c r="U33" s="279">
        <v>3</v>
      </c>
      <c r="V33" s="279"/>
      <c r="W33" s="279">
        <f>U33+V33</f>
        <v>3</v>
      </c>
      <c r="X33" s="103">
        <v>2021003630004</v>
      </c>
      <c r="Y33" s="268" t="s">
        <v>243</v>
      </c>
      <c r="Z33" s="263" t="s">
        <v>244</v>
      </c>
      <c r="AA33" s="183"/>
      <c r="AB33" s="183"/>
      <c r="AC33" s="183"/>
      <c r="AD33" s="183"/>
      <c r="AE33" s="183"/>
      <c r="AF33" s="183"/>
      <c r="AG33" s="186">
        <v>35000000</v>
      </c>
      <c r="AH33" s="104">
        <v>400000000</v>
      </c>
      <c r="AI33" s="183"/>
      <c r="AJ33" s="185">
        <f t="shared" si="0"/>
        <v>435000000</v>
      </c>
      <c r="AK33" s="278" t="s">
        <v>10</v>
      </c>
      <c r="AO33" s="281"/>
      <c r="AP33" s="281"/>
      <c r="AQ33" s="281"/>
      <c r="AR33" s="282"/>
      <c r="AS33" s="281"/>
      <c r="AT33" s="281"/>
      <c r="AU33" s="281"/>
      <c r="AV33" s="281"/>
      <c r="AW33" s="281"/>
      <c r="AX33" s="281"/>
    </row>
    <row r="34" spans="1:50" s="272" customFormat="1" ht="90">
      <c r="A34" s="267">
        <v>308</v>
      </c>
      <c r="B34" s="263" t="s">
        <v>156</v>
      </c>
      <c r="C34" s="267">
        <v>3</v>
      </c>
      <c r="D34" s="263" t="s">
        <v>221</v>
      </c>
      <c r="E34" s="267">
        <v>32</v>
      </c>
      <c r="F34" s="263" t="s">
        <v>236</v>
      </c>
      <c r="G34" s="267">
        <v>3205</v>
      </c>
      <c r="H34" s="266" t="s">
        <v>237</v>
      </c>
      <c r="I34" s="267">
        <v>3205</v>
      </c>
      <c r="J34" s="263" t="s">
        <v>238</v>
      </c>
      <c r="K34" s="263" t="s">
        <v>245</v>
      </c>
      <c r="L34" s="190">
        <v>3205021</v>
      </c>
      <c r="M34" s="263" t="s">
        <v>246</v>
      </c>
      <c r="N34" s="190">
        <v>3205021</v>
      </c>
      <c r="O34" s="263" t="s">
        <v>246</v>
      </c>
      <c r="P34" s="190">
        <v>320502100</v>
      </c>
      <c r="Q34" s="268" t="s">
        <v>247</v>
      </c>
      <c r="R34" s="190">
        <v>320502100</v>
      </c>
      <c r="S34" s="268" t="s">
        <v>247</v>
      </c>
      <c r="T34" s="270" t="s">
        <v>166</v>
      </c>
      <c r="U34" s="279">
        <v>4</v>
      </c>
      <c r="V34" s="279">
        <v>1</v>
      </c>
      <c r="W34" s="279">
        <f t="shared" ref="W34:W43" si="3">U34+V34</f>
        <v>5</v>
      </c>
      <c r="X34" s="103">
        <v>2021003630002</v>
      </c>
      <c r="Y34" s="268" t="s">
        <v>248</v>
      </c>
      <c r="Z34" s="278" t="s">
        <v>249</v>
      </c>
      <c r="AA34" s="183"/>
      <c r="AB34" s="183"/>
      <c r="AC34" s="183"/>
      <c r="AD34" s="183"/>
      <c r="AE34" s="183"/>
      <c r="AF34" s="183"/>
      <c r="AG34" s="186">
        <v>35000000</v>
      </c>
      <c r="AH34" s="104">
        <v>300000000</v>
      </c>
      <c r="AI34" s="183"/>
      <c r="AJ34" s="185">
        <f t="shared" si="0"/>
        <v>335000000</v>
      </c>
      <c r="AK34" s="278" t="s">
        <v>10</v>
      </c>
    </row>
    <row r="35" spans="1:50" s="272" customFormat="1" ht="60">
      <c r="A35" s="267">
        <v>308</v>
      </c>
      <c r="B35" s="263" t="s">
        <v>156</v>
      </c>
      <c r="C35" s="267">
        <v>3</v>
      </c>
      <c r="D35" s="263" t="s">
        <v>221</v>
      </c>
      <c r="E35" s="267">
        <v>40</v>
      </c>
      <c r="F35" s="263" t="s">
        <v>250</v>
      </c>
      <c r="G35" s="267">
        <v>4001</v>
      </c>
      <c r="H35" s="266" t="s">
        <v>251</v>
      </c>
      <c r="I35" s="267">
        <v>4001</v>
      </c>
      <c r="J35" s="263" t="s">
        <v>252</v>
      </c>
      <c r="K35" s="263" t="s">
        <v>253</v>
      </c>
      <c r="L35" s="200">
        <v>4001015</v>
      </c>
      <c r="M35" s="263" t="s">
        <v>254</v>
      </c>
      <c r="N35" s="200">
        <v>4001015</v>
      </c>
      <c r="O35" s="263" t="s">
        <v>254</v>
      </c>
      <c r="P35" s="279" t="s">
        <v>255</v>
      </c>
      <c r="Q35" s="268" t="s">
        <v>256</v>
      </c>
      <c r="R35" s="279" t="s">
        <v>255</v>
      </c>
      <c r="S35" s="268" t="s">
        <v>256</v>
      </c>
      <c r="T35" s="270" t="s">
        <v>166</v>
      </c>
      <c r="U35" s="279">
        <v>120</v>
      </c>
      <c r="V35" s="279"/>
      <c r="W35" s="279">
        <f t="shared" si="3"/>
        <v>120</v>
      </c>
      <c r="X35" s="269">
        <v>2020003630057</v>
      </c>
      <c r="Y35" s="268" t="s">
        <v>257</v>
      </c>
      <c r="Z35" s="278" t="s">
        <v>258</v>
      </c>
      <c r="AA35" s="183">
        <v>250000000</v>
      </c>
      <c r="AB35" s="183"/>
      <c r="AC35" s="183"/>
      <c r="AD35" s="183"/>
      <c r="AE35" s="183"/>
      <c r="AF35" s="183"/>
      <c r="AG35" s="186">
        <v>20000000</v>
      </c>
      <c r="AH35" s="104"/>
      <c r="AI35" s="183"/>
      <c r="AJ35" s="185">
        <f t="shared" si="0"/>
        <v>270000000</v>
      </c>
      <c r="AK35" s="278" t="s">
        <v>10</v>
      </c>
    </row>
    <row r="36" spans="1:50" s="272" customFormat="1" ht="105">
      <c r="A36" s="267">
        <v>308</v>
      </c>
      <c r="B36" s="263" t="s">
        <v>156</v>
      </c>
      <c r="C36" s="267">
        <v>3</v>
      </c>
      <c r="D36" s="263" t="s">
        <v>221</v>
      </c>
      <c r="E36" s="267">
        <v>40</v>
      </c>
      <c r="F36" s="263" t="s">
        <v>250</v>
      </c>
      <c r="G36" s="267">
        <v>4003</v>
      </c>
      <c r="H36" s="266" t="s">
        <v>259</v>
      </c>
      <c r="I36" s="267">
        <v>4003</v>
      </c>
      <c r="J36" s="263" t="s">
        <v>260</v>
      </c>
      <c r="K36" s="189" t="s">
        <v>261</v>
      </c>
      <c r="L36" s="190" t="s">
        <v>69</v>
      </c>
      <c r="M36" s="263" t="s">
        <v>262</v>
      </c>
      <c r="N36" s="267">
        <v>4003006</v>
      </c>
      <c r="O36" s="263" t="s">
        <v>263</v>
      </c>
      <c r="P36" s="190" t="s">
        <v>69</v>
      </c>
      <c r="Q36" s="268" t="s">
        <v>264</v>
      </c>
      <c r="R36" s="267">
        <v>400300600</v>
      </c>
      <c r="S36" s="268" t="s">
        <v>265</v>
      </c>
      <c r="T36" s="270" t="s">
        <v>77</v>
      </c>
      <c r="U36" s="372" t="s">
        <v>266</v>
      </c>
      <c r="V36" s="372">
        <v>1</v>
      </c>
      <c r="W36" s="279">
        <f>V36</f>
        <v>1</v>
      </c>
      <c r="X36" s="269">
        <v>2020003630014</v>
      </c>
      <c r="Y36" s="268" t="s">
        <v>267</v>
      </c>
      <c r="Z36" s="263" t="s">
        <v>268</v>
      </c>
      <c r="AA36" s="183"/>
      <c r="AB36" s="183"/>
      <c r="AC36" s="183"/>
      <c r="AD36" s="183"/>
      <c r="AE36" s="183"/>
      <c r="AF36" s="183">
        <v>100000000</v>
      </c>
      <c r="AG36" s="186"/>
      <c r="AH36" s="104"/>
      <c r="AI36" s="183"/>
      <c r="AJ36" s="185">
        <f t="shared" si="0"/>
        <v>100000000</v>
      </c>
      <c r="AK36" s="278" t="s">
        <v>10</v>
      </c>
    </row>
    <row r="37" spans="1:50" s="272" customFormat="1" ht="105">
      <c r="A37" s="267">
        <v>308</v>
      </c>
      <c r="B37" s="263" t="s">
        <v>156</v>
      </c>
      <c r="C37" s="267">
        <v>3</v>
      </c>
      <c r="D37" s="263" t="s">
        <v>221</v>
      </c>
      <c r="E37" s="267">
        <v>40</v>
      </c>
      <c r="F37" s="263" t="s">
        <v>250</v>
      </c>
      <c r="G37" s="267">
        <v>4003</v>
      </c>
      <c r="H37" s="266" t="s">
        <v>259</v>
      </c>
      <c r="I37" s="267">
        <v>4003</v>
      </c>
      <c r="J37" s="263" t="s">
        <v>260</v>
      </c>
      <c r="K37" s="189" t="s">
        <v>269</v>
      </c>
      <c r="L37" s="190">
        <v>4003018</v>
      </c>
      <c r="M37" s="189" t="s">
        <v>270</v>
      </c>
      <c r="N37" s="190">
        <v>4003018</v>
      </c>
      <c r="O37" s="189" t="s">
        <v>270</v>
      </c>
      <c r="P37" s="190">
        <v>400301802</v>
      </c>
      <c r="Q37" s="268" t="s">
        <v>271</v>
      </c>
      <c r="R37" s="190">
        <v>400301802</v>
      </c>
      <c r="S37" s="268" t="s">
        <v>271</v>
      </c>
      <c r="T37" s="270" t="s">
        <v>166</v>
      </c>
      <c r="U37" s="372" t="s">
        <v>266</v>
      </c>
      <c r="V37" s="372">
        <v>1</v>
      </c>
      <c r="W37" s="279">
        <f>V37</f>
        <v>1</v>
      </c>
      <c r="X37" s="269">
        <v>2020003630014</v>
      </c>
      <c r="Y37" s="268" t="s">
        <v>267</v>
      </c>
      <c r="Z37" s="263" t="s">
        <v>268</v>
      </c>
      <c r="AA37" s="183"/>
      <c r="AB37" s="183"/>
      <c r="AC37" s="183"/>
      <c r="AD37" s="183"/>
      <c r="AE37" s="183"/>
      <c r="AF37" s="183">
        <v>700000000</v>
      </c>
      <c r="AG37" s="186"/>
      <c r="AH37" s="104"/>
      <c r="AI37" s="183"/>
      <c r="AJ37" s="185">
        <f t="shared" si="0"/>
        <v>700000000</v>
      </c>
      <c r="AK37" s="278" t="s">
        <v>10</v>
      </c>
    </row>
    <row r="38" spans="1:50" s="272" customFormat="1" ht="105">
      <c r="A38" s="267">
        <v>308</v>
      </c>
      <c r="B38" s="263" t="s">
        <v>156</v>
      </c>
      <c r="C38" s="267">
        <v>3</v>
      </c>
      <c r="D38" s="263" t="s">
        <v>221</v>
      </c>
      <c r="E38" s="267">
        <v>40</v>
      </c>
      <c r="F38" s="263" t="s">
        <v>250</v>
      </c>
      <c r="G38" s="267">
        <v>4003</v>
      </c>
      <c r="H38" s="266" t="s">
        <v>259</v>
      </c>
      <c r="I38" s="267">
        <v>4003</v>
      </c>
      <c r="J38" s="263" t="s">
        <v>260</v>
      </c>
      <c r="K38" s="189" t="s">
        <v>261</v>
      </c>
      <c r="L38" s="190">
        <v>4003025</v>
      </c>
      <c r="M38" s="189" t="s">
        <v>272</v>
      </c>
      <c r="N38" s="190">
        <v>4003025</v>
      </c>
      <c r="O38" s="189" t="s">
        <v>272</v>
      </c>
      <c r="P38" s="191">
        <v>400302500</v>
      </c>
      <c r="Q38" s="198" t="s">
        <v>273</v>
      </c>
      <c r="R38" s="191">
        <v>400302500</v>
      </c>
      <c r="S38" s="198" t="s">
        <v>273</v>
      </c>
      <c r="T38" s="270" t="s">
        <v>166</v>
      </c>
      <c r="U38" s="372">
        <v>3</v>
      </c>
      <c r="V38" s="373"/>
      <c r="W38" s="279">
        <f t="shared" si="3"/>
        <v>3</v>
      </c>
      <c r="X38" s="269">
        <v>2020003630014</v>
      </c>
      <c r="Y38" s="268" t="s">
        <v>267</v>
      </c>
      <c r="Z38" s="263" t="s">
        <v>268</v>
      </c>
      <c r="AA38" s="183">
        <v>1000000000</v>
      </c>
      <c r="AB38" s="183"/>
      <c r="AC38" s="183"/>
      <c r="AD38" s="183"/>
      <c r="AE38" s="183"/>
      <c r="AF38" s="183">
        <f>500000000+311522</f>
        <v>500311522</v>
      </c>
      <c r="AG38" s="186"/>
      <c r="AH38" s="104"/>
      <c r="AI38" s="183"/>
      <c r="AJ38" s="185">
        <f t="shared" si="0"/>
        <v>1500311522</v>
      </c>
      <c r="AK38" s="278" t="s">
        <v>10</v>
      </c>
    </row>
    <row r="39" spans="1:50" s="272" customFormat="1" ht="105">
      <c r="A39" s="267">
        <v>308</v>
      </c>
      <c r="B39" s="263" t="s">
        <v>156</v>
      </c>
      <c r="C39" s="267">
        <v>3</v>
      </c>
      <c r="D39" s="263" t="s">
        <v>221</v>
      </c>
      <c r="E39" s="267">
        <v>40</v>
      </c>
      <c r="F39" s="263" t="s">
        <v>250</v>
      </c>
      <c r="G39" s="267">
        <v>4003</v>
      </c>
      <c r="H39" s="266" t="s">
        <v>259</v>
      </c>
      <c r="I39" s="267">
        <v>4003</v>
      </c>
      <c r="J39" s="263" t="s">
        <v>260</v>
      </c>
      <c r="K39" s="189" t="s">
        <v>261</v>
      </c>
      <c r="L39" s="190">
        <v>4003028</v>
      </c>
      <c r="M39" s="189" t="s">
        <v>274</v>
      </c>
      <c r="N39" s="190">
        <v>4003028</v>
      </c>
      <c r="O39" s="189" t="s">
        <v>274</v>
      </c>
      <c r="P39" s="190">
        <v>400302801</v>
      </c>
      <c r="Q39" s="268" t="s">
        <v>275</v>
      </c>
      <c r="R39" s="190">
        <v>400302801</v>
      </c>
      <c r="S39" s="268" t="s">
        <v>275</v>
      </c>
      <c r="T39" s="270" t="s">
        <v>77</v>
      </c>
      <c r="U39" s="372">
        <v>4</v>
      </c>
      <c r="V39" s="372"/>
      <c r="W39" s="279">
        <f t="shared" si="3"/>
        <v>4</v>
      </c>
      <c r="X39" s="269">
        <v>2020003630014</v>
      </c>
      <c r="Y39" s="268" t="s">
        <v>267</v>
      </c>
      <c r="Z39" s="263" t="s">
        <v>268</v>
      </c>
      <c r="AA39" s="183"/>
      <c r="AB39" s="183"/>
      <c r="AC39" s="183"/>
      <c r="AD39" s="183"/>
      <c r="AE39" s="183"/>
      <c r="AF39" s="183">
        <v>300000000</v>
      </c>
      <c r="AG39" s="186"/>
      <c r="AH39" s="104"/>
      <c r="AI39" s="183"/>
      <c r="AJ39" s="185">
        <f t="shared" si="0"/>
        <v>300000000</v>
      </c>
      <c r="AK39" s="278" t="s">
        <v>10</v>
      </c>
    </row>
    <row r="40" spans="1:50" s="272" customFormat="1" ht="105">
      <c r="A40" s="267">
        <v>308</v>
      </c>
      <c r="B40" s="263" t="s">
        <v>156</v>
      </c>
      <c r="C40" s="267">
        <v>3</v>
      </c>
      <c r="D40" s="263" t="s">
        <v>221</v>
      </c>
      <c r="E40" s="267">
        <v>40</v>
      </c>
      <c r="F40" s="263" t="s">
        <v>250</v>
      </c>
      <c r="G40" s="267">
        <v>4003</v>
      </c>
      <c r="H40" s="266" t="s">
        <v>259</v>
      </c>
      <c r="I40" s="267">
        <v>4003</v>
      </c>
      <c r="J40" s="263" t="s">
        <v>260</v>
      </c>
      <c r="K40" s="189" t="s">
        <v>261</v>
      </c>
      <c r="L40" s="190">
        <v>4003042</v>
      </c>
      <c r="M40" s="189" t="s">
        <v>276</v>
      </c>
      <c r="N40" s="190">
        <v>4003042</v>
      </c>
      <c r="O40" s="189" t="s">
        <v>276</v>
      </c>
      <c r="P40" s="190">
        <v>400304200</v>
      </c>
      <c r="Q40" s="268" t="s">
        <v>277</v>
      </c>
      <c r="R40" s="190">
        <v>400304200</v>
      </c>
      <c r="S40" s="201" t="s">
        <v>277</v>
      </c>
      <c r="T40" s="270" t="s">
        <v>166</v>
      </c>
      <c r="U40" s="372">
        <v>2</v>
      </c>
      <c r="V40" s="372"/>
      <c r="W40" s="279">
        <f t="shared" si="3"/>
        <v>2</v>
      </c>
      <c r="X40" s="269">
        <v>2020003630014</v>
      </c>
      <c r="Y40" s="268" t="s">
        <v>267</v>
      </c>
      <c r="Z40" s="263" t="s">
        <v>268</v>
      </c>
      <c r="AA40" s="183"/>
      <c r="AB40" s="183"/>
      <c r="AC40" s="183"/>
      <c r="AD40" s="183"/>
      <c r="AE40" s="183"/>
      <c r="AF40" s="183">
        <v>200000000</v>
      </c>
      <c r="AG40" s="186"/>
      <c r="AH40" s="104"/>
      <c r="AI40" s="183"/>
      <c r="AJ40" s="185">
        <f t="shared" si="0"/>
        <v>200000000</v>
      </c>
      <c r="AK40" s="278" t="s">
        <v>10</v>
      </c>
    </row>
    <row r="41" spans="1:50" s="272" customFormat="1" ht="105">
      <c r="A41" s="267">
        <v>308</v>
      </c>
      <c r="B41" s="263" t="s">
        <v>156</v>
      </c>
      <c r="C41" s="267">
        <v>3</v>
      </c>
      <c r="D41" s="263" t="s">
        <v>221</v>
      </c>
      <c r="E41" s="267">
        <v>40</v>
      </c>
      <c r="F41" s="263" t="s">
        <v>250</v>
      </c>
      <c r="G41" s="267">
        <v>4003</v>
      </c>
      <c r="H41" s="266" t="s">
        <v>259</v>
      </c>
      <c r="I41" s="267">
        <v>4003</v>
      </c>
      <c r="J41" s="263" t="s">
        <v>260</v>
      </c>
      <c r="K41" s="189" t="s">
        <v>261</v>
      </c>
      <c r="L41" s="190" t="s">
        <v>278</v>
      </c>
      <c r="M41" s="189" t="s">
        <v>279</v>
      </c>
      <c r="N41" s="190" t="s">
        <v>278</v>
      </c>
      <c r="O41" s="189" t="s">
        <v>279</v>
      </c>
      <c r="P41" s="191">
        <v>400302600</v>
      </c>
      <c r="Q41" s="198" t="s">
        <v>280</v>
      </c>
      <c r="R41" s="191">
        <v>400302600</v>
      </c>
      <c r="S41" s="198" t="s">
        <v>280</v>
      </c>
      <c r="T41" s="270" t="s">
        <v>166</v>
      </c>
      <c r="U41" s="372">
        <v>0.4</v>
      </c>
      <c r="V41" s="372">
        <v>1.1000000000000001</v>
      </c>
      <c r="W41" s="279">
        <f t="shared" si="3"/>
        <v>1.5</v>
      </c>
      <c r="X41" s="269">
        <v>2020003630014</v>
      </c>
      <c r="Y41" s="268" t="s">
        <v>267</v>
      </c>
      <c r="Z41" s="263" t="s">
        <v>281</v>
      </c>
      <c r="AA41" s="183"/>
      <c r="AB41" s="183"/>
      <c r="AC41" s="183"/>
      <c r="AD41" s="183"/>
      <c r="AE41" s="183"/>
      <c r="AF41" s="183">
        <v>1152931316</v>
      </c>
      <c r="AG41" s="186"/>
      <c r="AH41" s="104"/>
      <c r="AI41" s="183"/>
      <c r="AJ41" s="185">
        <f t="shared" si="0"/>
        <v>1152931316</v>
      </c>
      <c r="AK41" s="278" t="s">
        <v>10</v>
      </c>
    </row>
    <row r="42" spans="1:50" s="272" customFormat="1" ht="75">
      <c r="A42" s="267">
        <v>308</v>
      </c>
      <c r="B42" s="263" t="s">
        <v>156</v>
      </c>
      <c r="C42" s="267">
        <v>4</v>
      </c>
      <c r="D42" s="263" t="s">
        <v>67</v>
      </c>
      <c r="E42" s="267">
        <v>45</v>
      </c>
      <c r="F42" s="263" t="s">
        <v>68</v>
      </c>
      <c r="G42" s="267" t="s">
        <v>69</v>
      </c>
      <c r="H42" s="266" t="s">
        <v>70</v>
      </c>
      <c r="I42" s="267">
        <v>4599</v>
      </c>
      <c r="J42" s="263" t="s">
        <v>71</v>
      </c>
      <c r="K42" s="263" t="s">
        <v>72</v>
      </c>
      <c r="L42" s="267" t="s">
        <v>69</v>
      </c>
      <c r="M42" s="263" t="s">
        <v>282</v>
      </c>
      <c r="N42" s="190" t="s">
        <v>283</v>
      </c>
      <c r="O42" s="263" t="s">
        <v>176</v>
      </c>
      <c r="P42" s="267" t="s">
        <v>69</v>
      </c>
      <c r="Q42" s="268" t="s">
        <v>284</v>
      </c>
      <c r="R42" s="190">
        <v>459901600</v>
      </c>
      <c r="S42" s="278" t="s">
        <v>176</v>
      </c>
      <c r="T42" s="270" t="s">
        <v>77</v>
      </c>
      <c r="U42" s="279">
        <v>4</v>
      </c>
      <c r="V42" s="279"/>
      <c r="W42" s="279">
        <f t="shared" si="3"/>
        <v>4</v>
      </c>
      <c r="X42" s="103">
        <v>2021003630003</v>
      </c>
      <c r="Y42" s="268" t="s">
        <v>285</v>
      </c>
      <c r="Z42" s="268" t="s">
        <v>286</v>
      </c>
      <c r="AA42" s="185"/>
      <c r="AB42" s="183"/>
      <c r="AC42" s="183"/>
      <c r="AD42" s="183"/>
      <c r="AE42" s="183"/>
      <c r="AF42" s="183"/>
      <c r="AG42" s="186">
        <v>50000000</v>
      </c>
      <c r="AH42" s="183"/>
      <c r="AI42" s="183"/>
      <c r="AJ42" s="185">
        <f t="shared" si="0"/>
        <v>50000000</v>
      </c>
      <c r="AK42" s="278" t="s">
        <v>10</v>
      </c>
    </row>
    <row r="43" spans="1:50" s="272" customFormat="1" ht="60">
      <c r="A43" s="267">
        <v>308</v>
      </c>
      <c r="B43" s="263" t="s">
        <v>156</v>
      </c>
      <c r="C43" s="267">
        <v>4</v>
      </c>
      <c r="D43" s="263" t="s">
        <v>67</v>
      </c>
      <c r="E43" s="267">
        <v>45</v>
      </c>
      <c r="F43" s="263" t="s">
        <v>68</v>
      </c>
      <c r="G43" s="267">
        <v>4502</v>
      </c>
      <c r="H43" s="266" t="s">
        <v>86</v>
      </c>
      <c r="I43" s="267">
        <v>4502</v>
      </c>
      <c r="J43" s="263" t="s">
        <v>87</v>
      </c>
      <c r="K43" s="263" t="s">
        <v>96</v>
      </c>
      <c r="L43" s="190">
        <v>4502003</v>
      </c>
      <c r="M43" s="189" t="s">
        <v>287</v>
      </c>
      <c r="N43" s="190">
        <v>4502003</v>
      </c>
      <c r="O43" s="189" t="s">
        <v>288</v>
      </c>
      <c r="P43" s="190">
        <v>450200300</v>
      </c>
      <c r="Q43" s="268" t="s">
        <v>287</v>
      </c>
      <c r="R43" s="190">
        <v>450200300</v>
      </c>
      <c r="S43" s="268" t="s">
        <v>287</v>
      </c>
      <c r="T43" s="270" t="s">
        <v>166</v>
      </c>
      <c r="U43" s="279">
        <v>2</v>
      </c>
      <c r="V43" s="279"/>
      <c r="W43" s="279">
        <f t="shared" si="3"/>
        <v>2</v>
      </c>
      <c r="X43" s="103">
        <v>2021003630006</v>
      </c>
      <c r="Y43" s="268" t="s">
        <v>289</v>
      </c>
      <c r="Z43" s="268" t="s">
        <v>290</v>
      </c>
      <c r="AA43" s="185"/>
      <c r="AB43" s="183"/>
      <c r="AC43" s="183"/>
      <c r="AD43" s="183"/>
      <c r="AE43" s="183"/>
      <c r="AF43" s="183"/>
      <c r="AG43" s="186">
        <v>40000000</v>
      </c>
      <c r="AH43" s="183"/>
      <c r="AI43" s="183"/>
      <c r="AJ43" s="185">
        <f t="shared" si="0"/>
        <v>40000000</v>
      </c>
      <c r="AK43" s="278" t="s">
        <v>10</v>
      </c>
    </row>
    <row r="44" spans="1:50" s="283" customFormat="1" ht="150">
      <c r="A44" s="267">
        <v>309</v>
      </c>
      <c r="B44" s="263" t="s">
        <v>291</v>
      </c>
      <c r="C44" s="267">
        <v>1</v>
      </c>
      <c r="D44" s="263" t="s">
        <v>157</v>
      </c>
      <c r="E44" s="267">
        <v>12</v>
      </c>
      <c r="F44" s="263" t="s">
        <v>158</v>
      </c>
      <c r="G44" s="267">
        <v>1202</v>
      </c>
      <c r="H44" s="266" t="s">
        <v>159</v>
      </c>
      <c r="I44" s="267">
        <v>1202</v>
      </c>
      <c r="J44" s="263" t="s">
        <v>160</v>
      </c>
      <c r="K44" s="263" t="s">
        <v>161</v>
      </c>
      <c r="L44" s="267">
        <v>1202004</v>
      </c>
      <c r="M44" s="263" t="s">
        <v>292</v>
      </c>
      <c r="N44" s="267">
        <v>1202004</v>
      </c>
      <c r="O44" s="263" t="s">
        <v>292</v>
      </c>
      <c r="P44" s="190">
        <v>120200400</v>
      </c>
      <c r="Q44" s="268" t="s">
        <v>129</v>
      </c>
      <c r="R44" s="190">
        <v>120200400</v>
      </c>
      <c r="S44" s="268" t="s">
        <v>129</v>
      </c>
      <c r="T44" s="270" t="s">
        <v>77</v>
      </c>
      <c r="U44" s="279">
        <v>12</v>
      </c>
      <c r="V44" s="279"/>
      <c r="W44" s="279">
        <f>U44+V44</f>
        <v>12</v>
      </c>
      <c r="X44" s="269">
        <v>2020003630060</v>
      </c>
      <c r="Y44" s="268" t="s">
        <v>293</v>
      </c>
      <c r="Z44" s="268" t="s">
        <v>294</v>
      </c>
      <c r="AA44" s="183"/>
      <c r="AB44" s="183"/>
      <c r="AC44" s="183"/>
      <c r="AD44" s="183"/>
      <c r="AE44" s="183"/>
      <c r="AF44" s="183"/>
      <c r="AG44" s="186">
        <v>74000000</v>
      </c>
      <c r="AH44" s="183"/>
      <c r="AI44" s="183"/>
      <c r="AJ44" s="185">
        <f t="shared" si="0"/>
        <v>74000000</v>
      </c>
      <c r="AK44" s="278" t="s">
        <v>8</v>
      </c>
    </row>
    <row r="45" spans="1:50" s="283" customFormat="1" ht="150">
      <c r="A45" s="267">
        <v>309</v>
      </c>
      <c r="B45" s="263" t="s">
        <v>291</v>
      </c>
      <c r="C45" s="267">
        <v>1</v>
      </c>
      <c r="D45" s="263" t="s">
        <v>157</v>
      </c>
      <c r="E45" s="267">
        <v>12</v>
      </c>
      <c r="F45" s="263" t="s">
        <v>158</v>
      </c>
      <c r="G45" s="267">
        <v>1203</v>
      </c>
      <c r="H45" s="266" t="s">
        <v>295</v>
      </c>
      <c r="I45" s="267">
        <v>1203</v>
      </c>
      <c r="J45" s="263" t="s">
        <v>296</v>
      </c>
      <c r="K45" s="263" t="s">
        <v>161</v>
      </c>
      <c r="L45" s="267">
        <v>1203002</v>
      </c>
      <c r="M45" s="263" t="s">
        <v>297</v>
      </c>
      <c r="N45" s="267">
        <v>1203002</v>
      </c>
      <c r="O45" s="263" t="s">
        <v>297</v>
      </c>
      <c r="P45" s="267">
        <v>120300200</v>
      </c>
      <c r="Q45" s="268" t="s">
        <v>298</v>
      </c>
      <c r="R45" s="267">
        <v>120300200</v>
      </c>
      <c r="S45" s="268" t="s">
        <v>298</v>
      </c>
      <c r="T45" s="284" t="s">
        <v>166</v>
      </c>
      <c r="U45" s="279">
        <v>50</v>
      </c>
      <c r="V45" s="279"/>
      <c r="W45" s="279">
        <f t="shared" ref="W45:W64" si="4">U45+V45</f>
        <v>50</v>
      </c>
      <c r="X45" s="269">
        <v>2020003630061</v>
      </c>
      <c r="Y45" s="268" t="s">
        <v>299</v>
      </c>
      <c r="Z45" s="268" t="s">
        <v>300</v>
      </c>
      <c r="AA45" s="183"/>
      <c r="AB45" s="183"/>
      <c r="AC45" s="183"/>
      <c r="AD45" s="183"/>
      <c r="AE45" s="183"/>
      <c r="AF45" s="183"/>
      <c r="AG45" s="186">
        <v>34000000</v>
      </c>
      <c r="AH45" s="183"/>
      <c r="AI45" s="185"/>
      <c r="AJ45" s="185">
        <f t="shared" si="0"/>
        <v>34000000</v>
      </c>
      <c r="AK45" s="278" t="s">
        <v>8</v>
      </c>
    </row>
    <row r="46" spans="1:50" s="283" customFormat="1" ht="150">
      <c r="A46" s="267">
        <v>309</v>
      </c>
      <c r="B46" s="263" t="s">
        <v>291</v>
      </c>
      <c r="C46" s="267">
        <v>1</v>
      </c>
      <c r="D46" s="263" t="s">
        <v>157</v>
      </c>
      <c r="E46" s="267">
        <v>12</v>
      </c>
      <c r="F46" s="263" t="s">
        <v>158</v>
      </c>
      <c r="G46" s="267">
        <v>1206</v>
      </c>
      <c r="H46" s="266" t="s">
        <v>301</v>
      </c>
      <c r="I46" s="267">
        <v>1206</v>
      </c>
      <c r="J46" s="263" t="s">
        <v>302</v>
      </c>
      <c r="K46" s="263" t="s">
        <v>161</v>
      </c>
      <c r="L46" s="267">
        <v>1206005</v>
      </c>
      <c r="M46" s="263" t="s">
        <v>303</v>
      </c>
      <c r="N46" s="267">
        <v>1206005</v>
      </c>
      <c r="O46" s="263" t="s">
        <v>303</v>
      </c>
      <c r="P46" s="190">
        <v>120600500</v>
      </c>
      <c r="Q46" s="278" t="s">
        <v>304</v>
      </c>
      <c r="R46" s="190">
        <v>120600500</v>
      </c>
      <c r="S46" s="268" t="s">
        <v>304</v>
      </c>
      <c r="T46" s="284" t="s">
        <v>166</v>
      </c>
      <c r="U46" s="279">
        <v>35</v>
      </c>
      <c r="V46" s="279"/>
      <c r="W46" s="279">
        <f t="shared" si="4"/>
        <v>35</v>
      </c>
      <c r="X46" s="269">
        <v>2020003630062</v>
      </c>
      <c r="Y46" s="268" t="s">
        <v>305</v>
      </c>
      <c r="Z46" s="278" t="s">
        <v>306</v>
      </c>
      <c r="AA46" s="183"/>
      <c r="AB46" s="183"/>
      <c r="AC46" s="183"/>
      <c r="AD46" s="183"/>
      <c r="AE46" s="183"/>
      <c r="AF46" s="183"/>
      <c r="AG46" s="186">
        <v>34000000</v>
      </c>
      <c r="AH46" s="183"/>
      <c r="AI46" s="183"/>
      <c r="AJ46" s="185">
        <f t="shared" si="0"/>
        <v>34000000</v>
      </c>
      <c r="AK46" s="278" t="s">
        <v>8</v>
      </c>
    </row>
    <row r="47" spans="1:50" s="283" customFormat="1" ht="75">
      <c r="A47" s="267">
        <v>309</v>
      </c>
      <c r="B47" s="263" t="s">
        <v>291</v>
      </c>
      <c r="C47" s="267">
        <v>1</v>
      </c>
      <c r="D47" s="263" t="s">
        <v>157</v>
      </c>
      <c r="E47" s="267">
        <v>22</v>
      </c>
      <c r="F47" s="263" t="s">
        <v>169</v>
      </c>
      <c r="G47" s="267">
        <v>2201</v>
      </c>
      <c r="H47" s="266" t="s">
        <v>307</v>
      </c>
      <c r="I47" s="267">
        <v>2201</v>
      </c>
      <c r="J47" s="263" t="s">
        <v>171</v>
      </c>
      <c r="K47" s="263" t="s">
        <v>308</v>
      </c>
      <c r="L47" s="200">
        <v>2201068</v>
      </c>
      <c r="M47" s="263" t="s">
        <v>309</v>
      </c>
      <c r="N47" s="200">
        <v>2201068</v>
      </c>
      <c r="O47" s="263" t="s">
        <v>309</v>
      </c>
      <c r="P47" s="190">
        <v>220106800</v>
      </c>
      <c r="Q47" s="268" t="s">
        <v>310</v>
      </c>
      <c r="R47" s="190">
        <v>220106800</v>
      </c>
      <c r="S47" s="268" t="s">
        <v>310</v>
      </c>
      <c r="T47" s="284" t="s">
        <v>166</v>
      </c>
      <c r="U47" s="279">
        <v>72</v>
      </c>
      <c r="V47" s="279"/>
      <c r="W47" s="279">
        <f t="shared" si="4"/>
        <v>72</v>
      </c>
      <c r="X47" s="269">
        <v>2020003630063</v>
      </c>
      <c r="Y47" s="268" t="s">
        <v>311</v>
      </c>
      <c r="Z47" s="278" t="s">
        <v>312</v>
      </c>
      <c r="AA47" s="183"/>
      <c r="AB47" s="183"/>
      <c r="AC47" s="183"/>
      <c r="AD47" s="183"/>
      <c r="AE47" s="183"/>
      <c r="AF47" s="183"/>
      <c r="AG47" s="186">
        <v>30000000</v>
      </c>
      <c r="AH47" s="183"/>
      <c r="AI47" s="183"/>
      <c r="AJ47" s="185">
        <f t="shared" si="0"/>
        <v>30000000</v>
      </c>
      <c r="AK47" s="278" t="s">
        <v>8</v>
      </c>
    </row>
    <row r="48" spans="1:50" s="283" customFormat="1" ht="75">
      <c r="A48" s="267">
        <v>309</v>
      </c>
      <c r="B48" s="263" t="s">
        <v>291</v>
      </c>
      <c r="C48" s="267">
        <v>1</v>
      </c>
      <c r="D48" s="263" t="s">
        <v>157</v>
      </c>
      <c r="E48" s="267">
        <v>41</v>
      </c>
      <c r="F48" s="263" t="s">
        <v>313</v>
      </c>
      <c r="G48" s="267">
        <v>4101</v>
      </c>
      <c r="H48" s="266" t="s">
        <v>314</v>
      </c>
      <c r="I48" s="267">
        <v>4101</v>
      </c>
      <c r="J48" s="263" t="s">
        <v>315</v>
      </c>
      <c r="K48" s="263" t="s">
        <v>316</v>
      </c>
      <c r="L48" s="190">
        <v>4101023</v>
      </c>
      <c r="M48" s="263" t="s">
        <v>317</v>
      </c>
      <c r="N48" s="190">
        <v>4101023</v>
      </c>
      <c r="O48" s="263" t="s">
        <v>317</v>
      </c>
      <c r="P48" s="190">
        <v>410102300</v>
      </c>
      <c r="Q48" s="268" t="s">
        <v>318</v>
      </c>
      <c r="R48" s="190">
        <v>410102300</v>
      </c>
      <c r="S48" s="268" t="s">
        <v>318</v>
      </c>
      <c r="T48" s="284" t="s">
        <v>166</v>
      </c>
      <c r="U48" s="279">
        <v>900</v>
      </c>
      <c r="V48" s="279"/>
      <c r="W48" s="279">
        <f t="shared" si="4"/>
        <v>900</v>
      </c>
      <c r="X48" s="269">
        <v>2020003630064</v>
      </c>
      <c r="Y48" s="268" t="s">
        <v>319</v>
      </c>
      <c r="Z48" s="263" t="s">
        <v>320</v>
      </c>
      <c r="AA48" s="183"/>
      <c r="AB48" s="183"/>
      <c r="AC48" s="183"/>
      <c r="AD48" s="183"/>
      <c r="AE48" s="183"/>
      <c r="AF48" s="183"/>
      <c r="AG48" s="186">
        <v>67000000</v>
      </c>
      <c r="AH48" s="183"/>
      <c r="AI48" s="183"/>
      <c r="AJ48" s="185">
        <f t="shared" si="0"/>
        <v>67000000</v>
      </c>
      <c r="AK48" s="278" t="s">
        <v>8</v>
      </c>
    </row>
    <row r="49" spans="1:37" s="283" customFormat="1" ht="75">
      <c r="A49" s="267">
        <v>309</v>
      </c>
      <c r="B49" s="263" t="s">
        <v>291</v>
      </c>
      <c r="C49" s="267">
        <v>1</v>
      </c>
      <c r="D49" s="263" t="s">
        <v>157</v>
      </c>
      <c r="E49" s="267">
        <v>41</v>
      </c>
      <c r="F49" s="263" t="s">
        <v>313</v>
      </c>
      <c r="G49" s="267">
        <v>4101</v>
      </c>
      <c r="H49" s="266" t="s">
        <v>314</v>
      </c>
      <c r="I49" s="267">
        <v>4101</v>
      </c>
      <c r="J49" s="263" t="s">
        <v>315</v>
      </c>
      <c r="K49" s="263" t="s">
        <v>316</v>
      </c>
      <c r="L49" s="191">
        <v>4101025</v>
      </c>
      <c r="M49" s="263" t="s">
        <v>321</v>
      </c>
      <c r="N49" s="190">
        <v>4101025</v>
      </c>
      <c r="O49" s="263" t="s">
        <v>321</v>
      </c>
      <c r="P49" s="190">
        <v>410102511</v>
      </c>
      <c r="Q49" s="268" t="s">
        <v>322</v>
      </c>
      <c r="R49" s="190">
        <v>410102511</v>
      </c>
      <c r="S49" s="268" t="s">
        <v>322</v>
      </c>
      <c r="T49" s="284" t="s">
        <v>166</v>
      </c>
      <c r="U49" s="279">
        <v>50</v>
      </c>
      <c r="V49" s="279"/>
      <c r="W49" s="279">
        <f t="shared" si="4"/>
        <v>50</v>
      </c>
      <c r="X49" s="269">
        <v>2020003630064</v>
      </c>
      <c r="Y49" s="268" t="s">
        <v>319</v>
      </c>
      <c r="Z49" s="263" t="s">
        <v>320</v>
      </c>
      <c r="AA49" s="183"/>
      <c r="AB49" s="183"/>
      <c r="AC49" s="183"/>
      <c r="AD49" s="183"/>
      <c r="AE49" s="183"/>
      <c r="AF49" s="183"/>
      <c r="AG49" s="186">
        <v>38000000</v>
      </c>
      <c r="AH49" s="183"/>
      <c r="AI49" s="183"/>
      <c r="AJ49" s="185">
        <f t="shared" si="0"/>
        <v>38000000</v>
      </c>
      <c r="AK49" s="278" t="s">
        <v>8</v>
      </c>
    </row>
    <row r="50" spans="1:37" s="283" customFormat="1" ht="75">
      <c r="A50" s="267">
        <v>309</v>
      </c>
      <c r="B50" s="263" t="s">
        <v>291</v>
      </c>
      <c r="C50" s="267">
        <v>1</v>
      </c>
      <c r="D50" s="263" t="s">
        <v>157</v>
      </c>
      <c r="E50" s="267">
        <v>41</v>
      </c>
      <c r="F50" s="263" t="s">
        <v>313</v>
      </c>
      <c r="G50" s="267">
        <v>4101</v>
      </c>
      <c r="H50" s="266" t="s">
        <v>314</v>
      </c>
      <c r="I50" s="267">
        <v>4101</v>
      </c>
      <c r="J50" s="263" t="s">
        <v>315</v>
      </c>
      <c r="K50" s="263" t="s">
        <v>316</v>
      </c>
      <c r="L50" s="190">
        <v>4101038</v>
      </c>
      <c r="M50" s="263" t="s">
        <v>323</v>
      </c>
      <c r="N50" s="190">
        <v>4101038</v>
      </c>
      <c r="O50" s="263" t="s">
        <v>323</v>
      </c>
      <c r="P50" s="190">
        <v>410103800</v>
      </c>
      <c r="Q50" s="268" t="s">
        <v>324</v>
      </c>
      <c r="R50" s="190">
        <v>410103800</v>
      </c>
      <c r="S50" s="268" t="s">
        <v>324</v>
      </c>
      <c r="T50" s="284" t="s">
        <v>166</v>
      </c>
      <c r="U50" s="279">
        <v>12</v>
      </c>
      <c r="V50" s="279"/>
      <c r="W50" s="279">
        <f t="shared" si="4"/>
        <v>12</v>
      </c>
      <c r="X50" s="269">
        <v>2020003630064</v>
      </c>
      <c r="Y50" s="268" t="s">
        <v>319</v>
      </c>
      <c r="Z50" s="263" t="s">
        <v>320</v>
      </c>
      <c r="AA50" s="183"/>
      <c r="AB50" s="183"/>
      <c r="AC50" s="183"/>
      <c r="AD50" s="183"/>
      <c r="AE50" s="183"/>
      <c r="AF50" s="183"/>
      <c r="AG50" s="186">
        <v>39000000</v>
      </c>
      <c r="AH50" s="183"/>
      <c r="AI50" s="183"/>
      <c r="AJ50" s="185">
        <f t="shared" si="0"/>
        <v>39000000</v>
      </c>
      <c r="AK50" s="278" t="s">
        <v>8</v>
      </c>
    </row>
    <row r="51" spans="1:37" s="283" customFormat="1" ht="75">
      <c r="A51" s="267">
        <v>309</v>
      </c>
      <c r="B51" s="263" t="s">
        <v>291</v>
      </c>
      <c r="C51" s="267">
        <v>1</v>
      </c>
      <c r="D51" s="263" t="s">
        <v>157</v>
      </c>
      <c r="E51" s="267">
        <v>41</v>
      </c>
      <c r="F51" s="263" t="s">
        <v>313</v>
      </c>
      <c r="G51" s="267">
        <v>4101</v>
      </c>
      <c r="H51" s="266" t="s">
        <v>314</v>
      </c>
      <c r="I51" s="267">
        <v>4101</v>
      </c>
      <c r="J51" s="263" t="s">
        <v>315</v>
      </c>
      <c r="K51" s="263" t="s">
        <v>325</v>
      </c>
      <c r="L51" s="190">
        <v>4101073</v>
      </c>
      <c r="M51" s="263" t="s">
        <v>326</v>
      </c>
      <c r="N51" s="190">
        <v>4101073</v>
      </c>
      <c r="O51" s="263" t="s">
        <v>326</v>
      </c>
      <c r="P51" s="190">
        <v>410107300</v>
      </c>
      <c r="Q51" s="268" t="s">
        <v>327</v>
      </c>
      <c r="R51" s="190">
        <v>410107300</v>
      </c>
      <c r="S51" s="268" t="s">
        <v>327</v>
      </c>
      <c r="T51" s="284" t="s">
        <v>166</v>
      </c>
      <c r="U51" s="279">
        <v>75</v>
      </c>
      <c r="V51" s="279"/>
      <c r="W51" s="279">
        <f t="shared" si="4"/>
        <v>75</v>
      </c>
      <c r="X51" s="269">
        <v>2020003630064</v>
      </c>
      <c r="Y51" s="268" t="s">
        <v>319</v>
      </c>
      <c r="Z51" s="263" t="s">
        <v>320</v>
      </c>
      <c r="AA51" s="183"/>
      <c r="AB51" s="183"/>
      <c r="AC51" s="183"/>
      <c r="AD51" s="183"/>
      <c r="AE51" s="183"/>
      <c r="AF51" s="183"/>
      <c r="AG51" s="186">
        <v>38000000</v>
      </c>
      <c r="AH51" s="183"/>
      <c r="AI51" s="183"/>
      <c r="AJ51" s="185">
        <f t="shared" si="0"/>
        <v>38000000</v>
      </c>
      <c r="AK51" s="278" t="s">
        <v>8</v>
      </c>
    </row>
    <row r="52" spans="1:37" s="272" customFormat="1" ht="75">
      <c r="A52" s="267">
        <v>309</v>
      </c>
      <c r="B52" s="263" t="s">
        <v>291</v>
      </c>
      <c r="C52" s="267">
        <v>1</v>
      </c>
      <c r="D52" s="263" t="s">
        <v>157</v>
      </c>
      <c r="E52" s="267">
        <v>41</v>
      </c>
      <c r="F52" s="263" t="s">
        <v>313</v>
      </c>
      <c r="G52" s="267">
        <v>4101</v>
      </c>
      <c r="H52" s="266" t="s">
        <v>314</v>
      </c>
      <c r="I52" s="267">
        <v>4101</v>
      </c>
      <c r="J52" s="263" t="s">
        <v>315</v>
      </c>
      <c r="K52" s="263" t="s">
        <v>328</v>
      </c>
      <c r="L52" s="190">
        <v>4101011</v>
      </c>
      <c r="M52" s="263" t="s">
        <v>329</v>
      </c>
      <c r="N52" s="190">
        <v>4101011</v>
      </c>
      <c r="O52" s="263" t="s">
        <v>329</v>
      </c>
      <c r="P52" s="190">
        <v>410101100</v>
      </c>
      <c r="Q52" s="268" t="s">
        <v>330</v>
      </c>
      <c r="R52" s="190">
        <v>410101100</v>
      </c>
      <c r="S52" s="268" t="s">
        <v>330</v>
      </c>
      <c r="T52" s="284" t="s">
        <v>166</v>
      </c>
      <c r="U52" s="279">
        <v>3</v>
      </c>
      <c r="V52" s="279"/>
      <c r="W52" s="279">
        <f t="shared" si="4"/>
        <v>3</v>
      </c>
      <c r="X52" s="269">
        <v>2020003630064</v>
      </c>
      <c r="Y52" s="268" t="s">
        <v>319</v>
      </c>
      <c r="Z52" s="263" t="s">
        <v>320</v>
      </c>
      <c r="AA52" s="183"/>
      <c r="AB52" s="183"/>
      <c r="AC52" s="183"/>
      <c r="AD52" s="183"/>
      <c r="AE52" s="183"/>
      <c r="AF52" s="183"/>
      <c r="AG52" s="186">
        <v>13000000</v>
      </c>
      <c r="AH52" s="183"/>
      <c r="AI52" s="183"/>
      <c r="AJ52" s="185">
        <f t="shared" si="0"/>
        <v>13000000</v>
      </c>
      <c r="AK52" s="278" t="s">
        <v>8</v>
      </c>
    </row>
    <row r="53" spans="1:37" s="272" customFormat="1" ht="45">
      <c r="A53" s="267">
        <v>309</v>
      </c>
      <c r="B53" s="263" t="s">
        <v>291</v>
      </c>
      <c r="C53" s="267">
        <v>1</v>
      </c>
      <c r="D53" s="263" t="s">
        <v>157</v>
      </c>
      <c r="E53" s="267">
        <v>41</v>
      </c>
      <c r="F53" s="263" t="s">
        <v>313</v>
      </c>
      <c r="G53" s="267">
        <v>4103</v>
      </c>
      <c r="H53" s="266" t="s">
        <v>331</v>
      </c>
      <c r="I53" s="267">
        <v>4103</v>
      </c>
      <c r="J53" s="263" t="s">
        <v>332</v>
      </c>
      <c r="K53" s="263" t="s">
        <v>333</v>
      </c>
      <c r="L53" s="267" t="s">
        <v>69</v>
      </c>
      <c r="M53" s="263" t="s">
        <v>334</v>
      </c>
      <c r="N53" s="190">
        <v>4103052</v>
      </c>
      <c r="O53" s="263" t="s">
        <v>335</v>
      </c>
      <c r="P53" s="267" t="s">
        <v>69</v>
      </c>
      <c r="Q53" s="268" t="s">
        <v>336</v>
      </c>
      <c r="R53" s="190">
        <v>410305201</v>
      </c>
      <c r="S53" s="268" t="s">
        <v>337</v>
      </c>
      <c r="T53" s="284" t="s">
        <v>166</v>
      </c>
      <c r="U53" s="279">
        <v>25</v>
      </c>
      <c r="V53" s="279"/>
      <c r="W53" s="279">
        <f t="shared" si="4"/>
        <v>25</v>
      </c>
      <c r="X53" s="269">
        <v>2020003630065</v>
      </c>
      <c r="Y53" s="268" t="s">
        <v>338</v>
      </c>
      <c r="Z53" s="263" t="s">
        <v>339</v>
      </c>
      <c r="AA53" s="183"/>
      <c r="AB53" s="183"/>
      <c r="AC53" s="183"/>
      <c r="AD53" s="183"/>
      <c r="AE53" s="183"/>
      <c r="AF53" s="183"/>
      <c r="AG53" s="186">
        <v>18000000</v>
      </c>
      <c r="AH53" s="183"/>
      <c r="AI53" s="183"/>
      <c r="AJ53" s="185">
        <f t="shared" si="0"/>
        <v>18000000</v>
      </c>
      <c r="AK53" s="278" t="s">
        <v>8</v>
      </c>
    </row>
    <row r="54" spans="1:37" s="272" customFormat="1" ht="150">
      <c r="A54" s="267">
        <v>309</v>
      </c>
      <c r="B54" s="263" t="s">
        <v>291</v>
      </c>
      <c r="C54" s="267">
        <v>1</v>
      </c>
      <c r="D54" s="263" t="s">
        <v>157</v>
      </c>
      <c r="E54" s="267">
        <v>45</v>
      </c>
      <c r="F54" s="263" t="s">
        <v>68</v>
      </c>
      <c r="G54" s="267">
        <v>4501</v>
      </c>
      <c r="H54" s="266" t="s">
        <v>340</v>
      </c>
      <c r="I54" s="267">
        <v>4501</v>
      </c>
      <c r="J54" s="263" t="s">
        <v>341</v>
      </c>
      <c r="K54" s="263" t="s">
        <v>161</v>
      </c>
      <c r="L54" s="267" t="s">
        <v>69</v>
      </c>
      <c r="M54" s="263" t="s">
        <v>342</v>
      </c>
      <c r="N54" s="190">
        <v>4501029</v>
      </c>
      <c r="O54" s="263" t="s">
        <v>343</v>
      </c>
      <c r="P54" s="267" t="s">
        <v>69</v>
      </c>
      <c r="Q54" s="268" t="s">
        <v>344</v>
      </c>
      <c r="R54" s="190">
        <v>450102900</v>
      </c>
      <c r="S54" s="268" t="s">
        <v>345</v>
      </c>
      <c r="T54" s="284" t="s">
        <v>77</v>
      </c>
      <c r="U54" s="279">
        <v>5</v>
      </c>
      <c r="V54" s="279"/>
      <c r="W54" s="279">
        <f t="shared" si="4"/>
        <v>5</v>
      </c>
      <c r="X54" s="269">
        <v>2020003630066</v>
      </c>
      <c r="Y54" s="268" t="s">
        <v>346</v>
      </c>
      <c r="Z54" s="263" t="s">
        <v>347</v>
      </c>
      <c r="AA54" s="183"/>
      <c r="AB54" s="183"/>
      <c r="AC54" s="183"/>
      <c r="AD54" s="183"/>
      <c r="AE54" s="183"/>
      <c r="AF54" s="183"/>
      <c r="AG54" s="186"/>
      <c r="AH54" s="183">
        <f>2314305+3159539006</f>
        <v>3161853311</v>
      </c>
      <c r="AI54" s="183"/>
      <c r="AJ54" s="185">
        <f t="shared" si="0"/>
        <v>3161853311</v>
      </c>
      <c r="AK54" s="278" t="s">
        <v>8</v>
      </c>
    </row>
    <row r="55" spans="1:37" s="272" customFormat="1" ht="150">
      <c r="A55" s="267">
        <v>309</v>
      </c>
      <c r="B55" s="263" t="s">
        <v>291</v>
      </c>
      <c r="C55" s="267">
        <v>1</v>
      </c>
      <c r="D55" s="263" t="s">
        <v>157</v>
      </c>
      <c r="E55" s="267">
        <v>45</v>
      </c>
      <c r="F55" s="263" t="s">
        <v>68</v>
      </c>
      <c r="G55" s="267">
        <v>4501</v>
      </c>
      <c r="H55" s="266" t="s">
        <v>340</v>
      </c>
      <c r="I55" s="267">
        <v>4501</v>
      </c>
      <c r="J55" s="263" t="s">
        <v>341</v>
      </c>
      <c r="K55" s="263" t="s">
        <v>161</v>
      </c>
      <c r="L55" s="267">
        <v>4501001</v>
      </c>
      <c r="M55" s="263" t="s">
        <v>127</v>
      </c>
      <c r="N55" s="267">
        <v>4501001</v>
      </c>
      <c r="O55" s="263" t="s">
        <v>127</v>
      </c>
      <c r="P55" s="267">
        <v>450100100</v>
      </c>
      <c r="Q55" s="268" t="s">
        <v>348</v>
      </c>
      <c r="R55" s="267">
        <v>450100100</v>
      </c>
      <c r="S55" s="268" t="s">
        <v>348</v>
      </c>
      <c r="T55" s="284" t="s">
        <v>77</v>
      </c>
      <c r="U55" s="279">
        <v>12</v>
      </c>
      <c r="V55" s="279"/>
      <c r="W55" s="279">
        <f t="shared" si="4"/>
        <v>12</v>
      </c>
      <c r="X55" s="269">
        <v>2020003630068</v>
      </c>
      <c r="Y55" s="268" t="s">
        <v>349</v>
      </c>
      <c r="Z55" s="263" t="s">
        <v>350</v>
      </c>
      <c r="AA55" s="188"/>
      <c r="AB55" s="183"/>
      <c r="AC55" s="183"/>
      <c r="AD55" s="183"/>
      <c r="AE55" s="183"/>
      <c r="AF55" s="183"/>
      <c r="AG55" s="186">
        <v>34000000</v>
      </c>
      <c r="AH55" s="183"/>
      <c r="AI55" s="183"/>
      <c r="AJ55" s="185">
        <f t="shared" si="0"/>
        <v>34000000</v>
      </c>
      <c r="AK55" s="278" t="s">
        <v>8</v>
      </c>
    </row>
    <row r="56" spans="1:37" s="272" customFormat="1" ht="60">
      <c r="A56" s="267">
        <v>309</v>
      </c>
      <c r="B56" s="263" t="s">
        <v>291</v>
      </c>
      <c r="C56" s="267">
        <v>3</v>
      </c>
      <c r="D56" s="263" t="s">
        <v>221</v>
      </c>
      <c r="E56" s="267">
        <v>32</v>
      </c>
      <c r="F56" s="263" t="s">
        <v>236</v>
      </c>
      <c r="G56" s="267">
        <v>3205</v>
      </c>
      <c r="H56" s="266" t="s">
        <v>237</v>
      </c>
      <c r="I56" s="267">
        <v>3205</v>
      </c>
      <c r="J56" s="263" t="s">
        <v>238</v>
      </c>
      <c r="K56" s="263" t="s">
        <v>351</v>
      </c>
      <c r="L56" s="267">
        <v>3205002</v>
      </c>
      <c r="M56" s="263" t="s">
        <v>352</v>
      </c>
      <c r="N56" s="267">
        <v>3205002</v>
      </c>
      <c r="O56" s="263" t="s">
        <v>352</v>
      </c>
      <c r="P56" s="267">
        <v>320500200</v>
      </c>
      <c r="Q56" s="268" t="s">
        <v>353</v>
      </c>
      <c r="R56" s="267">
        <v>320500200</v>
      </c>
      <c r="S56" s="268" t="s">
        <v>353</v>
      </c>
      <c r="T56" s="284" t="s">
        <v>166</v>
      </c>
      <c r="U56" s="279">
        <v>3</v>
      </c>
      <c r="V56" s="279"/>
      <c r="W56" s="279">
        <f t="shared" si="4"/>
        <v>3</v>
      </c>
      <c r="X56" s="269">
        <v>2020003630069</v>
      </c>
      <c r="Y56" s="268" t="s">
        <v>354</v>
      </c>
      <c r="Z56" s="263" t="s">
        <v>355</v>
      </c>
      <c r="AA56" s="183"/>
      <c r="AB56" s="183"/>
      <c r="AC56" s="183"/>
      <c r="AD56" s="183"/>
      <c r="AE56" s="183"/>
      <c r="AF56" s="183"/>
      <c r="AG56" s="202">
        <v>45000000</v>
      </c>
      <c r="AH56" s="183"/>
      <c r="AI56" s="183"/>
      <c r="AJ56" s="185">
        <f t="shared" si="0"/>
        <v>45000000</v>
      </c>
      <c r="AK56" s="278" t="s">
        <v>8</v>
      </c>
    </row>
    <row r="57" spans="1:37" s="272" customFormat="1" ht="90">
      <c r="A57" s="267">
        <v>309</v>
      </c>
      <c r="B57" s="263" t="s">
        <v>291</v>
      </c>
      <c r="C57" s="267">
        <v>3</v>
      </c>
      <c r="D57" s="263" t="s">
        <v>221</v>
      </c>
      <c r="E57" s="267">
        <v>45</v>
      </c>
      <c r="F57" s="263" t="s">
        <v>68</v>
      </c>
      <c r="G57" s="267">
        <v>4503</v>
      </c>
      <c r="H57" s="266" t="s">
        <v>356</v>
      </c>
      <c r="I57" s="267">
        <v>4503</v>
      </c>
      <c r="J57" s="263" t="s">
        <v>357</v>
      </c>
      <c r="K57" s="263" t="s">
        <v>358</v>
      </c>
      <c r="L57" s="267">
        <v>4503002</v>
      </c>
      <c r="M57" s="263" t="s">
        <v>359</v>
      </c>
      <c r="N57" s="267">
        <v>4503002</v>
      </c>
      <c r="O57" s="263" t="s">
        <v>359</v>
      </c>
      <c r="P57" s="267">
        <v>450300200</v>
      </c>
      <c r="Q57" s="278" t="s">
        <v>360</v>
      </c>
      <c r="R57" s="267">
        <v>450300200</v>
      </c>
      <c r="S57" s="268" t="s">
        <v>360</v>
      </c>
      <c r="T57" s="284" t="s">
        <v>166</v>
      </c>
      <c r="U57" s="279">
        <v>5000</v>
      </c>
      <c r="V57" s="279"/>
      <c r="W57" s="279">
        <f t="shared" si="4"/>
        <v>5000</v>
      </c>
      <c r="X57" s="269">
        <v>2020003630070</v>
      </c>
      <c r="Y57" s="280" t="s">
        <v>361</v>
      </c>
      <c r="Z57" s="263" t="s">
        <v>362</v>
      </c>
      <c r="AA57" s="183"/>
      <c r="AB57" s="183"/>
      <c r="AC57" s="183"/>
      <c r="AD57" s="183"/>
      <c r="AE57" s="183"/>
      <c r="AF57" s="183"/>
      <c r="AG57" s="186">
        <v>18000000</v>
      </c>
      <c r="AH57" s="183"/>
      <c r="AI57" s="183"/>
      <c r="AJ57" s="185">
        <f t="shared" si="0"/>
        <v>18000000</v>
      </c>
      <c r="AK57" s="278" t="s">
        <v>8</v>
      </c>
    </row>
    <row r="58" spans="1:37" s="272" customFormat="1" ht="90">
      <c r="A58" s="267">
        <v>309</v>
      </c>
      <c r="B58" s="263" t="s">
        <v>291</v>
      </c>
      <c r="C58" s="267">
        <v>3</v>
      </c>
      <c r="D58" s="263" t="s">
        <v>221</v>
      </c>
      <c r="E58" s="267">
        <v>45</v>
      </c>
      <c r="F58" s="263" t="s">
        <v>68</v>
      </c>
      <c r="G58" s="267">
        <v>4503</v>
      </c>
      <c r="H58" s="266" t="s">
        <v>356</v>
      </c>
      <c r="I58" s="267">
        <v>4503</v>
      </c>
      <c r="J58" s="263" t="s">
        <v>357</v>
      </c>
      <c r="K58" s="263" t="s">
        <v>363</v>
      </c>
      <c r="L58" s="267">
        <v>4503003</v>
      </c>
      <c r="M58" s="263" t="s">
        <v>127</v>
      </c>
      <c r="N58" s="267">
        <v>4503003</v>
      </c>
      <c r="O58" s="263" t="s">
        <v>127</v>
      </c>
      <c r="P58" s="267">
        <v>450300300</v>
      </c>
      <c r="Q58" s="268" t="s">
        <v>364</v>
      </c>
      <c r="R58" s="267">
        <v>450300300</v>
      </c>
      <c r="S58" s="268" t="s">
        <v>364</v>
      </c>
      <c r="T58" s="270" t="s">
        <v>77</v>
      </c>
      <c r="U58" s="279">
        <v>12</v>
      </c>
      <c r="V58" s="279"/>
      <c r="W58" s="279">
        <f t="shared" si="4"/>
        <v>12</v>
      </c>
      <c r="X58" s="269">
        <v>2020003630070</v>
      </c>
      <c r="Y58" s="280" t="s">
        <v>361</v>
      </c>
      <c r="Z58" s="280" t="s">
        <v>362</v>
      </c>
      <c r="AA58" s="183"/>
      <c r="AB58" s="183"/>
      <c r="AC58" s="183"/>
      <c r="AD58" s="183"/>
      <c r="AE58" s="183"/>
      <c r="AF58" s="183"/>
      <c r="AG58" s="186">
        <f>100000000-6610512</f>
        <v>93389488</v>
      </c>
      <c r="AH58" s="183"/>
      <c r="AI58" s="183"/>
      <c r="AJ58" s="185">
        <f t="shared" si="0"/>
        <v>93389488</v>
      </c>
      <c r="AK58" s="278" t="s">
        <v>8</v>
      </c>
    </row>
    <row r="59" spans="1:37" s="272" customFormat="1" ht="90">
      <c r="A59" s="267">
        <v>309</v>
      </c>
      <c r="B59" s="263" t="s">
        <v>291</v>
      </c>
      <c r="C59" s="267">
        <v>3</v>
      </c>
      <c r="D59" s="263" t="s">
        <v>221</v>
      </c>
      <c r="E59" s="267">
        <v>45</v>
      </c>
      <c r="F59" s="263" t="s">
        <v>68</v>
      </c>
      <c r="G59" s="267">
        <v>4503</v>
      </c>
      <c r="H59" s="266" t="s">
        <v>356</v>
      </c>
      <c r="I59" s="267">
        <v>4503</v>
      </c>
      <c r="J59" s="263" t="s">
        <v>357</v>
      </c>
      <c r="K59" s="263" t="s">
        <v>363</v>
      </c>
      <c r="L59" s="267">
        <v>4503004</v>
      </c>
      <c r="M59" s="263" t="s">
        <v>365</v>
      </c>
      <c r="N59" s="267">
        <v>4503016</v>
      </c>
      <c r="O59" s="263" t="s">
        <v>366</v>
      </c>
      <c r="P59" s="267" t="s">
        <v>69</v>
      </c>
      <c r="Q59" s="268" t="s">
        <v>367</v>
      </c>
      <c r="R59" s="267">
        <v>450301600</v>
      </c>
      <c r="S59" s="268" t="s">
        <v>368</v>
      </c>
      <c r="T59" s="270" t="s">
        <v>77</v>
      </c>
      <c r="U59" s="279">
        <v>1</v>
      </c>
      <c r="V59" s="279"/>
      <c r="W59" s="279">
        <f t="shared" si="4"/>
        <v>1</v>
      </c>
      <c r="X59" s="269">
        <v>2020003630070</v>
      </c>
      <c r="Y59" s="280" t="s">
        <v>361</v>
      </c>
      <c r="Z59" s="280" t="s">
        <v>362</v>
      </c>
      <c r="AA59" s="183"/>
      <c r="AB59" s="183"/>
      <c r="AC59" s="183"/>
      <c r="AD59" s="183"/>
      <c r="AE59" s="183"/>
      <c r="AF59" s="183"/>
      <c r="AG59" s="186">
        <f>30000000-3000000</f>
        <v>27000000</v>
      </c>
      <c r="AH59" s="183"/>
      <c r="AI59" s="183"/>
      <c r="AJ59" s="185">
        <f t="shared" si="0"/>
        <v>27000000</v>
      </c>
      <c r="AK59" s="278" t="s">
        <v>8</v>
      </c>
    </row>
    <row r="60" spans="1:37" s="272" customFormat="1" ht="75">
      <c r="A60" s="267">
        <v>309</v>
      </c>
      <c r="B60" s="263" t="s">
        <v>291</v>
      </c>
      <c r="C60" s="267">
        <v>4</v>
      </c>
      <c r="D60" s="263" t="s">
        <v>67</v>
      </c>
      <c r="E60" s="267">
        <v>45</v>
      </c>
      <c r="F60" s="263" t="s">
        <v>68</v>
      </c>
      <c r="G60" s="267">
        <v>4502</v>
      </c>
      <c r="H60" s="266" t="s">
        <v>86</v>
      </c>
      <c r="I60" s="267">
        <v>4502</v>
      </c>
      <c r="J60" s="263" t="s">
        <v>87</v>
      </c>
      <c r="K60" s="263" t="s">
        <v>369</v>
      </c>
      <c r="L60" s="267">
        <v>4502024</v>
      </c>
      <c r="M60" s="263" t="s">
        <v>370</v>
      </c>
      <c r="N60" s="267">
        <v>4502024</v>
      </c>
      <c r="O60" s="263" t="s">
        <v>370</v>
      </c>
      <c r="P60" s="279">
        <v>450202400</v>
      </c>
      <c r="Q60" s="268" t="s">
        <v>371</v>
      </c>
      <c r="R60" s="279">
        <v>450202400</v>
      </c>
      <c r="S60" s="268" t="s">
        <v>371</v>
      </c>
      <c r="T60" s="270" t="s">
        <v>77</v>
      </c>
      <c r="U60" s="279">
        <v>10</v>
      </c>
      <c r="V60" s="279"/>
      <c r="W60" s="279">
        <f t="shared" si="4"/>
        <v>10</v>
      </c>
      <c r="X60" s="269">
        <v>2020003630067</v>
      </c>
      <c r="Y60" s="280" t="s">
        <v>372</v>
      </c>
      <c r="Z60" s="263" t="s">
        <v>373</v>
      </c>
      <c r="AA60" s="183"/>
      <c r="AB60" s="183"/>
      <c r="AC60" s="183"/>
      <c r="AD60" s="183"/>
      <c r="AE60" s="183"/>
      <c r="AF60" s="183"/>
      <c r="AG60" s="186">
        <v>50000000</v>
      </c>
      <c r="AH60" s="183"/>
      <c r="AI60" s="183"/>
      <c r="AJ60" s="185">
        <f t="shared" si="0"/>
        <v>50000000</v>
      </c>
      <c r="AK60" s="278" t="s">
        <v>8</v>
      </c>
    </row>
    <row r="61" spans="1:37" s="272" customFormat="1" ht="75">
      <c r="A61" s="267">
        <v>309</v>
      </c>
      <c r="B61" s="263" t="s">
        <v>291</v>
      </c>
      <c r="C61" s="267">
        <v>4</v>
      </c>
      <c r="D61" s="263" t="s">
        <v>67</v>
      </c>
      <c r="E61" s="267">
        <v>45</v>
      </c>
      <c r="F61" s="263" t="s">
        <v>68</v>
      </c>
      <c r="G61" s="267">
        <v>4502</v>
      </c>
      <c r="H61" s="266" t="s">
        <v>86</v>
      </c>
      <c r="I61" s="267">
        <v>4502</v>
      </c>
      <c r="J61" s="263" t="s">
        <v>87</v>
      </c>
      <c r="K61" s="263" t="s">
        <v>88</v>
      </c>
      <c r="L61" s="267">
        <v>4502001</v>
      </c>
      <c r="M61" s="263" t="s">
        <v>98</v>
      </c>
      <c r="N61" s="285">
        <v>4502001</v>
      </c>
      <c r="O61" s="263" t="s">
        <v>98</v>
      </c>
      <c r="P61" s="267">
        <v>450200100</v>
      </c>
      <c r="Q61" s="268" t="s">
        <v>374</v>
      </c>
      <c r="R61" s="267">
        <v>450200100</v>
      </c>
      <c r="S61" s="268" t="s">
        <v>100</v>
      </c>
      <c r="T61" s="284" t="s">
        <v>77</v>
      </c>
      <c r="U61" s="279">
        <v>3</v>
      </c>
      <c r="V61" s="279"/>
      <c r="W61" s="279">
        <f t="shared" si="4"/>
        <v>3</v>
      </c>
      <c r="X61" s="269">
        <v>2020003630071</v>
      </c>
      <c r="Y61" s="280" t="s">
        <v>375</v>
      </c>
      <c r="Z61" s="263" t="s">
        <v>376</v>
      </c>
      <c r="AA61" s="183"/>
      <c r="AB61" s="183"/>
      <c r="AC61" s="183"/>
      <c r="AD61" s="183"/>
      <c r="AE61" s="183"/>
      <c r="AF61" s="183"/>
      <c r="AG61" s="186">
        <v>128000000</v>
      </c>
      <c r="AH61" s="183"/>
      <c r="AI61" s="183"/>
      <c r="AJ61" s="185">
        <f t="shared" si="0"/>
        <v>128000000</v>
      </c>
      <c r="AK61" s="278" t="s">
        <v>8</v>
      </c>
    </row>
    <row r="62" spans="1:37" s="272" customFormat="1" ht="75">
      <c r="A62" s="267">
        <v>309</v>
      </c>
      <c r="B62" s="263" t="s">
        <v>291</v>
      </c>
      <c r="C62" s="267">
        <v>4</v>
      </c>
      <c r="D62" s="263" t="s">
        <v>67</v>
      </c>
      <c r="E62" s="267">
        <v>45</v>
      </c>
      <c r="F62" s="263" t="s">
        <v>68</v>
      </c>
      <c r="G62" s="267">
        <v>4502</v>
      </c>
      <c r="H62" s="266" t="s">
        <v>86</v>
      </c>
      <c r="I62" s="267">
        <v>4502</v>
      </c>
      <c r="J62" s="263" t="s">
        <v>87</v>
      </c>
      <c r="K62" s="263" t="s">
        <v>88</v>
      </c>
      <c r="L62" s="267" t="s">
        <v>69</v>
      </c>
      <c r="M62" s="263" t="s">
        <v>377</v>
      </c>
      <c r="N62" s="285">
        <v>4502001</v>
      </c>
      <c r="O62" s="263" t="s">
        <v>98</v>
      </c>
      <c r="P62" s="267" t="s">
        <v>69</v>
      </c>
      <c r="Q62" s="268" t="s">
        <v>378</v>
      </c>
      <c r="R62" s="285">
        <v>450200111</v>
      </c>
      <c r="S62" s="268" t="s">
        <v>379</v>
      </c>
      <c r="T62" s="284" t="s">
        <v>77</v>
      </c>
      <c r="U62" s="203">
        <v>1</v>
      </c>
      <c r="V62" s="203"/>
      <c r="W62" s="279">
        <f t="shared" si="4"/>
        <v>1</v>
      </c>
      <c r="X62" s="269">
        <v>2020003630071</v>
      </c>
      <c r="Y62" s="280" t="s">
        <v>375</v>
      </c>
      <c r="Z62" s="263" t="s">
        <v>376</v>
      </c>
      <c r="AA62" s="183"/>
      <c r="AB62" s="183"/>
      <c r="AC62" s="183"/>
      <c r="AD62" s="183"/>
      <c r="AE62" s="183"/>
      <c r="AF62" s="183"/>
      <c r="AG62" s="186">
        <v>72000000</v>
      </c>
      <c r="AH62" s="183"/>
      <c r="AI62" s="183"/>
      <c r="AJ62" s="185">
        <f t="shared" si="0"/>
        <v>72000000</v>
      </c>
      <c r="AK62" s="278" t="s">
        <v>8</v>
      </c>
    </row>
    <row r="63" spans="1:37" s="272" customFormat="1" ht="90">
      <c r="A63" s="267">
        <v>309</v>
      </c>
      <c r="B63" s="263" t="s">
        <v>291</v>
      </c>
      <c r="C63" s="267">
        <v>4</v>
      </c>
      <c r="D63" s="263" t="s">
        <v>67</v>
      </c>
      <c r="E63" s="267">
        <v>45</v>
      </c>
      <c r="F63" s="263" t="s">
        <v>68</v>
      </c>
      <c r="G63" s="267">
        <v>4502</v>
      </c>
      <c r="H63" s="266" t="s">
        <v>86</v>
      </c>
      <c r="I63" s="267">
        <v>4502</v>
      </c>
      <c r="J63" s="263" t="s">
        <v>87</v>
      </c>
      <c r="K63" s="263" t="s">
        <v>88</v>
      </c>
      <c r="L63" s="267" t="s">
        <v>69</v>
      </c>
      <c r="M63" s="263" t="s">
        <v>380</v>
      </c>
      <c r="N63" s="267">
        <v>4502001</v>
      </c>
      <c r="O63" s="263" t="s">
        <v>98</v>
      </c>
      <c r="P63" s="267" t="s">
        <v>69</v>
      </c>
      <c r="Q63" s="268" t="s">
        <v>381</v>
      </c>
      <c r="R63" s="267">
        <v>450200109</v>
      </c>
      <c r="S63" s="268" t="s">
        <v>382</v>
      </c>
      <c r="T63" s="284" t="s">
        <v>77</v>
      </c>
      <c r="U63" s="279">
        <v>12</v>
      </c>
      <c r="V63" s="279"/>
      <c r="W63" s="279">
        <f t="shared" si="4"/>
        <v>12</v>
      </c>
      <c r="X63" s="269">
        <v>2020003630071</v>
      </c>
      <c r="Y63" s="280" t="s">
        <v>375</v>
      </c>
      <c r="Z63" s="263" t="s">
        <v>376</v>
      </c>
      <c r="AA63" s="183"/>
      <c r="AB63" s="183"/>
      <c r="AC63" s="183"/>
      <c r="AD63" s="183"/>
      <c r="AE63" s="183"/>
      <c r="AF63" s="183"/>
      <c r="AG63" s="186">
        <v>35000000</v>
      </c>
      <c r="AH63" s="183"/>
      <c r="AI63" s="183"/>
      <c r="AJ63" s="185">
        <f t="shared" si="0"/>
        <v>35000000</v>
      </c>
      <c r="AK63" s="278" t="s">
        <v>8</v>
      </c>
    </row>
    <row r="64" spans="1:37" s="272" customFormat="1" ht="75">
      <c r="A64" s="267">
        <v>309</v>
      </c>
      <c r="B64" s="263" t="s">
        <v>291</v>
      </c>
      <c r="C64" s="267">
        <v>4</v>
      </c>
      <c r="D64" s="263" t="s">
        <v>67</v>
      </c>
      <c r="E64" s="267">
        <v>45</v>
      </c>
      <c r="F64" s="263" t="s">
        <v>68</v>
      </c>
      <c r="G64" s="267">
        <v>4502</v>
      </c>
      <c r="H64" s="266" t="s">
        <v>86</v>
      </c>
      <c r="I64" s="267">
        <v>4502</v>
      </c>
      <c r="J64" s="263" t="s">
        <v>87</v>
      </c>
      <c r="K64" s="263" t="s">
        <v>88</v>
      </c>
      <c r="L64" s="267" t="s">
        <v>69</v>
      </c>
      <c r="M64" s="263" t="s">
        <v>383</v>
      </c>
      <c r="N64" s="285">
        <v>4502035</v>
      </c>
      <c r="O64" s="263" t="s">
        <v>384</v>
      </c>
      <c r="P64" s="267" t="s">
        <v>69</v>
      </c>
      <c r="Q64" s="268" t="s">
        <v>385</v>
      </c>
      <c r="R64" s="285">
        <v>450203501</v>
      </c>
      <c r="S64" s="268" t="s">
        <v>386</v>
      </c>
      <c r="T64" s="284" t="s">
        <v>166</v>
      </c>
      <c r="U64" s="279">
        <v>0.2</v>
      </c>
      <c r="V64" s="279"/>
      <c r="W64" s="279">
        <f t="shared" si="4"/>
        <v>0.2</v>
      </c>
      <c r="X64" s="269">
        <v>2020003630071</v>
      </c>
      <c r="Y64" s="280" t="s">
        <v>375</v>
      </c>
      <c r="Z64" s="263" t="s">
        <v>376</v>
      </c>
      <c r="AA64" s="183"/>
      <c r="AB64" s="183"/>
      <c r="AC64" s="183"/>
      <c r="AD64" s="183"/>
      <c r="AE64" s="183"/>
      <c r="AF64" s="183"/>
      <c r="AG64" s="186">
        <v>25000000</v>
      </c>
      <c r="AH64" s="183"/>
      <c r="AI64" s="183"/>
      <c r="AJ64" s="185">
        <f t="shared" si="0"/>
        <v>25000000</v>
      </c>
      <c r="AK64" s="278" t="s">
        <v>8</v>
      </c>
    </row>
    <row r="65" spans="1:37" s="272" customFormat="1" ht="90">
      <c r="A65" s="267">
        <v>310</v>
      </c>
      <c r="B65" s="263" t="s">
        <v>387</v>
      </c>
      <c r="C65" s="267">
        <v>1</v>
      </c>
      <c r="D65" s="263" t="s">
        <v>157</v>
      </c>
      <c r="E65" s="267">
        <v>33</v>
      </c>
      <c r="F65" s="263" t="s">
        <v>179</v>
      </c>
      <c r="G65" s="267">
        <v>3301</v>
      </c>
      <c r="H65" s="266" t="s">
        <v>180</v>
      </c>
      <c r="I65" s="267">
        <v>3301</v>
      </c>
      <c r="J65" s="263" t="s">
        <v>181</v>
      </c>
      <c r="K65" s="263" t="s">
        <v>388</v>
      </c>
      <c r="L65" s="267">
        <v>3301087</v>
      </c>
      <c r="M65" s="263" t="s">
        <v>389</v>
      </c>
      <c r="N65" s="267">
        <v>3301087</v>
      </c>
      <c r="O65" s="263" t="s">
        <v>389</v>
      </c>
      <c r="P65" s="267">
        <v>330108701</v>
      </c>
      <c r="Q65" s="278" t="s">
        <v>360</v>
      </c>
      <c r="R65" s="267">
        <v>330108701</v>
      </c>
      <c r="S65" s="268" t="s">
        <v>360</v>
      </c>
      <c r="T65" s="270" t="s">
        <v>166</v>
      </c>
      <c r="U65" s="279">
        <v>5750</v>
      </c>
      <c r="V65" s="279"/>
      <c r="W65" s="279">
        <f>U65+V65</f>
        <v>5750</v>
      </c>
      <c r="X65" s="269">
        <v>2020003630021</v>
      </c>
      <c r="Y65" s="280" t="s">
        <v>390</v>
      </c>
      <c r="Z65" s="263" t="s">
        <v>391</v>
      </c>
      <c r="AA65" s="182"/>
      <c r="AB65" s="183"/>
      <c r="AC65" s="183"/>
      <c r="AD65" s="183"/>
      <c r="AE65" s="183"/>
      <c r="AF65" s="183"/>
      <c r="AG65" s="104">
        <v>336838679</v>
      </c>
      <c r="AH65" s="183"/>
      <c r="AI65" s="183"/>
      <c r="AJ65" s="185">
        <f t="shared" si="0"/>
        <v>336838679</v>
      </c>
      <c r="AK65" s="278" t="s">
        <v>11</v>
      </c>
    </row>
    <row r="66" spans="1:37" s="272" customFormat="1" ht="90">
      <c r="A66" s="267">
        <v>310</v>
      </c>
      <c r="B66" s="263" t="s">
        <v>387</v>
      </c>
      <c r="C66" s="267">
        <v>1</v>
      </c>
      <c r="D66" s="263" t="s">
        <v>157</v>
      </c>
      <c r="E66" s="267">
        <v>33</v>
      </c>
      <c r="F66" s="263" t="s">
        <v>179</v>
      </c>
      <c r="G66" s="267">
        <v>3301</v>
      </c>
      <c r="H66" s="266" t="s">
        <v>180</v>
      </c>
      <c r="I66" s="267">
        <v>3301</v>
      </c>
      <c r="J66" s="263" t="s">
        <v>181</v>
      </c>
      <c r="K66" s="263" t="s">
        <v>392</v>
      </c>
      <c r="L66" s="267">
        <v>3301073</v>
      </c>
      <c r="M66" s="263" t="s">
        <v>393</v>
      </c>
      <c r="N66" s="267">
        <v>3301073</v>
      </c>
      <c r="O66" s="263" t="s">
        <v>393</v>
      </c>
      <c r="P66" s="267">
        <v>330107301</v>
      </c>
      <c r="Q66" s="268" t="s">
        <v>394</v>
      </c>
      <c r="R66" s="267">
        <v>330107301</v>
      </c>
      <c r="S66" s="268" t="s">
        <v>394</v>
      </c>
      <c r="T66" s="270" t="s">
        <v>166</v>
      </c>
      <c r="U66" s="279">
        <v>550</v>
      </c>
      <c r="V66" s="279"/>
      <c r="W66" s="279">
        <f t="shared" ref="W66:W74" si="5">U66+V66</f>
        <v>550</v>
      </c>
      <c r="X66" s="269">
        <v>2020003630021</v>
      </c>
      <c r="Y66" s="280" t="s">
        <v>390</v>
      </c>
      <c r="Z66" s="263" t="s">
        <v>391</v>
      </c>
      <c r="AA66" s="183">
        <v>1498231249</v>
      </c>
      <c r="AB66" s="183"/>
      <c r="AC66" s="183"/>
      <c r="AD66" s="183"/>
      <c r="AE66" s="183"/>
      <c r="AF66" s="183"/>
      <c r="AG66" s="186">
        <v>150000000</v>
      </c>
      <c r="AH66" s="183"/>
      <c r="AI66" s="183"/>
      <c r="AJ66" s="185">
        <f t="shared" si="0"/>
        <v>1648231249</v>
      </c>
      <c r="AK66" s="278" t="s">
        <v>11</v>
      </c>
    </row>
    <row r="67" spans="1:37" s="283" customFormat="1" ht="90">
      <c r="A67" s="267">
        <v>310</v>
      </c>
      <c r="B67" s="263" t="s">
        <v>387</v>
      </c>
      <c r="C67" s="267">
        <v>1</v>
      </c>
      <c r="D67" s="263" t="s">
        <v>157</v>
      </c>
      <c r="E67" s="267">
        <v>33</v>
      </c>
      <c r="F67" s="263" t="s">
        <v>179</v>
      </c>
      <c r="G67" s="267">
        <v>3301</v>
      </c>
      <c r="H67" s="266" t="s">
        <v>180</v>
      </c>
      <c r="I67" s="267">
        <v>3301</v>
      </c>
      <c r="J67" s="263" t="s">
        <v>181</v>
      </c>
      <c r="K67" s="268" t="s">
        <v>182</v>
      </c>
      <c r="L67" s="267" t="s">
        <v>69</v>
      </c>
      <c r="M67" s="263" t="s">
        <v>395</v>
      </c>
      <c r="N67" s="267">
        <v>3301070</v>
      </c>
      <c r="O67" s="263" t="s">
        <v>396</v>
      </c>
      <c r="P67" s="267" t="s">
        <v>69</v>
      </c>
      <c r="Q67" s="268" t="s">
        <v>397</v>
      </c>
      <c r="R67" s="267">
        <v>330107000</v>
      </c>
      <c r="S67" s="268" t="s">
        <v>111</v>
      </c>
      <c r="T67" s="270" t="s">
        <v>166</v>
      </c>
      <c r="U67" s="279">
        <v>0.3</v>
      </c>
      <c r="V67" s="279">
        <v>0.05</v>
      </c>
      <c r="W67" s="279">
        <f t="shared" si="5"/>
        <v>0.35</v>
      </c>
      <c r="X67" s="269">
        <v>2020003630021</v>
      </c>
      <c r="Y67" s="280" t="s">
        <v>390</v>
      </c>
      <c r="Z67" s="263" t="s">
        <v>391</v>
      </c>
      <c r="AA67" s="204"/>
      <c r="AB67" s="183"/>
      <c r="AC67" s="183"/>
      <c r="AD67" s="183"/>
      <c r="AE67" s="183"/>
      <c r="AF67" s="183"/>
      <c r="AG67" s="104">
        <v>36000000</v>
      </c>
      <c r="AH67" s="183"/>
      <c r="AI67" s="183"/>
      <c r="AJ67" s="185">
        <f t="shared" si="0"/>
        <v>36000000</v>
      </c>
      <c r="AK67" s="278" t="s">
        <v>11</v>
      </c>
    </row>
    <row r="68" spans="1:37" s="283" customFormat="1" ht="90">
      <c r="A68" s="267">
        <v>310</v>
      </c>
      <c r="B68" s="263" t="s">
        <v>387</v>
      </c>
      <c r="C68" s="267">
        <v>1</v>
      </c>
      <c r="D68" s="263" t="s">
        <v>157</v>
      </c>
      <c r="E68" s="267">
        <v>33</v>
      </c>
      <c r="F68" s="263" t="s">
        <v>179</v>
      </c>
      <c r="G68" s="267">
        <v>3301</v>
      </c>
      <c r="H68" s="266" t="s">
        <v>180</v>
      </c>
      <c r="I68" s="267">
        <v>3301</v>
      </c>
      <c r="J68" s="263" t="s">
        <v>181</v>
      </c>
      <c r="K68" s="263" t="s">
        <v>392</v>
      </c>
      <c r="L68" s="267">
        <v>3301099</v>
      </c>
      <c r="M68" s="263" t="s">
        <v>398</v>
      </c>
      <c r="N68" s="267">
        <v>3301099</v>
      </c>
      <c r="O68" s="263" t="s">
        <v>398</v>
      </c>
      <c r="P68" s="267">
        <v>330109900</v>
      </c>
      <c r="Q68" s="268" t="s">
        <v>399</v>
      </c>
      <c r="R68" s="267">
        <v>330109900</v>
      </c>
      <c r="S68" s="268" t="s">
        <v>399</v>
      </c>
      <c r="T68" s="279" t="s">
        <v>77</v>
      </c>
      <c r="U68" s="279">
        <v>1</v>
      </c>
      <c r="V68" s="279"/>
      <c r="W68" s="279">
        <f t="shared" si="5"/>
        <v>1</v>
      </c>
      <c r="X68" s="269">
        <v>2020003630021</v>
      </c>
      <c r="Y68" s="280" t="s">
        <v>390</v>
      </c>
      <c r="Z68" s="263" t="s">
        <v>391</v>
      </c>
      <c r="AA68" s="204"/>
      <c r="AB68" s="183"/>
      <c r="AC68" s="183"/>
      <c r="AD68" s="183"/>
      <c r="AE68" s="183"/>
      <c r="AF68" s="183"/>
      <c r="AG68" s="104">
        <v>30000000</v>
      </c>
      <c r="AH68" s="183"/>
      <c r="AI68" s="183"/>
      <c r="AJ68" s="185">
        <f t="shared" si="0"/>
        <v>30000000</v>
      </c>
      <c r="AK68" s="278" t="s">
        <v>11</v>
      </c>
    </row>
    <row r="69" spans="1:37" s="283" customFormat="1" ht="90">
      <c r="A69" s="267">
        <v>310</v>
      </c>
      <c r="B69" s="263" t="s">
        <v>387</v>
      </c>
      <c r="C69" s="267">
        <v>1</v>
      </c>
      <c r="D69" s="263" t="s">
        <v>157</v>
      </c>
      <c r="E69" s="267">
        <v>33</v>
      </c>
      <c r="F69" s="263" t="s">
        <v>179</v>
      </c>
      <c r="G69" s="267">
        <v>3301</v>
      </c>
      <c r="H69" s="266" t="s">
        <v>180</v>
      </c>
      <c r="I69" s="267">
        <v>3301</v>
      </c>
      <c r="J69" s="263" t="s">
        <v>181</v>
      </c>
      <c r="K69" s="263" t="s">
        <v>388</v>
      </c>
      <c r="L69" s="267">
        <v>3301052</v>
      </c>
      <c r="M69" s="263" t="s">
        <v>400</v>
      </c>
      <c r="N69" s="267">
        <v>3301052</v>
      </c>
      <c r="O69" s="263" t="s">
        <v>400</v>
      </c>
      <c r="P69" s="187">
        <v>330105203</v>
      </c>
      <c r="Q69" s="268" t="s">
        <v>401</v>
      </c>
      <c r="R69" s="187">
        <v>330105203</v>
      </c>
      <c r="S69" s="268" t="s">
        <v>401</v>
      </c>
      <c r="T69" s="279" t="s">
        <v>77</v>
      </c>
      <c r="U69" s="279">
        <v>135</v>
      </c>
      <c r="V69" s="279"/>
      <c r="W69" s="279">
        <f t="shared" si="5"/>
        <v>135</v>
      </c>
      <c r="X69" s="269">
        <v>2020003630021</v>
      </c>
      <c r="Y69" s="280" t="s">
        <v>390</v>
      </c>
      <c r="Z69" s="263" t="s">
        <v>391</v>
      </c>
      <c r="AA69" s="204"/>
      <c r="AB69" s="183"/>
      <c r="AC69" s="183"/>
      <c r="AD69" s="183"/>
      <c r="AE69" s="183"/>
      <c r="AF69" s="183"/>
      <c r="AG69" s="104">
        <v>20000000</v>
      </c>
      <c r="AH69" s="183"/>
      <c r="AI69" s="183"/>
      <c r="AJ69" s="185">
        <f t="shared" si="0"/>
        <v>20000000</v>
      </c>
      <c r="AK69" s="278" t="s">
        <v>11</v>
      </c>
    </row>
    <row r="70" spans="1:37" s="283" customFormat="1" ht="90">
      <c r="A70" s="267">
        <v>310</v>
      </c>
      <c r="B70" s="263" t="s">
        <v>387</v>
      </c>
      <c r="C70" s="267">
        <v>1</v>
      </c>
      <c r="D70" s="263" t="s">
        <v>157</v>
      </c>
      <c r="E70" s="267">
        <v>33</v>
      </c>
      <c r="F70" s="263" t="s">
        <v>179</v>
      </c>
      <c r="G70" s="267">
        <v>3301</v>
      </c>
      <c r="H70" s="266" t="s">
        <v>180</v>
      </c>
      <c r="I70" s="267">
        <v>3301</v>
      </c>
      <c r="J70" s="263" t="s">
        <v>181</v>
      </c>
      <c r="K70" s="263" t="s">
        <v>402</v>
      </c>
      <c r="L70" s="267">
        <v>3301085</v>
      </c>
      <c r="M70" s="263" t="s">
        <v>403</v>
      </c>
      <c r="N70" s="267">
        <v>3301085</v>
      </c>
      <c r="O70" s="263" t="s">
        <v>403</v>
      </c>
      <c r="P70" s="267" t="s">
        <v>404</v>
      </c>
      <c r="Q70" s="268" t="s">
        <v>405</v>
      </c>
      <c r="R70" s="267" t="s">
        <v>404</v>
      </c>
      <c r="S70" s="268" t="s">
        <v>405</v>
      </c>
      <c r="T70" s="270" t="s">
        <v>166</v>
      </c>
      <c r="U70" s="286">
        <v>115000</v>
      </c>
      <c r="V70" s="286"/>
      <c r="W70" s="279">
        <f t="shared" si="5"/>
        <v>115000</v>
      </c>
      <c r="X70" s="269">
        <v>2020003630020</v>
      </c>
      <c r="Y70" s="280" t="s">
        <v>406</v>
      </c>
      <c r="Z70" s="280" t="s">
        <v>407</v>
      </c>
      <c r="AA70" s="104">
        <v>139705208</v>
      </c>
      <c r="AB70" s="183"/>
      <c r="AC70" s="183"/>
      <c r="AD70" s="183"/>
      <c r="AE70" s="183"/>
      <c r="AF70" s="183"/>
      <c r="AG70" s="186">
        <v>20000000</v>
      </c>
      <c r="AH70" s="183"/>
      <c r="AI70" s="183"/>
      <c r="AJ70" s="185">
        <f t="shared" si="0"/>
        <v>159705208</v>
      </c>
      <c r="AK70" s="278" t="s">
        <v>11</v>
      </c>
    </row>
    <row r="71" spans="1:37" s="283" customFormat="1" ht="90">
      <c r="A71" s="267">
        <v>310</v>
      </c>
      <c r="B71" s="263" t="s">
        <v>387</v>
      </c>
      <c r="C71" s="267">
        <v>1</v>
      </c>
      <c r="D71" s="263" t="s">
        <v>157</v>
      </c>
      <c r="E71" s="267">
        <v>33</v>
      </c>
      <c r="F71" s="263" t="s">
        <v>179</v>
      </c>
      <c r="G71" s="267">
        <v>3301</v>
      </c>
      <c r="H71" s="266" t="s">
        <v>180</v>
      </c>
      <c r="I71" s="267">
        <v>3301</v>
      </c>
      <c r="J71" s="263" t="s">
        <v>181</v>
      </c>
      <c r="K71" s="263" t="s">
        <v>402</v>
      </c>
      <c r="L71" s="267">
        <v>3301100</v>
      </c>
      <c r="M71" s="263" t="s">
        <v>408</v>
      </c>
      <c r="N71" s="267">
        <v>3301100</v>
      </c>
      <c r="O71" s="263" t="s">
        <v>408</v>
      </c>
      <c r="P71" s="187" t="s">
        <v>409</v>
      </c>
      <c r="Q71" s="268" t="s">
        <v>410</v>
      </c>
      <c r="R71" s="187" t="s">
        <v>409</v>
      </c>
      <c r="S71" s="268" t="s">
        <v>410</v>
      </c>
      <c r="T71" s="270" t="s">
        <v>166</v>
      </c>
      <c r="U71" s="279">
        <v>10</v>
      </c>
      <c r="V71" s="279"/>
      <c r="W71" s="279">
        <f t="shared" si="5"/>
        <v>10</v>
      </c>
      <c r="X71" s="269">
        <v>2020003630020</v>
      </c>
      <c r="Y71" s="278" t="s">
        <v>406</v>
      </c>
      <c r="Z71" s="280" t="s">
        <v>407</v>
      </c>
      <c r="AA71" s="104">
        <v>110000000</v>
      </c>
      <c r="AB71" s="183"/>
      <c r="AC71" s="183"/>
      <c r="AD71" s="183"/>
      <c r="AE71" s="183"/>
      <c r="AF71" s="183"/>
      <c r="AG71" s="183">
        <v>18000000</v>
      </c>
      <c r="AH71" s="183"/>
      <c r="AI71" s="183"/>
      <c r="AJ71" s="185">
        <f t="shared" ref="AJ71:AJ134" si="6">AA71+AB71+AC71+AD71+AE71+AF71+AG71+AH71+AI71</f>
        <v>128000000</v>
      </c>
      <c r="AK71" s="278" t="s">
        <v>11</v>
      </c>
    </row>
    <row r="72" spans="1:37" s="283" customFormat="1" ht="75">
      <c r="A72" s="267">
        <v>310</v>
      </c>
      <c r="B72" s="263" t="s">
        <v>387</v>
      </c>
      <c r="C72" s="267">
        <v>1</v>
      </c>
      <c r="D72" s="263" t="s">
        <v>157</v>
      </c>
      <c r="E72" s="267">
        <v>33</v>
      </c>
      <c r="F72" s="263" t="s">
        <v>179</v>
      </c>
      <c r="G72" s="267">
        <v>3301</v>
      </c>
      <c r="H72" s="266" t="s">
        <v>180</v>
      </c>
      <c r="I72" s="267">
        <v>3301</v>
      </c>
      <c r="J72" s="263" t="s">
        <v>181</v>
      </c>
      <c r="K72" s="263" t="s">
        <v>392</v>
      </c>
      <c r="L72" s="267">
        <v>3301095</v>
      </c>
      <c r="M72" s="263" t="s">
        <v>411</v>
      </c>
      <c r="N72" s="267">
        <v>3301095</v>
      </c>
      <c r="O72" s="263" t="s">
        <v>411</v>
      </c>
      <c r="P72" s="267" t="s">
        <v>412</v>
      </c>
      <c r="Q72" s="268" t="s">
        <v>413</v>
      </c>
      <c r="R72" s="267" t="s">
        <v>412</v>
      </c>
      <c r="S72" s="278" t="s">
        <v>413</v>
      </c>
      <c r="T72" s="270" t="s">
        <v>166</v>
      </c>
      <c r="U72" s="279">
        <v>150</v>
      </c>
      <c r="V72" s="279">
        <v>130</v>
      </c>
      <c r="W72" s="279">
        <f t="shared" si="5"/>
        <v>280</v>
      </c>
      <c r="X72" s="269">
        <v>2020003630072</v>
      </c>
      <c r="Y72" s="280" t="s">
        <v>414</v>
      </c>
      <c r="Z72" s="278" t="s">
        <v>415</v>
      </c>
      <c r="AA72" s="183">
        <v>249705208</v>
      </c>
      <c r="AB72" s="183"/>
      <c r="AC72" s="183"/>
      <c r="AD72" s="183"/>
      <c r="AE72" s="183"/>
      <c r="AF72" s="183"/>
      <c r="AG72" s="104">
        <v>20000000</v>
      </c>
      <c r="AH72" s="183"/>
      <c r="AI72" s="183"/>
      <c r="AJ72" s="185">
        <f t="shared" si="6"/>
        <v>269705208</v>
      </c>
      <c r="AK72" s="278" t="s">
        <v>11</v>
      </c>
    </row>
    <row r="73" spans="1:37" s="283" customFormat="1" ht="90">
      <c r="A73" s="267">
        <v>310</v>
      </c>
      <c r="B73" s="263" t="s">
        <v>387</v>
      </c>
      <c r="C73" s="267">
        <v>1</v>
      </c>
      <c r="D73" s="263" t="s">
        <v>157</v>
      </c>
      <c r="E73" s="267">
        <v>33</v>
      </c>
      <c r="F73" s="263" t="s">
        <v>179</v>
      </c>
      <c r="G73" s="267">
        <v>3302</v>
      </c>
      <c r="H73" s="266" t="s">
        <v>416</v>
      </c>
      <c r="I73" s="267">
        <v>3302</v>
      </c>
      <c r="J73" s="263" t="s">
        <v>417</v>
      </c>
      <c r="K73" s="263" t="s">
        <v>418</v>
      </c>
      <c r="L73" s="200">
        <v>3302042</v>
      </c>
      <c r="M73" s="263" t="s">
        <v>419</v>
      </c>
      <c r="N73" s="200">
        <v>3302042</v>
      </c>
      <c r="O73" s="263" t="s">
        <v>419</v>
      </c>
      <c r="P73" s="267" t="s">
        <v>420</v>
      </c>
      <c r="Q73" s="268" t="s">
        <v>421</v>
      </c>
      <c r="R73" s="267" t="s">
        <v>420</v>
      </c>
      <c r="S73" s="268" t="s">
        <v>421</v>
      </c>
      <c r="T73" s="270" t="s">
        <v>166</v>
      </c>
      <c r="U73" s="279">
        <v>12</v>
      </c>
      <c r="V73" s="279"/>
      <c r="W73" s="279">
        <f t="shared" si="5"/>
        <v>12</v>
      </c>
      <c r="X73" s="269">
        <v>2020003630073</v>
      </c>
      <c r="Y73" s="280" t="s">
        <v>422</v>
      </c>
      <c r="Z73" s="263" t="s">
        <v>423</v>
      </c>
      <c r="AA73" s="183"/>
      <c r="AB73" s="183"/>
      <c r="AC73" s="183"/>
      <c r="AD73" s="183"/>
      <c r="AE73" s="183"/>
      <c r="AF73" s="183"/>
      <c r="AG73" s="186">
        <v>66500000</v>
      </c>
      <c r="AH73" s="182"/>
      <c r="AI73" s="185"/>
      <c r="AJ73" s="185">
        <f t="shared" si="6"/>
        <v>66500000</v>
      </c>
      <c r="AK73" s="278" t="s">
        <v>11</v>
      </c>
    </row>
    <row r="74" spans="1:37" s="283" customFormat="1" ht="90">
      <c r="A74" s="267">
        <v>310</v>
      </c>
      <c r="B74" s="263" t="s">
        <v>387</v>
      </c>
      <c r="C74" s="267">
        <v>1</v>
      </c>
      <c r="D74" s="263" t="s">
        <v>157</v>
      </c>
      <c r="E74" s="267">
        <v>33</v>
      </c>
      <c r="F74" s="263" t="s">
        <v>179</v>
      </c>
      <c r="G74" s="267">
        <v>3302</v>
      </c>
      <c r="H74" s="266" t="s">
        <v>416</v>
      </c>
      <c r="I74" s="267">
        <v>3302</v>
      </c>
      <c r="J74" s="263" t="s">
        <v>417</v>
      </c>
      <c r="K74" s="263" t="s">
        <v>418</v>
      </c>
      <c r="L74" s="200">
        <v>3302070</v>
      </c>
      <c r="M74" s="263" t="s">
        <v>424</v>
      </c>
      <c r="N74" s="200">
        <v>3302070</v>
      </c>
      <c r="O74" s="263" t="s">
        <v>424</v>
      </c>
      <c r="P74" s="187" t="s">
        <v>425</v>
      </c>
      <c r="Q74" s="268" t="s">
        <v>410</v>
      </c>
      <c r="R74" s="187" t="s">
        <v>425</v>
      </c>
      <c r="S74" s="268" t="s">
        <v>410</v>
      </c>
      <c r="T74" s="270" t="s">
        <v>77</v>
      </c>
      <c r="U74" s="279">
        <v>4</v>
      </c>
      <c r="V74" s="279"/>
      <c r="W74" s="279">
        <f t="shared" si="5"/>
        <v>4</v>
      </c>
      <c r="X74" s="269">
        <v>2020003630073</v>
      </c>
      <c r="Y74" s="280" t="s">
        <v>422</v>
      </c>
      <c r="Z74" s="263" t="s">
        <v>423</v>
      </c>
      <c r="AA74" s="182"/>
      <c r="AB74" s="183"/>
      <c r="AC74" s="183"/>
      <c r="AD74" s="183"/>
      <c r="AE74" s="183"/>
      <c r="AF74" s="183"/>
      <c r="AG74" s="186">
        <v>66500000</v>
      </c>
      <c r="AH74" s="185">
        <v>145398717</v>
      </c>
      <c r="AI74" s="185"/>
      <c r="AJ74" s="185">
        <f t="shared" si="6"/>
        <v>211898717</v>
      </c>
      <c r="AK74" s="278" t="s">
        <v>11</v>
      </c>
    </row>
    <row r="75" spans="1:37" s="272" customFormat="1" ht="60">
      <c r="A75" s="267">
        <v>311</v>
      </c>
      <c r="B75" s="263" t="s">
        <v>426</v>
      </c>
      <c r="C75" s="285">
        <v>2</v>
      </c>
      <c r="D75" s="263" t="s">
        <v>209</v>
      </c>
      <c r="E75" s="267">
        <v>35</v>
      </c>
      <c r="F75" s="263" t="s">
        <v>427</v>
      </c>
      <c r="G75" s="267">
        <v>3502</v>
      </c>
      <c r="H75" s="266" t="s">
        <v>428</v>
      </c>
      <c r="I75" s="267">
        <v>3502</v>
      </c>
      <c r="J75" s="263" t="s">
        <v>429</v>
      </c>
      <c r="K75" s="263" t="s">
        <v>430</v>
      </c>
      <c r="L75" s="267">
        <v>3502006</v>
      </c>
      <c r="M75" s="263" t="s">
        <v>431</v>
      </c>
      <c r="N75" s="285">
        <v>3502006</v>
      </c>
      <c r="O75" s="263" t="s">
        <v>431</v>
      </c>
      <c r="P75" s="267" t="s">
        <v>432</v>
      </c>
      <c r="Q75" s="268" t="s">
        <v>433</v>
      </c>
      <c r="R75" s="267" t="s">
        <v>432</v>
      </c>
      <c r="S75" s="268" t="s">
        <v>433</v>
      </c>
      <c r="T75" s="284" t="s">
        <v>166</v>
      </c>
      <c r="U75" s="279">
        <v>1</v>
      </c>
      <c r="V75" s="279"/>
      <c r="W75" s="279">
        <f>U75+V75</f>
        <v>1</v>
      </c>
      <c r="X75" s="269">
        <v>2020003630074</v>
      </c>
      <c r="Y75" s="280" t="s">
        <v>434</v>
      </c>
      <c r="Z75" s="263" t="s">
        <v>435</v>
      </c>
      <c r="AA75" s="183"/>
      <c r="AB75" s="183"/>
      <c r="AC75" s="183"/>
      <c r="AD75" s="183"/>
      <c r="AE75" s="183"/>
      <c r="AF75" s="183"/>
      <c r="AG75" s="185">
        <v>30000000</v>
      </c>
      <c r="AH75" s="183"/>
      <c r="AI75" s="183"/>
      <c r="AJ75" s="185">
        <f t="shared" si="6"/>
        <v>30000000</v>
      </c>
      <c r="AK75" s="287" t="s">
        <v>12</v>
      </c>
    </row>
    <row r="76" spans="1:37" s="272" customFormat="1" ht="60">
      <c r="A76" s="267">
        <v>311</v>
      </c>
      <c r="B76" s="263" t="s">
        <v>426</v>
      </c>
      <c r="C76" s="285">
        <v>2</v>
      </c>
      <c r="D76" s="263" t="s">
        <v>209</v>
      </c>
      <c r="E76" s="267">
        <v>35</v>
      </c>
      <c r="F76" s="263" t="s">
        <v>427</v>
      </c>
      <c r="G76" s="267">
        <v>3502</v>
      </c>
      <c r="H76" s="266" t="s">
        <v>428</v>
      </c>
      <c r="I76" s="267">
        <v>3502</v>
      </c>
      <c r="J76" s="263" t="s">
        <v>429</v>
      </c>
      <c r="K76" s="263" t="s">
        <v>430</v>
      </c>
      <c r="L76" s="267">
        <v>3502007</v>
      </c>
      <c r="M76" s="263" t="s">
        <v>436</v>
      </c>
      <c r="N76" s="285">
        <v>3502007</v>
      </c>
      <c r="O76" s="263" t="s">
        <v>436</v>
      </c>
      <c r="P76" s="267" t="s">
        <v>437</v>
      </c>
      <c r="Q76" s="268" t="s">
        <v>438</v>
      </c>
      <c r="R76" s="267">
        <v>350200700</v>
      </c>
      <c r="S76" s="268" t="s">
        <v>438</v>
      </c>
      <c r="T76" s="284" t="s">
        <v>77</v>
      </c>
      <c r="U76" s="279">
        <v>7</v>
      </c>
      <c r="V76" s="279"/>
      <c r="W76" s="279">
        <f t="shared" ref="W76:W84" si="7">U76+V76</f>
        <v>7</v>
      </c>
      <c r="X76" s="269">
        <v>2020003630074</v>
      </c>
      <c r="Y76" s="280" t="s">
        <v>434</v>
      </c>
      <c r="Z76" s="263" t="s">
        <v>435</v>
      </c>
      <c r="AA76" s="183"/>
      <c r="AB76" s="183"/>
      <c r="AC76" s="183"/>
      <c r="AD76" s="183"/>
      <c r="AE76" s="183"/>
      <c r="AF76" s="183"/>
      <c r="AG76" s="185">
        <v>50000000</v>
      </c>
      <c r="AH76" s="183"/>
      <c r="AI76" s="183"/>
      <c r="AJ76" s="185">
        <f t="shared" si="6"/>
        <v>50000000</v>
      </c>
      <c r="AK76" s="287" t="s">
        <v>12</v>
      </c>
    </row>
    <row r="77" spans="1:37" s="272" customFormat="1" ht="60">
      <c r="A77" s="267">
        <v>311</v>
      </c>
      <c r="B77" s="263" t="s">
        <v>426</v>
      </c>
      <c r="C77" s="285">
        <v>2</v>
      </c>
      <c r="D77" s="263" t="s">
        <v>209</v>
      </c>
      <c r="E77" s="267">
        <v>35</v>
      </c>
      <c r="F77" s="263" t="s">
        <v>427</v>
      </c>
      <c r="G77" s="267">
        <v>3502</v>
      </c>
      <c r="H77" s="266" t="s">
        <v>428</v>
      </c>
      <c r="I77" s="267">
        <v>3502</v>
      </c>
      <c r="J77" s="263" t="s">
        <v>429</v>
      </c>
      <c r="K77" s="263" t="s">
        <v>430</v>
      </c>
      <c r="L77" s="190">
        <v>3502022</v>
      </c>
      <c r="M77" s="263" t="s">
        <v>439</v>
      </c>
      <c r="N77" s="190">
        <v>3502022</v>
      </c>
      <c r="O77" s="263" t="s">
        <v>439</v>
      </c>
      <c r="P77" s="191" t="s">
        <v>440</v>
      </c>
      <c r="Q77" s="268" t="s">
        <v>441</v>
      </c>
      <c r="R77" s="191" t="s">
        <v>440</v>
      </c>
      <c r="S77" s="268" t="s">
        <v>441</v>
      </c>
      <c r="T77" s="279" t="s">
        <v>77</v>
      </c>
      <c r="U77" s="279">
        <v>14</v>
      </c>
      <c r="V77" s="279"/>
      <c r="W77" s="279">
        <f t="shared" si="7"/>
        <v>14</v>
      </c>
      <c r="X77" s="269">
        <v>2020003630075</v>
      </c>
      <c r="Y77" s="280" t="s">
        <v>442</v>
      </c>
      <c r="Z77" s="263" t="s">
        <v>443</v>
      </c>
      <c r="AA77" s="183"/>
      <c r="AB77" s="183"/>
      <c r="AC77" s="183"/>
      <c r="AD77" s="183"/>
      <c r="AE77" s="183"/>
      <c r="AF77" s="183"/>
      <c r="AG77" s="185">
        <v>137351072</v>
      </c>
      <c r="AH77" s="183"/>
      <c r="AI77" s="183"/>
      <c r="AJ77" s="185">
        <f t="shared" si="6"/>
        <v>137351072</v>
      </c>
      <c r="AK77" s="287" t="s">
        <v>12</v>
      </c>
    </row>
    <row r="78" spans="1:37" s="272" customFormat="1" ht="105">
      <c r="A78" s="267">
        <v>311</v>
      </c>
      <c r="B78" s="263" t="s">
        <v>426</v>
      </c>
      <c r="C78" s="285">
        <v>2</v>
      </c>
      <c r="D78" s="263" t="s">
        <v>209</v>
      </c>
      <c r="E78" s="267">
        <v>35</v>
      </c>
      <c r="F78" s="263" t="s">
        <v>427</v>
      </c>
      <c r="G78" s="267">
        <v>3502</v>
      </c>
      <c r="H78" s="266" t="s">
        <v>428</v>
      </c>
      <c r="I78" s="267">
        <v>3502</v>
      </c>
      <c r="J78" s="263" t="s">
        <v>429</v>
      </c>
      <c r="K78" s="263" t="s">
        <v>444</v>
      </c>
      <c r="L78" s="190">
        <v>3502039</v>
      </c>
      <c r="M78" s="263" t="s">
        <v>445</v>
      </c>
      <c r="N78" s="190">
        <v>3502039</v>
      </c>
      <c r="O78" s="263" t="s">
        <v>445</v>
      </c>
      <c r="P78" s="267" t="s">
        <v>446</v>
      </c>
      <c r="Q78" s="268" t="s">
        <v>129</v>
      </c>
      <c r="R78" s="267" t="s">
        <v>446</v>
      </c>
      <c r="S78" s="268" t="s">
        <v>129</v>
      </c>
      <c r="T78" s="270" t="s">
        <v>77</v>
      </c>
      <c r="U78" s="279">
        <v>12</v>
      </c>
      <c r="V78" s="279"/>
      <c r="W78" s="279">
        <f t="shared" si="7"/>
        <v>12</v>
      </c>
      <c r="X78" s="269">
        <v>2020003630076</v>
      </c>
      <c r="Y78" s="280" t="s">
        <v>447</v>
      </c>
      <c r="Z78" s="263" t="s">
        <v>448</v>
      </c>
      <c r="AA78" s="183"/>
      <c r="AB78" s="183"/>
      <c r="AC78" s="183"/>
      <c r="AD78" s="183"/>
      <c r="AE78" s="183"/>
      <c r="AF78" s="183"/>
      <c r="AG78" s="185">
        <v>138213547</v>
      </c>
      <c r="AH78" s="183"/>
      <c r="AI78" s="183"/>
      <c r="AJ78" s="185">
        <f t="shared" si="6"/>
        <v>138213547</v>
      </c>
      <c r="AK78" s="287" t="s">
        <v>12</v>
      </c>
    </row>
    <row r="79" spans="1:37" s="272" customFormat="1" ht="105">
      <c r="A79" s="267">
        <v>311</v>
      </c>
      <c r="B79" s="263" t="s">
        <v>426</v>
      </c>
      <c r="C79" s="285">
        <v>2</v>
      </c>
      <c r="D79" s="263" t="s">
        <v>209</v>
      </c>
      <c r="E79" s="267">
        <v>35</v>
      </c>
      <c r="F79" s="263" t="s">
        <v>427</v>
      </c>
      <c r="G79" s="267">
        <v>3502</v>
      </c>
      <c r="H79" s="266" t="s">
        <v>428</v>
      </c>
      <c r="I79" s="267">
        <v>3502</v>
      </c>
      <c r="J79" s="263" t="s">
        <v>429</v>
      </c>
      <c r="K79" s="263" t="s">
        <v>444</v>
      </c>
      <c r="L79" s="190">
        <v>3502039</v>
      </c>
      <c r="M79" s="263" t="s">
        <v>445</v>
      </c>
      <c r="N79" s="190">
        <v>3502039</v>
      </c>
      <c r="O79" s="263" t="s">
        <v>445</v>
      </c>
      <c r="P79" s="191">
        <v>350203910</v>
      </c>
      <c r="Q79" s="268" t="s">
        <v>449</v>
      </c>
      <c r="R79" s="191">
        <v>350203910</v>
      </c>
      <c r="S79" s="268" t="s">
        <v>449</v>
      </c>
      <c r="T79" s="284" t="s">
        <v>166</v>
      </c>
      <c r="U79" s="279">
        <v>2</v>
      </c>
      <c r="V79" s="279"/>
      <c r="W79" s="279">
        <f t="shared" si="7"/>
        <v>2</v>
      </c>
      <c r="X79" s="269">
        <v>2020003630076</v>
      </c>
      <c r="Y79" s="280" t="s">
        <v>447</v>
      </c>
      <c r="Z79" s="263" t="s">
        <v>448</v>
      </c>
      <c r="AA79" s="183"/>
      <c r="AB79" s="183"/>
      <c r="AC79" s="183"/>
      <c r="AD79" s="183"/>
      <c r="AE79" s="183"/>
      <c r="AF79" s="183"/>
      <c r="AG79" s="185">
        <v>50709524</v>
      </c>
      <c r="AH79" s="183"/>
      <c r="AI79" s="183"/>
      <c r="AJ79" s="185">
        <f t="shared" si="6"/>
        <v>50709524</v>
      </c>
      <c r="AK79" s="287" t="s">
        <v>12</v>
      </c>
    </row>
    <row r="80" spans="1:37" s="272" customFormat="1" ht="60">
      <c r="A80" s="267">
        <v>311</v>
      </c>
      <c r="B80" s="263" t="s">
        <v>426</v>
      </c>
      <c r="C80" s="285">
        <v>2</v>
      </c>
      <c r="D80" s="263" t="s">
        <v>209</v>
      </c>
      <c r="E80" s="267">
        <v>35</v>
      </c>
      <c r="F80" s="263" t="s">
        <v>427</v>
      </c>
      <c r="G80" s="267">
        <v>3502</v>
      </c>
      <c r="H80" s="266" t="s">
        <v>428</v>
      </c>
      <c r="I80" s="267">
        <v>3502</v>
      </c>
      <c r="J80" s="263" t="s">
        <v>429</v>
      </c>
      <c r="K80" s="263" t="s">
        <v>444</v>
      </c>
      <c r="L80" s="190">
        <v>3502046</v>
      </c>
      <c r="M80" s="263" t="s">
        <v>450</v>
      </c>
      <c r="N80" s="190">
        <v>3502046</v>
      </c>
      <c r="O80" s="263" t="s">
        <v>450</v>
      </c>
      <c r="P80" s="267" t="s">
        <v>451</v>
      </c>
      <c r="Q80" s="268" t="s">
        <v>452</v>
      </c>
      <c r="R80" s="267" t="s">
        <v>451</v>
      </c>
      <c r="S80" s="268" t="s">
        <v>452</v>
      </c>
      <c r="T80" s="284" t="s">
        <v>166</v>
      </c>
      <c r="U80" s="279">
        <v>1</v>
      </c>
      <c r="V80" s="279"/>
      <c r="W80" s="279">
        <f t="shared" si="7"/>
        <v>1</v>
      </c>
      <c r="X80" s="269">
        <v>2020003630077</v>
      </c>
      <c r="Y80" s="280" t="s">
        <v>453</v>
      </c>
      <c r="Z80" s="263" t="s">
        <v>454</v>
      </c>
      <c r="AA80" s="183"/>
      <c r="AB80" s="183"/>
      <c r="AC80" s="183"/>
      <c r="AD80" s="183"/>
      <c r="AE80" s="183"/>
      <c r="AF80" s="183"/>
      <c r="AG80" s="185"/>
      <c r="AH80" s="185">
        <v>864000000</v>
      </c>
      <c r="AI80" s="184"/>
      <c r="AJ80" s="185">
        <f t="shared" si="6"/>
        <v>864000000</v>
      </c>
      <c r="AK80" s="287" t="s">
        <v>12</v>
      </c>
    </row>
    <row r="81" spans="1:37" s="272" customFormat="1" ht="75">
      <c r="A81" s="267">
        <v>311</v>
      </c>
      <c r="B81" s="263" t="s">
        <v>426</v>
      </c>
      <c r="C81" s="285">
        <v>2</v>
      </c>
      <c r="D81" s="263" t="s">
        <v>209</v>
      </c>
      <c r="E81" s="267">
        <v>36</v>
      </c>
      <c r="F81" s="263" t="s">
        <v>455</v>
      </c>
      <c r="G81" s="267">
        <v>3602</v>
      </c>
      <c r="H81" s="266" t="s">
        <v>456</v>
      </c>
      <c r="I81" s="267">
        <v>3602</v>
      </c>
      <c r="J81" s="263" t="s">
        <v>457</v>
      </c>
      <c r="K81" s="263" t="s">
        <v>430</v>
      </c>
      <c r="L81" s="267">
        <v>3602018</v>
      </c>
      <c r="M81" s="263" t="s">
        <v>458</v>
      </c>
      <c r="N81" s="267">
        <v>3602018</v>
      </c>
      <c r="O81" s="263" t="s">
        <v>458</v>
      </c>
      <c r="P81" s="191" t="s">
        <v>459</v>
      </c>
      <c r="Q81" s="268" t="s">
        <v>460</v>
      </c>
      <c r="R81" s="191" t="s">
        <v>459</v>
      </c>
      <c r="S81" s="268" t="s">
        <v>460</v>
      </c>
      <c r="T81" s="284" t="s">
        <v>166</v>
      </c>
      <c r="U81" s="279">
        <v>4</v>
      </c>
      <c r="V81" s="279"/>
      <c r="W81" s="279">
        <f t="shared" si="7"/>
        <v>4</v>
      </c>
      <c r="X81" s="269">
        <v>2020003630078</v>
      </c>
      <c r="Y81" s="280" t="s">
        <v>461</v>
      </c>
      <c r="Z81" s="263" t="s">
        <v>462</v>
      </c>
      <c r="AA81" s="183"/>
      <c r="AB81" s="183"/>
      <c r="AC81" s="183"/>
      <c r="AD81" s="183"/>
      <c r="AE81" s="183"/>
      <c r="AF81" s="183"/>
      <c r="AG81" s="185">
        <v>200000000</v>
      </c>
      <c r="AH81" s="183"/>
      <c r="AI81" s="183"/>
      <c r="AJ81" s="185">
        <f t="shared" si="6"/>
        <v>200000000</v>
      </c>
      <c r="AK81" s="287" t="s">
        <v>12</v>
      </c>
    </row>
    <row r="82" spans="1:37" s="272" customFormat="1" ht="75">
      <c r="A82" s="267">
        <v>311</v>
      </c>
      <c r="B82" s="263" t="s">
        <v>426</v>
      </c>
      <c r="C82" s="285">
        <v>2</v>
      </c>
      <c r="D82" s="263" t="s">
        <v>209</v>
      </c>
      <c r="E82" s="267">
        <v>36</v>
      </c>
      <c r="F82" s="263" t="s">
        <v>455</v>
      </c>
      <c r="G82" s="267">
        <v>3602</v>
      </c>
      <c r="H82" s="266" t="s">
        <v>456</v>
      </c>
      <c r="I82" s="267">
        <v>3602</v>
      </c>
      <c r="J82" s="263" t="s">
        <v>457</v>
      </c>
      <c r="K82" s="263" t="s">
        <v>430</v>
      </c>
      <c r="L82" s="267">
        <v>3602032</v>
      </c>
      <c r="M82" s="263" t="s">
        <v>463</v>
      </c>
      <c r="N82" s="285">
        <v>3602032</v>
      </c>
      <c r="O82" s="263" t="s">
        <v>463</v>
      </c>
      <c r="P82" s="191" t="s">
        <v>464</v>
      </c>
      <c r="Q82" s="268" t="s">
        <v>465</v>
      </c>
      <c r="R82" s="191" t="s">
        <v>464</v>
      </c>
      <c r="S82" s="268" t="s">
        <v>465</v>
      </c>
      <c r="T82" s="279" t="s">
        <v>77</v>
      </c>
      <c r="U82" s="279">
        <v>14</v>
      </c>
      <c r="V82" s="279"/>
      <c r="W82" s="279">
        <f t="shared" si="7"/>
        <v>14</v>
      </c>
      <c r="X82" s="269">
        <v>2020003630078</v>
      </c>
      <c r="Y82" s="280" t="s">
        <v>461</v>
      </c>
      <c r="Z82" s="268" t="s">
        <v>462</v>
      </c>
      <c r="AA82" s="183"/>
      <c r="AB82" s="183"/>
      <c r="AC82" s="183"/>
      <c r="AD82" s="183"/>
      <c r="AE82" s="183"/>
      <c r="AF82" s="183"/>
      <c r="AG82" s="185">
        <v>50000000</v>
      </c>
      <c r="AH82" s="183"/>
      <c r="AI82" s="183"/>
      <c r="AJ82" s="185">
        <f t="shared" si="6"/>
        <v>50000000</v>
      </c>
      <c r="AK82" s="287" t="s">
        <v>12</v>
      </c>
    </row>
    <row r="83" spans="1:37" s="272" customFormat="1" ht="75">
      <c r="A83" s="267">
        <v>311</v>
      </c>
      <c r="B83" s="263" t="s">
        <v>426</v>
      </c>
      <c r="C83" s="285">
        <v>2</v>
      </c>
      <c r="D83" s="263" t="s">
        <v>209</v>
      </c>
      <c r="E83" s="267">
        <v>36</v>
      </c>
      <c r="F83" s="263" t="s">
        <v>455</v>
      </c>
      <c r="G83" s="267">
        <v>3602</v>
      </c>
      <c r="H83" s="266" t="s">
        <v>456</v>
      </c>
      <c r="I83" s="267">
        <v>3602</v>
      </c>
      <c r="J83" s="263" t="s">
        <v>457</v>
      </c>
      <c r="K83" s="263" t="s">
        <v>430</v>
      </c>
      <c r="L83" s="267">
        <v>3602029</v>
      </c>
      <c r="M83" s="263" t="s">
        <v>466</v>
      </c>
      <c r="N83" s="285">
        <v>3602029</v>
      </c>
      <c r="O83" s="263" t="s">
        <v>466</v>
      </c>
      <c r="P83" s="191" t="s">
        <v>467</v>
      </c>
      <c r="Q83" s="268" t="s">
        <v>468</v>
      </c>
      <c r="R83" s="191" t="s">
        <v>467</v>
      </c>
      <c r="S83" s="268" t="s">
        <v>468</v>
      </c>
      <c r="T83" s="284" t="s">
        <v>166</v>
      </c>
      <c r="U83" s="279">
        <v>13</v>
      </c>
      <c r="V83" s="279"/>
      <c r="W83" s="279">
        <f t="shared" si="7"/>
        <v>13</v>
      </c>
      <c r="X83" s="269">
        <v>2020003630078</v>
      </c>
      <c r="Y83" s="268" t="s">
        <v>461</v>
      </c>
      <c r="Z83" s="268" t="s">
        <v>462</v>
      </c>
      <c r="AA83" s="183"/>
      <c r="AB83" s="183"/>
      <c r="AC83" s="183"/>
      <c r="AD83" s="183"/>
      <c r="AE83" s="183"/>
      <c r="AF83" s="183"/>
      <c r="AG83" s="185">
        <v>49500000</v>
      </c>
      <c r="AH83" s="183"/>
      <c r="AI83" s="183"/>
      <c r="AJ83" s="185">
        <f t="shared" si="6"/>
        <v>49500000</v>
      </c>
      <c r="AK83" s="287" t="s">
        <v>12</v>
      </c>
    </row>
    <row r="84" spans="1:37" s="272" customFormat="1" ht="75">
      <c r="A84" s="267">
        <v>311</v>
      </c>
      <c r="B84" s="263" t="s">
        <v>426</v>
      </c>
      <c r="C84" s="285">
        <v>2</v>
      </c>
      <c r="D84" s="263" t="s">
        <v>209</v>
      </c>
      <c r="E84" s="267">
        <v>36</v>
      </c>
      <c r="F84" s="263" t="s">
        <v>455</v>
      </c>
      <c r="G84" s="267">
        <v>3602</v>
      </c>
      <c r="H84" s="266" t="s">
        <v>456</v>
      </c>
      <c r="I84" s="267">
        <v>3602</v>
      </c>
      <c r="J84" s="263" t="s">
        <v>457</v>
      </c>
      <c r="K84" s="263" t="s">
        <v>430</v>
      </c>
      <c r="L84" s="267">
        <v>3602030</v>
      </c>
      <c r="M84" s="263" t="s">
        <v>469</v>
      </c>
      <c r="N84" s="285">
        <v>3602030</v>
      </c>
      <c r="O84" s="263" t="s">
        <v>469</v>
      </c>
      <c r="P84" s="191" t="s">
        <v>470</v>
      </c>
      <c r="Q84" s="268" t="s">
        <v>471</v>
      </c>
      <c r="R84" s="191" t="s">
        <v>470</v>
      </c>
      <c r="S84" s="268" t="s">
        <v>471</v>
      </c>
      <c r="T84" s="284" t="s">
        <v>166</v>
      </c>
      <c r="U84" s="279">
        <v>4</v>
      </c>
      <c r="V84" s="279"/>
      <c r="W84" s="279">
        <f t="shared" si="7"/>
        <v>4</v>
      </c>
      <c r="X84" s="269">
        <v>2020003630078</v>
      </c>
      <c r="Y84" s="268" t="s">
        <v>461</v>
      </c>
      <c r="Z84" s="268" t="s">
        <v>462</v>
      </c>
      <c r="AA84" s="183"/>
      <c r="AB84" s="183"/>
      <c r="AC84" s="183"/>
      <c r="AD84" s="183"/>
      <c r="AE84" s="183"/>
      <c r="AF84" s="183"/>
      <c r="AG84" s="185">
        <v>25000000</v>
      </c>
      <c r="AH84" s="183"/>
      <c r="AI84" s="183"/>
      <c r="AJ84" s="185">
        <f t="shared" si="6"/>
        <v>25000000</v>
      </c>
      <c r="AK84" s="287" t="s">
        <v>12</v>
      </c>
    </row>
    <row r="85" spans="1:37" s="272" customFormat="1" ht="75">
      <c r="A85" s="267">
        <v>312</v>
      </c>
      <c r="B85" s="263" t="s">
        <v>472</v>
      </c>
      <c r="C85" s="267">
        <v>2</v>
      </c>
      <c r="D85" s="263" t="s">
        <v>209</v>
      </c>
      <c r="E85" s="267">
        <v>17</v>
      </c>
      <c r="F85" s="263" t="s">
        <v>210</v>
      </c>
      <c r="G85" s="267">
        <v>1702</v>
      </c>
      <c r="H85" s="266" t="s">
        <v>473</v>
      </c>
      <c r="I85" s="267">
        <v>1702</v>
      </c>
      <c r="J85" s="263" t="s">
        <v>474</v>
      </c>
      <c r="K85" s="263" t="s">
        <v>213</v>
      </c>
      <c r="L85" s="190">
        <v>1702011</v>
      </c>
      <c r="M85" s="263" t="s">
        <v>475</v>
      </c>
      <c r="N85" s="190">
        <v>1702011</v>
      </c>
      <c r="O85" s="263" t="s">
        <v>475</v>
      </c>
      <c r="P85" s="267" t="s">
        <v>476</v>
      </c>
      <c r="Q85" s="288" t="s">
        <v>477</v>
      </c>
      <c r="R85" s="267" t="s">
        <v>476</v>
      </c>
      <c r="S85" s="268" t="s">
        <v>477</v>
      </c>
      <c r="T85" s="270" t="s">
        <v>77</v>
      </c>
      <c r="U85" s="279">
        <v>30</v>
      </c>
      <c r="V85" s="279"/>
      <c r="W85" s="279">
        <f>U85+V85</f>
        <v>30</v>
      </c>
      <c r="X85" s="269">
        <v>2020003630079</v>
      </c>
      <c r="Y85" s="263" t="s">
        <v>478</v>
      </c>
      <c r="Z85" s="263" t="s">
        <v>479</v>
      </c>
      <c r="AA85" s="183"/>
      <c r="AB85" s="183"/>
      <c r="AC85" s="183"/>
      <c r="AD85" s="183"/>
      <c r="AE85" s="183"/>
      <c r="AF85" s="183"/>
      <c r="AG85" s="104">
        <v>100000000</v>
      </c>
      <c r="AH85" s="184"/>
      <c r="AI85" s="184"/>
      <c r="AJ85" s="185">
        <f t="shared" si="6"/>
        <v>100000000</v>
      </c>
      <c r="AK85" s="205" t="s">
        <v>9</v>
      </c>
    </row>
    <row r="86" spans="1:37" s="272" customFormat="1" ht="75">
      <c r="A86" s="267">
        <v>312</v>
      </c>
      <c r="B86" s="263" t="s">
        <v>472</v>
      </c>
      <c r="C86" s="267">
        <v>2</v>
      </c>
      <c r="D86" s="263" t="s">
        <v>209</v>
      </c>
      <c r="E86" s="267">
        <v>17</v>
      </c>
      <c r="F86" s="263" t="s">
        <v>210</v>
      </c>
      <c r="G86" s="267">
        <v>1702</v>
      </c>
      <c r="H86" s="266" t="s">
        <v>473</v>
      </c>
      <c r="I86" s="267">
        <v>1702</v>
      </c>
      <c r="J86" s="263" t="s">
        <v>474</v>
      </c>
      <c r="K86" s="263" t="s">
        <v>213</v>
      </c>
      <c r="L86" s="190">
        <v>1702007</v>
      </c>
      <c r="M86" s="263" t="s">
        <v>480</v>
      </c>
      <c r="N86" s="190">
        <v>1702007</v>
      </c>
      <c r="O86" s="263" t="s">
        <v>480</v>
      </c>
      <c r="P86" s="191" t="s">
        <v>481</v>
      </c>
      <c r="Q86" s="268" t="s">
        <v>482</v>
      </c>
      <c r="R86" s="191" t="s">
        <v>481</v>
      </c>
      <c r="S86" s="268" t="s">
        <v>482</v>
      </c>
      <c r="T86" s="289" t="s">
        <v>166</v>
      </c>
      <c r="U86" s="279">
        <v>3</v>
      </c>
      <c r="V86" s="279">
        <v>5</v>
      </c>
      <c r="W86" s="279">
        <f t="shared" ref="W86:W121" si="8">U86+V86</f>
        <v>8</v>
      </c>
      <c r="X86" s="269">
        <v>2020003630079</v>
      </c>
      <c r="Y86" s="263" t="s">
        <v>478</v>
      </c>
      <c r="Z86" s="263" t="s">
        <v>479</v>
      </c>
      <c r="AA86" s="183"/>
      <c r="AB86" s="183"/>
      <c r="AC86" s="183"/>
      <c r="AD86" s="183"/>
      <c r="AE86" s="183"/>
      <c r="AF86" s="183"/>
      <c r="AG86" s="104">
        <v>287529712</v>
      </c>
      <c r="AH86" s="184"/>
      <c r="AI86" s="184"/>
      <c r="AJ86" s="185">
        <f t="shared" si="6"/>
        <v>287529712</v>
      </c>
      <c r="AK86" s="205" t="s">
        <v>9</v>
      </c>
    </row>
    <row r="87" spans="1:37" s="272" customFormat="1" ht="75">
      <c r="A87" s="267">
        <v>312</v>
      </c>
      <c r="B87" s="263" t="s">
        <v>472</v>
      </c>
      <c r="C87" s="267">
        <v>2</v>
      </c>
      <c r="D87" s="263" t="s">
        <v>209</v>
      </c>
      <c r="E87" s="267">
        <v>17</v>
      </c>
      <c r="F87" s="263" t="s">
        <v>210</v>
      </c>
      <c r="G87" s="267">
        <v>1702</v>
      </c>
      <c r="H87" s="266" t="s">
        <v>473</v>
      </c>
      <c r="I87" s="267">
        <v>1702</v>
      </c>
      <c r="J87" s="263" t="s">
        <v>474</v>
      </c>
      <c r="K87" s="263" t="s">
        <v>213</v>
      </c>
      <c r="L87" s="190">
        <v>1702009</v>
      </c>
      <c r="M87" s="263" t="s">
        <v>483</v>
      </c>
      <c r="N87" s="190">
        <v>1702009</v>
      </c>
      <c r="O87" s="263" t="s">
        <v>483</v>
      </c>
      <c r="P87" s="191" t="s">
        <v>484</v>
      </c>
      <c r="Q87" s="268" t="s">
        <v>485</v>
      </c>
      <c r="R87" s="191" t="s">
        <v>484</v>
      </c>
      <c r="S87" s="268" t="s">
        <v>485</v>
      </c>
      <c r="T87" s="289" t="s">
        <v>166</v>
      </c>
      <c r="U87" s="279">
        <v>166</v>
      </c>
      <c r="V87" s="279"/>
      <c r="W87" s="279">
        <f t="shared" si="8"/>
        <v>166</v>
      </c>
      <c r="X87" s="269">
        <v>2020003630079</v>
      </c>
      <c r="Y87" s="263" t="s">
        <v>478</v>
      </c>
      <c r="Z87" s="263" t="s">
        <v>479</v>
      </c>
      <c r="AA87" s="183"/>
      <c r="AB87" s="183"/>
      <c r="AC87" s="183"/>
      <c r="AD87" s="183"/>
      <c r="AE87" s="183"/>
      <c r="AF87" s="183"/>
      <c r="AG87" s="104">
        <v>20000000</v>
      </c>
      <c r="AH87" s="184"/>
      <c r="AI87" s="184"/>
      <c r="AJ87" s="185">
        <f t="shared" si="6"/>
        <v>20000000</v>
      </c>
      <c r="AK87" s="205" t="s">
        <v>9</v>
      </c>
    </row>
    <row r="88" spans="1:37" s="272" customFormat="1" ht="135">
      <c r="A88" s="267">
        <v>312</v>
      </c>
      <c r="B88" s="263" t="s">
        <v>472</v>
      </c>
      <c r="C88" s="267">
        <v>2</v>
      </c>
      <c r="D88" s="263" t="s">
        <v>209</v>
      </c>
      <c r="E88" s="267">
        <v>17</v>
      </c>
      <c r="F88" s="263" t="s">
        <v>210</v>
      </c>
      <c r="G88" s="267">
        <v>1702</v>
      </c>
      <c r="H88" s="266" t="s">
        <v>473</v>
      </c>
      <c r="I88" s="267">
        <v>1702</v>
      </c>
      <c r="J88" s="263" t="s">
        <v>474</v>
      </c>
      <c r="K88" s="263" t="s">
        <v>213</v>
      </c>
      <c r="L88" s="190">
        <v>1702017</v>
      </c>
      <c r="M88" s="263" t="s">
        <v>486</v>
      </c>
      <c r="N88" s="206">
        <v>1702017</v>
      </c>
      <c r="O88" s="263" t="s">
        <v>486</v>
      </c>
      <c r="P88" s="191" t="s">
        <v>487</v>
      </c>
      <c r="Q88" s="268" t="s">
        <v>488</v>
      </c>
      <c r="R88" s="191" t="s">
        <v>487</v>
      </c>
      <c r="S88" s="268" t="s">
        <v>488</v>
      </c>
      <c r="T88" s="289" t="s">
        <v>166</v>
      </c>
      <c r="U88" s="279">
        <v>100</v>
      </c>
      <c r="V88" s="279"/>
      <c r="W88" s="279">
        <f t="shared" si="8"/>
        <v>100</v>
      </c>
      <c r="X88" s="269">
        <v>2020003630023</v>
      </c>
      <c r="Y88" s="268" t="s">
        <v>489</v>
      </c>
      <c r="Z88" s="268" t="s">
        <v>490</v>
      </c>
      <c r="AA88" s="183"/>
      <c r="AB88" s="183"/>
      <c r="AC88" s="183"/>
      <c r="AD88" s="183"/>
      <c r="AE88" s="183"/>
      <c r="AF88" s="183"/>
      <c r="AG88" s="104">
        <v>125000000</v>
      </c>
      <c r="AH88" s="184"/>
      <c r="AI88" s="184"/>
      <c r="AJ88" s="185">
        <f t="shared" si="6"/>
        <v>125000000</v>
      </c>
      <c r="AK88" s="205" t="s">
        <v>9</v>
      </c>
    </row>
    <row r="89" spans="1:37" s="272" customFormat="1" ht="135">
      <c r="A89" s="267">
        <v>312</v>
      </c>
      <c r="B89" s="263" t="s">
        <v>472</v>
      </c>
      <c r="C89" s="267">
        <v>2</v>
      </c>
      <c r="D89" s="263" t="s">
        <v>209</v>
      </c>
      <c r="E89" s="267">
        <v>17</v>
      </c>
      <c r="F89" s="263" t="s">
        <v>210</v>
      </c>
      <c r="G89" s="267">
        <v>1702</v>
      </c>
      <c r="H89" s="266" t="s">
        <v>473</v>
      </c>
      <c r="I89" s="267">
        <v>1702</v>
      </c>
      <c r="J89" s="263" t="s">
        <v>474</v>
      </c>
      <c r="K89" s="263" t="s">
        <v>213</v>
      </c>
      <c r="L89" s="190">
        <v>1702014</v>
      </c>
      <c r="M89" s="263" t="s">
        <v>491</v>
      </c>
      <c r="N89" s="190">
        <v>1702014</v>
      </c>
      <c r="O89" s="263" t="s">
        <v>491</v>
      </c>
      <c r="P89" s="191" t="s">
        <v>492</v>
      </c>
      <c r="Q89" s="268" t="s">
        <v>493</v>
      </c>
      <c r="R89" s="191" t="s">
        <v>492</v>
      </c>
      <c r="S89" s="268" t="s">
        <v>493</v>
      </c>
      <c r="T89" s="289" t="s">
        <v>166</v>
      </c>
      <c r="U89" s="279">
        <v>25</v>
      </c>
      <c r="V89" s="279"/>
      <c r="W89" s="279">
        <f t="shared" si="8"/>
        <v>25</v>
      </c>
      <c r="X89" s="269">
        <v>2020003630023</v>
      </c>
      <c r="Y89" s="268" t="s">
        <v>489</v>
      </c>
      <c r="Z89" s="268" t="s">
        <v>490</v>
      </c>
      <c r="AA89" s="183"/>
      <c r="AB89" s="183"/>
      <c r="AC89" s="183"/>
      <c r="AD89" s="183"/>
      <c r="AE89" s="183"/>
      <c r="AF89" s="183"/>
      <c r="AG89" s="104">
        <v>50000000</v>
      </c>
      <c r="AH89" s="184"/>
      <c r="AI89" s="184"/>
      <c r="AJ89" s="185">
        <f t="shared" si="6"/>
        <v>50000000</v>
      </c>
      <c r="AK89" s="205" t="s">
        <v>9</v>
      </c>
    </row>
    <row r="90" spans="1:37" s="272" customFormat="1" ht="135">
      <c r="A90" s="267">
        <v>312</v>
      </c>
      <c r="B90" s="263" t="s">
        <v>472</v>
      </c>
      <c r="C90" s="267">
        <v>2</v>
      </c>
      <c r="D90" s="263" t="s">
        <v>209</v>
      </c>
      <c r="E90" s="267">
        <v>17</v>
      </c>
      <c r="F90" s="263" t="s">
        <v>210</v>
      </c>
      <c r="G90" s="267">
        <v>1702</v>
      </c>
      <c r="H90" s="266" t="s">
        <v>473</v>
      </c>
      <c r="I90" s="267">
        <v>1702</v>
      </c>
      <c r="J90" s="263" t="s">
        <v>474</v>
      </c>
      <c r="K90" s="263" t="s">
        <v>213</v>
      </c>
      <c r="L90" s="190">
        <v>1702021</v>
      </c>
      <c r="M90" s="263" t="s">
        <v>494</v>
      </c>
      <c r="N90" s="190">
        <v>1702021</v>
      </c>
      <c r="O90" s="263" t="s">
        <v>494</v>
      </c>
      <c r="P90" s="191" t="s">
        <v>495</v>
      </c>
      <c r="Q90" s="268" t="s">
        <v>496</v>
      </c>
      <c r="R90" s="191" t="s">
        <v>495</v>
      </c>
      <c r="S90" s="268" t="s">
        <v>496</v>
      </c>
      <c r="T90" s="289" t="s">
        <v>166</v>
      </c>
      <c r="U90" s="279">
        <v>150</v>
      </c>
      <c r="V90" s="279"/>
      <c r="W90" s="279">
        <f t="shared" si="8"/>
        <v>150</v>
      </c>
      <c r="X90" s="269">
        <v>2020003630023</v>
      </c>
      <c r="Y90" s="268" t="s">
        <v>489</v>
      </c>
      <c r="Z90" s="268" t="s">
        <v>490</v>
      </c>
      <c r="AA90" s="183"/>
      <c r="AB90" s="183"/>
      <c r="AC90" s="183"/>
      <c r="AD90" s="183"/>
      <c r="AE90" s="183"/>
      <c r="AF90" s="183"/>
      <c r="AG90" s="104">
        <v>20000000</v>
      </c>
      <c r="AH90" s="184"/>
      <c r="AI90" s="184"/>
      <c r="AJ90" s="185">
        <f t="shared" si="6"/>
        <v>20000000</v>
      </c>
      <c r="AK90" s="205" t="s">
        <v>9</v>
      </c>
    </row>
    <row r="91" spans="1:37" s="272" customFormat="1" ht="105">
      <c r="A91" s="267">
        <v>312</v>
      </c>
      <c r="B91" s="263" t="s">
        <v>472</v>
      </c>
      <c r="C91" s="267">
        <v>2</v>
      </c>
      <c r="D91" s="263" t="s">
        <v>209</v>
      </c>
      <c r="E91" s="267">
        <v>17</v>
      </c>
      <c r="F91" s="263" t="s">
        <v>210</v>
      </c>
      <c r="G91" s="267">
        <v>1702</v>
      </c>
      <c r="H91" s="266" t="s">
        <v>473</v>
      </c>
      <c r="I91" s="267">
        <v>1702</v>
      </c>
      <c r="J91" s="263" t="s">
        <v>474</v>
      </c>
      <c r="K91" s="263" t="s">
        <v>213</v>
      </c>
      <c r="L91" s="190">
        <v>1702038</v>
      </c>
      <c r="M91" s="263" t="s">
        <v>497</v>
      </c>
      <c r="N91" s="190">
        <v>1702038</v>
      </c>
      <c r="O91" s="263" t="s">
        <v>497</v>
      </c>
      <c r="P91" s="267" t="s">
        <v>498</v>
      </c>
      <c r="Q91" s="268" t="s">
        <v>499</v>
      </c>
      <c r="R91" s="267" t="s">
        <v>498</v>
      </c>
      <c r="S91" s="268" t="s">
        <v>499</v>
      </c>
      <c r="T91" s="279" t="s">
        <v>77</v>
      </c>
      <c r="U91" s="279">
        <v>30</v>
      </c>
      <c r="V91" s="279"/>
      <c r="W91" s="279">
        <f t="shared" si="8"/>
        <v>30</v>
      </c>
      <c r="X91" s="269">
        <v>2020003630080</v>
      </c>
      <c r="Y91" s="189" t="s">
        <v>500</v>
      </c>
      <c r="Z91" s="263" t="s">
        <v>501</v>
      </c>
      <c r="AA91" s="183"/>
      <c r="AB91" s="183"/>
      <c r="AC91" s="183"/>
      <c r="AD91" s="183"/>
      <c r="AE91" s="183"/>
      <c r="AF91" s="183"/>
      <c r="AG91" s="104">
        <v>65000000</v>
      </c>
      <c r="AH91" s="184"/>
      <c r="AI91" s="184"/>
      <c r="AJ91" s="185">
        <f t="shared" si="6"/>
        <v>65000000</v>
      </c>
      <c r="AK91" s="205" t="s">
        <v>9</v>
      </c>
    </row>
    <row r="92" spans="1:37" s="272" customFormat="1" ht="105">
      <c r="A92" s="267">
        <v>312</v>
      </c>
      <c r="B92" s="263" t="s">
        <v>472</v>
      </c>
      <c r="C92" s="267">
        <v>2</v>
      </c>
      <c r="D92" s="263" t="s">
        <v>209</v>
      </c>
      <c r="E92" s="267">
        <v>17</v>
      </c>
      <c r="F92" s="263" t="s">
        <v>210</v>
      </c>
      <c r="G92" s="267">
        <v>1702</v>
      </c>
      <c r="H92" s="266" t="s">
        <v>473</v>
      </c>
      <c r="I92" s="267">
        <v>1702</v>
      </c>
      <c r="J92" s="263" t="s">
        <v>474</v>
      </c>
      <c r="K92" s="263" t="s">
        <v>213</v>
      </c>
      <c r="L92" s="190">
        <v>1702038</v>
      </c>
      <c r="M92" s="263" t="s">
        <v>497</v>
      </c>
      <c r="N92" s="190">
        <v>1702038</v>
      </c>
      <c r="O92" s="263" t="s">
        <v>497</v>
      </c>
      <c r="P92" s="267" t="s">
        <v>502</v>
      </c>
      <c r="Q92" s="268" t="s">
        <v>503</v>
      </c>
      <c r="R92" s="267" t="s">
        <v>502</v>
      </c>
      <c r="S92" s="268" t="s">
        <v>503</v>
      </c>
      <c r="T92" s="289" t="s">
        <v>166</v>
      </c>
      <c r="U92" s="279">
        <v>80</v>
      </c>
      <c r="V92" s="279"/>
      <c r="W92" s="279">
        <f t="shared" si="8"/>
        <v>80</v>
      </c>
      <c r="X92" s="269">
        <v>2020003630080</v>
      </c>
      <c r="Y92" s="189" t="s">
        <v>500</v>
      </c>
      <c r="Z92" s="263" t="s">
        <v>501</v>
      </c>
      <c r="AA92" s="183"/>
      <c r="AB92" s="183"/>
      <c r="AC92" s="183"/>
      <c r="AD92" s="183"/>
      <c r="AE92" s="183"/>
      <c r="AF92" s="183"/>
      <c r="AG92" s="104">
        <v>18000000</v>
      </c>
      <c r="AH92" s="184"/>
      <c r="AI92" s="184"/>
      <c r="AJ92" s="185">
        <f t="shared" si="6"/>
        <v>18000000</v>
      </c>
      <c r="AK92" s="205" t="s">
        <v>9</v>
      </c>
    </row>
    <row r="93" spans="1:37" s="272" customFormat="1" ht="90">
      <c r="A93" s="267">
        <v>312</v>
      </c>
      <c r="B93" s="263" t="s">
        <v>472</v>
      </c>
      <c r="C93" s="267">
        <v>2</v>
      </c>
      <c r="D93" s="263" t="s">
        <v>209</v>
      </c>
      <c r="E93" s="267">
        <v>17</v>
      </c>
      <c r="F93" s="263" t="s">
        <v>210</v>
      </c>
      <c r="G93" s="267">
        <v>1702</v>
      </c>
      <c r="H93" s="266" t="s">
        <v>473</v>
      </c>
      <c r="I93" s="267">
        <v>1702</v>
      </c>
      <c r="J93" s="263" t="s">
        <v>474</v>
      </c>
      <c r="K93" s="263" t="s">
        <v>213</v>
      </c>
      <c r="L93" s="190">
        <v>1702023</v>
      </c>
      <c r="M93" s="263" t="s">
        <v>263</v>
      </c>
      <c r="N93" s="190">
        <v>1702023</v>
      </c>
      <c r="O93" s="263" t="s">
        <v>263</v>
      </c>
      <c r="P93" s="267" t="s">
        <v>504</v>
      </c>
      <c r="Q93" s="268" t="s">
        <v>505</v>
      </c>
      <c r="R93" s="267" t="s">
        <v>504</v>
      </c>
      <c r="S93" s="278" t="s">
        <v>505</v>
      </c>
      <c r="T93" s="289" t="s">
        <v>77</v>
      </c>
      <c r="U93" s="279">
        <v>1</v>
      </c>
      <c r="V93" s="279"/>
      <c r="W93" s="279">
        <f t="shared" si="8"/>
        <v>1</v>
      </c>
      <c r="X93" s="269">
        <v>2020003630022</v>
      </c>
      <c r="Y93" s="280" t="s">
        <v>506</v>
      </c>
      <c r="Z93" s="263" t="s">
        <v>507</v>
      </c>
      <c r="AA93" s="183"/>
      <c r="AB93" s="183"/>
      <c r="AC93" s="183"/>
      <c r="AD93" s="183"/>
      <c r="AE93" s="183"/>
      <c r="AF93" s="183"/>
      <c r="AG93" s="104">
        <v>30000000</v>
      </c>
      <c r="AH93" s="184"/>
      <c r="AI93" s="184"/>
      <c r="AJ93" s="185">
        <f t="shared" si="6"/>
        <v>30000000</v>
      </c>
      <c r="AK93" s="205" t="s">
        <v>9</v>
      </c>
    </row>
    <row r="94" spans="1:37" s="272" customFormat="1" ht="90">
      <c r="A94" s="267">
        <v>312</v>
      </c>
      <c r="B94" s="263" t="s">
        <v>472</v>
      </c>
      <c r="C94" s="267">
        <v>2</v>
      </c>
      <c r="D94" s="263" t="s">
        <v>209</v>
      </c>
      <c r="E94" s="267">
        <v>17</v>
      </c>
      <c r="F94" s="263" t="s">
        <v>210</v>
      </c>
      <c r="G94" s="267">
        <v>1702</v>
      </c>
      <c r="H94" s="266" t="s">
        <v>473</v>
      </c>
      <c r="I94" s="267">
        <v>1702</v>
      </c>
      <c r="J94" s="263" t="s">
        <v>474</v>
      </c>
      <c r="K94" s="263" t="s">
        <v>213</v>
      </c>
      <c r="L94" s="190">
        <v>1702024</v>
      </c>
      <c r="M94" s="263" t="s">
        <v>508</v>
      </c>
      <c r="N94" s="190">
        <v>1702024</v>
      </c>
      <c r="O94" s="263" t="s">
        <v>508</v>
      </c>
      <c r="P94" s="191" t="s">
        <v>509</v>
      </c>
      <c r="Q94" s="268" t="s">
        <v>510</v>
      </c>
      <c r="R94" s="191" t="s">
        <v>509</v>
      </c>
      <c r="S94" s="268" t="s">
        <v>510</v>
      </c>
      <c r="T94" s="289" t="s">
        <v>77</v>
      </c>
      <c r="U94" s="279">
        <v>12</v>
      </c>
      <c r="V94" s="279"/>
      <c r="W94" s="279">
        <f t="shared" si="8"/>
        <v>12</v>
      </c>
      <c r="X94" s="269">
        <v>2020003630022</v>
      </c>
      <c r="Y94" s="189" t="s">
        <v>506</v>
      </c>
      <c r="Z94" s="263" t="s">
        <v>507</v>
      </c>
      <c r="AA94" s="183"/>
      <c r="AB94" s="183"/>
      <c r="AC94" s="183"/>
      <c r="AD94" s="183"/>
      <c r="AE94" s="183"/>
      <c r="AF94" s="183"/>
      <c r="AG94" s="104">
        <v>60000000</v>
      </c>
      <c r="AH94" s="184"/>
      <c r="AI94" s="184"/>
      <c r="AJ94" s="185">
        <f t="shared" si="6"/>
        <v>60000000</v>
      </c>
      <c r="AK94" s="205" t="s">
        <v>9</v>
      </c>
    </row>
    <row r="95" spans="1:37" s="272" customFormat="1" ht="105">
      <c r="A95" s="267">
        <v>312</v>
      </c>
      <c r="B95" s="263" t="s">
        <v>472</v>
      </c>
      <c r="C95" s="267">
        <v>2</v>
      </c>
      <c r="D95" s="263" t="s">
        <v>209</v>
      </c>
      <c r="E95" s="267">
        <v>17</v>
      </c>
      <c r="F95" s="263" t="s">
        <v>210</v>
      </c>
      <c r="G95" s="267">
        <v>1702</v>
      </c>
      <c r="H95" s="266" t="s">
        <v>473</v>
      </c>
      <c r="I95" s="267">
        <v>1702</v>
      </c>
      <c r="J95" s="263" t="s">
        <v>474</v>
      </c>
      <c r="K95" s="263" t="s">
        <v>213</v>
      </c>
      <c r="L95" s="190">
        <v>1702025</v>
      </c>
      <c r="M95" s="263" t="s">
        <v>511</v>
      </c>
      <c r="N95" s="190">
        <v>1702025</v>
      </c>
      <c r="O95" s="263" t="s">
        <v>511</v>
      </c>
      <c r="P95" s="191" t="s">
        <v>512</v>
      </c>
      <c r="Q95" s="268" t="s">
        <v>513</v>
      </c>
      <c r="R95" s="191" t="s">
        <v>512</v>
      </c>
      <c r="S95" s="268" t="s">
        <v>513</v>
      </c>
      <c r="T95" s="289" t="s">
        <v>166</v>
      </c>
      <c r="U95" s="279">
        <v>25</v>
      </c>
      <c r="V95" s="279"/>
      <c r="W95" s="279">
        <f t="shared" si="8"/>
        <v>25</v>
      </c>
      <c r="X95" s="269">
        <v>2020003630081</v>
      </c>
      <c r="Y95" s="280" t="s">
        <v>514</v>
      </c>
      <c r="Z95" s="263" t="s">
        <v>515</v>
      </c>
      <c r="AA95" s="183"/>
      <c r="AB95" s="183"/>
      <c r="AC95" s="183"/>
      <c r="AD95" s="183"/>
      <c r="AE95" s="183"/>
      <c r="AF95" s="183"/>
      <c r="AG95" s="104">
        <v>27000000</v>
      </c>
      <c r="AH95" s="184"/>
      <c r="AI95" s="184"/>
      <c r="AJ95" s="185">
        <f t="shared" si="6"/>
        <v>27000000</v>
      </c>
      <c r="AK95" s="205" t="s">
        <v>9</v>
      </c>
    </row>
    <row r="96" spans="1:37" s="272" customFormat="1" ht="90">
      <c r="A96" s="267">
        <v>312</v>
      </c>
      <c r="B96" s="263" t="s">
        <v>472</v>
      </c>
      <c r="C96" s="267">
        <v>2</v>
      </c>
      <c r="D96" s="263" t="s">
        <v>209</v>
      </c>
      <c r="E96" s="267">
        <v>17</v>
      </c>
      <c r="F96" s="263" t="s">
        <v>210</v>
      </c>
      <c r="G96" s="267">
        <v>1703</v>
      </c>
      <c r="H96" s="266" t="s">
        <v>516</v>
      </c>
      <c r="I96" s="267">
        <v>1703</v>
      </c>
      <c r="J96" s="263" t="s">
        <v>517</v>
      </c>
      <c r="K96" s="263" t="s">
        <v>213</v>
      </c>
      <c r="L96" s="190">
        <v>1703013</v>
      </c>
      <c r="M96" s="263" t="s">
        <v>518</v>
      </c>
      <c r="N96" s="190">
        <v>1703013</v>
      </c>
      <c r="O96" s="263" t="s">
        <v>518</v>
      </c>
      <c r="P96" s="191" t="s">
        <v>519</v>
      </c>
      <c r="Q96" s="268" t="s">
        <v>520</v>
      </c>
      <c r="R96" s="191" t="s">
        <v>519</v>
      </c>
      <c r="S96" s="268" t="s">
        <v>520</v>
      </c>
      <c r="T96" s="289" t="s">
        <v>166</v>
      </c>
      <c r="U96" s="279">
        <v>55</v>
      </c>
      <c r="V96" s="279"/>
      <c r="W96" s="279">
        <f t="shared" si="8"/>
        <v>55</v>
      </c>
      <c r="X96" s="269">
        <v>2020003630082</v>
      </c>
      <c r="Y96" s="189" t="s">
        <v>521</v>
      </c>
      <c r="Z96" s="263" t="s">
        <v>522</v>
      </c>
      <c r="AA96" s="183"/>
      <c r="AB96" s="183"/>
      <c r="AC96" s="183"/>
      <c r="AD96" s="183"/>
      <c r="AE96" s="183"/>
      <c r="AF96" s="183"/>
      <c r="AG96" s="104">
        <v>32907909</v>
      </c>
      <c r="AH96" s="184"/>
      <c r="AI96" s="184"/>
      <c r="AJ96" s="185">
        <f t="shared" si="6"/>
        <v>32907909</v>
      </c>
      <c r="AK96" s="205" t="s">
        <v>9</v>
      </c>
    </row>
    <row r="97" spans="1:37" s="272" customFormat="1" ht="120">
      <c r="A97" s="267">
        <v>312</v>
      </c>
      <c r="B97" s="263" t="s">
        <v>472</v>
      </c>
      <c r="C97" s="267">
        <v>2</v>
      </c>
      <c r="D97" s="263" t="s">
        <v>209</v>
      </c>
      <c r="E97" s="267">
        <v>17</v>
      </c>
      <c r="F97" s="263" t="s">
        <v>210</v>
      </c>
      <c r="G97" s="267">
        <v>1704</v>
      </c>
      <c r="H97" s="266" t="s">
        <v>523</v>
      </c>
      <c r="I97" s="267">
        <v>1704</v>
      </c>
      <c r="J97" s="263" t="s">
        <v>524</v>
      </c>
      <c r="K97" s="263" t="s">
        <v>213</v>
      </c>
      <c r="L97" s="190">
        <v>1704002</v>
      </c>
      <c r="M97" s="263" t="s">
        <v>109</v>
      </c>
      <c r="N97" s="190">
        <v>1704002</v>
      </c>
      <c r="O97" s="263" t="s">
        <v>109</v>
      </c>
      <c r="P97" s="267" t="s">
        <v>525</v>
      </c>
      <c r="Q97" s="268" t="s">
        <v>526</v>
      </c>
      <c r="R97" s="267" t="s">
        <v>525</v>
      </c>
      <c r="S97" s="268" t="s">
        <v>526</v>
      </c>
      <c r="T97" s="279" t="s">
        <v>77</v>
      </c>
      <c r="U97" s="279">
        <v>1</v>
      </c>
      <c r="V97" s="279"/>
      <c r="W97" s="279">
        <f t="shared" si="8"/>
        <v>1</v>
      </c>
      <c r="X97" s="269">
        <v>2020003630025</v>
      </c>
      <c r="Y97" s="189" t="s">
        <v>527</v>
      </c>
      <c r="Z97" s="263" t="s">
        <v>528</v>
      </c>
      <c r="AA97" s="207"/>
      <c r="AB97" s="182"/>
      <c r="AC97" s="182"/>
      <c r="AD97" s="182"/>
      <c r="AE97" s="182"/>
      <c r="AF97" s="182"/>
      <c r="AG97" s="184">
        <v>42000000</v>
      </c>
      <c r="AH97" s="184"/>
      <c r="AI97" s="184"/>
      <c r="AJ97" s="185">
        <f t="shared" si="6"/>
        <v>42000000</v>
      </c>
      <c r="AK97" s="205" t="s">
        <v>9</v>
      </c>
    </row>
    <row r="98" spans="1:37" s="272" customFormat="1" ht="120">
      <c r="A98" s="267">
        <v>312</v>
      </c>
      <c r="B98" s="263" t="s">
        <v>472</v>
      </c>
      <c r="C98" s="267">
        <v>2</v>
      </c>
      <c r="D98" s="263" t="s">
        <v>209</v>
      </c>
      <c r="E98" s="267">
        <v>17</v>
      </c>
      <c r="F98" s="263" t="s">
        <v>210</v>
      </c>
      <c r="G98" s="267">
        <v>1704</v>
      </c>
      <c r="H98" s="266" t="s">
        <v>523</v>
      </c>
      <c r="I98" s="267">
        <v>1704</v>
      </c>
      <c r="J98" s="263" t="s">
        <v>524</v>
      </c>
      <c r="K98" s="263" t="s">
        <v>213</v>
      </c>
      <c r="L98" s="190">
        <v>1704017</v>
      </c>
      <c r="M98" s="263" t="s">
        <v>529</v>
      </c>
      <c r="N98" s="190">
        <v>1704017</v>
      </c>
      <c r="O98" s="263" t="s">
        <v>529</v>
      </c>
      <c r="P98" s="267" t="s">
        <v>530</v>
      </c>
      <c r="Q98" s="268" t="s">
        <v>531</v>
      </c>
      <c r="R98" s="267" t="s">
        <v>530</v>
      </c>
      <c r="S98" s="268" t="s">
        <v>531</v>
      </c>
      <c r="T98" s="289" t="s">
        <v>166</v>
      </c>
      <c r="U98" s="279">
        <v>150</v>
      </c>
      <c r="V98" s="279"/>
      <c r="W98" s="279">
        <f t="shared" si="8"/>
        <v>150</v>
      </c>
      <c r="X98" s="269">
        <v>2020003630025</v>
      </c>
      <c r="Y98" s="189" t="s">
        <v>527</v>
      </c>
      <c r="Z98" s="263" t="s">
        <v>528</v>
      </c>
      <c r="AA98" s="182"/>
      <c r="AB98" s="182"/>
      <c r="AC98" s="182"/>
      <c r="AD98" s="182"/>
      <c r="AE98" s="182"/>
      <c r="AF98" s="182"/>
      <c r="AG98" s="184">
        <v>28000000</v>
      </c>
      <c r="AH98" s="208"/>
      <c r="AI98" s="184"/>
      <c r="AJ98" s="185">
        <f t="shared" si="6"/>
        <v>28000000</v>
      </c>
      <c r="AK98" s="205" t="s">
        <v>9</v>
      </c>
    </row>
    <row r="99" spans="1:37" s="283" customFormat="1" ht="75">
      <c r="A99" s="267">
        <v>312</v>
      </c>
      <c r="B99" s="263" t="s">
        <v>472</v>
      </c>
      <c r="C99" s="267">
        <v>2</v>
      </c>
      <c r="D99" s="263" t="s">
        <v>209</v>
      </c>
      <c r="E99" s="267">
        <v>17</v>
      </c>
      <c r="F99" s="263" t="s">
        <v>210</v>
      </c>
      <c r="G99" s="267">
        <v>1706</v>
      </c>
      <c r="H99" s="266" t="s">
        <v>532</v>
      </c>
      <c r="I99" s="267">
        <v>1706</v>
      </c>
      <c r="J99" s="263" t="s">
        <v>533</v>
      </c>
      <c r="K99" s="263" t="s">
        <v>213</v>
      </c>
      <c r="L99" s="190">
        <v>1706004</v>
      </c>
      <c r="M99" s="263" t="s">
        <v>534</v>
      </c>
      <c r="N99" s="190">
        <v>1706004</v>
      </c>
      <c r="O99" s="263" t="s">
        <v>534</v>
      </c>
      <c r="P99" s="267" t="s">
        <v>535</v>
      </c>
      <c r="Q99" s="268" t="s">
        <v>536</v>
      </c>
      <c r="R99" s="267" t="s">
        <v>535</v>
      </c>
      <c r="S99" s="268" t="s">
        <v>536</v>
      </c>
      <c r="T99" s="279" t="s">
        <v>77</v>
      </c>
      <c r="U99" s="279">
        <v>10</v>
      </c>
      <c r="V99" s="279"/>
      <c r="W99" s="279">
        <f t="shared" si="8"/>
        <v>10</v>
      </c>
      <c r="X99" s="269">
        <v>2020003630083</v>
      </c>
      <c r="Y99" s="189" t="s">
        <v>537</v>
      </c>
      <c r="Z99" s="263" t="s">
        <v>538</v>
      </c>
      <c r="AA99" s="183"/>
      <c r="AB99" s="183"/>
      <c r="AC99" s="183"/>
      <c r="AD99" s="183"/>
      <c r="AE99" s="183"/>
      <c r="AF99" s="183"/>
      <c r="AG99" s="184">
        <v>20000000</v>
      </c>
      <c r="AH99" s="208"/>
      <c r="AI99" s="184"/>
      <c r="AJ99" s="185">
        <f t="shared" si="6"/>
        <v>20000000</v>
      </c>
      <c r="AK99" s="205" t="s">
        <v>9</v>
      </c>
    </row>
    <row r="100" spans="1:37" s="283" customFormat="1" ht="90">
      <c r="A100" s="267">
        <v>312</v>
      </c>
      <c r="B100" s="263" t="s">
        <v>472</v>
      </c>
      <c r="C100" s="267">
        <v>2</v>
      </c>
      <c r="D100" s="263" t="s">
        <v>209</v>
      </c>
      <c r="E100" s="267">
        <v>17</v>
      </c>
      <c r="F100" s="263" t="s">
        <v>210</v>
      </c>
      <c r="G100" s="267">
        <v>1707</v>
      </c>
      <c r="H100" s="266" t="s">
        <v>539</v>
      </c>
      <c r="I100" s="267">
        <v>1707</v>
      </c>
      <c r="J100" s="263" t="s">
        <v>540</v>
      </c>
      <c r="K100" s="263" t="s">
        <v>213</v>
      </c>
      <c r="L100" s="190">
        <v>1707069</v>
      </c>
      <c r="M100" s="263" t="s">
        <v>541</v>
      </c>
      <c r="N100" s="190">
        <v>1707069</v>
      </c>
      <c r="O100" s="263" t="s">
        <v>541</v>
      </c>
      <c r="P100" s="267" t="s">
        <v>542</v>
      </c>
      <c r="Q100" s="278" t="s">
        <v>543</v>
      </c>
      <c r="R100" s="267" t="s">
        <v>542</v>
      </c>
      <c r="S100" s="268" t="s">
        <v>543</v>
      </c>
      <c r="T100" s="289" t="s">
        <v>166</v>
      </c>
      <c r="U100" s="279">
        <v>5</v>
      </c>
      <c r="V100" s="279"/>
      <c r="W100" s="279">
        <f t="shared" si="8"/>
        <v>5</v>
      </c>
      <c r="X100" s="269">
        <v>2020003630084</v>
      </c>
      <c r="Y100" s="189" t="s">
        <v>544</v>
      </c>
      <c r="Z100" s="263" t="s">
        <v>545</v>
      </c>
      <c r="AA100" s="183"/>
      <c r="AB100" s="183"/>
      <c r="AC100" s="183"/>
      <c r="AD100" s="183"/>
      <c r="AE100" s="183"/>
      <c r="AF100" s="183"/>
      <c r="AG100" s="104">
        <v>43000000</v>
      </c>
      <c r="AH100" s="184"/>
      <c r="AI100" s="184"/>
      <c r="AJ100" s="185">
        <f t="shared" si="6"/>
        <v>43000000</v>
      </c>
      <c r="AK100" s="205" t="s">
        <v>9</v>
      </c>
    </row>
    <row r="101" spans="1:37" s="283" customFormat="1" ht="150">
      <c r="A101" s="267">
        <v>312</v>
      </c>
      <c r="B101" s="263" t="s">
        <v>472</v>
      </c>
      <c r="C101" s="267">
        <v>2</v>
      </c>
      <c r="D101" s="263" t="s">
        <v>209</v>
      </c>
      <c r="E101" s="267">
        <v>17</v>
      </c>
      <c r="F101" s="263" t="s">
        <v>210</v>
      </c>
      <c r="G101" s="267">
        <v>1708</v>
      </c>
      <c r="H101" s="266" t="s">
        <v>546</v>
      </c>
      <c r="I101" s="267">
        <v>1708</v>
      </c>
      <c r="J101" s="263" t="s">
        <v>547</v>
      </c>
      <c r="K101" s="263" t="s">
        <v>213</v>
      </c>
      <c r="L101" s="190">
        <v>1708016</v>
      </c>
      <c r="M101" s="263" t="s">
        <v>109</v>
      </c>
      <c r="N101" s="190">
        <v>1708016</v>
      </c>
      <c r="O101" s="263" t="s">
        <v>109</v>
      </c>
      <c r="P101" s="191" t="s">
        <v>548</v>
      </c>
      <c r="Q101" s="268" t="s">
        <v>549</v>
      </c>
      <c r="R101" s="191" t="s">
        <v>548</v>
      </c>
      <c r="S101" s="268" t="s">
        <v>549</v>
      </c>
      <c r="T101" s="279" t="s">
        <v>77</v>
      </c>
      <c r="U101" s="279">
        <v>2</v>
      </c>
      <c r="V101" s="279"/>
      <c r="W101" s="279">
        <f t="shared" si="8"/>
        <v>2</v>
      </c>
      <c r="X101" s="269">
        <v>2020003630026</v>
      </c>
      <c r="Y101" s="189" t="s">
        <v>550</v>
      </c>
      <c r="Z101" s="263" t="s">
        <v>551</v>
      </c>
      <c r="AA101" s="183"/>
      <c r="AB101" s="183"/>
      <c r="AC101" s="183"/>
      <c r="AD101" s="183"/>
      <c r="AE101" s="183"/>
      <c r="AF101" s="183"/>
      <c r="AG101" s="184">
        <v>20000000</v>
      </c>
      <c r="AH101" s="184"/>
      <c r="AI101" s="184"/>
      <c r="AJ101" s="185">
        <f t="shared" si="6"/>
        <v>20000000</v>
      </c>
      <c r="AK101" s="205" t="s">
        <v>9</v>
      </c>
    </row>
    <row r="102" spans="1:37" s="283" customFormat="1" ht="150">
      <c r="A102" s="267">
        <v>312</v>
      </c>
      <c r="B102" s="263" t="s">
        <v>472</v>
      </c>
      <c r="C102" s="267">
        <v>2</v>
      </c>
      <c r="D102" s="263" t="s">
        <v>209</v>
      </c>
      <c r="E102" s="267">
        <v>17</v>
      </c>
      <c r="F102" s="263" t="s">
        <v>210</v>
      </c>
      <c r="G102" s="267">
        <v>1708</v>
      </c>
      <c r="H102" s="266" t="s">
        <v>546</v>
      </c>
      <c r="I102" s="267">
        <v>1708</v>
      </c>
      <c r="J102" s="263" t="s">
        <v>547</v>
      </c>
      <c r="K102" s="263" t="s">
        <v>213</v>
      </c>
      <c r="L102" s="190">
        <v>1708051</v>
      </c>
      <c r="M102" s="263" t="s">
        <v>552</v>
      </c>
      <c r="N102" s="190">
        <v>1708051</v>
      </c>
      <c r="O102" s="263" t="s">
        <v>552</v>
      </c>
      <c r="P102" s="191" t="s">
        <v>553</v>
      </c>
      <c r="Q102" s="268" t="s">
        <v>554</v>
      </c>
      <c r="R102" s="191" t="s">
        <v>553</v>
      </c>
      <c r="S102" s="268" t="s">
        <v>554</v>
      </c>
      <c r="T102" s="270" t="s">
        <v>77</v>
      </c>
      <c r="U102" s="279">
        <v>1</v>
      </c>
      <c r="V102" s="279"/>
      <c r="W102" s="279">
        <f t="shared" si="8"/>
        <v>1</v>
      </c>
      <c r="X102" s="269">
        <v>2020003630026</v>
      </c>
      <c r="Y102" s="189" t="s">
        <v>550</v>
      </c>
      <c r="Z102" s="263" t="s">
        <v>551</v>
      </c>
      <c r="AA102" s="183"/>
      <c r="AB102" s="183"/>
      <c r="AC102" s="183"/>
      <c r="AD102" s="183"/>
      <c r="AE102" s="183"/>
      <c r="AF102" s="183"/>
      <c r="AG102" s="184">
        <v>20000000</v>
      </c>
      <c r="AH102" s="184"/>
      <c r="AI102" s="184"/>
      <c r="AJ102" s="185">
        <f t="shared" si="6"/>
        <v>20000000</v>
      </c>
      <c r="AK102" s="205" t="s">
        <v>9</v>
      </c>
    </row>
    <row r="103" spans="1:37" s="283" customFormat="1" ht="120">
      <c r="A103" s="267">
        <v>312</v>
      </c>
      <c r="B103" s="263" t="s">
        <v>472</v>
      </c>
      <c r="C103" s="267">
        <v>2</v>
      </c>
      <c r="D103" s="263" t="s">
        <v>209</v>
      </c>
      <c r="E103" s="267">
        <v>17</v>
      </c>
      <c r="F103" s="263" t="s">
        <v>210</v>
      </c>
      <c r="G103" s="267">
        <v>1709</v>
      </c>
      <c r="H103" s="266" t="s">
        <v>211</v>
      </c>
      <c r="I103" s="267">
        <v>1709</v>
      </c>
      <c r="J103" s="263" t="s">
        <v>212</v>
      </c>
      <c r="K103" s="263" t="s">
        <v>213</v>
      </c>
      <c r="L103" s="190">
        <v>1709019</v>
      </c>
      <c r="M103" s="263" t="s">
        <v>555</v>
      </c>
      <c r="N103" s="190">
        <v>1709019</v>
      </c>
      <c r="O103" s="263" t="s">
        <v>555</v>
      </c>
      <c r="P103" s="191">
        <v>170901900</v>
      </c>
      <c r="Q103" s="268" t="s">
        <v>555</v>
      </c>
      <c r="R103" s="191">
        <v>170901900</v>
      </c>
      <c r="S103" s="268" t="s">
        <v>555</v>
      </c>
      <c r="T103" s="289" t="s">
        <v>166</v>
      </c>
      <c r="U103" s="279">
        <v>4</v>
      </c>
      <c r="V103" s="279">
        <v>1</v>
      </c>
      <c r="W103" s="279">
        <f t="shared" si="8"/>
        <v>5</v>
      </c>
      <c r="X103" s="269">
        <v>2020003630024</v>
      </c>
      <c r="Y103" s="189" t="s">
        <v>556</v>
      </c>
      <c r="Z103" s="263" t="s">
        <v>557</v>
      </c>
      <c r="AA103" s="182"/>
      <c r="AB103" s="182"/>
      <c r="AC103" s="182"/>
      <c r="AD103" s="182"/>
      <c r="AE103" s="182"/>
      <c r="AF103" s="182"/>
      <c r="AG103" s="184">
        <v>43000000</v>
      </c>
      <c r="AH103" s="184"/>
      <c r="AI103" s="184"/>
      <c r="AJ103" s="185">
        <f t="shared" si="6"/>
        <v>43000000</v>
      </c>
      <c r="AK103" s="205" t="s">
        <v>9</v>
      </c>
    </row>
    <row r="104" spans="1:37" s="283" customFormat="1" ht="120">
      <c r="A104" s="267">
        <v>312</v>
      </c>
      <c r="B104" s="263" t="s">
        <v>472</v>
      </c>
      <c r="C104" s="267">
        <v>2</v>
      </c>
      <c r="D104" s="263" t="s">
        <v>209</v>
      </c>
      <c r="E104" s="267">
        <v>17</v>
      </c>
      <c r="F104" s="263" t="s">
        <v>210</v>
      </c>
      <c r="G104" s="267">
        <v>1709</v>
      </c>
      <c r="H104" s="266" t="s">
        <v>211</v>
      </c>
      <c r="I104" s="267">
        <v>1709</v>
      </c>
      <c r="J104" s="263" t="s">
        <v>212</v>
      </c>
      <c r="K104" s="263" t="s">
        <v>213</v>
      </c>
      <c r="L104" s="190">
        <v>1709034</v>
      </c>
      <c r="M104" s="263" t="s">
        <v>558</v>
      </c>
      <c r="N104" s="190">
        <v>1709034</v>
      </c>
      <c r="O104" s="263" t="s">
        <v>558</v>
      </c>
      <c r="P104" s="191" t="s">
        <v>559</v>
      </c>
      <c r="Q104" s="268" t="s">
        <v>558</v>
      </c>
      <c r="R104" s="191" t="s">
        <v>559</v>
      </c>
      <c r="S104" s="268" t="s">
        <v>558</v>
      </c>
      <c r="T104" s="289" t="s">
        <v>166</v>
      </c>
      <c r="U104" s="279">
        <v>3</v>
      </c>
      <c r="V104" s="279">
        <v>1</v>
      </c>
      <c r="W104" s="279">
        <f t="shared" si="8"/>
        <v>4</v>
      </c>
      <c r="X104" s="269">
        <v>2020003630024</v>
      </c>
      <c r="Y104" s="189" t="s">
        <v>556</v>
      </c>
      <c r="Z104" s="263" t="s">
        <v>557</v>
      </c>
      <c r="AA104" s="182"/>
      <c r="AB104" s="182"/>
      <c r="AC104" s="182"/>
      <c r="AD104" s="182"/>
      <c r="AE104" s="182"/>
      <c r="AF104" s="182"/>
      <c r="AG104" s="184">
        <v>43000000</v>
      </c>
      <c r="AH104" s="184"/>
      <c r="AI104" s="184"/>
      <c r="AJ104" s="185">
        <f t="shared" si="6"/>
        <v>43000000</v>
      </c>
      <c r="AK104" s="205" t="s">
        <v>9</v>
      </c>
    </row>
    <row r="105" spans="1:37" s="283" customFormat="1" ht="120">
      <c r="A105" s="267">
        <v>312</v>
      </c>
      <c r="B105" s="263" t="s">
        <v>472</v>
      </c>
      <c r="C105" s="267">
        <v>2</v>
      </c>
      <c r="D105" s="263" t="s">
        <v>209</v>
      </c>
      <c r="E105" s="267">
        <v>17</v>
      </c>
      <c r="F105" s="263" t="s">
        <v>210</v>
      </c>
      <c r="G105" s="267">
        <v>1709</v>
      </c>
      <c r="H105" s="266" t="s">
        <v>211</v>
      </c>
      <c r="I105" s="267">
        <v>1709</v>
      </c>
      <c r="J105" s="263" t="s">
        <v>212</v>
      </c>
      <c r="K105" s="263" t="s">
        <v>213</v>
      </c>
      <c r="L105" s="190">
        <v>1709093</v>
      </c>
      <c r="M105" s="263" t="s">
        <v>560</v>
      </c>
      <c r="N105" s="190">
        <v>1709093</v>
      </c>
      <c r="O105" s="263" t="s">
        <v>560</v>
      </c>
      <c r="P105" s="267" t="s">
        <v>561</v>
      </c>
      <c r="Q105" s="268" t="s">
        <v>562</v>
      </c>
      <c r="R105" s="267" t="s">
        <v>561</v>
      </c>
      <c r="S105" s="268" t="s">
        <v>562</v>
      </c>
      <c r="T105" s="289" t="s">
        <v>166</v>
      </c>
      <c r="U105" s="279">
        <v>1</v>
      </c>
      <c r="V105" s="279"/>
      <c r="W105" s="279">
        <f t="shared" si="8"/>
        <v>1</v>
      </c>
      <c r="X105" s="269">
        <v>2020003630024</v>
      </c>
      <c r="Y105" s="189" t="s">
        <v>556</v>
      </c>
      <c r="Z105" s="263" t="s">
        <v>557</v>
      </c>
      <c r="AA105" s="182"/>
      <c r="AB105" s="182"/>
      <c r="AC105" s="182"/>
      <c r="AD105" s="182"/>
      <c r="AE105" s="182"/>
      <c r="AF105" s="182"/>
      <c r="AG105" s="184">
        <v>22000000</v>
      </c>
      <c r="AH105" s="184"/>
      <c r="AI105" s="184"/>
      <c r="AJ105" s="185">
        <f t="shared" si="6"/>
        <v>22000000</v>
      </c>
      <c r="AK105" s="205" t="s">
        <v>9</v>
      </c>
    </row>
    <row r="106" spans="1:37" s="283" customFormat="1" ht="90">
      <c r="A106" s="290">
        <v>312</v>
      </c>
      <c r="B106" s="291" t="s">
        <v>472</v>
      </c>
      <c r="C106" s="290">
        <v>2</v>
      </c>
      <c r="D106" s="263" t="s">
        <v>209</v>
      </c>
      <c r="E106" s="290">
        <v>35</v>
      </c>
      <c r="F106" s="291" t="s">
        <v>427</v>
      </c>
      <c r="G106" s="290">
        <v>3502</v>
      </c>
      <c r="H106" s="266" t="s">
        <v>428</v>
      </c>
      <c r="I106" s="290">
        <v>3502</v>
      </c>
      <c r="J106" s="291" t="s">
        <v>429</v>
      </c>
      <c r="K106" s="291" t="s">
        <v>563</v>
      </c>
      <c r="L106" s="209">
        <v>3502017</v>
      </c>
      <c r="M106" s="291" t="s">
        <v>564</v>
      </c>
      <c r="N106" s="209">
        <v>3502017</v>
      </c>
      <c r="O106" s="291" t="s">
        <v>564</v>
      </c>
      <c r="P106" s="210" t="s">
        <v>565</v>
      </c>
      <c r="Q106" s="292" t="s">
        <v>566</v>
      </c>
      <c r="R106" s="210" t="s">
        <v>565</v>
      </c>
      <c r="S106" s="292" t="s">
        <v>566</v>
      </c>
      <c r="T106" s="293" t="s">
        <v>77</v>
      </c>
      <c r="U106" s="293">
        <v>6</v>
      </c>
      <c r="V106" s="293"/>
      <c r="W106" s="279">
        <f t="shared" si="8"/>
        <v>6</v>
      </c>
      <c r="X106" s="294">
        <v>2020003630085</v>
      </c>
      <c r="Y106" s="211" t="s">
        <v>567</v>
      </c>
      <c r="Z106" s="291" t="s">
        <v>568</v>
      </c>
      <c r="AA106" s="212"/>
      <c r="AB106" s="212"/>
      <c r="AC106" s="212"/>
      <c r="AD106" s="212"/>
      <c r="AE106" s="212"/>
      <c r="AF106" s="212"/>
      <c r="AG106" s="184">
        <v>18000000</v>
      </c>
      <c r="AH106" s="184"/>
      <c r="AI106" s="213"/>
      <c r="AJ106" s="185">
        <f t="shared" si="6"/>
        <v>18000000</v>
      </c>
      <c r="AK106" s="214" t="s">
        <v>9</v>
      </c>
    </row>
    <row r="107" spans="1:37" s="283" customFormat="1" ht="90">
      <c r="A107" s="267">
        <v>312</v>
      </c>
      <c r="B107" s="263" t="s">
        <v>472</v>
      </c>
      <c r="C107" s="267">
        <v>2</v>
      </c>
      <c r="D107" s="263" t="s">
        <v>209</v>
      </c>
      <c r="E107" s="267">
        <v>35</v>
      </c>
      <c r="F107" s="263" t="s">
        <v>427</v>
      </c>
      <c r="G107" s="267">
        <v>3502</v>
      </c>
      <c r="H107" s="266" t="s">
        <v>428</v>
      </c>
      <c r="I107" s="267">
        <v>3502</v>
      </c>
      <c r="J107" s="263" t="s">
        <v>429</v>
      </c>
      <c r="K107" s="268" t="s">
        <v>430</v>
      </c>
      <c r="L107" s="190">
        <v>3502007</v>
      </c>
      <c r="M107" s="263" t="s">
        <v>569</v>
      </c>
      <c r="N107" s="190">
        <v>3502007</v>
      </c>
      <c r="O107" s="263" t="s">
        <v>569</v>
      </c>
      <c r="P107" s="267" t="s">
        <v>437</v>
      </c>
      <c r="Q107" s="268" t="s">
        <v>438</v>
      </c>
      <c r="R107" s="267" t="s">
        <v>437</v>
      </c>
      <c r="S107" s="278" t="s">
        <v>438</v>
      </c>
      <c r="T107" s="270" t="s">
        <v>77</v>
      </c>
      <c r="U107" s="267">
        <v>5</v>
      </c>
      <c r="V107" s="267"/>
      <c r="W107" s="279">
        <f t="shared" si="8"/>
        <v>5</v>
      </c>
      <c r="X107" s="269">
        <v>2020003630085</v>
      </c>
      <c r="Y107" s="189" t="s">
        <v>567</v>
      </c>
      <c r="Z107" s="263" t="s">
        <v>568</v>
      </c>
      <c r="AA107" s="183"/>
      <c r="AB107" s="183"/>
      <c r="AC107" s="183"/>
      <c r="AD107" s="183"/>
      <c r="AE107" s="183"/>
      <c r="AF107" s="183"/>
      <c r="AG107" s="184">
        <v>18000000</v>
      </c>
      <c r="AH107" s="184"/>
      <c r="AI107" s="184"/>
      <c r="AJ107" s="185">
        <f t="shared" si="6"/>
        <v>18000000</v>
      </c>
      <c r="AK107" s="205" t="s">
        <v>9</v>
      </c>
    </row>
    <row r="108" spans="1:37" s="283" customFormat="1" ht="120">
      <c r="A108" s="267">
        <v>312</v>
      </c>
      <c r="B108" s="263" t="s">
        <v>472</v>
      </c>
      <c r="C108" s="267">
        <v>3</v>
      </c>
      <c r="D108" s="263" t="s">
        <v>221</v>
      </c>
      <c r="E108" s="267">
        <v>32</v>
      </c>
      <c r="F108" s="263" t="s">
        <v>236</v>
      </c>
      <c r="G108" s="267" t="s">
        <v>570</v>
      </c>
      <c r="H108" s="266" t="s">
        <v>571</v>
      </c>
      <c r="I108" s="267" t="s">
        <v>570</v>
      </c>
      <c r="J108" s="263" t="s">
        <v>572</v>
      </c>
      <c r="K108" s="263" t="s">
        <v>239</v>
      </c>
      <c r="L108" s="190">
        <v>3201013</v>
      </c>
      <c r="M108" s="263" t="s">
        <v>573</v>
      </c>
      <c r="N108" s="190">
        <v>3201013</v>
      </c>
      <c r="O108" s="263" t="s">
        <v>573</v>
      </c>
      <c r="P108" s="191" t="s">
        <v>574</v>
      </c>
      <c r="Q108" s="268" t="s">
        <v>575</v>
      </c>
      <c r="R108" s="191" t="s">
        <v>574</v>
      </c>
      <c r="S108" s="268" t="s">
        <v>575</v>
      </c>
      <c r="T108" s="289" t="s">
        <v>166</v>
      </c>
      <c r="U108" s="279">
        <v>1</v>
      </c>
      <c r="V108" s="279"/>
      <c r="W108" s="279">
        <f t="shared" si="8"/>
        <v>1</v>
      </c>
      <c r="X108" s="269">
        <v>2020003630027</v>
      </c>
      <c r="Y108" s="189" t="s">
        <v>576</v>
      </c>
      <c r="Z108" s="263" t="s">
        <v>577</v>
      </c>
      <c r="AA108" s="199"/>
      <c r="AB108" s="199"/>
      <c r="AC108" s="199"/>
      <c r="AD108" s="199"/>
      <c r="AE108" s="199"/>
      <c r="AF108" s="199"/>
      <c r="AG108" s="184">
        <v>32000000</v>
      </c>
      <c r="AH108" s="184"/>
      <c r="AI108" s="184"/>
      <c r="AJ108" s="185">
        <f t="shared" si="6"/>
        <v>32000000</v>
      </c>
      <c r="AK108" s="205" t="s">
        <v>9</v>
      </c>
    </row>
    <row r="109" spans="1:37" s="272" customFormat="1" ht="120">
      <c r="A109" s="267">
        <v>312</v>
      </c>
      <c r="B109" s="263" t="s">
        <v>472</v>
      </c>
      <c r="C109" s="267">
        <v>3</v>
      </c>
      <c r="D109" s="263" t="s">
        <v>221</v>
      </c>
      <c r="E109" s="267">
        <v>32</v>
      </c>
      <c r="F109" s="263" t="s">
        <v>236</v>
      </c>
      <c r="G109" s="267" t="s">
        <v>570</v>
      </c>
      <c r="H109" s="266" t="s">
        <v>571</v>
      </c>
      <c r="I109" s="267" t="s">
        <v>570</v>
      </c>
      <c r="J109" s="263" t="s">
        <v>572</v>
      </c>
      <c r="K109" s="263" t="s">
        <v>239</v>
      </c>
      <c r="L109" s="190">
        <v>3201008</v>
      </c>
      <c r="M109" s="263" t="s">
        <v>578</v>
      </c>
      <c r="N109" s="190">
        <v>3201008</v>
      </c>
      <c r="O109" s="263" t="s">
        <v>578</v>
      </c>
      <c r="P109" s="191" t="s">
        <v>579</v>
      </c>
      <c r="Q109" s="268" t="s">
        <v>580</v>
      </c>
      <c r="R109" s="191" t="s">
        <v>579</v>
      </c>
      <c r="S109" s="268" t="s">
        <v>580</v>
      </c>
      <c r="T109" s="289" t="s">
        <v>166</v>
      </c>
      <c r="U109" s="279">
        <v>3</v>
      </c>
      <c r="V109" s="279"/>
      <c r="W109" s="279">
        <f t="shared" si="8"/>
        <v>3</v>
      </c>
      <c r="X109" s="269">
        <v>2020003630027</v>
      </c>
      <c r="Y109" s="189" t="s">
        <v>576</v>
      </c>
      <c r="Z109" s="263" t="s">
        <v>577</v>
      </c>
      <c r="AA109" s="199"/>
      <c r="AB109" s="199"/>
      <c r="AC109" s="199"/>
      <c r="AD109" s="199"/>
      <c r="AE109" s="199"/>
      <c r="AF109" s="199"/>
      <c r="AG109" s="184">
        <v>50000000</v>
      </c>
      <c r="AH109" s="184"/>
      <c r="AI109" s="184"/>
      <c r="AJ109" s="185">
        <f t="shared" si="6"/>
        <v>50000000</v>
      </c>
      <c r="AK109" s="205" t="s">
        <v>9</v>
      </c>
    </row>
    <row r="110" spans="1:37" s="295" customFormat="1" ht="165">
      <c r="A110" s="267">
        <v>312</v>
      </c>
      <c r="B110" s="263" t="s">
        <v>472</v>
      </c>
      <c r="C110" s="267">
        <v>3</v>
      </c>
      <c r="D110" s="263" t="s">
        <v>221</v>
      </c>
      <c r="E110" s="267">
        <v>32</v>
      </c>
      <c r="F110" s="263" t="s">
        <v>236</v>
      </c>
      <c r="G110" s="267">
        <v>3202</v>
      </c>
      <c r="H110" s="266" t="s">
        <v>581</v>
      </c>
      <c r="I110" s="267">
        <v>3202</v>
      </c>
      <c r="J110" s="263" t="s">
        <v>582</v>
      </c>
      <c r="K110" s="263" t="s">
        <v>239</v>
      </c>
      <c r="L110" s="190">
        <v>3202037</v>
      </c>
      <c r="M110" s="263" t="s">
        <v>583</v>
      </c>
      <c r="N110" s="190">
        <v>3202037</v>
      </c>
      <c r="O110" s="263" t="s">
        <v>583</v>
      </c>
      <c r="P110" s="191" t="s">
        <v>584</v>
      </c>
      <c r="Q110" s="268" t="s">
        <v>585</v>
      </c>
      <c r="R110" s="191" t="s">
        <v>584</v>
      </c>
      <c r="S110" s="268" t="s">
        <v>585</v>
      </c>
      <c r="T110" s="289" t="s">
        <v>166</v>
      </c>
      <c r="U110" s="279">
        <v>40</v>
      </c>
      <c r="V110" s="279">
        <v>40</v>
      </c>
      <c r="W110" s="279">
        <f t="shared" si="8"/>
        <v>80</v>
      </c>
      <c r="X110" s="269">
        <v>2020003630086</v>
      </c>
      <c r="Y110" s="189" t="s">
        <v>586</v>
      </c>
      <c r="Z110" s="263" t="s">
        <v>587</v>
      </c>
      <c r="AA110" s="183"/>
      <c r="AB110" s="183"/>
      <c r="AC110" s="183"/>
      <c r="AD110" s="183"/>
      <c r="AE110" s="183"/>
      <c r="AF110" s="183"/>
      <c r="AG110" s="184">
        <v>50000000</v>
      </c>
      <c r="AH110" s="184"/>
      <c r="AI110" s="184"/>
      <c r="AJ110" s="185">
        <f t="shared" si="6"/>
        <v>50000000</v>
      </c>
      <c r="AK110" s="205" t="s">
        <v>9</v>
      </c>
    </row>
    <row r="111" spans="1:37" s="272" customFormat="1" ht="165">
      <c r="A111" s="267">
        <v>312</v>
      </c>
      <c r="B111" s="263" t="s">
        <v>472</v>
      </c>
      <c r="C111" s="267">
        <v>3</v>
      </c>
      <c r="D111" s="263" t="s">
        <v>221</v>
      </c>
      <c r="E111" s="267">
        <v>32</v>
      </c>
      <c r="F111" s="263" t="s">
        <v>236</v>
      </c>
      <c r="G111" s="267">
        <v>3202</v>
      </c>
      <c r="H111" s="266" t="s">
        <v>581</v>
      </c>
      <c r="I111" s="267">
        <v>3202</v>
      </c>
      <c r="J111" s="263" t="s">
        <v>582</v>
      </c>
      <c r="K111" s="263" t="s">
        <v>239</v>
      </c>
      <c r="L111" s="267" t="s">
        <v>69</v>
      </c>
      <c r="M111" s="263" t="s">
        <v>588</v>
      </c>
      <c r="N111" s="285">
        <v>3202037</v>
      </c>
      <c r="O111" s="263" t="s">
        <v>583</v>
      </c>
      <c r="P111" s="267" t="s">
        <v>69</v>
      </c>
      <c r="Q111" s="268" t="s">
        <v>589</v>
      </c>
      <c r="R111" s="285">
        <v>320203700</v>
      </c>
      <c r="S111" s="268" t="s">
        <v>590</v>
      </c>
      <c r="T111" s="289" t="s">
        <v>166</v>
      </c>
      <c r="U111" s="279">
        <v>60</v>
      </c>
      <c r="V111" s="279"/>
      <c r="W111" s="279">
        <f t="shared" si="8"/>
        <v>60</v>
      </c>
      <c r="X111" s="269">
        <v>2020003630086</v>
      </c>
      <c r="Y111" s="189" t="s">
        <v>586</v>
      </c>
      <c r="Z111" s="263" t="s">
        <v>587</v>
      </c>
      <c r="AA111" s="183"/>
      <c r="AB111" s="183"/>
      <c r="AC111" s="183"/>
      <c r="AD111" s="183"/>
      <c r="AE111" s="183"/>
      <c r="AF111" s="183"/>
      <c r="AG111" s="185">
        <v>667344905</v>
      </c>
      <c r="AH111" s="184"/>
      <c r="AI111" s="184"/>
      <c r="AJ111" s="185">
        <f t="shared" si="6"/>
        <v>667344905</v>
      </c>
      <c r="AK111" s="205" t="s">
        <v>9</v>
      </c>
    </row>
    <row r="112" spans="1:37" s="272" customFormat="1" ht="165">
      <c r="A112" s="267">
        <v>312</v>
      </c>
      <c r="B112" s="263" t="s">
        <v>472</v>
      </c>
      <c r="C112" s="267">
        <v>3</v>
      </c>
      <c r="D112" s="263" t="s">
        <v>221</v>
      </c>
      <c r="E112" s="267">
        <v>32</v>
      </c>
      <c r="F112" s="263" t="s">
        <v>236</v>
      </c>
      <c r="G112" s="267">
        <v>3202</v>
      </c>
      <c r="H112" s="266" t="s">
        <v>581</v>
      </c>
      <c r="I112" s="267">
        <v>3202</v>
      </c>
      <c r="J112" s="263" t="s">
        <v>582</v>
      </c>
      <c r="K112" s="263" t="s">
        <v>239</v>
      </c>
      <c r="L112" s="267">
        <v>3202017</v>
      </c>
      <c r="M112" s="263" t="s">
        <v>591</v>
      </c>
      <c r="N112" s="190">
        <v>3202043</v>
      </c>
      <c r="O112" s="263" t="s">
        <v>592</v>
      </c>
      <c r="P112" s="267" t="s">
        <v>593</v>
      </c>
      <c r="Q112" s="268" t="s">
        <v>594</v>
      </c>
      <c r="R112" s="191">
        <v>320204300</v>
      </c>
      <c r="S112" s="268" t="s">
        <v>595</v>
      </c>
      <c r="T112" s="279" t="s">
        <v>77</v>
      </c>
      <c r="U112" s="296">
        <v>1</v>
      </c>
      <c r="V112" s="296"/>
      <c r="W112" s="279">
        <f t="shared" si="8"/>
        <v>1</v>
      </c>
      <c r="X112" s="269">
        <v>2020003630086</v>
      </c>
      <c r="Y112" s="189" t="s">
        <v>586</v>
      </c>
      <c r="Z112" s="263" t="s">
        <v>587</v>
      </c>
      <c r="AA112" s="183"/>
      <c r="AB112" s="183"/>
      <c r="AC112" s="183"/>
      <c r="AD112" s="183"/>
      <c r="AE112" s="183"/>
      <c r="AF112" s="183"/>
      <c r="AG112" s="185">
        <v>286004959</v>
      </c>
      <c r="AH112" s="184"/>
      <c r="AI112" s="184"/>
      <c r="AJ112" s="185">
        <f t="shared" si="6"/>
        <v>286004959</v>
      </c>
      <c r="AK112" s="205" t="s">
        <v>9</v>
      </c>
    </row>
    <row r="113" spans="1:37" s="272" customFormat="1" ht="120">
      <c r="A113" s="267">
        <v>312</v>
      </c>
      <c r="B113" s="263" t="s">
        <v>472</v>
      </c>
      <c r="C113" s="267">
        <v>3</v>
      </c>
      <c r="D113" s="263" t="s">
        <v>221</v>
      </c>
      <c r="E113" s="267">
        <v>32</v>
      </c>
      <c r="F113" s="263" t="s">
        <v>236</v>
      </c>
      <c r="G113" s="267">
        <v>3202</v>
      </c>
      <c r="H113" s="266" t="s">
        <v>581</v>
      </c>
      <c r="I113" s="267">
        <v>3202</v>
      </c>
      <c r="J113" s="263" t="s">
        <v>582</v>
      </c>
      <c r="K113" s="263" t="s">
        <v>239</v>
      </c>
      <c r="L113" s="267" t="s">
        <v>69</v>
      </c>
      <c r="M113" s="263" t="s">
        <v>596</v>
      </c>
      <c r="N113" s="190">
        <v>3202014</v>
      </c>
      <c r="O113" s="263" t="s">
        <v>597</v>
      </c>
      <c r="P113" s="267" t="s">
        <v>69</v>
      </c>
      <c r="Q113" s="268" t="s">
        <v>598</v>
      </c>
      <c r="R113" s="191">
        <v>320201402</v>
      </c>
      <c r="S113" s="268" t="s">
        <v>599</v>
      </c>
      <c r="T113" s="279" t="s">
        <v>77</v>
      </c>
      <c r="U113" s="296">
        <v>1</v>
      </c>
      <c r="V113" s="296"/>
      <c r="W113" s="279">
        <f t="shared" si="8"/>
        <v>1</v>
      </c>
      <c r="X113" s="269">
        <v>2020003630028</v>
      </c>
      <c r="Y113" s="189" t="s">
        <v>600</v>
      </c>
      <c r="Z113" s="263" t="s">
        <v>601</v>
      </c>
      <c r="AA113" s="183"/>
      <c r="AB113" s="183"/>
      <c r="AC113" s="183"/>
      <c r="AD113" s="183"/>
      <c r="AE113" s="183"/>
      <c r="AF113" s="183"/>
      <c r="AG113" s="184">
        <v>36000000</v>
      </c>
      <c r="AH113" s="184"/>
      <c r="AI113" s="184"/>
      <c r="AJ113" s="185">
        <f t="shared" si="6"/>
        <v>36000000</v>
      </c>
      <c r="AK113" s="205" t="s">
        <v>9</v>
      </c>
    </row>
    <row r="114" spans="1:37" s="272" customFormat="1" ht="120">
      <c r="A114" s="267">
        <v>312</v>
      </c>
      <c r="B114" s="263" t="s">
        <v>472</v>
      </c>
      <c r="C114" s="267">
        <v>3</v>
      </c>
      <c r="D114" s="263" t="s">
        <v>221</v>
      </c>
      <c r="E114" s="267">
        <v>32</v>
      </c>
      <c r="F114" s="263" t="s">
        <v>236</v>
      </c>
      <c r="G114" s="267">
        <v>3202</v>
      </c>
      <c r="H114" s="266" t="s">
        <v>581</v>
      </c>
      <c r="I114" s="267">
        <v>3202</v>
      </c>
      <c r="J114" s="263" t="s">
        <v>582</v>
      </c>
      <c r="K114" s="263" t="s">
        <v>239</v>
      </c>
      <c r="L114" s="267" t="s">
        <v>69</v>
      </c>
      <c r="M114" s="263" t="s">
        <v>602</v>
      </c>
      <c r="N114" s="267">
        <v>3202014</v>
      </c>
      <c r="O114" s="263" t="s">
        <v>597</v>
      </c>
      <c r="P114" s="267" t="s">
        <v>69</v>
      </c>
      <c r="Q114" s="268" t="s">
        <v>603</v>
      </c>
      <c r="R114" s="267">
        <v>320201402</v>
      </c>
      <c r="S114" s="268" t="s">
        <v>599</v>
      </c>
      <c r="T114" s="289" t="s">
        <v>166</v>
      </c>
      <c r="U114" s="296">
        <v>1</v>
      </c>
      <c r="V114" s="296"/>
      <c r="W114" s="279">
        <f t="shared" si="8"/>
        <v>1</v>
      </c>
      <c r="X114" s="269">
        <v>2020003630087</v>
      </c>
      <c r="Y114" s="278" t="s">
        <v>604</v>
      </c>
      <c r="Z114" s="263" t="s">
        <v>605</v>
      </c>
      <c r="AA114" s="183"/>
      <c r="AB114" s="183"/>
      <c r="AC114" s="183"/>
      <c r="AD114" s="183"/>
      <c r="AE114" s="183"/>
      <c r="AF114" s="183"/>
      <c r="AG114" s="184">
        <v>54000000</v>
      </c>
      <c r="AH114" s="184"/>
      <c r="AI114" s="184"/>
      <c r="AJ114" s="185">
        <f t="shared" si="6"/>
        <v>54000000</v>
      </c>
      <c r="AK114" s="205" t="s">
        <v>9</v>
      </c>
    </row>
    <row r="115" spans="1:37" s="272" customFormat="1" ht="75">
      <c r="A115" s="267">
        <v>312</v>
      </c>
      <c r="B115" s="263" t="s">
        <v>472</v>
      </c>
      <c r="C115" s="267">
        <v>3</v>
      </c>
      <c r="D115" s="263" t="s">
        <v>221</v>
      </c>
      <c r="E115" s="267">
        <v>32</v>
      </c>
      <c r="F115" s="263" t="s">
        <v>236</v>
      </c>
      <c r="G115" s="267" t="s">
        <v>606</v>
      </c>
      <c r="H115" s="266" t="s">
        <v>607</v>
      </c>
      <c r="I115" s="267" t="s">
        <v>606</v>
      </c>
      <c r="J115" s="263" t="s">
        <v>608</v>
      </c>
      <c r="K115" s="263" t="s">
        <v>239</v>
      </c>
      <c r="L115" s="190">
        <v>3204012</v>
      </c>
      <c r="M115" s="263" t="s">
        <v>609</v>
      </c>
      <c r="N115" s="190">
        <v>3204012</v>
      </c>
      <c r="O115" s="263" t="s">
        <v>609</v>
      </c>
      <c r="P115" s="191" t="s">
        <v>610</v>
      </c>
      <c r="Q115" s="268" t="s">
        <v>611</v>
      </c>
      <c r="R115" s="191" t="s">
        <v>610</v>
      </c>
      <c r="S115" s="268" t="s">
        <v>611</v>
      </c>
      <c r="T115" s="289" t="s">
        <v>166</v>
      </c>
      <c r="U115" s="279">
        <v>5</v>
      </c>
      <c r="V115" s="279"/>
      <c r="W115" s="279">
        <f t="shared" si="8"/>
        <v>5</v>
      </c>
      <c r="X115" s="269">
        <v>2020003630029</v>
      </c>
      <c r="Y115" s="189" t="s">
        <v>612</v>
      </c>
      <c r="Z115" s="263" t="s">
        <v>613</v>
      </c>
      <c r="AA115" s="183"/>
      <c r="AB115" s="183"/>
      <c r="AC115" s="183"/>
      <c r="AD115" s="183"/>
      <c r="AE115" s="183"/>
      <c r="AF115" s="183"/>
      <c r="AG115" s="184">
        <v>120000000</v>
      </c>
      <c r="AH115" s="184"/>
      <c r="AI115" s="184"/>
      <c r="AJ115" s="185">
        <f t="shared" si="6"/>
        <v>120000000</v>
      </c>
      <c r="AK115" s="205" t="s">
        <v>9</v>
      </c>
    </row>
    <row r="116" spans="1:37" s="272" customFormat="1" ht="90">
      <c r="A116" s="267">
        <v>312</v>
      </c>
      <c r="B116" s="263" t="s">
        <v>472</v>
      </c>
      <c r="C116" s="267">
        <v>3</v>
      </c>
      <c r="D116" s="263" t="s">
        <v>221</v>
      </c>
      <c r="E116" s="267">
        <v>32</v>
      </c>
      <c r="F116" s="263" t="s">
        <v>236</v>
      </c>
      <c r="G116" s="267">
        <v>3205</v>
      </c>
      <c r="H116" s="266" t="s">
        <v>237</v>
      </c>
      <c r="I116" s="267">
        <v>3205</v>
      </c>
      <c r="J116" s="263" t="s">
        <v>238</v>
      </c>
      <c r="K116" s="263" t="s">
        <v>239</v>
      </c>
      <c r="L116" s="190" t="s">
        <v>614</v>
      </c>
      <c r="M116" s="263" t="s">
        <v>615</v>
      </c>
      <c r="N116" s="190" t="s">
        <v>614</v>
      </c>
      <c r="O116" s="263" t="s">
        <v>615</v>
      </c>
      <c r="P116" s="267" t="s">
        <v>616</v>
      </c>
      <c r="Q116" s="278" t="s">
        <v>617</v>
      </c>
      <c r="R116" s="267" t="s">
        <v>616</v>
      </c>
      <c r="S116" s="268" t="s">
        <v>617</v>
      </c>
      <c r="T116" s="289" t="s">
        <v>166</v>
      </c>
      <c r="U116" s="279">
        <v>300</v>
      </c>
      <c r="V116" s="279"/>
      <c r="W116" s="279">
        <f t="shared" si="8"/>
        <v>300</v>
      </c>
      <c r="X116" s="269">
        <v>2020003630030</v>
      </c>
      <c r="Y116" s="189" t="s">
        <v>618</v>
      </c>
      <c r="Z116" s="263" t="s">
        <v>619</v>
      </c>
      <c r="AA116" s="204"/>
      <c r="AB116" s="183"/>
      <c r="AC116" s="183"/>
      <c r="AD116" s="183"/>
      <c r="AE116" s="183"/>
      <c r="AF116" s="183"/>
      <c r="AG116" s="184">
        <v>20000000</v>
      </c>
      <c r="AH116" s="184"/>
      <c r="AI116" s="184"/>
      <c r="AJ116" s="185">
        <f t="shared" si="6"/>
        <v>20000000</v>
      </c>
      <c r="AK116" s="205" t="s">
        <v>9</v>
      </c>
    </row>
    <row r="117" spans="1:37" s="272" customFormat="1" ht="90">
      <c r="A117" s="267">
        <v>312</v>
      </c>
      <c r="B117" s="263" t="s">
        <v>472</v>
      </c>
      <c r="C117" s="267">
        <v>3</v>
      </c>
      <c r="D117" s="263" t="s">
        <v>221</v>
      </c>
      <c r="E117" s="267">
        <v>32</v>
      </c>
      <c r="F117" s="263" t="s">
        <v>236</v>
      </c>
      <c r="G117" s="267">
        <v>3205</v>
      </c>
      <c r="H117" s="266" t="s">
        <v>237</v>
      </c>
      <c r="I117" s="267">
        <v>3205</v>
      </c>
      <c r="J117" s="263" t="s">
        <v>238</v>
      </c>
      <c r="K117" s="263" t="s">
        <v>239</v>
      </c>
      <c r="L117" s="190" t="s">
        <v>620</v>
      </c>
      <c r="M117" s="263" t="s">
        <v>621</v>
      </c>
      <c r="N117" s="190" t="s">
        <v>620</v>
      </c>
      <c r="O117" s="263" t="s">
        <v>621</v>
      </c>
      <c r="P117" s="267" t="s">
        <v>622</v>
      </c>
      <c r="Q117" s="278" t="s">
        <v>623</v>
      </c>
      <c r="R117" s="267" t="s">
        <v>622</v>
      </c>
      <c r="S117" s="268" t="s">
        <v>623</v>
      </c>
      <c r="T117" s="289" t="s">
        <v>166</v>
      </c>
      <c r="U117" s="279">
        <v>20</v>
      </c>
      <c r="V117" s="279"/>
      <c r="W117" s="279">
        <f t="shared" si="8"/>
        <v>20</v>
      </c>
      <c r="X117" s="269">
        <v>2020003630030</v>
      </c>
      <c r="Y117" s="189" t="s">
        <v>618</v>
      </c>
      <c r="Z117" s="263" t="s">
        <v>619</v>
      </c>
      <c r="AA117" s="204"/>
      <c r="AB117" s="183"/>
      <c r="AC117" s="183"/>
      <c r="AD117" s="183"/>
      <c r="AE117" s="183"/>
      <c r="AF117" s="183"/>
      <c r="AG117" s="184">
        <v>20000000</v>
      </c>
      <c r="AH117" s="184"/>
      <c r="AI117" s="184"/>
      <c r="AJ117" s="185">
        <f t="shared" si="6"/>
        <v>20000000</v>
      </c>
      <c r="AK117" s="205" t="s">
        <v>9</v>
      </c>
    </row>
    <row r="118" spans="1:37" s="272" customFormat="1" ht="90">
      <c r="A118" s="267">
        <v>312</v>
      </c>
      <c r="B118" s="263" t="s">
        <v>472</v>
      </c>
      <c r="C118" s="267">
        <v>3</v>
      </c>
      <c r="D118" s="263" t="s">
        <v>221</v>
      </c>
      <c r="E118" s="267">
        <v>32</v>
      </c>
      <c r="F118" s="263" t="s">
        <v>236</v>
      </c>
      <c r="G118" s="267">
        <v>3205</v>
      </c>
      <c r="H118" s="266" t="s">
        <v>237</v>
      </c>
      <c r="I118" s="267">
        <v>3205</v>
      </c>
      <c r="J118" s="263" t="s">
        <v>238</v>
      </c>
      <c r="K118" s="263" t="s">
        <v>239</v>
      </c>
      <c r="L118" s="190">
        <v>3205010</v>
      </c>
      <c r="M118" s="263" t="s">
        <v>240</v>
      </c>
      <c r="N118" s="190">
        <v>3205010</v>
      </c>
      <c r="O118" s="263" t="s">
        <v>240</v>
      </c>
      <c r="P118" s="267" t="s">
        <v>241</v>
      </c>
      <c r="Q118" s="278" t="s">
        <v>242</v>
      </c>
      <c r="R118" s="267">
        <v>320501000</v>
      </c>
      <c r="S118" s="268" t="s">
        <v>242</v>
      </c>
      <c r="T118" s="289" t="s">
        <v>166</v>
      </c>
      <c r="U118" s="279">
        <v>1</v>
      </c>
      <c r="V118" s="279">
        <v>1</v>
      </c>
      <c r="W118" s="279">
        <f t="shared" si="8"/>
        <v>2</v>
      </c>
      <c r="X118" s="269">
        <v>2020003630030</v>
      </c>
      <c r="Y118" s="189" t="s">
        <v>618</v>
      </c>
      <c r="Z118" s="263" t="s">
        <v>619</v>
      </c>
      <c r="AA118" s="204"/>
      <c r="AB118" s="183"/>
      <c r="AC118" s="183"/>
      <c r="AD118" s="183"/>
      <c r="AE118" s="183"/>
      <c r="AF118" s="183"/>
      <c r="AG118" s="184">
        <v>42000000</v>
      </c>
      <c r="AH118" s="184"/>
      <c r="AI118" s="184"/>
      <c r="AJ118" s="185">
        <f t="shared" si="6"/>
        <v>42000000</v>
      </c>
      <c r="AK118" s="205" t="s">
        <v>9</v>
      </c>
    </row>
    <row r="119" spans="1:37" s="272" customFormat="1" ht="105">
      <c r="A119" s="267">
        <v>312</v>
      </c>
      <c r="B119" s="263" t="s">
        <v>472</v>
      </c>
      <c r="C119" s="267">
        <v>3</v>
      </c>
      <c r="D119" s="263" t="s">
        <v>221</v>
      </c>
      <c r="E119" s="267">
        <v>32</v>
      </c>
      <c r="F119" s="263" t="s">
        <v>236</v>
      </c>
      <c r="G119" s="267" t="s">
        <v>624</v>
      </c>
      <c r="H119" s="266" t="s">
        <v>625</v>
      </c>
      <c r="I119" s="267" t="s">
        <v>624</v>
      </c>
      <c r="J119" s="263" t="s">
        <v>626</v>
      </c>
      <c r="K119" s="263" t="s">
        <v>239</v>
      </c>
      <c r="L119" s="190" t="s">
        <v>627</v>
      </c>
      <c r="M119" s="263" t="s">
        <v>628</v>
      </c>
      <c r="N119" s="190" t="s">
        <v>627</v>
      </c>
      <c r="O119" s="263" t="s">
        <v>628</v>
      </c>
      <c r="P119" s="191" t="s">
        <v>629</v>
      </c>
      <c r="Q119" s="268" t="s">
        <v>630</v>
      </c>
      <c r="R119" s="191" t="s">
        <v>629</v>
      </c>
      <c r="S119" s="268" t="s">
        <v>630</v>
      </c>
      <c r="T119" s="289" t="s">
        <v>166</v>
      </c>
      <c r="U119" s="279">
        <v>4</v>
      </c>
      <c r="V119" s="279"/>
      <c r="W119" s="279">
        <f t="shared" si="8"/>
        <v>4</v>
      </c>
      <c r="X119" s="269">
        <v>2020003630088</v>
      </c>
      <c r="Y119" s="189" t="s">
        <v>631</v>
      </c>
      <c r="Z119" s="263" t="s">
        <v>632</v>
      </c>
      <c r="AA119" s="183"/>
      <c r="AB119" s="183"/>
      <c r="AC119" s="183"/>
      <c r="AD119" s="183"/>
      <c r="AE119" s="183"/>
      <c r="AF119" s="183"/>
      <c r="AG119" s="184">
        <v>25000000</v>
      </c>
      <c r="AH119" s="184"/>
      <c r="AI119" s="184"/>
      <c r="AJ119" s="185">
        <f t="shared" si="6"/>
        <v>25000000</v>
      </c>
      <c r="AK119" s="205" t="s">
        <v>9</v>
      </c>
    </row>
    <row r="120" spans="1:37" s="272" customFormat="1" ht="105">
      <c r="A120" s="267">
        <v>312</v>
      </c>
      <c r="B120" s="263" t="s">
        <v>472</v>
      </c>
      <c r="C120" s="267">
        <v>3</v>
      </c>
      <c r="D120" s="263" t="s">
        <v>221</v>
      </c>
      <c r="E120" s="267">
        <v>32</v>
      </c>
      <c r="F120" s="263" t="s">
        <v>236</v>
      </c>
      <c r="G120" s="267" t="s">
        <v>624</v>
      </c>
      <c r="H120" s="266" t="s">
        <v>625</v>
      </c>
      <c r="I120" s="267" t="s">
        <v>624</v>
      </c>
      <c r="J120" s="263" t="s">
        <v>626</v>
      </c>
      <c r="K120" s="263" t="s">
        <v>239</v>
      </c>
      <c r="L120" s="190">
        <v>3206014</v>
      </c>
      <c r="M120" s="263" t="s">
        <v>633</v>
      </c>
      <c r="N120" s="190">
        <v>3206014</v>
      </c>
      <c r="O120" s="263" t="s">
        <v>633</v>
      </c>
      <c r="P120" s="191" t="s">
        <v>634</v>
      </c>
      <c r="Q120" s="268" t="s">
        <v>635</v>
      </c>
      <c r="R120" s="191" t="s">
        <v>634</v>
      </c>
      <c r="S120" s="268" t="s">
        <v>635</v>
      </c>
      <c r="T120" s="289" t="s">
        <v>166</v>
      </c>
      <c r="U120" s="279">
        <v>2000</v>
      </c>
      <c r="V120" s="279"/>
      <c r="W120" s="279">
        <f t="shared" si="8"/>
        <v>2000</v>
      </c>
      <c r="X120" s="269">
        <v>2020003630088</v>
      </c>
      <c r="Y120" s="189" t="s">
        <v>631</v>
      </c>
      <c r="Z120" s="263" t="s">
        <v>632</v>
      </c>
      <c r="AA120" s="183"/>
      <c r="AB120" s="183"/>
      <c r="AC120" s="183"/>
      <c r="AD120" s="183"/>
      <c r="AE120" s="183"/>
      <c r="AF120" s="183"/>
      <c r="AG120" s="184">
        <v>18000000</v>
      </c>
      <c r="AH120" s="184"/>
      <c r="AI120" s="184"/>
      <c r="AJ120" s="185">
        <f t="shared" si="6"/>
        <v>18000000</v>
      </c>
      <c r="AK120" s="205" t="s">
        <v>9</v>
      </c>
    </row>
    <row r="121" spans="1:37" s="272" customFormat="1" ht="105">
      <c r="A121" s="267">
        <v>312</v>
      </c>
      <c r="B121" s="263" t="s">
        <v>472</v>
      </c>
      <c r="C121" s="267">
        <v>3</v>
      </c>
      <c r="D121" s="263" t="s">
        <v>221</v>
      </c>
      <c r="E121" s="267">
        <v>32</v>
      </c>
      <c r="F121" s="263" t="s">
        <v>236</v>
      </c>
      <c r="G121" s="267" t="s">
        <v>624</v>
      </c>
      <c r="H121" s="266" t="s">
        <v>625</v>
      </c>
      <c r="I121" s="267" t="s">
        <v>624</v>
      </c>
      <c r="J121" s="263" t="s">
        <v>626</v>
      </c>
      <c r="K121" s="263" t="s">
        <v>239</v>
      </c>
      <c r="L121" s="190" t="s">
        <v>636</v>
      </c>
      <c r="M121" s="263" t="s">
        <v>637</v>
      </c>
      <c r="N121" s="190" t="s">
        <v>636</v>
      </c>
      <c r="O121" s="263" t="s">
        <v>637</v>
      </c>
      <c r="P121" s="191" t="s">
        <v>638</v>
      </c>
      <c r="Q121" s="268" t="s">
        <v>639</v>
      </c>
      <c r="R121" s="191" t="s">
        <v>638</v>
      </c>
      <c r="S121" s="268" t="s">
        <v>639</v>
      </c>
      <c r="T121" s="289" t="s">
        <v>166</v>
      </c>
      <c r="U121" s="279">
        <v>50</v>
      </c>
      <c r="V121" s="279"/>
      <c r="W121" s="279">
        <f t="shared" si="8"/>
        <v>50</v>
      </c>
      <c r="X121" s="269">
        <v>2020003630088</v>
      </c>
      <c r="Y121" s="189" t="s">
        <v>631</v>
      </c>
      <c r="Z121" s="263" t="s">
        <v>632</v>
      </c>
      <c r="AA121" s="183"/>
      <c r="AB121" s="183"/>
      <c r="AC121" s="183"/>
      <c r="AD121" s="183"/>
      <c r="AE121" s="183"/>
      <c r="AF121" s="183"/>
      <c r="AG121" s="184">
        <v>75000000</v>
      </c>
      <c r="AH121" s="184"/>
      <c r="AI121" s="184"/>
      <c r="AJ121" s="185">
        <f t="shared" si="6"/>
        <v>75000000</v>
      </c>
      <c r="AK121" s="205" t="s">
        <v>9</v>
      </c>
    </row>
    <row r="122" spans="1:37" s="272" customFormat="1" ht="120">
      <c r="A122" s="267">
        <v>313</v>
      </c>
      <c r="B122" s="263" t="s">
        <v>1458</v>
      </c>
      <c r="C122" s="267">
        <v>4</v>
      </c>
      <c r="D122" s="263" t="s">
        <v>67</v>
      </c>
      <c r="E122" s="267">
        <v>45</v>
      </c>
      <c r="F122" s="263" t="s">
        <v>68</v>
      </c>
      <c r="G122" s="267" t="s">
        <v>69</v>
      </c>
      <c r="H122" s="266" t="s">
        <v>70</v>
      </c>
      <c r="I122" s="267">
        <v>4599</v>
      </c>
      <c r="J122" s="263" t="s">
        <v>71</v>
      </c>
      <c r="K122" s="263" t="s">
        <v>72</v>
      </c>
      <c r="L122" s="267" t="s">
        <v>69</v>
      </c>
      <c r="M122" s="263" t="s">
        <v>641</v>
      </c>
      <c r="N122" s="267">
        <v>4599023</v>
      </c>
      <c r="O122" s="263" t="s">
        <v>139</v>
      </c>
      <c r="P122" s="267" t="s">
        <v>69</v>
      </c>
      <c r="Q122" s="268" t="s">
        <v>642</v>
      </c>
      <c r="R122" s="267">
        <v>459902304</v>
      </c>
      <c r="S122" s="268" t="s">
        <v>643</v>
      </c>
      <c r="T122" s="296" t="s">
        <v>77</v>
      </c>
      <c r="U122" s="296">
        <v>1</v>
      </c>
      <c r="V122" s="296"/>
      <c r="W122" s="296">
        <f>U122+V122</f>
        <v>1</v>
      </c>
      <c r="X122" s="103">
        <v>2021003630005</v>
      </c>
      <c r="Y122" s="263" t="s">
        <v>644</v>
      </c>
      <c r="Z122" s="263" t="s">
        <v>645</v>
      </c>
      <c r="AA122" s="183"/>
      <c r="AB122" s="183"/>
      <c r="AC122" s="183"/>
      <c r="AD122" s="183"/>
      <c r="AE122" s="183"/>
      <c r="AF122" s="183"/>
      <c r="AG122" s="186">
        <v>125243430</v>
      </c>
      <c r="AH122" s="183"/>
      <c r="AI122" s="183"/>
      <c r="AJ122" s="185">
        <f t="shared" si="6"/>
        <v>125243430</v>
      </c>
      <c r="AK122" s="278" t="s">
        <v>1459</v>
      </c>
    </row>
    <row r="123" spans="1:37" s="297" customFormat="1" ht="135">
      <c r="A123" s="267">
        <v>313</v>
      </c>
      <c r="B123" s="263" t="s">
        <v>1458</v>
      </c>
      <c r="C123" s="267">
        <v>4</v>
      </c>
      <c r="D123" s="263" t="s">
        <v>67</v>
      </c>
      <c r="E123" s="267">
        <v>45</v>
      </c>
      <c r="F123" s="263" t="s">
        <v>68</v>
      </c>
      <c r="G123" s="267" t="s">
        <v>69</v>
      </c>
      <c r="H123" s="266" t="s">
        <v>70</v>
      </c>
      <c r="I123" s="267">
        <v>4599</v>
      </c>
      <c r="J123" s="263" t="s">
        <v>71</v>
      </c>
      <c r="K123" s="263" t="s">
        <v>72</v>
      </c>
      <c r="L123" s="267" t="s">
        <v>69</v>
      </c>
      <c r="M123" s="263" t="s">
        <v>646</v>
      </c>
      <c r="N123" s="267">
        <v>4599029</v>
      </c>
      <c r="O123" s="263" t="s">
        <v>90</v>
      </c>
      <c r="P123" s="267" t="s">
        <v>69</v>
      </c>
      <c r="Q123" s="268" t="s">
        <v>647</v>
      </c>
      <c r="R123" s="285">
        <v>459902900</v>
      </c>
      <c r="S123" s="268" t="s">
        <v>92</v>
      </c>
      <c r="T123" s="296" t="s">
        <v>77</v>
      </c>
      <c r="U123" s="296">
        <v>1</v>
      </c>
      <c r="V123" s="296"/>
      <c r="W123" s="296">
        <f>U123+V123</f>
        <v>1</v>
      </c>
      <c r="X123" s="269">
        <v>2020003630090</v>
      </c>
      <c r="Y123" s="263" t="s">
        <v>648</v>
      </c>
      <c r="Z123" s="263" t="s">
        <v>649</v>
      </c>
      <c r="AA123" s="183"/>
      <c r="AB123" s="183"/>
      <c r="AC123" s="183"/>
      <c r="AD123" s="183"/>
      <c r="AE123" s="183"/>
      <c r="AF123" s="183"/>
      <c r="AG123" s="186">
        <v>300000000</v>
      </c>
      <c r="AH123" s="183"/>
      <c r="AI123" s="183"/>
      <c r="AJ123" s="185">
        <f t="shared" si="6"/>
        <v>300000000</v>
      </c>
      <c r="AK123" s="278" t="s">
        <v>2</v>
      </c>
    </row>
    <row r="124" spans="1:37" s="272" customFormat="1" ht="105">
      <c r="A124" s="267">
        <v>313</v>
      </c>
      <c r="B124" s="263" t="s">
        <v>1458</v>
      </c>
      <c r="C124" s="267">
        <v>4</v>
      </c>
      <c r="D124" s="263" t="s">
        <v>67</v>
      </c>
      <c r="E124" s="267">
        <v>45</v>
      </c>
      <c r="F124" s="263" t="s">
        <v>68</v>
      </c>
      <c r="G124" s="267">
        <v>4502</v>
      </c>
      <c r="H124" s="266" t="s">
        <v>86</v>
      </c>
      <c r="I124" s="267">
        <v>4502</v>
      </c>
      <c r="J124" s="263" t="s">
        <v>87</v>
      </c>
      <c r="K124" s="263" t="s">
        <v>88</v>
      </c>
      <c r="L124" s="267" t="s">
        <v>69</v>
      </c>
      <c r="M124" s="263" t="s">
        <v>650</v>
      </c>
      <c r="N124" s="267">
        <v>4502001</v>
      </c>
      <c r="O124" s="263" t="s">
        <v>98</v>
      </c>
      <c r="P124" s="267" t="s">
        <v>69</v>
      </c>
      <c r="Q124" s="268" t="s">
        <v>651</v>
      </c>
      <c r="R124" s="267">
        <v>450200100</v>
      </c>
      <c r="S124" s="268" t="s">
        <v>100</v>
      </c>
      <c r="T124" s="296" t="s">
        <v>77</v>
      </c>
      <c r="U124" s="279">
        <v>30</v>
      </c>
      <c r="V124" s="279"/>
      <c r="W124" s="296">
        <f>U124+V124</f>
        <v>30</v>
      </c>
      <c r="X124" s="269">
        <v>2020003630031</v>
      </c>
      <c r="Y124" s="263" t="s">
        <v>652</v>
      </c>
      <c r="Z124" s="263" t="s">
        <v>653</v>
      </c>
      <c r="AA124" s="199"/>
      <c r="AB124" s="199"/>
      <c r="AC124" s="199"/>
      <c r="AD124" s="199"/>
      <c r="AE124" s="199"/>
      <c r="AF124" s="199"/>
      <c r="AG124" s="186">
        <v>145000000</v>
      </c>
      <c r="AH124" s="199"/>
      <c r="AI124" s="199"/>
      <c r="AJ124" s="185">
        <f t="shared" si="6"/>
        <v>145000000</v>
      </c>
      <c r="AK124" s="278" t="s">
        <v>2</v>
      </c>
    </row>
    <row r="125" spans="1:37" s="272" customFormat="1" ht="105">
      <c r="A125" s="267">
        <v>314</v>
      </c>
      <c r="B125" s="263" t="s">
        <v>654</v>
      </c>
      <c r="C125" s="267">
        <v>1</v>
      </c>
      <c r="D125" s="263" t="s">
        <v>157</v>
      </c>
      <c r="E125" s="267">
        <v>22</v>
      </c>
      <c r="F125" s="263" t="s">
        <v>169</v>
      </c>
      <c r="G125" s="267">
        <v>2201</v>
      </c>
      <c r="H125" s="266" t="s">
        <v>307</v>
      </c>
      <c r="I125" s="267">
        <v>2201</v>
      </c>
      <c r="J125" s="263" t="s">
        <v>171</v>
      </c>
      <c r="K125" s="263" t="s">
        <v>655</v>
      </c>
      <c r="L125" s="267">
        <v>2201030</v>
      </c>
      <c r="M125" s="263" t="s">
        <v>656</v>
      </c>
      <c r="N125" s="267">
        <v>2201030</v>
      </c>
      <c r="O125" s="263" t="s">
        <v>656</v>
      </c>
      <c r="P125" s="187">
        <v>220103000</v>
      </c>
      <c r="Q125" s="268" t="s">
        <v>657</v>
      </c>
      <c r="R125" s="187">
        <v>220103000</v>
      </c>
      <c r="S125" s="268" t="s">
        <v>657</v>
      </c>
      <c r="T125" s="279" t="s">
        <v>77</v>
      </c>
      <c r="U125" s="279">
        <v>2500</v>
      </c>
      <c r="V125" s="279"/>
      <c r="W125" s="279">
        <f>U125+V125</f>
        <v>2500</v>
      </c>
      <c r="X125" s="269">
        <v>2020003630091</v>
      </c>
      <c r="Y125" s="263" t="s">
        <v>658</v>
      </c>
      <c r="Z125" s="263" t="s">
        <v>659</v>
      </c>
      <c r="AA125" s="183"/>
      <c r="AB125" s="183">
        <v>0</v>
      </c>
      <c r="AC125" s="183"/>
      <c r="AD125" s="183"/>
      <c r="AE125" s="183">
        <f>1343000000-5000000</f>
        <v>1338000000</v>
      </c>
      <c r="AF125" s="183"/>
      <c r="AG125" s="186">
        <v>0</v>
      </c>
      <c r="AH125" s="183"/>
      <c r="AI125" s="183">
        <v>0</v>
      </c>
      <c r="AJ125" s="185">
        <f t="shared" si="6"/>
        <v>1338000000</v>
      </c>
      <c r="AK125" s="298" t="s">
        <v>5</v>
      </c>
    </row>
    <row r="126" spans="1:37" s="272" customFormat="1" ht="105">
      <c r="A126" s="267">
        <v>314</v>
      </c>
      <c r="B126" s="263" t="s">
        <v>654</v>
      </c>
      <c r="C126" s="267">
        <v>1</v>
      </c>
      <c r="D126" s="263" t="s">
        <v>157</v>
      </c>
      <c r="E126" s="267">
        <v>22</v>
      </c>
      <c r="F126" s="263" t="s">
        <v>169</v>
      </c>
      <c r="G126" s="267">
        <v>2201</v>
      </c>
      <c r="H126" s="266" t="s">
        <v>307</v>
      </c>
      <c r="I126" s="267">
        <v>2201</v>
      </c>
      <c r="J126" s="263" t="s">
        <v>171</v>
      </c>
      <c r="K126" s="263" t="s">
        <v>660</v>
      </c>
      <c r="L126" s="267">
        <v>2201033</v>
      </c>
      <c r="M126" s="263" t="s">
        <v>661</v>
      </c>
      <c r="N126" s="267">
        <v>2201033</v>
      </c>
      <c r="O126" s="263" t="s">
        <v>661</v>
      </c>
      <c r="P126" s="187">
        <v>220103300</v>
      </c>
      <c r="Q126" s="268" t="s">
        <v>662</v>
      </c>
      <c r="R126" s="187">
        <v>220103300</v>
      </c>
      <c r="S126" s="268" t="s">
        <v>662</v>
      </c>
      <c r="T126" s="279" t="s">
        <v>166</v>
      </c>
      <c r="U126" s="279">
        <v>9000</v>
      </c>
      <c r="V126" s="279"/>
      <c r="W126" s="279">
        <f t="shared" ref="W126:W160" si="9">U126+V126</f>
        <v>9000</v>
      </c>
      <c r="X126" s="269">
        <v>2020003630091</v>
      </c>
      <c r="Y126" s="263" t="s">
        <v>658</v>
      </c>
      <c r="Z126" s="263" t="s">
        <v>659</v>
      </c>
      <c r="AA126" s="183"/>
      <c r="AB126" s="183">
        <v>0</v>
      </c>
      <c r="AC126" s="183"/>
      <c r="AD126" s="183"/>
      <c r="AE126" s="183">
        <v>0</v>
      </c>
      <c r="AF126" s="183"/>
      <c r="AG126" s="186">
        <v>25000000</v>
      </c>
      <c r="AH126" s="183"/>
      <c r="AI126" s="183">
        <v>0</v>
      </c>
      <c r="AJ126" s="185">
        <f t="shared" si="6"/>
        <v>25000000</v>
      </c>
      <c r="AK126" s="298" t="s">
        <v>5</v>
      </c>
    </row>
    <row r="127" spans="1:37" s="272" customFormat="1" ht="105">
      <c r="A127" s="267">
        <v>314</v>
      </c>
      <c r="B127" s="263" t="s">
        <v>654</v>
      </c>
      <c r="C127" s="267">
        <v>1</v>
      </c>
      <c r="D127" s="263" t="s">
        <v>157</v>
      </c>
      <c r="E127" s="267">
        <v>22</v>
      </c>
      <c r="F127" s="263" t="s">
        <v>169</v>
      </c>
      <c r="G127" s="267">
        <v>2201</v>
      </c>
      <c r="H127" s="266" t="s">
        <v>307</v>
      </c>
      <c r="I127" s="267">
        <v>2201</v>
      </c>
      <c r="J127" s="263" t="s">
        <v>171</v>
      </c>
      <c r="K127" s="263" t="s">
        <v>663</v>
      </c>
      <c r="L127" s="267">
        <v>2201032</v>
      </c>
      <c r="M127" s="263" t="s">
        <v>664</v>
      </c>
      <c r="N127" s="267">
        <v>2201032</v>
      </c>
      <c r="O127" s="263" t="s">
        <v>664</v>
      </c>
      <c r="P127" s="190">
        <v>220103200</v>
      </c>
      <c r="Q127" s="268" t="s">
        <v>665</v>
      </c>
      <c r="R127" s="190">
        <v>220103200</v>
      </c>
      <c r="S127" s="268" t="s">
        <v>665</v>
      </c>
      <c r="T127" s="279" t="s">
        <v>166</v>
      </c>
      <c r="U127" s="279">
        <v>200</v>
      </c>
      <c r="V127" s="279"/>
      <c r="W127" s="279">
        <f t="shared" si="9"/>
        <v>200</v>
      </c>
      <c r="X127" s="269">
        <v>2020003630091</v>
      </c>
      <c r="Y127" s="263" t="s">
        <v>658</v>
      </c>
      <c r="Z127" s="263" t="s">
        <v>659</v>
      </c>
      <c r="AA127" s="183"/>
      <c r="AB127" s="183">
        <v>0</v>
      </c>
      <c r="AC127" s="183"/>
      <c r="AD127" s="183"/>
      <c r="AE127" s="183">
        <v>0</v>
      </c>
      <c r="AF127" s="183"/>
      <c r="AG127" s="186">
        <v>5000000</v>
      </c>
      <c r="AH127" s="183"/>
      <c r="AI127" s="183">
        <v>0</v>
      </c>
      <c r="AJ127" s="185">
        <f t="shared" si="6"/>
        <v>5000000</v>
      </c>
      <c r="AK127" s="298" t="s">
        <v>5</v>
      </c>
    </row>
    <row r="128" spans="1:37" s="272" customFormat="1" ht="105">
      <c r="A128" s="267">
        <v>314</v>
      </c>
      <c r="B128" s="263" t="s">
        <v>654</v>
      </c>
      <c r="C128" s="267">
        <v>1</v>
      </c>
      <c r="D128" s="263" t="s">
        <v>157</v>
      </c>
      <c r="E128" s="267">
        <v>22</v>
      </c>
      <c r="F128" s="263" t="s">
        <v>169</v>
      </c>
      <c r="G128" s="267">
        <v>2201</v>
      </c>
      <c r="H128" s="266" t="s">
        <v>307</v>
      </c>
      <c r="I128" s="267">
        <v>2201</v>
      </c>
      <c r="J128" s="263" t="s">
        <v>171</v>
      </c>
      <c r="K128" s="263" t="s">
        <v>666</v>
      </c>
      <c r="L128" s="267">
        <v>2201055</v>
      </c>
      <c r="M128" s="263" t="s">
        <v>667</v>
      </c>
      <c r="N128" s="267">
        <v>2201055</v>
      </c>
      <c r="O128" s="263" t="s">
        <v>667</v>
      </c>
      <c r="P128" s="187">
        <v>220105500</v>
      </c>
      <c r="Q128" s="268" t="s">
        <v>668</v>
      </c>
      <c r="R128" s="187">
        <v>220105500</v>
      </c>
      <c r="S128" s="268" t="s">
        <v>668</v>
      </c>
      <c r="T128" s="279" t="s">
        <v>77</v>
      </c>
      <c r="U128" s="279">
        <v>1</v>
      </c>
      <c r="V128" s="279"/>
      <c r="W128" s="279">
        <f t="shared" si="9"/>
        <v>1</v>
      </c>
      <c r="X128" s="269">
        <v>2020003630091</v>
      </c>
      <c r="Y128" s="189" t="s">
        <v>658</v>
      </c>
      <c r="Z128" s="263" t="s">
        <v>659</v>
      </c>
      <c r="AA128" s="183"/>
      <c r="AB128" s="183">
        <v>0</v>
      </c>
      <c r="AC128" s="183"/>
      <c r="AD128" s="183"/>
      <c r="AE128" s="183">
        <v>60000000</v>
      </c>
      <c r="AF128" s="183"/>
      <c r="AG128" s="186">
        <v>0</v>
      </c>
      <c r="AH128" s="183"/>
      <c r="AI128" s="183">
        <v>0</v>
      </c>
      <c r="AJ128" s="185">
        <f t="shared" si="6"/>
        <v>60000000</v>
      </c>
      <c r="AK128" s="298" t="s">
        <v>5</v>
      </c>
    </row>
    <row r="129" spans="1:37" s="272" customFormat="1" ht="105">
      <c r="A129" s="267">
        <v>314</v>
      </c>
      <c r="B129" s="263" t="s">
        <v>654</v>
      </c>
      <c r="C129" s="267">
        <v>1</v>
      </c>
      <c r="D129" s="263" t="s">
        <v>157</v>
      </c>
      <c r="E129" s="267">
        <v>22</v>
      </c>
      <c r="F129" s="263" t="s">
        <v>169</v>
      </c>
      <c r="G129" s="267">
        <v>2201</v>
      </c>
      <c r="H129" s="266" t="s">
        <v>307</v>
      </c>
      <c r="I129" s="267">
        <v>2201</v>
      </c>
      <c r="J129" s="263" t="s">
        <v>171</v>
      </c>
      <c r="K129" s="263" t="s">
        <v>669</v>
      </c>
      <c r="L129" s="267">
        <v>2201067</v>
      </c>
      <c r="M129" s="263" t="s">
        <v>670</v>
      </c>
      <c r="N129" s="267">
        <v>2201067</v>
      </c>
      <c r="O129" s="263" t="s">
        <v>670</v>
      </c>
      <c r="P129" s="190">
        <v>220106700</v>
      </c>
      <c r="Q129" s="268" t="s">
        <v>671</v>
      </c>
      <c r="R129" s="190">
        <v>220106700</v>
      </c>
      <c r="S129" s="268" t="s">
        <v>671</v>
      </c>
      <c r="T129" s="279" t="s">
        <v>77</v>
      </c>
      <c r="U129" s="279">
        <v>54</v>
      </c>
      <c r="V129" s="279"/>
      <c r="W129" s="279">
        <f t="shared" si="9"/>
        <v>54</v>
      </c>
      <c r="X129" s="269">
        <v>2020003630091</v>
      </c>
      <c r="Y129" s="189" t="s">
        <v>658</v>
      </c>
      <c r="Z129" s="263" t="s">
        <v>659</v>
      </c>
      <c r="AA129" s="183"/>
      <c r="AB129" s="183">
        <v>0</v>
      </c>
      <c r="AC129" s="183"/>
      <c r="AD129" s="183"/>
      <c r="AE129" s="183">
        <v>0</v>
      </c>
      <c r="AF129" s="183"/>
      <c r="AG129" s="186">
        <v>10000000</v>
      </c>
      <c r="AH129" s="183"/>
      <c r="AI129" s="183">
        <v>0</v>
      </c>
      <c r="AJ129" s="185">
        <f t="shared" si="6"/>
        <v>10000000</v>
      </c>
      <c r="AK129" s="298" t="s">
        <v>5</v>
      </c>
    </row>
    <row r="130" spans="1:37" s="272" customFormat="1" ht="105">
      <c r="A130" s="267">
        <v>314</v>
      </c>
      <c r="B130" s="263" t="s">
        <v>654</v>
      </c>
      <c r="C130" s="267">
        <v>1</v>
      </c>
      <c r="D130" s="263" t="s">
        <v>157</v>
      </c>
      <c r="E130" s="267">
        <v>22</v>
      </c>
      <c r="F130" s="263" t="s">
        <v>169</v>
      </c>
      <c r="G130" s="267">
        <v>2201</v>
      </c>
      <c r="H130" s="266" t="s">
        <v>307</v>
      </c>
      <c r="I130" s="267">
        <v>2201</v>
      </c>
      <c r="J130" s="263" t="s">
        <v>171</v>
      </c>
      <c r="K130" s="263" t="s">
        <v>669</v>
      </c>
      <c r="L130" s="267">
        <v>2201028</v>
      </c>
      <c r="M130" s="263" t="s">
        <v>672</v>
      </c>
      <c r="N130" s="267">
        <v>2201028</v>
      </c>
      <c r="O130" s="263" t="s">
        <v>672</v>
      </c>
      <c r="P130" s="187">
        <v>220102801</v>
      </c>
      <c r="Q130" s="268" t="s">
        <v>673</v>
      </c>
      <c r="R130" s="187">
        <v>220102801</v>
      </c>
      <c r="S130" s="268" t="s">
        <v>673</v>
      </c>
      <c r="T130" s="279" t="s">
        <v>77</v>
      </c>
      <c r="U130" s="279">
        <v>36000</v>
      </c>
      <c r="V130" s="279"/>
      <c r="W130" s="279">
        <f t="shared" si="9"/>
        <v>36000</v>
      </c>
      <c r="X130" s="269">
        <v>2020003630091</v>
      </c>
      <c r="Y130" s="263" t="s">
        <v>658</v>
      </c>
      <c r="Z130" s="263" t="s">
        <v>659</v>
      </c>
      <c r="AA130" s="183"/>
      <c r="AB130" s="183">
        <v>0</v>
      </c>
      <c r="AC130" s="183"/>
      <c r="AD130" s="183"/>
      <c r="AE130" s="185">
        <v>0</v>
      </c>
      <c r="AF130" s="183"/>
      <c r="AG130" s="186">
        <f>150000000+5000000000</f>
        <v>5150000000</v>
      </c>
      <c r="AH130" s="185"/>
      <c r="AI130" s="185">
        <f>9236000000+10000000</f>
        <v>9246000000</v>
      </c>
      <c r="AJ130" s="185">
        <f t="shared" si="6"/>
        <v>14396000000</v>
      </c>
      <c r="AK130" s="298" t="s">
        <v>5</v>
      </c>
    </row>
    <row r="131" spans="1:37" s="272" customFormat="1" ht="105">
      <c r="A131" s="267">
        <v>314</v>
      </c>
      <c r="B131" s="263" t="s">
        <v>654</v>
      </c>
      <c r="C131" s="267">
        <v>1</v>
      </c>
      <c r="D131" s="263" t="s">
        <v>157</v>
      </c>
      <c r="E131" s="267">
        <v>22</v>
      </c>
      <c r="F131" s="263" t="s">
        <v>169</v>
      </c>
      <c r="G131" s="267">
        <v>2201</v>
      </c>
      <c r="H131" s="266" t="s">
        <v>307</v>
      </c>
      <c r="I131" s="267">
        <v>2201</v>
      </c>
      <c r="J131" s="263" t="s">
        <v>171</v>
      </c>
      <c r="K131" s="263" t="s">
        <v>669</v>
      </c>
      <c r="L131" s="267">
        <v>2201029</v>
      </c>
      <c r="M131" s="263" t="s">
        <v>674</v>
      </c>
      <c r="N131" s="267">
        <v>2201029</v>
      </c>
      <c r="O131" s="263" t="s">
        <v>674</v>
      </c>
      <c r="P131" s="187">
        <v>220102900</v>
      </c>
      <c r="Q131" s="268" t="s">
        <v>675</v>
      </c>
      <c r="R131" s="187">
        <v>220102900</v>
      </c>
      <c r="S131" s="268" t="s">
        <v>675</v>
      </c>
      <c r="T131" s="279" t="s">
        <v>166</v>
      </c>
      <c r="U131" s="279">
        <v>1500</v>
      </c>
      <c r="V131" s="279">
        <v>203</v>
      </c>
      <c r="W131" s="279">
        <f t="shared" si="9"/>
        <v>1703</v>
      </c>
      <c r="X131" s="269">
        <v>2020003630091</v>
      </c>
      <c r="Y131" s="263" t="s">
        <v>658</v>
      </c>
      <c r="Z131" s="263" t="s">
        <v>659</v>
      </c>
      <c r="AA131" s="183"/>
      <c r="AB131" s="188">
        <v>50000000</v>
      </c>
      <c r="AC131" s="183"/>
      <c r="AD131" s="183"/>
      <c r="AE131" s="183">
        <v>0</v>
      </c>
      <c r="AF131" s="183"/>
      <c r="AG131" s="186">
        <v>336694046</v>
      </c>
      <c r="AH131" s="183"/>
      <c r="AI131" s="183">
        <v>0</v>
      </c>
      <c r="AJ131" s="185">
        <f t="shared" si="6"/>
        <v>386694046</v>
      </c>
      <c r="AK131" s="298" t="s">
        <v>5</v>
      </c>
    </row>
    <row r="132" spans="1:37" s="272" customFormat="1" ht="105">
      <c r="A132" s="267">
        <v>314</v>
      </c>
      <c r="B132" s="263" t="s">
        <v>654</v>
      </c>
      <c r="C132" s="267">
        <v>1</v>
      </c>
      <c r="D132" s="263" t="s">
        <v>157</v>
      </c>
      <c r="E132" s="267">
        <v>22</v>
      </c>
      <c r="F132" s="263" t="s">
        <v>169</v>
      </c>
      <c r="G132" s="267">
        <v>2201</v>
      </c>
      <c r="H132" s="266" t="s">
        <v>307</v>
      </c>
      <c r="I132" s="267">
        <v>2201</v>
      </c>
      <c r="J132" s="263" t="s">
        <v>171</v>
      </c>
      <c r="K132" s="263" t="s">
        <v>172</v>
      </c>
      <c r="L132" s="267" t="s">
        <v>69</v>
      </c>
      <c r="M132" s="263" t="s">
        <v>676</v>
      </c>
      <c r="N132" s="267">
        <v>2201062</v>
      </c>
      <c r="O132" s="263" t="s">
        <v>174</v>
      </c>
      <c r="P132" s="267" t="s">
        <v>69</v>
      </c>
      <c r="Q132" s="268" t="s">
        <v>175</v>
      </c>
      <c r="R132" s="267">
        <v>220106200</v>
      </c>
      <c r="S132" s="278" t="s">
        <v>677</v>
      </c>
      <c r="T132" s="279" t="s">
        <v>166</v>
      </c>
      <c r="U132" s="267">
        <v>15</v>
      </c>
      <c r="V132" s="267"/>
      <c r="W132" s="279">
        <f t="shared" si="9"/>
        <v>15</v>
      </c>
      <c r="X132" s="269">
        <v>2020003630091</v>
      </c>
      <c r="Y132" s="263" t="s">
        <v>658</v>
      </c>
      <c r="Z132" s="263" t="s">
        <v>659</v>
      </c>
      <c r="AA132" s="183"/>
      <c r="AB132" s="183">
        <v>0</v>
      </c>
      <c r="AC132" s="183"/>
      <c r="AD132" s="183"/>
      <c r="AE132" s="183">
        <v>0</v>
      </c>
      <c r="AF132" s="183"/>
      <c r="AG132" s="186">
        <v>30000000</v>
      </c>
      <c r="AH132" s="183"/>
      <c r="AI132" s="183">
        <v>0</v>
      </c>
      <c r="AJ132" s="185">
        <f t="shared" si="6"/>
        <v>30000000</v>
      </c>
      <c r="AK132" s="298" t="s">
        <v>5</v>
      </c>
    </row>
    <row r="133" spans="1:37" s="272" customFormat="1" ht="105">
      <c r="A133" s="267">
        <v>314</v>
      </c>
      <c r="B133" s="263" t="s">
        <v>654</v>
      </c>
      <c r="C133" s="267">
        <v>1</v>
      </c>
      <c r="D133" s="263" t="s">
        <v>157</v>
      </c>
      <c r="E133" s="267">
        <v>22</v>
      </c>
      <c r="F133" s="263" t="s">
        <v>169</v>
      </c>
      <c r="G133" s="267">
        <v>2201</v>
      </c>
      <c r="H133" s="266" t="s">
        <v>307</v>
      </c>
      <c r="I133" s="267">
        <v>2201</v>
      </c>
      <c r="J133" s="263" t="s">
        <v>171</v>
      </c>
      <c r="K133" s="263" t="s">
        <v>678</v>
      </c>
      <c r="L133" s="267">
        <v>2201063</v>
      </c>
      <c r="M133" s="263" t="s">
        <v>679</v>
      </c>
      <c r="N133" s="267">
        <v>2201063</v>
      </c>
      <c r="O133" s="263" t="s">
        <v>679</v>
      </c>
      <c r="P133" s="190">
        <v>220106300</v>
      </c>
      <c r="Q133" s="268" t="s">
        <v>680</v>
      </c>
      <c r="R133" s="190">
        <v>220106300</v>
      </c>
      <c r="S133" s="278" t="s">
        <v>680</v>
      </c>
      <c r="T133" s="279" t="s">
        <v>166</v>
      </c>
      <c r="U133" s="279">
        <v>1</v>
      </c>
      <c r="V133" s="279"/>
      <c r="W133" s="279">
        <f t="shared" si="9"/>
        <v>1</v>
      </c>
      <c r="X133" s="269">
        <v>2020003630091</v>
      </c>
      <c r="Y133" s="189" t="s">
        <v>658</v>
      </c>
      <c r="Z133" s="263" t="s">
        <v>659</v>
      </c>
      <c r="AA133" s="183"/>
      <c r="AB133" s="183">
        <v>0</v>
      </c>
      <c r="AC133" s="183"/>
      <c r="AD133" s="183"/>
      <c r="AE133" s="183">
        <v>0</v>
      </c>
      <c r="AF133" s="183"/>
      <c r="AG133" s="186">
        <v>20000000</v>
      </c>
      <c r="AH133" s="183"/>
      <c r="AI133" s="183">
        <v>0</v>
      </c>
      <c r="AJ133" s="185">
        <f t="shared" si="6"/>
        <v>20000000</v>
      </c>
      <c r="AK133" s="298" t="s">
        <v>5</v>
      </c>
    </row>
    <row r="134" spans="1:37" s="272" customFormat="1" ht="105">
      <c r="A134" s="267">
        <v>314</v>
      </c>
      <c r="B134" s="263" t="s">
        <v>654</v>
      </c>
      <c r="C134" s="267">
        <v>1</v>
      </c>
      <c r="D134" s="263" t="s">
        <v>157</v>
      </c>
      <c r="E134" s="267">
        <v>22</v>
      </c>
      <c r="F134" s="263" t="s">
        <v>169</v>
      </c>
      <c r="G134" s="267">
        <v>2201</v>
      </c>
      <c r="H134" s="266" t="s">
        <v>307</v>
      </c>
      <c r="I134" s="267">
        <v>2201</v>
      </c>
      <c r="J134" s="263" t="s">
        <v>171</v>
      </c>
      <c r="K134" s="263" t="s">
        <v>678</v>
      </c>
      <c r="L134" s="267">
        <v>2201069</v>
      </c>
      <c r="M134" s="263" t="s">
        <v>681</v>
      </c>
      <c r="N134" s="267">
        <v>2201069</v>
      </c>
      <c r="O134" s="263" t="s">
        <v>681</v>
      </c>
      <c r="P134" s="190">
        <v>220106900</v>
      </c>
      <c r="Q134" s="268" t="s">
        <v>682</v>
      </c>
      <c r="R134" s="190">
        <v>220106900</v>
      </c>
      <c r="S134" s="268" t="s">
        <v>682</v>
      </c>
      <c r="T134" s="279" t="s">
        <v>166</v>
      </c>
      <c r="U134" s="279">
        <v>4</v>
      </c>
      <c r="V134" s="279"/>
      <c r="W134" s="279">
        <f t="shared" si="9"/>
        <v>4</v>
      </c>
      <c r="X134" s="269">
        <v>2020003630091</v>
      </c>
      <c r="Y134" s="189" t="s">
        <v>658</v>
      </c>
      <c r="Z134" s="263" t="s">
        <v>659</v>
      </c>
      <c r="AA134" s="183"/>
      <c r="AB134" s="183">
        <v>0</v>
      </c>
      <c r="AC134" s="183"/>
      <c r="AD134" s="183"/>
      <c r="AE134" s="183">
        <v>5000000</v>
      </c>
      <c r="AF134" s="183"/>
      <c r="AG134" s="186">
        <v>20000000</v>
      </c>
      <c r="AH134" s="183"/>
      <c r="AI134" s="183">
        <v>0</v>
      </c>
      <c r="AJ134" s="185">
        <f t="shared" si="6"/>
        <v>25000000</v>
      </c>
      <c r="AK134" s="298" t="s">
        <v>5</v>
      </c>
    </row>
    <row r="135" spans="1:37" s="272" customFormat="1" ht="105">
      <c r="A135" s="267">
        <v>314</v>
      </c>
      <c r="B135" s="263" t="s">
        <v>654</v>
      </c>
      <c r="C135" s="267">
        <v>1</v>
      </c>
      <c r="D135" s="263" t="s">
        <v>157</v>
      </c>
      <c r="E135" s="267">
        <v>22</v>
      </c>
      <c r="F135" s="263" t="s">
        <v>169</v>
      </c>
      <c r="G135" s="267">
        <v>2201</v>
      </c>
      <c r="H135" s="266" t="s">
        <v>307</v>
      </c>
      <c r="I135" s="267">
        <v>2201</v>
      </c>
      <c r="J135" s="263" t="s">
        <v>171</v>
      </c>
      <c r="K135" s="263" t="s">
        <v>683</v>
      </c>
      <c r="L135" s="267">
        <v>2201018</v>
      </c>
      <c r="M135" s="263" t="s">
        <v>684</v>
      </c>
      <c r="N135" s="267">
        <v>2201018</v>
      </c>
      <c r="O135" s="263" t="s">
        <v>684</v>
      </c>
      <c r="P135" s="190">
        <v>220101802</v>
      </c>
      <c r="Q135" s="268" t="s">
        <v>685</v>
      </c>
      <c r="R135" s="190">
        <v>220101802</v>
      </c>
      <c r="S135" s="268" t="s">
        <v>685</v>
      </c>
      <c r="T135" s="279" t="s">
        <v>77</v>
      </c>
      <c r="U135" s="279">
        <v>1</v>
      </c>
      <c r="V135" s="279"/>
      <c r="W135" s="279">
        <f t="shared" si="9"/>
        <v>1</v>
      </c>
      <c r="X135" s="269">
        <v>2020003630092</v>
      </c>
      <c r="Y135" s="278" t="s">
        <v>686</v>
      </c>
      <c r="Z135" s="263" t="s">
        <v>687</v>
      </c>
      <c r="AA135" s="183"/>
      <c r="AB135" s="183">
        <v>0</v>
      </c>
      <c r="AC135" s="183"/>
      <c r="AD135" s="183"/>
      <c r="AE135" s="183">
        <v>0</v>
      </c>
      <c r="AF135" s="183"/>
      <c r="AG135" s="186">
        <v>5000000</v>
      </c>
      <c r="AH135" s="183"/>
      <c r="AI135" s="183">
        <v>0</v>
      </c>
      <c r="AJ135" s="185">
        <f t="shared" ref="AJ135:AJ198" si="10">AA135+AB135+AC135+AD135+AE135+AF135+AG135+AH135+AI135</f>
        <v>5000000</v>
      </c>
      <c r="AK135" s="298" t="s">
        <v>5</v>
      </c>
    </row>
    <row r="136" spans="1:37" s="272" customFormat="1" ht="105">
      <c r="A136" s="267">
        <v>314</v>
      </c>
      <c r="B136" s="263" t="s">
        <v>654</v>
      </c>
      <c r="C136" s="267">
        <v>1</v>
      </c>
      <c r="D136" s="263" t="s">
        <v>157</v>
      </c>
      <c r="E136" s="267">
        <v>22</v>
      </c>
      <c r="F136" s="263" t="s">
        <v>169</v>
      </c>
      <c r="G136" s="267">
        <v>2201</v>
      </c>
      <c r="H136" s="266" t="s">
        <v>307</v>
      </c>
      <c r="I136" s="267">
        <v>2201</v>
      </c>
      <c r="J136" s="263" t="s">
        <v>171</v>
      </c>
      <c r="K136" s="263" t="s">
        <v>688</v>
      </c>
      <c r="L136" s="267">
        <v>2201037</v>
      </c>
      <c r="M136" s="263" t="s">
        <v>689</v>
      </c>
      <c r="N136" s="267">
        <v>2201037</v>
      </c>
      <c r="O136" s="263" t="s">
        <v>689</v>
      </c>
      <c r="P136" s="187">
        <v>220103700</v>
      </c>
      <c r="Q136" s="268" t="s">
        <v>690</v>
      </c>
      <c r="R136" s="187">
        <v>220103700</v>
      </c>
      <c r="S136" s="268" t="s">
        <v>690</v>
      </c>
      <c r="T136" s="279" t="s">
        <v>77</v>
      </c>
      <c r="U136" s="279">
        <v>54</v>
      </c>
      <c r="V136" s="279"/>
      <c r="W136" s="279">
        <f t="shared" si="9"/>
        <v>54</v>
      </c>
      <c r="X136" s="269">
        <v>2020003630092</v>
      </c>
      <c r="Y136" s="278" t="s">
        <v>686</v>
      </c>
      <c r="Z136" s="263" t="s">
        <v>687</v>
      </c>
      <c r="AA136" s="183"/>
      <c r="AB136" s="183">
        <v>0</v>
      </c>
      <c r="AC136" s="183"/>
      <c r="AD136" s="183"/>
      <c r="AE136" s="183">
        <v>0</v>
      </c>
      <c r="AF136" s="183"/>
      <c r="AG136" s="186">
        <v>10000000</v>
      </c>
      <c r="AH136" s="183"/>
      <c r="AI136" s="183">
        <v>0</v>
      </c>
      <c r="AJ136" s="185">
        <f t="shared" si="10"/>
        <v>10000000</v>
      </c>
      <c r="AK136" s="298" t="s">
        <v>5</v>
      </c>
    </row>
    <row r="137" spans="1:37" s="272" customFormat="1" ht="150">
      <c r="A137" s="267">
        <v>314</v>
      </c>
      <c r="B137" s="263" t="s">
        <v>654</v>
      </c>
      <c r="C137" s="267">
        <v>1</v>
      </c>
      <c r="D137" s="263" t="s">
        <v>157</v>
      </c>
      <c r="E137" s="267">
        <v>22</v>
      </c>
      <c r="F137" s="263" t="s">
        <v>169</v>
      </c>
      <c r="G137" s="267">
        <v>2201</v>
      </c>
      <c r="H137" s="266" t="s">
        <v>307</v>
      </c>
      <c r="I137" s="267">
        <v>2201</v>
      </c>
      <c r="J137" s="263" t="s">
        <v>171</v>
      </c>
      <c r="K137" s="263" t="s">
        <v>691</v>
      </c>
      <c r="L137" s="267">
        <v>2201007</v>
      </c>
      <c r="M137" s="263" t="s">
        <v>692</v>
      </c>
      <c r="N137" s="267">
        <v>2201073</v>
      </c>
      <c r="O137" s="263" t="s">
        <v>692</v>
      </c>
      <c r="P137" s="267">
        <v>220100700</v>
      </c>
      <c r="Q137" s="268" t="s">
        <v>693</v>
      </c>
      <c r="R137" s="190">
        <v>220107300</v>
      </c>
      <c r="S137" s="268" t="s">
        <v>693</v>
      </c>
      <c r="T137" s="279" t="s">
        <v>166</v>
      </c>
      <c r="U137" s="279">
        <v>7973</v>
      </c>
      <c r="V137" s="279"/>
      <c r="W137" s="279">
        <f t="shared" si="9"/>
        <v>7973</v>
      </c>
      <c r="X137" s="269">
        <v>2020003630093</v>
      </c>
      <c r="Y137" s="280" t="s">
        <v>694</v>
      </c>
      <c r="Z137" s="280" t="s">
        <v>695</v>
      </c>
      <c r="AA137" s="183"/>
      <c r="AB137" s="183">
        <v>0</v>
      </c>
      <c r="AC137" s="183"/>
      <c r="AD137" s="183"/>
      <c r="AE137" s="183">
        <v>0</v>
      </c>
      <c r="AF137" s="183"/>
      <c r="AG137" s="186">
        <v>20000000</v>
      </c>
      <c r="AH137" s="183"/>
      <c r="AI137" s="183">
        <v>0</v>
      </c>
      <c r="AJ137" s="185">
        <f t="shared" si="10"/>
        <v>20000000</v>
      </c>
      <c r="AK137" s="298" t="s">
        <v>5</v>
      </c>
    </row>
    <row r="138" spans="1:37" s="272" customFormat="1" ht="105">
      <c r="A138" s="267">
        <v>314</v>
      </c>
      <c r="B138" s="263" t="s">
        <v>654</v>
      </c>
      <c r="C138" s="267">
        <v>1</v>
      </c>
      <c r="D138" s="263" t="s">
        <v>157</v>
      </c>
      <c r="E138" s="267">
        <v>22</v>
      </c>
      <c r="F138" s="263" t="s">
        <v>169</v>
      </c>
      <c r="G138" s="267">
        <v>2201</v>
      </c>
      <c r="H138" s="266" t="s">
        <v>307</v>
      </c>
      <c r="I138" s="267">
        <v>2201</v>
      </c>
      <c r="J138" s="263" t="s">
        <v>171</v>
      </c>
      <c r="K138" s="263" t="s">
        <v>696</v>
      </c>
      <c r="L138" s="267">
        <v>2201068</v>
      </c>
      <c r="M138" s="263" t="s">
        <v>309</v>
      </c>
      <c r="N138" s="267">
        <v>2201068</v>
      </c>
      <c r="O138" s="263" t="s">
        <v>309</v>
      </c>
      <c r="P138" s="187">
        <v>220106800</v>
      </c>
      <c r="Q138" s="268" t="s">
        <v>310</v>
      </c>
      <c r="R138" s="187">
        <v>220106800</v>
      </c>
      <c r="S138" s="268" t="s">
        <v>310</v>
      </c>
      <c r="T138" s="279" t="s">
        <v>166</v>
      </c>
      <c r="U138" s="267">
        <v>72</v>
      </c>
      <c r="V138" s="267"/>
      <c r="W138" s="279">
        <f t="shared" si="9"/>
        <v>72</v>
      </c>
      <c r="X138" s="269">
        <v>2020003630093</v>
      </c>
      <c r="Y138" s="280" t="s">
        <v>694</v>
      </c>
      <c r="Z138" s="280" t="s">
        <v>695</v>
      </c>
      <c r="AA138" s="183"/>
      <c r="AB138" s="183">
        <v>0</v>
      </c>
      <c r="AC138" s="183"/>
      <c r="AD138" s="183"/>
      <c r="AE138" s="183">
        <v>0</v>
      </c>
      <c r="AF138" s="183"/>
      <c r="AG138" s="186">
        <v>18000000</v>
      </c>
      <c r="AH138" s="183"/>
      <c r="AI138" s="183">
        <v>0</v>
      </c>
      <c r="AJ138" s="185">
        <f t="shared" si="10"/>
        <v>18000000</v>
      </c>
      <c r="AK138" s="298" t="s">
        <v>5</v>
      </c>
    </row>
    <row r="139" spans="1:37" s="272" customFormat="1" ht="105">
      <c r="A139" s="267">
        <v>314</v>
      </c>
      <c r="B139" s="263" t="s">
        <v>654</v>
      </c>
      <c r="C139" s="267">
        <v>1</v>
      </c>
      <c r="D139" s="263" t="s">
        <v>157</v>
      </c>
      <c r="E139" s="267">
        <v>22</v>
      </c>
      <c r="F139" s="263" t="s">
        <v>169</v>
      </c>
      <c r="G139" s="267">
        <v>2201</v>
      </c>
      <c r="H139" s="266" t="s">
        <v>307</v>
      </c>
      <c r="I139" s="267">
        <v>2201</v>
      </c>
      <c r="J139" s="263" t="s">
        <v>171</v>
      </c>
      <c r="K139" s="263" t="s">
        <v>678</v>
      </c>
      <c r="L139" s="267">
        <v>2201026</v>
      </c>
      <c r="M139" s="263" t="s">
        <v>697</v>
      </c>
      <c r="N139" s="267">
        <v>2201026</v>
      </c>
      <c r="O139" s="263" t="s">
        <v>697</v>
      </c>
      <c r="P139" s="187">
        <v>220102600</v>
      </c>
      <c r="Q139" s="268" t="s">
        <v>698</v>
      </c>
      <c r="R139" s="187">
        <v>220102600</v>
      </c>
      <c r="S139" s="268" t="s">
        <v>698</v>
      </c>
      <c r="T139" s="279" t="s">
        <v>166</v>
      </c>
      <c r="U139" s="279">
        <v>10</v>
      </c>
      <c r="V139" s="279"/>
      <c r="W139" s="279">
        <f t="shared" si="9"/>
        <v>10</v>
      </c>
      <c r="X139" s="269">
        <v>2020003630093</v>
      </c>
      <c r="Y139" s="280" t="s">
        <v>694</v>
      </c>
      <c r="Z139" s="280" t="s">
        <v>695</v>
      </c>
      <c r="AA139" s="183"/>
      <c r="AB139" s="183">
        <v>0</v>
      </c>
      <c r="AC139" s="183"/>
      <c r="AD139" s="183"/>
      <c r="AE139" s="183">
        <v>5000000</v>
      </c>
      <c r="AF139" s="183"/>
      <c r="AG139" s="186">
        <v>35000000</v>
      </c>
      <c r="AH139" s="183"/>
      <c r="AI139" s="183">
        <v>0</v>
      </c>
      <c r="AJ139" s="185">
        <f t="shared" si="10"/>
        <v>40000000</v>
      </c>
      <c r="AK139" s="298" t="s">
        <v>5</v>
      </c>
    </row>
    <row r="140" spans="1:37" s="272" customFormat="1" ht="150">
      <c r="A140" s="267">
        <v>314</v>
      </c>
      <c r="B140" s="263" t="s">
        <v>654</v>
      </c>
      <c r="C140" s="267">
        <v>1</v>
      </c>
      <c r="D140" s="263" t="s">
        <v>157</v>
      </c>
      <c r="E140" s="267">
        <v>22</v>
      </c>
      <c r="F140" s="263" t="s">
        <v>169</v>
      </c>
      <c r="G140" s="267">
        <v>2201</v>
      </c>
      <c r="H140" s="266" t="s">
        <v>307</v>
      </c>
      <c r="I140" s="267">
        <v>2201</v>
      </c>
      <c r="J140" s="263" t="s">
        <v>171</v>
      </c>
      <c r="K140" s="263" t="s">
        <v>691</v>
      </c>
      <c r="L140" s="267">
        <v>2201009</v>
      </c>
      <c r="M140" s="263" t="s">
        <v>699</v>
      </c>
      <c r="N140" s="267">
        <v>2201074</v>
      </c>
      <c r="O140" s="263" t="s">
        <v>699</v>
      </c>
      <c r="P140" s="267">
        <v>220100900</v>
      </c>
      <c r="Q140" s="268" t="s">
        <v>700</v>
      </c>
      <c r="R140" s="190">
        <v>220107400</v>
      </c>
      <c r="S140" s="268" t="s">
        <v>701</v>
      </c>
      <c r="T140" s="279" t="s">
        <v>166</v>
      </c>
      <c r="U140" s="279">
        <v>604</v>
      </c>
      <c r="V140" s="279"/>
      <c r="W140" s="279">
        <f t="shared" si="9"/>
        <v>604</v>
      </c>
      <c r="X140" s="269">
        <v>2020003630093</v>
      </c>
      <c r="Y140" s="280" t="s">
        <v>694</v>
      </c>
      <c r="Z140" s="280" t="s">
        <v>695</v>
      </c>
      <c r="AA140" s="183"/>
      <c r="AB140" s="183">
        <v>0</v>
      </c>
      <c r="AC140" s="183"/>
      <c r="AD140" s="183"/>
      <c r="AE140" s="183">
        <v>0</v>
      </c>
      <c r="AF140" s="183"/>
      <c r="AG140" s="186">
        <v>20000000</v>
      </c>
      <c r="AH140" s="183"/>
      <c r="AI140" s="183">
        <v>0</v>
      </c>
      <c r="AJ140" s="185">
        <f t="shared" si="10"/>
        <v>20000000</v>
      </c>
      <c r="AK140" s="298" t="s">
        <v>5</v>
      </c>
    </row>
    <row r="141" spans="1:37" s="272" customFormat="1" ht="150">
      <c r="A141" s="267">
        <v>314</v>
      </c>
      <c r="B141" s="263" t="s">
        <v>654</v>
      </c>
      <c r="C141" s="267">
        <v>1</v>
      </c>
      <c r="D141" s="263" t="s">
        <v>157</v>
      </c>
      <c r="E141" s="267">
        <v>22</v>
      </c>
      <c r="F141" s="263" t="s">
        <v>169</v>
      </c>
      <c r="G141" s="267">
        <v>2201</v>
      </c>
      <c r="H141" s="266" t="s">
        <v>307</v>
      </c>
      <c r="I141" s="267">
        <v>2201</v>
      </c>
      <c r="J141" s="263" t="s">
        <v>171</v>
      </c>
      <c r="K141" s="263" t="s">
        <v>691</v>
      </c>
      <c r="L141" s="267">
        <v>2201010</v>
      </c>
      <c r="M141" s="263" t="s">
        <v>702</v>
      </c>
      <c r="N141" s="267">
        <v>2201074</v>
      </c>
      <c r="O141" s="263" t="s">
        <v>703</v>
      </c>
      <c r="P141" s="267">
        <v>220101000</v>
      </c>
      <c r="Q141" s="268" t="s">
        <v>704</v>
      </c>
      <c r="R141" s="190">
        <v>220107400</v>
      </c>
      <c r="S141" s="268" t="s">
        <v>701</v>
      </c>
      <c r="T141" s="279" t="s">
        <v>77</v>
      </c>
      <c r="U141" s="279">
        <v>94</v>
      </c>
      <c r="V141" s="279"/>
      <c r="W141" s="279">
        <f t="shared" si="9"/>
        <v>94</v>
      </c>
      <c r="X141" s="269">
        <v>2020003630093</v>
      </c>
      <c r="Y141" s="280" t="s">
        <v>694</v>
      </c>
      <c r="Z141" s="280" t="s">
        <v>695</v>
      </c>
      <c r="AA141" s="183"/>
      <c r="AB141" s="183">
        <v>0</v>
      </c>
      <c r="AC141" s="183"/>
      <c r="AD141" s="183"/>
      <c r="AE141" s="183">
        <v>0</v>
      </c>
      <c r="AF141" s="183"/>
      <c r="AG141" s="186">
        <v>5000000</v>
      </c>
      <c r="AH141" s="183"/>
      <c r="AI141" s="183">
        <v>0</v>
      </c>
      <c r="AJ141" s="185">
        <f t="shared" si="10"/>
        <v>5000000</v>
      </c>
      <c r="AK141" s="298" t="s">
        <v>5</v>
      </c>
    </row>
    <row r="142" spans="1:37" s="272" customFormat="1" ht="105">
      <c r="A142" s="267">
        <v>314</v>
      </c>
      <c r="B142" s="263" t="s">
        <v>654</v>
      </c>
      <c r="C142" s="267">
        <v>1</v>
      </c>
      <c r="D142" s="263" t="s">
        <v>157</v>
      </c>
      <c r="E142" s="267">
        <v>22</v>
      </c>
      <c r="F142" s="263" t="s">
        <v>169</v>
      </c>
      <c r="G142" s="267">
        <v>2201</v>
      </c>
      <c r="H142" s="266" t="s">
        <v>307</v>
      </c>
      <c r="I142" s="267">
        <v>2201</v>
      </c>
      <c r="J142" s="263" t="s">
        <v>171</v>
      </c>
      <c r="K142" s="263" t="s">
        <v>705</v>
      </c>
      <c r="L142" s="267">
        <v>2201035</v>
      </c>
      <c r="M142" s="263" t="s">
        <v>706</v>
      </c>
      <c r="N142" s="267">
        <v>2201035</v>
      </c>
      <c r="O142" s="263" t="s">
        <v>706</v>
      </c>
      <c r="P142" s="190">
        <v>220103500</v>
      </c>
      <c r="Q142" s="268" t="s">
        <v>707</v>
      </c>
      <c r="R142" s="190">
        <v>220103500</v>
      </c>
      <c r="S142" s="268" t="s">
        <v>707</v>
      </c>
      <c r="T142" s="279" t="s">
        <v>166</v>
      </c>
      <c r="U142" s="279">
        <v>8</v>
      </c>
      <c r="V142" s="279"/>
      <c r="W142" s="279">
        <f t="shared" si="9"/>
        <v>8</v>
      </c>
      <c r="X142" s="269">
        <v>2020003630093</v>
      </c>
      <c r="Y142" s="280" t="s">
        <v>694</v>
      </c>
      <c r="Z142" s="280" t="s">
        <v>695</v>
      </c>
      <c r="AA142" s="183"/>
      <c r="AB142" s="183">
        <v>0</v>
      </c>
      <c r="AC142" s="183"/>
      <c r="AD142" s="183"/>
      <c r="AE142" s="183">
        <v>0</v>
      </c>
      <c r="AF142" s="183"/>
      <c r="AG142" s="186">
        <v>10000000</v>
      </c>
      <c r="AH142" s="183"/>
      <c r="AI142" s="183">
        <v>0</v>
      </c>
      <c r="AJ142" s="185">
        <f t="shared" si="10"/>
        <v>10000000</v>
      </c>
      <c r="AK142" s="298" t="s">
        <v>5</v>
      </c>
    </row>
    <row r="143" spans="1:37" s="272" customFormat="1" ht="105">
      <c r="A143" s="267">
        <v>314</v>
      </c>
      <c r="B143" s="263" t="s">
        <v>654</v>
      </c>
      <c r="C143" s="267">
        <v>1</v>
      </c>
      <c r="D143" s="263" t="s">
        <v>157</v>
      </c>
      <c r="E143" s="267">
        <v>22</v>
      </c>
      <c r="F143" s="263" t="s">
        <v>169</v>
      </c>
      <c r="G143" s="267">
        <v>2201</v>
      </c>
      <c r="H143" s="266" t="s">
        <v>307</v>
      </c>
      <c r="I143" s="267">
        <v>2201</v>
      </c>
      <c r="J143" s="263" t="s">
        <v>171</v>
      </c>
      <c r="K143" s="263" t="s">
        <v>669</v>
      </c>
      <c r="L143" s="267">
        <v>2201046</v>
      </c>
      <c r="M143" s="263" t="s">
        <v>708</v>
      </c>
      <c r="N143" s="267">
        <v>2201046</v>
      </c>
      <c r="O143" s="263" t="s">
        <v>708</v>
      </c>
      <c r="P143" s="187">
        <v>220104602</v>
      </c>
      <c r="Q143" s="268" t="s">
        <v>709</v>
      </c>
      <c r="R143" s="187">
        <v>220104602</v>
      </c>
      <c r="S143" s="268" t="s">
        <v>709</v>
      </c>
      <c r="T143" s="279" t="s">
        <v>166</v>
      </c>
      <c r="U143" s="279">
        <v>18</v>
      </c>
      <c r="V143" s="279"/>
      <c r="W143" s="279">
        <f t="shared" si="9"/>
        <v>18</v>
      </c>
      <c r="X143" s="269">
        <v>2020003630093</v>
      </c>
      <c r="Y143" s="280" t="s">
        <v>694</v>
      </c>
      <c r="Z143" s="280" t="s">
        <v>695</v>
      </c>
      <c r="AA143" s="183"/>
      <c r="AB143" s="185">
        <v>0</v>
      </c>
      <c r="AC143" s="183"/>
      <c r="AD143" s="183"/>
      <c r="AE143" s="183">
        <v>0</v>
      </c>
      <c r="AF143" s="183"/>
      <c r="AG143" s="186">
        <v>19000000</v>
      </c>
      <c r="AH143" s="183"/>
      <c r="AI143" s="183">
        <v>0</v>
      </c>
      <c r="AJ143" s="185">
        <f t="shared" si="10"/>
        <v>19000000</v>
      </c>
      <c r="AK143" s="298" t="s">
        <v>5</v>
      </c>
    </row>
    <row r="144" spans="1:37" s="272" customFormat="1" ht="105">
      <c r="A144" s="267">
        <v>314</v>
      </c>
      <c r="B144" s="263" t="s">
        <v>654</v>
      </c>
      <c r="C144" s="267">
        <v>1</v>
      </c>
      <c r="D144" s="263" t="s">
        <v>157</v>
      </c>
      <c r="E144" s="267">
        <v>22</v>
      </c>
      <c r="F144" s="263" t="s">
        <v>169</v>
      </c>
      <c r="G144" s="267">
        <v>2201</v>
      </c>
      <c r="H144" s="266" t="s">
        <v>307</v>
      </c>
      <c r="I144" s="267">
        <v>2201</v>
      </c>
      <c r="J144" s="263" t="s">
        <v>171</v>
      </c>
      <c r="K144" s="263" t="s">
        <v>669</v>
      </c>
      <c r="L144" s="267">
        <v>2201054</v>
      </c>
      <c r="M144" s="263" t="s">
        <v>710</v>
      </c>
      <c r="N144" s="267">
        <v>2201054</v>
      </c>
      <c r="O144" s="263" t="s">
        <v>710</v>
      </c>
      <c r="P144" s="190">
        <v>220105400</v>
      </c>
      <c r="Q144" s="268" t="s">
        <v>711</v>
      </c>
      <c r="R144" s="190">
        <v>220105400</v>
      </c>
      <c r="S144" s="268" t="s">
        <v>711</v>
      </c>
      <c r="T144" s="279" t="s">
        <v>77</v>
      </c>
      <c r="U144" s="279">
        <v>11</v>
      </c>
      <c r="V144" s="279"/>
      <c r="W144" s="279">
        <f t="shared" si="9"/>
        <v>11</v>
      </c>
      <c r="X144" s="269">
        <v>2020003630093</v>
      </c>
      <c r="Y144" s="280" t="s">
        <v>694</v>
      </c>
      <c r="Z144" s="280" t="s">
        <v>695</v>
      </c>
      <c r="AA144" s="183"/>
      <c r="AB144" s="183">
        <v>0</v>
      </c>
      <c r="AC144" s="183"/>
      <c r="AD144" s="183"/>
      <c r="AE144" s="183">
        <v>0</v>
      </c>
      <c r="AF144" s="183"/>
      <c r="AG144" s="186">
        <v>10000000</v>
      </c>
      <c r="AH144" s="183"/>
      <c r="AI144" s="183">
        <v>0</v>
      </c>
      <c r="AJ144" s="185">
        <f t="shared" si="10"/>
        <v>10000000</v>
      </c>
      <c r="AK144" s="298" t="s">
        <v>5</v>
      </c>
    </row>
    <row r="145" spans="1:37" s="272" customFormat="1" ht="105">
      <c r="A145" s="267">
        <v>314</v>
      </c>
      <c r="B145" s="263" t="s">
        <v>654</v>
      </c>
      <c r="C145" s="267">
        <v>1</v>
      </c>
      <c r="D145" s="263" t="s">
        <v>157</v>
      </c>
      <c r="E145" s="267">
        <v>22</v>
      </c>
      <c r="F145" s="263" t="s">
        <v>169</v>
      </c>
      <c r="G145" s="267">
        <v>2201</v>
      </c>
      <c r="H145" s="266" t="s">
        <v>307</v>
      </c>
      <c r="I145" s="267">
        <v>2201</v>
      </c>
      <c r="J145" s="263" t="s">
        <v>171</v>
      </c>
      <c r="K145" s="263" t="s">
        <v>666</v>
      </c>
      <c r="L145" s="267">
        <v>2201061</v>
      </c>
      <c r="M145" s="263" t="s">
        <v>712</v>
      </c>
      <c r="N145" s="267">
        <v>2201061</v>
      </c>
      <c r="O145" s="263" t="s">
        <v>712</v>
      </c>
      <c r="P145" s="190">
        <v>220106102</v>
      </c>
      <c r="Q145" s="268" t="s">
        <v>713</v>
      </c>
      <c r="R145" s="190">
        <v>220106102</v>
      </c>
      <c r="S145" s="278" t="s">
        <v>713</v>
      </c>
      <c r="T145" s="279" t="s">
        <v>166</v>
      </c>
      <c r="U145" s="279">
        <v>14</v>
      </c>
      <c r="V145" s="279"/>
      <c r="W145" s="279">
        <f t="shared" si="9"/>
        <v>14</v>
      </c>
      <c r="X145" s="269">
        <v>2020003630093</v>
      </c>
      <c r="Y145" s="280" t="s">
        <v>694</v>
      </c>
      <c r="Z145" s="280" t="s">
        <v>695</v>
      </c>
      <c r="AA145" s="183"/>
      <c r="AB145" s="183">
        <v>0</v>
      </c>
      <c r="AC145" s="183"/>
      <c r="AD145" s="183"/>
      <c r="AE145" s="183">
        <v>0</v>
      </c>
      <c r="AF145" s="183"/>
      <c r="AG145" s="186">
        <v>10000000</v>
      </c>
      <c r="AH145" s="183"/>
      <c r="AI145" s="183">
        <v>0</v>
      </c>
      <c r="AJ145" s="185">
        <f t="shared" si="10"/>
        <v>10000000</v>
      </c>
      <c r="AK145" s="298" t="s">
        <v>5</v>
      </c>
    </row>
    <row r="146" spans="1:37" s="272" customFormat="1" ht="105">
      <c r="A146" s="267">
        <v>314</v>
      </c>
      <c r="B146" s="263" t="s">
        <v>654</v>
      </c>
      <c r="C146" s="267">
        <v>1</v>
      </c>
      <c r="D146" s="263" t="s">
        <v>157</v>
      </c>
      <c r="E146" s="267">
        <v>22</v>
      </c>
      <c r="F146" s="263" t="s">
        <v>169</v>
      </c>
      <c r="G146" s="267">
        <v>2201</v>
      </c>
      <c r="H146" s="266" t="s">
        <v>307</v>
      </c>
      <c r="I146" s="267">
        <v>2201</v>
      </c>
      <c r="J146" s="263" t="s">
        <v>171</v>
      </c>
      <c r="K146" s="268" t="s">
        <v>714</v>
      </c>
      <c r="L146" s="267">
        <v>2201066</v>
      </c>
      <c r="M146" s="263" t="s">
        <v>715</v>
      </c>
      <c r="N146" s="267">
        <v>2201066</v>
      </c>
      <c r="O146" s="263" t="s">
        <v>715</v>
      </c>
      <c r="P146" s="190">
        <v>220106600</v>
      </c>
      <c r="Q146" s="268" t="s">
        <v>716</v>
      </c>
      <c r="R146" s="190">
        <v>220106600</v>
      </c>
      <c r="S146" s="268" t="s">
        <v>716</v>
      </c>
      <c r="T146" s="279" t="s">
        <v>166</v>
      </c>
      <c r="U146" s="216">
        <v>9496</v>
      </c>
      <c r="V146" s="216">
        <v>2533</v>
      </c>
      <c r="W146" s="279">
        <f t="shared" si="9"/>
        <v>12029</v>
      </c>
      <c r="X146" s="269">
        <v>2020003630093</v>
      </c>
      <c r="Y146" s="280" t="s">
        <v>694</v>
      </c>
      <c r="Z146" s="280" t="s">
        <v>695</v>
      </c>
      <c r="AA146" s="183"/>
      <c r="AB146" s="183">
        <v>0</v>
      </c>
      <c r="AC146" s="183"/>
      <c r="AD146" s="183"/>
      <c r="AE146" s="183">
        <v>0</v>
      </c>
      <c r="AF146" s="183"/>
      <c r="AG146" s="186">
        <v>30000000</v>
      </c>
      <c r="AH146" s="183"/>
      <c r="AI146" s="183">
        <v>0</v>
      </c>
      <c r="AJ146" s="185">
        <f t="shared" si="10"/>
        <v>30000000</v>
      </c>
      <c r="AK146" s="298" t="s">
        <v>5</v>
      </c>
    </row>
    <row r="147" spans="1:37" s="272" customFormat="1" ht="90">
      <c r="A147" s="267">
        <v>314</v>
      </c>
      <c r="B147" s="263" t="s">
        <v>654</v>
      </c>
      <c r="C147" s="267">
        <v>1</v>
      </c>
      <c r="D147" s="263" t="s">
        <v>157</v>
      </c>
      <c r="E147" s="267">
        <v>22</v>
      </c>
      <c r="F147" s="263" t="s">
        <v>169</v>
      </c>
      <c r="G147" s="267">
        <v>2201</v>
      </c>
      <c r="H147" s="266" t="s">
        <v>307</v>
      </c>
      <c r="I147" s="267">
        <v>2201</v>
      </c>
      <c r="J147" s="263" t="s">
        <v>171</v>
      </c>
      <c r="K147" s="263" t="s">
        <v>717</v>
      </c>
      <c r="L147" s="267">
        <v>2201006</v>
      </c>
      <c r="M147" s="263" t="s">
        <v>718</v>
      </c>
      <c r="N147" s="267">
        <v>2201006</v>
      </c>
      <c r="O147" s="263" t="s">
        <v>718</v>
      </c>
      <c r="P147" s="187">
        <v>220100600</v>
      </c>
      <c r="Q147" s="268" t="s">
        <v>719</v>
      </c>
      <c r="R147" s="187">
        <v>220100600</v>
      </c>
      <c r="S147" s="268" t="s">
        <v>719</v>
      </c>
      <c r="T147" s="279" t="s">
        <v>77</v>
      </c>
      <c r="U147" s="279">
        <v>54</v>
      </c>
      <c r="V147" s="279"/>
      <c r="W147" s="279">
        <f t="shared" si="9"/>
        <v>54</v>
      </c>
      <c r="X147" s="269">
        <v>2020003630016</v>
      </c>
      <c r="Y147" s="263" t="s">
        <v>720</v>
      </c>
      <c r="Z147" s="263" t="s">
        <v>721</v>
      </c>
      <c r="AA147" s="183"/>
      <c r="AB147" s="183">
        <v>0</v>
      </c>
      <c r="AC147" s="183"/>
      <c r="AD147" s="183"/>
      <c r="AE147" s="188">
        <v>0</v>
      </c>
      <c r="AF147" s="183"/>
      <c r="AG147" s="186">
        <v>10000000</v>
      </c>
      <c r="AH147" s="183"/>
      <c r="AI147" s="183">
        <v>0</v>
      </c>
      <c r="AJ147" s="185">
        <f t="shared" si="10"/>
        <v>10000000</v>
      </c>
      <c r="AK147" s="298" t="s">
        <v>5</v>
      </c>
    </row>
    <row r="148" spans="1:37" s="272" customFormat="1" ht="90">
      <c r="A148" s="267">
        <v>314</v>
      </c>
      <c r="B148" s="263" t="s">
        <v>654</v>
      </c>
      <c r="C148" s="267">
        <v>1</v>
      </c>
      <c r="D148" s="263" t="s">
        <v>157</v>
      </c>
      <c r="E148" s="267">
        <v>22</v>
      </c>
      <c r="F148" s="263" t="s">
        <v>169</v>
      </c>
      <c r="G148" s="267">
        <v>2201</v>
      </c>
      <c r="H148" s="266" t="s">
        <v>307</v>
      </c>
      <c r="I148" s="267">
        <v>2201</v>
      </c>
      <c r="J148" s="263" t="s">
        <v>171</v>
      </c>
      <c r="K148" s="263" t="s">
        <v>717</v>
      </c>
      <c r="L148" s="267">
        <v>2201015</v>
      </c>
      <c r="M148" s="263" t="s">
        <v>722</v>
      </c>
      <c r="N148" s="267">
        <v>2201015</v>
      </c>
      <c r="O148" s="263" t="s">
        <v>722</v>
      </c>
      <c r="P148" s="190">
        <v>220101500</v>
      </c>
      <c r="Q148" s="268" t="s">
        <v>723</v>
      </c>
      <c r="R148" s="190">
        <v>220101500</v>
      </c>
      <c r="S148" s="268" t="s">
        <v>723</v>
      </c>
      <c r="T148" s="279" t="s">
        <v>77</v>
      </c>
      <c r="U148" s="279">
        <v>11</v>
      </c>
      <c r="V148" s="279"/>
      <c r="W148" s="279">
        <f t="shared" si="9"/>
        <v>11</v>
      </c>
      <c r="X148" s="269">
        <v>2020003630016</v>
      </c>
      <c r="Y148" s="263" t="s">
        <v>720</v>
      </c>
      <c r="Z148" s="263" t="s">
        <v>721</v>
      </c>
      <c r="AA148" s="183"/>
      <c r="AB148" s="183">
        <v>0</v>
      </c>
      <c r="AC148" s="183"/>
      <c r="AD148" s="183"/>
      <c r="AE148" s="183">
        <v>0</v>
      </c>
      <c r="AF148" s="183"/>
      <c r="AG148" s="186">
        <v>5000000</v>
      </c>
      <c r="AH148" s="183"/>
      <c r="AI148" s="183">
        <v>0</v>
      </c>
      <c r="AJ148" s="185">
        <f t="shared" si="10"/>
        <v>5000000</v>
      </c>
      <c r="AK148" s="298" t="s">
        <v>5</v>
      </c>
    </row>
    <row r="149" spans="1:37" s="272" customFormat="1" ht="90">
      <c r="A149" s="267">
        <v>314</v>
      </c>
      <c r="B149" s="263" t="s">
        <v>654</v>
      </c>
      <c r="C149" s="267">
        <v>1</v>
      </c>
      <c r="D149" s="263" t="s">
        <v>157</v>
      </c>
      <c r="E149" s="267">
        <v>22</v>
      </c>
      <c r="F149" s="263" t="s">
        <v>169</v>
      </c>
      <c r="G149" s="267">
        <v>2201</v>
      </c>
      <c r="H149" s="266" t="s">
        <v>307</v>
      </c>
      <c r="I149" s="267">
        <v>2201</v>
      </c>
      <c r="J149" s="263" t="s">
        <v>171</v>
      </c>
      <c r="K149" s="263" t="s">
        <v>669</v>
      </c>
      <c r="L149" s="267">
        <v>2201042</v>
      </c>
      <c r="M149" s="263" t="s">
        <v>724</v>
      </c>
      <c r="N149" s="267">
        <v>2201042</v>
      </c>
      <c r="O149" s="263" t="s">
        <v>724</v>
      </c>
      <c r="P149" s="190">
        <v>220104200</v>
      </c>
      <c r="Q149" s="268" t="s">
        <v>725</v>
      </c>
      <c r="R149" s="190">
        <v>220104200</v>
      </c>
      <c r="S149" s="268" t="s">
        <v>725</v>
      </c>
      <c r="T149" s="279" t="s">
        <v>166</v>
      </c>
      <c r="U149" s="279">
        <v>6000</v>
      </c>
      <c r="V149" s="279"/>
      <c r="W149" s="279">
        <f t="shared" si="9"/>
        <v>6000</v>
      </c>
      <c r="X149" s="269">
        <v>2020003630016</v>
      </c>
      <c r="Y149" s="263" t="s">
        <v>720</v>
      </c>
      <c r="Z149" s="263" t="s">
        <v>721</v>
      </c>
      <c r="AA149" s="183"/>
      <c r="AB149" s="183">
        <v>0</v>
      </c>
      <c r="AC149" s="183"/>
      <c r="AD149" s="183"/>
      <c r="AE149" s="183">
        <v>0</v>
      </c>
      <c r="AF149" s="183"/>
      <c r="AG149" s="186">
        <v>10000000</v>
      </c>
      <c r="AH149" s="183"/>
      <c r="AI149" s="183">
        <v>0</v>
      </c>
      <c r="AJ149" s="185">
        <f t="shared" si="10"/>
        <v>10000000</v>
      </c>
      <c r="AK149" s="298" t="s">
        <v>5</v>
      </c>
    </row>
    <row r="150" spans="1:37" s="272" customFormat="1" ht="90">
      <c r="A150" s="267">
        <v>314</v>
      </c>
      <c r="B150" s="263" t="s">
        <v>654</v>
      </c>
      <c r="C150" s="267">
        <v>1</v>
      </c>
      <c r="D150" s="263" t="s">
        <v>157</v>
      </c>
      <c r="E150" s="267">
        <v>22</v>
      </c>
      <c r="F150" s="263" t="s">
        <v>169</v>
      </c>
      <c r="G150" s="267">
        <v>2201</v>
      </c>
      <c r="H150" s="266" t="s">
        <v>307</v>
      </c>
      <c r="I150" s="267">
        <v>2201</v>
      </c>
      <c r="J150" s="263" t="s">
        <v>171</v>
      </c>
      <c r="K150" s="263" t="s">
        <v>172</v>
      </c>
      <c r="L150" s="267">
        <v>2201071</v>
      </c>
      <c r="M150" s="217" t="s">
        <v>726</v>
      </c>
      <c r="N150" s="267">
        <v>2201071</v>
      </c>
      <c r="O150" s="217" t="s">
        <v>726</v>
      </c>
      <c r="P150" s="187">
        <v>220107100</v>
      </c>
      <c r="Q150" s="268" t="s">
        <v>727</v>
      </c>
      <c r="R150" s="187">
        <v>220107100</v>
      </c>
      <c r="S150" s="268" t="s">
        <v>727</v>
      </c>
      <c r="T150" s="279" t="s">
        <v>77</v>
      </c>
      <c r="U150" s="279">
        <v>54</v>
      </c>
      <c r="V150" s="279"/>
      <c r="W150" s="279">
        <f t="shared" si="9"/>
        <v>54</v>
      </c>
      <c r="X150" s="269">
        <v>2020003630016</v>
      </c>
      <c r="Y150" s="189" t="s">
        <v>720</v>
      </c>
      <c r="Z150" s="263" t="s">
        <v>721</v>
      </c>
      <c r="AA150" s="188"/>
      <c r="AB150" s="188">
        <v>2712985418</v>
      </c>
      <c r="AC150" s="188"/>
      <c r="AD150" s="188"/>
      <c r="AE150" s="188">
        <f>154839000000+29870000000+80000000</f>
        <v>184789000000</v>
      </c>
      <c r="AF150" s="188"/>
      <c r="AG150" s="186">
        <f>3600000000+1476236623</f>
        <v>5076236623</v>
      </c>
      <c r="AH150" s="185"/>
      <c r="AI150" s="188">
        <v>0</v>
      </c>
      <c r="AJ150" s="185">
        <f t="shared" si="10"/>
        <v>192578222041</v>
      </c>
      <c r="AK150" s="298" t="s">
        <v>5</v>
      </c>
    </row>
    <row r="151" spans="1:37" s="272" customFormat="1" ht="105">
      <c r="A151" s="267">
        <v>314</v>
      </c>
      <c r="B151" s="263" t="s">
        <v>654</v>
      </c>
      <c r="C151" s="267">
        <v>1</v>
      </c>
      <c r="D151" s="263" t="s">
        <v>157</v>
      </c>
      <c r="E151" s="267">
        <v>22</v>
      </c>
      <c r="F151" s="263" t="s">
        <v>169</v>
      </c>
      <c r="G151" s="267">
        <v>2201</v>
      </c>
      <c r="H151" s="266" t="s">
        <v>307</v>
      </c>
      <c r="I151" s="267">
        <v>2201</v>
      </c>
      <c r="J151" s="263" t="s">
        <v>171</v>
      </c>
      <c r="K151" s="263" t="s">
        <v>669</v>
      </c>
      <c r="L151" s="267">
        <v>2201050</v>
      </c>
      <c r="M151" s="263" t="s">
        <v>728</v>
      </c>
      <c r="N151" s="267">
        <v>2201050</v>
      </c>
      <c r="O151" s="263" t="s">
        <v>728</v>
      </c>
      <c r="P151" s="190">
        <v>220105000</v>
      </c>
      <c r="Q151" s="268" t="s">
        <v>729</v>
      </c>
      <c r="R151" s="190">
        <v>220105000</v>
      </c>
      <c r="S151" s="268" t="s">
        <v>729</v>
      </c>
      <c r="T151" s="279" t="s">
        <v>166</v>
      </c>
      <c r="U151" s="216">
        <v>7000</v>
      </c>
      <c r="V151" s="216"/>
      <c r="W151" s="279">
        <f t="shared" si="9"/>
        <v>7000</v>
      </c>
      <c r="X151" s="269">
        <v>2020003630094</v>
      </c>
      <c r="Y151" s="189" t="s">
        <v>730</v>
      </c>
      <c r="Z151" s="263" t="s">
        <v>731</v>
      </c>
      <c r="AA151" s="183"/>
      <c r="AB151" s="183">
        <v>0</v>
      </c>
      <c r="AC151" s="183"/>
      <c r="AD151" s="183"/>
      <c r="AE151" s="185"/>
      <c r="AF151" s="183"/>
      <c r="AG151" s="186">
        <v>10000000</v>
      </c>
      <c r="AH151" s="183"/>
      <c r="AI151" s="183">
        <v>0</v>
      </c>
      <c r="AJ151" s="185">
        <f t="shared" si="10"/>
        <v>10000000</v>
      </c>
      <c r="AK151" s="298" t="s">
        <v>5</v>
      </c>
    </row>
    <row r="152" spans="1:37" s="272" customFormat="1" ht="105">
      <c r="A152" s="267">
        <v>314</v>
      </c>
      <c r="B152" s="263" t="s">
        <v>654</v>
      </c>
      <c r="C152" s="267">
        <v>1</v>
      </c>
      <c r="D152" s="263" t="s">
        <v>157</v>
      </c>
      <c r="E152" s="267">
        <v>22</v>
      </c>
      <c r="F152" s="263" t="s">
        <v>169</v>
      </c>
      <c r="G152" s="267">
        <v>2201</v>
      </c>
      <c r="H152" s="266" t="s">
        <v>307</v>
      </c>
      <c r="I152" s="267">
        <v>2201</v>
      </c>
      <c r="J152" s="263" t="s">
        <v>171</v>
      </c>
      <c r="K152" s="263" t="s">
        <v>669</v>
      </c>
      <c r="L152" s="267">
        <v>2201050</v>
      </c>
      <c r="M152" s="263" t="s">
        <v>728</v>
      </c>
      <c r="N152" s="267">
        <v>2201050</v>
      </c>
      <c r="O152" s="263" t="s">
        <v>728</v>
      </c>
      <c r="P152" s="187">
        <v>220105001</v>
      </c>
      <c r="Q152" s="268" t="s">
        <v>732</v>
      </c>
      <c r="R152" s="187">
        <v>220105001</v>
      </c>
      <c r="S152" s="268" t="s">
        <v>732</v>
      </c>
      <c r="T152" s="279" t="s">
        <v>77</v>
      </c>
      <c r="U152" s="279">
        <v>150</v>
      </c>
      <c r="V152" s="279"/>
      <c r="W152" s="279">
        <f t="shared" si="9"/>
        <v>150</v>
      </c>
      <c r="X152" s="269">
        <v>2020003630094</v>
      </c>
      <c r="Y152" s="189" t="s">
        <v>730</v>
      </c>
      <c r="Z152" s="263" t="s">
        <v>731</v>
      </c>
      <c r="AA152" s="183"/>
      <c r="AB152" s="183">
        <v>0</v>
      </c>
      <c r="AC152" s="183"/>
      <c r="AD152" s="183"/>
      <c r="AE152" s="183">
        <v>611000000</v>
      </c>
      <c r="AF152" s="183"/>
      <c r="AG152" s="186">
        <v>0</v>
      </c>
      <c r="AH152" s="183"/>
      <c r="AI152" s="183">
        <v>0</v>
      </c>
      <c r="AJ152" s="185">
        <f t="shared" si="10"/>
        <v>611000000</v>
      </c>
      <c r="AK152" s="298" t="s">
        <v>5</v>
      </c>
    </row>
    <row r="153" spans="1:37" s="272" customFormat="1" ht="105">
      <c r="A153" s="267">
        <v>314</v>
      </c>
      <c r="B153" s="263" t="s">
        <v>654</v>
      </c>
      <c r="C153" s="267">
        <v>1</v>
      </c>
      <c r="D153" s="263" t="s">
        <v>157</v>
      </c>
      <c r="E153" s="267">
        <v>22</v>
      </c>
      <c r="F153" s="263" t="s">
        <v>169</v>
      </c>
      <c r="G153" s="267">
        <v>2201</v>
      </c>
      <c r="H153" s="266" t="s">
        <v>307</v>
      </c>
      <c r="I153" s="267">
        <v>2201</v>
      </c>
      <c r="J153" s="263" t="s">
        <v>171</v>
      </c>
      <c r="K153" s="268" t="s">
        <v>678</v>
      </c>
      <c r="L153" s="267" t="s">
        <v>69</v>
      </c>
      <c r="M153" s="263" t="s">
        <v>733</v>
      </c>
      <c r="N153" s="267">
        <v>2201001</v>
      </c>
      <c r="O153" s="263" t="s">
        <v>263</v>
      </c>
      <c r="P153" s="267" t="s">
        <v>69</v>
      </c>
      <c r="Q153" s="268" t="s">
        <v>734</v>
      </c>
      <c r="R153" s="190">
        <v>220100100</v>
      </c>
      <c r="S153" s="268" t="s">
        <v>735</v>
      </c>
      <c r="T153" s="279" t="s">
        <v>77</v>
      </c>
      <c r="U153" s="279">
        <v>2</v>
      </c>
      <c r="V153" s="279"/>
      <c r="W153" s="279">
        <f t="shared" si="9"/>
        <v>2</v>
      </c>
      <c r="X153" s="269">
        <v>2020003630094</v>
      </c>
      <c r="Y153" s="189" t="s">
        <v>730</v>
      </c>
      <c r="Z153" s="263" t="s">
        <v>731</v>
      </c>
      <c r="AA153" s="183"/>
      <c r="AB153" s="183">
        <v>0</v>
      </c>
      <c r="AC153" s="183"/>
      <c r="AD153" s="183"/>
      <c r="AE153" s="183">
        <v>0</v>
      </c>
      <c r="AF153" s="183"/>
      <c r="AG153" s="186">
        <v>10000000</v>
      </c>
      <c r="AH153" s="183"/>
      <c r="AI153" s="183">
        <v>0</v>
      </c>
      <c r="AJ153" s="185">
        <f t="shared" si="10"/>
        <v>10000000</v>
      </c>
      <c r="AK153" s="298" t="s">
        <v>5</v>
      </c>
    </row>
    <row r="154" spans="1:37" s="272" customFormat="1" ht="75">
      <c r="A154" s="267">
        <v>314</v>
      </c>
      <c r="B154" s="263" t="s">
        <v>654</v>
      </c>
      <c r="C154" s="267">
        <v>1</v>
      </c>
      <c r="D154" s="263" t="s">
        <v>157</v>
      </c>
      <c r="E154" s="267">
        <v>22</v>
      </c>
      <c r="F154" s="263" t="s">
        <v>169</v>
      </c>
      <c r="G154" s="267">
        <v>2201</v>
      </c>
      <c r="H154" s="266" t="s">
        <v>307</v>
      </c>
      <c r="I154" s="267">
        <v>2201</v>
      </c>
      <c r="J154" s="263" t="s">
        <v>171</v>
      </c>
      <c r="K154" s="263" t="s">
        <v>736</v>
      </c>
      <c r="L154" s="267">
        <v>2201034</v>
      </c>
      <c r="M154" s="263" t="s">
        <v>737</v>
      </c>
      <c r="N154" s="267">
        <v>2201034</v>
      </c>
      <c r="O154" s="263" t="s">
        <v>737</v>
      </c>
      <c r="P154" s="187">
        <v>220103400</v>
      </c>
      <c r="Q154" s="268" t="s">
        <v>738</v>
      </c>
      <c r="R154" s="187">
        <v>220103400</v>
      </c>
      <c r="S154" s="268" t="s">
        <v>738</v>
      </c>
      <c r="T154" s="279" t="s">
        <v>166</v>
      </c>
      <c r="U154" s="279">
        <v>4400</v>
      </c>
      <c r="V154" s="279"/>
      <c r="W154" s="279">
        <f t="shared" si="9"/>
        <v>4400</v>
      </c>
      <c r="X154" s="269">
        <v>2020003630015</v>
      </c>
      <c r="Y154" s="189" t="s">
        <v>739</v>
      </c>
      <c r="Z154" s="263" t="s">
        <v>740</v>
      </c>
      <c r="AA154" s="183"/>
      <c r="AB154" s="183">
        <v>0</v>
      </c>
      <c r="AC154" s="183"/>
      <c r="AD154" s="183"/>
      <c r="AE154" s="183">
        <v>0</v>
      </c>
      <c r="AF154" s="183"/>
      <c r="AG154" s="186">
        <v>10000000</v>
      </c>
      <c r="AH154" s="183"/>
      <c r="AI154" s="183">
        <v>0</v>
      </c>
      <c r="AJ154" s="185">
        <f t="shared" si="10"/>
        <v>10000000</v>
      </c>
      <c r="AK154" s="298" t="s">
        <v>5</v>
      </c>
    </row>
    <row r="155" spans="1:37" s="272" customFormat="1" ht="75">
      <c r="A155" s="267">
        <v>314</v>
      </c>
      <c r="B155" s="263" t="s">
        <v>654</v>
      </c>
      <c r="C155" s="267">
        <v>1</v>
      </c>
      <c r="D155" s="263" t="s">
        <v>157</v>
      </c>
      <c r="E155" s="267">
        <v>22</v>
      </c>
      <c r="F155" s="263" t="s">
        <v>169</v>
      </c>
      <c r="G155" s="267">
        <v>2201</v>
      </c>
      <c r="H155" s="266" t="s">
        <v>307</v>
      </c>
      <c r="I155" s="267">
        <v>2201</v>
      </c>
      <c r="J155" s="263" t="s">
        <v>171</v>
      </c>
      <c r="K155" s="263" t="s">
        <v>736</v>
      </c>
      <c r="L155" s="267">
        <v>2201034</v>
      </c>
      <c r="M155" s="263" t="s">
        <v>741</v>
      </c>
      <c r="N155" s="267">
        <v>2201034</v>
      </c>
      <c r="O155" s="263" t="s">
        <v>741</v>
      </c>
      <c r="P155" s="190">
        <v>220103401</v>
      </c>
      <c r="Q155" s="268" t="s">
        <v>742</v>
      </c>
      <c r="R155" s="190">
        <v>220103401</v>
      </c>
      <c r="S155" s="268" t="s">
        <v>742</v>
      </c>
      <c r="T155" s="279" t="s">
        <v>77</v>
      </c>
      <c r="U155" s="279">
        <v>54</v>
      </c>
      <c r="V155" s="279"/>
      <c r="W155" s="279">
        <f t="shared" si="9"/>
        <v>54</v>
      </c>
      <c r="X155" s="269">
        <v>2020003630015</v>
      </c>
      <c r="Y155" s="189" t="s">
        <v>739</v>
      </c>
      <c r="Z155" s="263" t="s">
        <v>740</v>
      </c>
      <c r="AA155" s="183"/>
      <c r="AB155" s="183">
        <v>0</v>
      </c>
      <c r="AC155" s="183"/>
      <c r="AD155" s="183"/>
      <c r="AE155" s="183">
        <v>0</v>
      </c>
      <c r="AF155" s="183"/>
      <c r="AG155" s="186">
        <v>10000000</v>
      </c>
      <c r="AH155" s="183"/>
      <c r="AI155" s="183">
        <v>0</v>
      </c>
      <c r="AJ155" s="185">
        <f t="shared" si="10"/>
        <v>10000000</v>
      </c>
      <c r="AK155" s="298" t="s">
        <v>5</v>
      </c>
    </row>
    <row r="156" spans="1:37" s="272" customFormat="1" ht="75">
      <c r="A156" s="267">
        <v>314</v>
      </c>
      <c r="B156" s="263" t="s">
        <v>654</v>
      </c>
      <c r="C156" s="267">
        <v>1</v>
      </c>
      <c r="D156" s="263" t="s">
        <v>157</v>
      </c>
      <c r="E156" s="267">
        <v>22</v>
      </c>
      <c r="F156" s="263" t="s">
        <v>169</v>
      </c>
      <c r="G156" s="267">
        <v>2201</v>
      </c>
      <c r="H156" s="266" t="s">
        <v>307</v>
      </c>
      <c r="I156" s="267">
        <v>2201</v>
      </c>
      <c r="J156" s="263" t="s">
        <v>171</v>
      </c>
      <c r="K156" s="263" t="s">
        <v>736</v>
      </c>
      <c r="L156" s="267">
        <v>2201060</v>
      </c>
      <c r="M156" s="263" t="s">
        <v>743</v>
      </c>
      <c r="N156" s="267">
        <v>2201060</v>
      </c>
      <c r="O156" s="263" t="s">
        <v>743</v>
      </c>
      <c r="P156" s="187">
        <v>220106000</v>
      </c>
      <c r="Q156" s="268" t="s">
        <v>744</v>
      </c>
      <c r="R156" s="187">
        <v>220106000</v>
      </c>
      <c r="S156" s="268" t="s">
        <v>744</v>
      </c>
      <c r="T156" s="279" t="s">
        <v>166</v>
      </c>
      <c r="U156" s="279">
        <v>100</v>
      </c>
      <c r="V156" s="279">
        <v>13</v>
      </c>
      <c r="W156" s="279">
        <f t="shared" si="9"/>
        <v>113</v>
      </c>
      <c r="X156" s="269">
        <v>2020003630015</v>
      </c>
      <c r="Y156" s="189" t="s">
        <v>739</v>
      </c>
      <c r="Z156" s="263" t="s">
        <v>740</v>
      </c>
      <c r="AA156" s="183"/>
      <c r="AB156" s="183">
        <v>0</v>
      </c>
      <c r="AC156" s="183"/>
      <c r="AD156" s="183"/>
      <c r="AE156" s="183">
        <v>0</v>
      </c>
      <c r="AF156" s="183"/>
      <c r="AG156" s="186">
        <v>5000000</v>
      </c>
      <c r="AH156" s="183"/>
      <c r="AI156" s="183">
        <v>0</v>
      </c>
      <c r="AJ156" s="185">
        <f t="shared" si="10"/>
        <v>5000000</v>
      </c>
      <c r="AK156" s="298" t="s">
        <v>5</v>
      </c>
    </row>
    <row r="157" spans="1:37" s="272" customFormat="1" ht="90">
      <c r="A157" s="267">
        <v>314</v>
      </c>
      <c r="B157" s="263" t="s">
        <v>654</v>
      </c>
      <c r="C157" s="267">
        <v>1</v>
      </c>
      <c r="D157" s="263" t="s">
        <v>157</v>
      </c>
      <c r="E157" s="267">
        <v>22</v>
      </c>
      <c r="F157" s="263" t="s">
        <v>169</v>
      </c>
      <c r="G157" s="267">
        <v>2201</v>
      </c>
      <c r="H157" s="266" t="s">
        <v>307</v>
      </c>
      <c r="I157" s="267">
        <v>2201</v>
      </c>
      <c r="J157" s="263" t="s">
        <v>171</v>
      </c>
      <c r="K157" s="263" t="s">
        <v>717</v>
      </c>
      <c r="L157" s="267">
        <v>2201001</v>
      </c>
      <c r="M157" s="263" t="s">
        <v>263</v>
      </c>
      <c r="N157" s="267">
        <v>2201001</v>
      </c>
      <c r="O157" s="263" t="s">
        <v>263</v>
      </c>
      <c r="P157" s="190">
        <v>220100100</v>
      </c>
      <c r="Q157" s="268" t="s">
        <v>735</v>
      </c>
      <c r="R157" s="190">
        <v>220100100</v>
      </c>
      <c r="S157" s="268" t="s">
        <v>735</v>
      </c>
      <c r="T157" s="279" t="s">
        <v>77</v>
      </c>
      <c r="U157" s="279">
        <v>5</v>
      </c>
      <c r="V157" s="279"/>
      <c r="W157" s="279">
        <f t="shared" si="9"/>
        <v>5</v>
      </c>
      <c r="X157" s="269">
        <v>2020003630095</v>
      </c>
      <c r="Y157" s="189" t="s">
        <v>745</v>
      </c>
      <c r="Z157" s="189" t="s">
        <v>746</v>
      </c>
      <c r="AA157" s="183"/>
      <c r="AB157" s="183">
        <v>0</v>
      </c>
      <c r="AC157" s="183"/>
      <c r="AD157" s="183"/>
      <c r="AE157" s="183">
        <v>0</v>
      </c>
      <c r="AF157" s="183"/>
      <c r="AG157" s="186">
        <v>9000000</v>
      </c>
      <c r="AH157" s="183"/>
      <c r="AI157" s="183">
        <v>0</v>
      </c>
      <c r="AJ157" s="185">
        <f t="shared" si="10"/>
        <v>9000000</v>
      </c>
      <c r="AK157" s="298" t="s">
        <v>5</v>
      </c>
    </row>
    <row r="158" spans="1:37" s="272" customFormat="1" ht="75">
      <c r="A158" s="267">
        <v>314</v>
      </c>
      <c r="B158" s="263" t="s">
        <v>654</v>
      </c>
      <c r="C158" s="267">
        <v>1</v>
      </c>
      <c r="D158" s="263" t="s">
        <v>157</v>
      </c>
      <c r="E158" s="267">
        <v>22</v>
      </c>
      <c r="F158" s="263" t="s">
        <v>169</v>
      </c>
      <c r="G158" s="267">
        <v>2201</v>
      </c>
      <c r="H158" s="266" t="s">
        <v>307</v>
      </c>
      <c r="I158" s="267">
        <v>2201</v>
      </c>
      <c r="J158" s="263" t="s">
        <v>171</v>
      </c>
      <c r="K158" s="263" t="s">
        <v>669</v>
      </c>
      <c r="L158" s="267">
        <v>2201048</v>
      </c>
      <c r="M158" s="263" t="s">
        <v>747</v>
      </c>
      <c r="N158" s="267">
        <v>2201048</v>
      </c>
      <c r="O158" s="263" t="s">
        <v>747</v>
      </c>
      <c r="P158" s="190">
        <v>220104801</v>
      </c>
      <c r="Q158" s="268" t="s">
        <v>748</v>
      </c>
      <c r="R158" s="190">
        <v>220104801</v>
      </c>
      <c r="S158" s="268" t="s">
        <v>748</v>
      </c>
      <c r="T158" s="279" t="s">
        <v>77</v>
      </c>
      <c r="U158" s="279">
        <v>1</v>
      </c>
      <c r="V158" s="279"/>
      <c r="W158" s="279">
        <f t="shared" si="9"/>
        <v>1</v>
      </c>
      <c r="X158" s="269">
        <v>2020003630095</v>
      </c>
      <c r="Y158" s="189" t="s">
        <v>745</v>
      </c>
      <c r="Z158" s="189" t="s">
        <v>746</v>
      </c>
      <c r="AA158" s="183"/>
      <c r="AB158" s="183">
        <v>0</v>
      </c>
      <c r="AC158" s="183"/>
      <c r="AD158" s="183"/>
      <c r="AE158" s="183">
        <v>0</v>
      </c>
      <c r="AF158" s="183"/>
      <c r="AG158" s="186">
        <v>22484457</v>
      </c>
      <c r="AH158" s="183"/>
      <c r="AI158" s="183">
        <v>0</v>
      </c>
      <c r="AJ158" s="185">
        <f t="shared" si="10"/>
        <v>22484457</v>
      </c>
      <c r="AK158" s="298" t="s">
        <v>5</v>
      </c>
    </row>
    <row r="159" spans="1:37" s="272" customFormat="1" ht="75">
      <c r="A159" s="267">
        <v>314</v>
      </c>
      <c r="B159" s="263" t="s">
        <v>654</v>
      </c>
      <c r="C159" s="267">
        <v>1</v>
      </c>
      <c r="D159" s="263" t="s">
        <v>157</v>
      </c>
      <c r="E159" s="267">
        <v>22</v>
      </c>
      <c r="F159" s="263" t="s">
        <v>169</v>
      </c>
      <c r="G159" s="267" t="s">
        <v>69</v>
      </c>
      <c r="H159" s="266" t="s">
        <v>749</v>
      </c>
      <c r="I159" s="267">
        <v>2202</v>
      </c>
      <c r="J159" s="263" t="s">
        <v>750</v>
      </c>
      <c r="K159" s="263" t="s">
        <v>714</v>
      </c>
      <c r="L159" s="267" t="s">
        <v>69</v>
      </c>
      <c r="M159" s="263" t="s">
        <v>751</v>
      </c>
      <c r="N159" s="267">
        <v>2202006</v>
      </c>
      <c r="O159" s="263" t="s">
        <v>751</v>
      </c>
      <c r="P159" s="267" t="s">
        <v>69</v>
      </c>
      <c r="Q159" s="268" t="s">
        <v>752</v>
      </c>
      <c r="R159" s="267">
        <v>220200604</v>
      </c>
      <c r="S159" s="268" t="s">
        <v>753</v>
      </c>
      <c r="T159" s="279" t="s">
        <v>77</v>
      </c>
      <c r="U159" s="279">
        <v>2</v>
      </c>
      <c r="V159" s="279"/>
      <c r="W159" s="279">
        <f t="shared" si="9"/>
        <v>2</v>
      </c>
      <c r="X159" s="269">
        <v>2020003630096</v>
      </c>
      <c r="Y159" s="189" t="s">
        <v>754</v>
      </c>
      <c r="Z159" s="263" t="s">
        <v>755</v>
      </c>
      <c r="AA159" s="183"/>
      <c r="AB159" s="188">
        <v>70000000</v>
      </c>
      <c r="AC159" s="183"/>
      <c r="AD159" s="183"/>
      <c r="AE159" s="184">
        <v>0</v>
      </c>
      <c r="AF159" s="183"/>
      <c r="AG159" s="186">
        <v>100000000</v>
      </c>
      <c r="AH159" s="183"/>
      <c r="AI159" s="183">
        <v>0</v>
      </c>
      <c r="AJ159" s="185">
        <f t="shared" si="10"/>
        <v>170000000</v>
      </c>
      <c r="AK159" s="298" t="s">
        <v>5</v>
      </c>
    </row>
    <row r="160" spans="1:37" s="272" customFormat="1" ht="75">
      <c r="A160" s="267">
        <v>314</v>
      </c>
      <c r="B160" s="263" t="s">
        <v>654</v>
      </c>
      <c r="C160" s="267">
        <v>2</v>
      </c>
      <c r="D160" s="263" t="s">
        <v>209</v>
      </c>
      <c r="E160" s="267">
        <v>39</v>
      </c>
      <c r="F160" s="263" t="s">
        <v>756</v>
      </c>
      <c r="G160" s="267">
        <v>3904</v>
      </c>
      <c r="H160" s="266" t="s">
        <v>757</v>
      </c>
      <c r="I160" s="267">
        <v>3904</v>
      </c>
      <c r="J160" s="263" t="s">
        <v>758</v>
      </c>
      <c r="K160" s="263" t="s">
        <v>759</v>
      </c>
      <c r="L160" s="267">
        <v>3904006</v>
      </c>
      <c r="M160" s="263" t="s">
        <v>760</v>
      </c>
      <c r="N160" s="267">
        <v>3904006</v>
      </c>
      <c r="O160" s="263" t="s">
        <v>760</v>
      </c>
      <c r="P160" s="279">
        <v>390400604</v>
      </c>
      <c r="Q160" s="268" t="s">
        <v>761</v>
      </c>
      <c r="R160" s="279">
        <v>390400604</v>
      </c>
      <c r="S160" s="268" t="s">
        <v>762</v>
      </c>
      <c r="T160" s="270" t="s">
        <v>166</v>
      </c>
      <c r="U160" s="279">
        <v>18</v>
      </c>
      <c r="V160" s="279"/>
      <c r="W160" s="279">
        <f t="shared" si="9"/>
        <v>18</v>
      </c>
      <c r="X160" s="269">
        <v>2020003630097</v>
      </c>
      <c r="Y160" s="189" t="s">
        <v>763</v>
      </c>
      <c r="Z160" s="263" t="s">
        <v>764</v>
      </c>
      <c r="AA160" s="183"/>
      <c r="AB160" s="188">
        <v>20000000</v>
      </c>
      <c r="AC160" s="183"/>
      <c r="AD160" s="183"/>
      <c r="AE160" s="184">
        <v>0</v>
      </c>
      <c r="AF160" s="183"/>
      <c r="AG160" s="186">
        <v>12514678</v>
      </c>
      <c r="AH160" s="183"/>
      <c r="AI160" s="183">
        <v>0</v>
      </c>
      <c r="AJ160" s="185">
        <f t="shared" si="10"/>
        <v>32514678</v>
      </c>
      <c r="AK160" s="298" t="s">
        <v>5</v>
      </c>
    </row>
    <row r="161" spans="1:53" s="272" customFormat="1" ht="180">
      <c r="A161" s="267">
        <v>316</v>
      </c>
      <c r="B161" s="263" t="s">
        <v>765</v>
      </c>
      <c r="C161" s="267">
        <v>1</v>
      </c>
      <c r="D161" s="263" t="s">
        <v>157</v>
      </c>
      <c r="E161" s="267">
        <v>19</v>
      </c>
      <c r="F161" s="263" t="s">
        <v>766</v>
      </c>
      <c r="G161" s="267">
        <v>1905</v>
      </c>
      <c r="H161" s="266" t="s">
        <v>767</v>
      </c>
      <c r="I161" s="267">
        <v>1905</v>
      </c>
      <c r="J161" s="263" t="s">
        <v>768</v>
      </c>
      <c r="K161" s="263" t="s">
        <v>769</v>
      </c>
      <c r="L161" s="190">
        <v>1905021</v>
      </c>
      <c r="M161" s="263" t="s">
        <v>770</v>
      </c>
      <c r="N161" s="190">
        <v>1905021</v>
      </c>
      <c r="O161" s="263" t="s">
        <v>770</v>
      </c>
      <c r="P161" s="190">
        <v>190502100</v>
      </c>
      <c r="Q161" s="268" t="s">
        <v>771</v>
      </c>
      <c r="R161" s="190">
        <v>190502100</v>
      </c>
      <c r="S161" s="268" t="s">
        <v>771</v>
      </c>
      <c r="T161" s="279" t="s">
        <v>77</v>
      </c>
      <c r="U161" s="279">
        <v>12</v>
      </c>
      <c r="V161" s="279"/>
      <c r="W161" s="279">
        <f>U161+V161</f>
        <v>12</v>
      </c>
      <c r="X161" s="269">
        <v>2020003630011</v>
      </c>
      <c r="Y161" s="189" t="s">
        <v>772</v>
      </c>
      <c r="Z161" s="189" t="s">
        <v>773</v>
      </c>
      <c r="AA161" s="183"/>
      <c r="AB161" s="183"/>
      <c r="AC161" s="183"/>
      <c r="AD161" s="183"/>
      <c r="AE161" s="183"/>
      <c r="AF161" s="183"/>
      <c r="AG161" s="184">
        <v>60000000</v>
      </c>
      <c r="AH161" s="183"/>
      <c r="AI161" s="183"/>
      <c r="AJ161" s="185">
        <f t="shared" si="10"/>
        <v>60000000</v>
      </c>
      <c r="AK161" s="298" t="s">
        <v>6</v>
      </c>
      <c r="AL161" s="299"/>
      <c r="AM161" s="299"/>
      <c r="AN161" s="299"/>
      <c r="AO161" s="299"/>
      <c r="AP161" s="299"/>
      <c r="AQ161" s="299"/>
      <c r="AR161" s="299"/>
      <c r="AS161" s="299"/>
      <c r="AT161" s="299"/>
      <c r="AU161" s="299"/>
      <c r="AV161" s="299"/>
      <c r="AW161" s="299"/>
      <c r="AX161" s="299"/>
      <c r="AY161" s="299"/>
      <c r="AZ161" s="299"/>
      <c r="BA161" s="299"/>
    </row>
    <row r="162" spans="1:53" s="272" customFormat="1" ht="120">
      <c r="A162" s="267">
        <v>316</v>
      </c>
      <c r="B162" s="263" t="s">
        <v>765</v>
      </c>
      <c r="C162" s="267">
        <v>1</v>
      </c>
      <c r="D162" s="263" t="s">
        <v>157</v>
      </c>
      <c r="E162" s="267">
        <v>19</v>
      </c>
      <c r="F162" s="263" t="s">
        <v>766</v>
      </c>
      <c r="G162" s="267">
        <v>1905</v>
      </c>
      <c r="H162" s="266" t="s">
        <v>767</v>
      </c>
      <c r="I162" s="267">
        <v>1905</v>
      </c>
      <c r="J162" s="263" t="s">
        <v>768</v>
      </c>
      <c r="K162" s="263" t="s">
        <v>774</v>
      </c>
      <c r="L162" s="277">
        <v>1905022</v>
      </c>
      <c r="M162" s="276" t="s">
        <v>775</v>
      </c>
      <c r="N162" s="277">
        <v>1905022</v>
      </c>
      <c r="O162" s="276" t="s">
        <v>775</v>
      </c>
      <c r="P162" s="279">
        <v>190502200</v>
      </c>
      <c r="Q162" s="268" t="s">
        <v>776</v>
      </c>
      <c r="R162" s="279">
        <v>190502200</v>
      </c>
      <c r="S162" s="268" t="s">
        <v>776</v>
      </c>
      <c r="T162" s="279" t="s">
        <v>77</v>
      </c>
      <c r="U162" s="279">
        <v>12</v>
      </c>
      <c r="V162" s="279"/>
      <c r="W162" s="279">
        <f t="shared" ref="W162:W191" si="11">U162+V162</f>
        <v>12</v>
      </c>
      <c r="X162" s="269">
        <v>2020003630011</v>
      </c>
      <c r="Y162" s="189" t="s">
        <v>772</v>
      </c>
      <c r="Z162" s="189" t="s">
        <v>773</v>
      </c>
      <c r="AA162" s="183"/>
      <c r="AB162" s="183"/>
      <c r="AC162" s="183"/>
      <c r="AD162" s="183"/>
      <c r="AE162" s="183"/>
      <c r="AF162" s="183"/>
      <c r="AG162" s="185">
        <v>40000000</v>
      </c>
      <c r="AH162" s="183"/>
      <c r="AI162" s="183"/>
      <c r="AJ162" s="185">
        <f t="shared" si="10"/>
        <v>40000000</v>
      </c>
      <c r="AK162" s="298" t="s">
        <v>6</v>
      </c>
      <c r="AL162" s="299"/>
      <c r="AM162" s="299"/>
      <c r="AN162" s="299"/>
      <c r="AO162" s="299"/>
      <c r="AP162" s="299"/>
      <c r="AQ162" s="299"/>
      <c r="AR162" s="299"/>
      <c r="AS162" s="299"/>
      <c r="AT162" s="299"/>
      <c r="AU162" s="299"/>
      <c r="AV162" s="299"/>
      <c r="AW162" s="299"/>
      <c r="AX162" s="299"/>
      <c r="AY162" s="299"/>
      <c r="AZ162" s="299"/>
      <c r="BA162" s="299"/>
    </row>
    <row r="163" spans="1:53" s="272" customFormat="1" ht="120">
      <c r="A163" s="267">
        <v>316</v>
      </c>
      <c r="B163" s="263" t="s">
        <v>765</v>
      </c>
      <c r="C163" s="267">
        <v>1</v>
      </c>
      <c r="D163" s="263" t="s">
        <v>157</v>
      </c>
      <c r="E163" s="267">
        <v>33</v>
      </c>
      <c r="F163" s="263" t="s">
        <v>179</v>
      </c>
      <c r="G163" s="267">
        <v>3301</v>
      </c>
      <c r="H163" s="266" t="s">
        <v>180</v>
      </c>
      <c r="I163" s="267">
        <v>3301</v>
      </c>
      <c r="J163" s="263" t="s">
        <v>181</v>
      </c>
      <c r="K163" s="263" t="s">
        <v>777</v>
      </c>
      <c r="L163" s="190">
        <v>3301051</v>
      </c>
      <c r="M163" s="263" t="s">
        <v>778</v>
      </c>
      <c r="N163" s="190">
        <v>3301051</v>
      </c>
      <c r="O163" s="263" t="s">
        <v>778</v>
      </c>
      <c r="P163" s="190">
        <v>330105110</v>
      </c>
      <c r="Q163" s="268" t="s">
        <v>779</v>
      </c>
      <c r="R163" s="190">
        <v>330105110</v>
      </c>
      <c r="S163" s="268" t="s">
        <v>779</v>
      </c>
      <c r="T163" s="279" t="s">
        <v>166</v>
      </c>
      <c r="U163" s="279">
        <v>350</v>
      </c>
      <c r="V163" s="279"/>
      <c r="W163" s="279">
        <f t="shared" si="11"/>
        <v>350</v>
      </c>
      <c r="X163" s="269">
        <v>2020003630098</v>
      </c>
      <c r="Y163" s="189" t="s">
        <v>780</v>
      </c>
      <c r="Z163" s="263" t="s">
        <v>781</v>
      </c>
      <c r="AA163" s="183"/>
      <c r="AB163" s="183"/>
      <c r="AC163" s="183"/>
      <c r="AD163" s="183"/>
      <c r="AE163" s="183"/>
      <c r="AF163" s="183"/>
      <c r="AG163" s="185">
        <v>14600000</v>
      </c>
      <c r="AH163" s="183"/>
      <c r="AI163" s="183"/>
      <c r="AJ163" s="185">
        <f t="shared" si="10"/>
        <v>14600000</v>
      </c>
      <c r="AK163" s="298" t="s">
        <v>6</v>
      </c>
      <c r="AL163" s="299"/>
      <c r="AM163" s="299"/>
      <c r="AN163" s="299"/>
      <c r="AO163" s="299"/>
      <c r="AP163" s="299"/>
      <c r="AQ163" s="299"/>
      <c r="AR163" s="299"/>
      <c r="AS163" s="299"/>
      <c r="AT163" s="299"/>
      <c r="AU163" s="299"/>
      <c r="AV163" s="299"/>
      <c r="AW163" s="299"/>
      <c r="AX163" s="299"/>
      <c r="AY163" s="299"/>
      <c r="AZ163" s="299"/>
      <c r="BA163" s="299"/>
    </row>
    <row r="164" spans="1:53" s="272" customFormat="1" ht="75">
      <c r="A164" s="267">
        <v>316</v>
      </c>
      <c r="B164" s="263" t="s">
        <v>765</v>
      </c>
      <c r="C164" s="267">
        <v>1</v>
      </c>
      <c r="D164" s="263" t="s">
        <v>157</v>
      </c>
      <c r="E164" s="267">
        <v>41</v>
      </c>
      <c r="F164" s="263" t="s">
        <v>782</v>
      </c>
      <c r="G164" s="267">
        <v>4102</v>
      </c>
      <c r="H164" s="266" t="s">
        <v>783</v>
      </c>
      <c r="I164" s="267">
        <v>4102</v>
      </c>
      <c r="J164" s="263" t="s">
        <v>784</v>
      </c>
      <c r="K164" s="263" t="s">
        <v>785</v>
      </c>
      <c r="L164" s="267" t="s">
        <v>69</v>
      </c>
      <c r="M164" s="263" t="s">
        <v>786</v>
      </c>
      <c r="N164" s="190">
        <v>4102035</v>
      </c>
      <c r="O164" s="263" t="s">
        <v>109</v>
      </c>
      <c r="P164" s="267" t="s">
        <v>69</v>
      </c>
      <c r="Q164" s="268" t="s">
        <v>787</v>
      </c>
      <c r="R164" s="191">
        <v>410203500</v>
      </c>
      <c r="S164" s="268" t="s">
        <v>111</v>
      </c>
      <c r="T164" s="372" t="s">
        <v>77</v>
      </c>
      <c r="U164" s="372">
        <v>1</v>
      </c>
      <c r="V164" s="372"/>
      <c r="W164" s="279">
        <f t="shared" si="11"/>
        <v>1</v>
      </c>
      <c r="X164" s="269">
        <v>2020003630099</v>
      </c>
      <c r="Y164" s="189" t="s">
        <v>788</v>
      </c>
      <c r="Z164" s="263" t="s">
        <v>789</v>
      </c>
      <c r="AA164" s="183"/>
      <c r="AB164" s="183"/>
      <c r="AC164" s="183"/>
      <c r="AD164" s="183"/>
      <c r="AE164" s="183"/>
      <c r="AF164" s="183"/>
      <c r="AG164" s="185">
        <v>20000000</v>
      </c>
      <c r="AH164" s="183"/>
      <c r="AI164" s="183"/>
      <c r="AJ164" s="185">
        <f t="shared" si="10"/>
        <v>20000000</v>
      </c>
      <c r="AK164" s="298" t="s">
        <v>6</v>
      </c>
      <c r="AL164" s="299"/>
      <c r="AM164" s="299"/>
      <c r="AN164" s="299"/>
      <c r="AO164" s="299"/>
      <c r="AP164" s="299"/>
      <c r="AQ164" s="299"/>
      <c r="AR164" s="299"/>
      <c r="AS164" s="299"/>
      <c r="AT164" s="299"/>
      <c r="AU164" s="299"/>
      <c r="AV164" s="299"/>
      <c r="AW164" s="299"/>
      <c r="AX164" s="299"/>
      <c r="AY164" s="299"/>
      <c r="AZ164" s="299"/>
      <c r="BA164" s="299"/>
    </row>
    <row r="165" spans="1:53" s="272" customFormat="1" ht="75">
      <c r="A165" s="267">
        <v>316</v>
      </c>
      <c r="B165" s="263" t="s">
        <v>765</v>
      </c>
      <c r="C165" s="267">
        <v>1</v>
      </c>
      <c r="D165" s="263" t="s">
        <v>157</v>
      </c>
      <c r="E165" s="267">
        <v>41</v>
      </c>
      <c r="F165" s="263" t="s">
        <v>782</v>
      </c>
      <c r="G165" s="267">
        <v>4102</v>
      </c>
      <c r="H165" s="266" t="s">
        <v>783</v>
      </c>
      <c r="I165" s="267">
        <v>4102</v>
      </c>
      <c r="J165" s="263" t="s">
        <v>784</v>
      </c>
      <c r="K165" s="263" t="s">
        <v>790</v>
      </c>
      <c r="L165" s="267" t="s">
        <v>69</v>
      </c>
      <c r="M165" s="263" t="s">
        <v>791</v>
      </c>
      <c r="N165" s="190">
        <v>4102001</v>
      </c>
      <c r="O165" s="263" t="s">
        <v>792</v>
      </c>
      <c r="P165" s="267" t="s">
        <v>69</v>
      </c>
      <c r="Q165" s="268" t="s">
        <v>793</v>
      </c>
      <c r="R165" s="190">
        <v>410200100</v>
      </c>
      <c r="S165" s="268" t="s">
        <v>794</v>
      </c>
      <c r="T165" s="372" t="s">
        <v>77</v>
      </c>
      <c r="U165" s="372">
        <v>12</v>
      </c>
      <c r="V165" s="372"/>
      <c r="W165" s="279">
        <f t="shared" si="11"/>
        <v>12</v>
      </c>
      <c r="X165" s="269">
        <v>2020003630099</v>
      </c>
      <c r="Y165" s="189" t="s">
        <v>788</v>
      </c>
      <c r="Z165" s="263" t="s">
        <v>789</v>
      </c>
      <c r="AA165" s="183"/>
      <c r="AB165" s="183"/>
      <c r="AC165" s="183"/>
      <c r="AD165" s="183"/>
      <c r="AE165" s="183"/>
      <c r="AF165" s="183"/>
      <c r="AG165" s="185">
        <v>37000000</v>
      </c>
      <c r="AH165" s="183"/>
      <c r="AI165" s="183"/>
      <c r="AJ165" s="185">
        <f t="shared" si="10"/>
        <v>37000000</v>
      </c>
      <c r="AK165" s="298" t="s">
        <v>6</v>
      </c>
    </row>
    <row r="166" spans="1:53" s="272" customFormat="1" ht="285">
      <c r="A166" s="267">
        <v>316</v>
      </c>
      <c r="B166" s="263" t="s">
        <v>765</v>
      </c>
      <c r="C166" s="267">
        <v>1</v>
      </c>
      <c r="D166" s="263" t="s">
        <v>157</v>
      </c>
      <c r="E166" s="267">
        <v>41</v>
      </c>
      <c r="F166" s="263" t="s">
        <v>782</v>
      </c>
      <c r="G166" s="267">
        <v>4102</v>
      </c>
      <c r="H166" s="266" t="s">
        <v>783</v>
      </c>
      <c r="I166" s="267">
        <v>4102</v>
      </c>
      <c r="J166" s="263" t="s">
        <v>784</v>
      </c>
      <c r="K166" s="263" t="s">
        <v>795</v>
      </c>
      <c r="L166" s="267" t="s">
        <v>69</v>
      </c>
      <c r="M166" s="263" t="s">
        <v>796</v>
      </c>
      <c r="N166" s="300" t="s">
        <v>797</v>
      </c>
      <c r="O166" s="263" t="s">
        <v>798</v>
      </c>
      <c r="P166" s="267" t="s">
        <v>69</v>
      </c>
      <c r="Q166" s="268" t="s">
        <v>799</v>
      </c>
      <c r="R166" s="300" t="s">
        <v>800</v>
      </c>
      <c r="S166" s="268" t="s">
        <v>801</v>
      </c>
      <c r="T166" s="372" t="s">
        <v>77</v>
      </c>
      <c r="U166" s="372">
        <v>1</v>
      </c>
      <c r="V166" s="372"/>
      <c r="W166" s="279">
        <f t="shared" si="11"/>
        <v>1</v>
      </c>
      <c r="X166" s="269">
        <v>2020003630100</v>
      </c>
      <c r="Y166" s="189" t="s">
        <v>802</v>
      </c>
      <c r="Z166" s="263" t="s">
        <v>803</v>
      </c>
      <c r="AA166" s="183"/>
      <c r="AB166" s="183"/>
      <c r="AC166" s="183"/>
      <c r="AD166" s="183"/>
      <c r="AE166" s="183"/>
      <c r="AF166" s="183"/>
      <c r="AG166" s="185">
        <v>100200000</v>
      </c>
      <c r="AH166" s="183"/>
      <c r="AI166" s="183"/>
      <c r="AJ166" s="185">
        <f t="shared" si="10"/>
        <v>100200000</v>
      </c>
      <c r="AK166" s="298" t="s">
        <v>6</v>
      </c>
    </row>
    <row r="167" spans="1:53" s="272" customFormat="1" ht="315">
      <c r="A167" s="267">
        <v>316</v>
      </c>
      <c r="B167" s="263" t="s">
        <v>765</v>
      </c>
      <c r="C167" s="267">
        <v>1</v>
      </c>
      <c r="D167" s="263" t="s">
        <v>157</v>
      </c>
      <c r="E167" s="267">
        <v>41</v>
      </c>
      <c r="F167" s="263" t="s">
        <v>782</v>
      </c>
      <c r="G167" s="267">
        <v>4102</v>
      </c>
      <c r="H167" s="266" t="s">
        <v>783</v>
      </c>
      <c r="I167" s="267">
        <v>4102</v>
      </c>
      <c r="J167" s="278" t="s">
        <v>784</v>
      </c>
      <c r="K167" s="263" t="s">
        <v>804</v>
      </c>
      <c r="L167" s="267" t="s">
        <v>69</v>
      </c>
      <c r="M167" s="263" t="s">
        <v>805</v>
      </c>
      <c r="N167" s="300" t="s">
        <v>797</v>
      </c>
      <c r="O167" s="263" t="s">
        <v>806</v>
      </c>
      <c r="P167" s="267" t="s">
        <v>69</v>
      </c>
      <c r="Q167" s="278" t="s">
        <v>807</v>
      </c>
      <c r="R167" s="190">
        <v>410204301</v>
      </c>
      <c r="S167" s="263" t="s">
        <v>808</v>
      </c>
      <c r="T167" s="372" t="s">
        <v>77</v>
      </c>
      <c r="U167" s="372">
        <v>1</v>
      </c>
      <c r="V167" s="372"/>
      <c r="W167" s="279">
        <f t="shared" si="11"/>
        <v>1</v>
      </c>
      <c r="X167" s="269">
        <v>2020003630101</v>
      </c>
      <c r="Y167" s="189" t="s">
        <v>809</v>
      </c>
      <c r="Z167" s="263" t="s">
        <v>810</v>
      </c>
      <c r="AA167" s="183"/>
      <c r="AB167" s="183"/>
      <c r="AC167" s="183"/>
      <c r="AD167" s="183"/>
      <c r="AE167" s="183"/>
      <c r="AF167" s="183"/>
      <c r="AG167" s="185">
        <v>229000000</v>
      </c>
      <c r="AH167" s="183"/>
      <c r="AI167" s="183"/>
      <c r="AJ167" s="185">
        <f t="shared" si="10"/>
        <v>229000000</v>
      </c>
      <c r="AK167" s="298" t="s">
        <v>6</v>
      </c>
    </row>
    <row r="168" spans="1:53" s="272" customFormat="1" ht="240">
      <c r="A168" s="267">
        <v>316</v>
      </c>
      <c r="B168" s="263" t="s">
        <v>765</v>
      </c>
      <c r="C168" s="267">
        <v>1</v>
      </c>
      <c r="D168" s="263" t="s">
        <v>157</v>
      </c>
      <c r="E168" s="267">
        <v>41</v>
      </c>
      <c r="F168" s="263" t="s">
        <v>782</v>
      </c>
      <c r="G168" s="267">
        <v>4102</v>
      </c>
      <c r="H168" s="266" t="s">
        <v>783</v>
      </c>
      <c r="I168" s="267">
        <v>4102</v>
      </c>
      <c r="J168" s="263" t="s">
        <v>784</v>
      </c>
      <c r="K168" s="263" t="s">
        <v>811</v>
      </c>
      <c r="L168" s="267" t="s">
        <v>69</v>
      </c>
      <c r="M168" s="263" t="s">
        <v>812</v>
      </c>
      <c r="N168" s="190">
        <v>4102038</v>
      </c>
      <c r="O168" s="263" t="s">
        <v>813</v>
      </c>
      <c r="P168" s="267" t="s">
        <v>69</v>
      </c>
      <c r="Q168" s="268" t="s">
        <v>814</v>
      </c>
      <c r="R168" s="190">
        <v>410203800</v>
      </c>
      <c r="S168" s="263" t="s">
        <v>815</v>
      </c>
      <c r="T168" s="372" t="s">
        <v>77</v>
      </c>
      <c r="U168" s="372">
        <v>1</v>
      </c>
      <c r="V168" s="372"/>
      <c r="W168" s="279">
        <f t="shared" si="11"/>
        <v>1</v>
      </c>
      <c r="X168" s="269">
        <v>2020003630102</v>
      </c>
      <c r="Y168" s="278" t="s">
        <v>816</v>
      </c>
      <c r="Z168" s="263" t="s">
        <v>817</v>
      </c>
      <c r="AA168" s="183"/>
      <c r="AB168" s="183"/>
      <c r="AC168" s="183"/>
      <c r="AD168" s="183"/>
      <c r="AE168" s="183"/>
      <c r="AF168" s="183"/>
      <c r="AG168" s="185">
        <v>180000000</v>
      </c>
      <c r="AH168" s="183"/>
      <c r="AI168" s="183"/>
      <c r="AJ168" s="185">
        <f t="shared" si="10"/>
        <v>180000000</v>
      </c>
      <c r="AK168" s="298" t="s">
        <v>6</v>
      </c>
    </row>
    <row r="169" spans="1:53" s="272" customFormat="1" ht="90">
      <c r="A169" s="267">
        <v>316</v>
      </c>
      <c r="B169" s="263" t="s">
        <v>765</v>
      </c>
      <c r="C169" s="267">
        <v>1</v>
      </c>
      <c r="D169" s="263" t="s">
        <v>157</v>
      </c>
      <c r="E169" s="267">
        <v>41</v>
      </c>
      <c r="F169" s="263" t="s">
        <v>782</v>
      </c>
      <c r="G169" s="267">
        <v>4102</v>
      </c>
      <c r="H169" s="266" t="s">
        <v>783</v>
      </c>
      <c r="I169" s="267">
        <v>4102</v>
      </c>
      <c r="J169" s="263" t="s">
        <v>784</v>
      </c>
      <c r="K169" s="263" t="s">
        <v>818</v>
      </c>
      <c r="L169" s="267" t="s">
        <v>69</v>
      </c>
      <c r="M169" s="263" t="s">
        <v>819</v>
      </c>
      <c r="N169" s="190">
        <v>4102042</v>
      </c>
      <c r="O169" s="263" t="s">
        <v>820</v>
      </c>
      <c r="P169" s="267" t="s">
        <v>69</v>
      </c>
      <c r="Q169" s="268" t="s">
        <v>821</v>
      </c>
      <c r="R169" s="190">
        <v>410204200</v>
      </c>
      <c r="S169" s="268" t="s">
        <v>822</v>
      </c>
      <c r="T169" s="372" t="s">
        <v>77</v>
      </c>
      <c r="U169" s="372">
        <v>12</v>
      </c>
      <c r="V169" s="372"/>
      <c r="W169" s="279">
        <f t="shared" si="11"/>
        <v>12</v>
      </c>
      <c r="X169" s="103">
        <v>2021003630010</v>
      </c>
      <c r="Y169" s="189" t="s">
        <v>823</v>
      </c>
      <c r="Z169" s="276" t="s">
        <v>824</v>
      </c>
      <c r="AA169" s="183"/>
      <c r="AB169" s="183"/>
      <c r="AC169" s="183"/>
      <c r="AD169" s="183"/>
      <c r="AE169" s="183"/>
      <c r="AF169" s="183"/>
      <c r="AG169" s="185">
        <v>18000000</v>
      </c>
      <c r="AH169" s="183"/>
      <c r="AI169" s="183"/>
      <c r="AJ169" s="185">
        <f t="shared" si="10"/>
        <v>18000000</v>
      </c>
      <c r="AK169" s="298" t="s">
        <v>6</v>
      </c>
    </row>
    <row r="170" spans="1:53" s="272" customFormat="1" ht="120">
      <c r="A170" s="267">
        <v>316</v>
      </c>
      <c r="B170" s="263" t="s">
        <v>765</v>
      </c>
      <c r="C170" s="267">
        <v>1</v>
      </c>
      <c r="D170" s="263" t="s">
        <v>157</v>
      </c>
      <c r="E170" s="267">
        <v>41</v>
      </c>
      <c r="F170" s="263" t="s">
        <v>782</v>
      </c>
      <c r="G170" s="267">
        <v>4102</v>
      </c>
      <c r="H170" s="266" t="s">
        <v>783</v>
      </c>
      <c r="I170" s="267">
        <v>4102</v>
      </c>
      <c r="J170" s="263" t="s">
        <v>784</v>
      </c>
      <c r="K170" s="263" t="s">
        <v>825</v>
      </c>
      <c r="L170" s="267" t="s">
        <v>69</v>
      </c>
      <c r="M170" s="189" t="s">
        <v>826</v>
      </c>
      <c r="N170" s="190">
        <v>4102001</v>
      </c>
      <c r="O170" s="189" t="s">
        <v>827</v>
      </c>
      <c r="P170" s="267" t="s">
        <v>69</v>
      </c>
      <c r="Q170" s="268" t="s">
        <v>828</v>
      </c>
      <c r="R170" s="190">
        <v>410200100</v>
      </c>
      <c r="S170" s="268" t="s">
        <v>829</v>
      </c>
      <c r="T170" s="372" t="s">
        <v>77</v>
      </c>
      <c r="U170" s="372">
        <v>1</v>
      </c>
      <c r="V170" s="372"/>
      <c r="W170" s="279">
        <f t="shared" si="11"/>
        <v>1</v>
      </c>
      <c r="X170" s="269">
        <v>2020003630033</v>
      </c>
      <c r="Y170" s="189" t="s">
        <v>830</v>
      </c>
      <c r="Z170" s="189" t="s">
        <v>831</v>
      </c>
      <c r="AA170" s="183"/>
      <c r="AB170" s="183"/>
      <c r="AC170" s="183"/>
      <c r="AD170" s="183"/>
      <c r="AE170" s="183"/>
      <c r="AF170" s="183"/>
      <c r="AG170" s="185">
        <v>15000000</v>
      </c>
      <c r="AH170" s="183"/>
      <c r="AI170" s="183"/>
      <c r="AJ170" s="185">
        <f t="shared" si="10"/>
        <v>15000000</v>
      </c>
      <c r="AK170" s="298" t="s">
        <v>6</v>
      </c>
    </row>
    <row r="171" spans="1:53" s="272" customFormat="1" ht="195">
      <c r="A171" s="267">
        <v>316</v>
      </c>
      <c r="B171" s="263" t="s">
        <v>765</v>
      </c>
      <c r="C171" s="267">
        <v>1</v>
      </c>
      <c r="D171" s="263" t="s">
        <v>157</v>
      </c>
      <c r="E171" s="267">
        <v>41</v>
      </c>
      <c r="F171" s="263" t="s">
        <v>782</v>
      </c>
      <c r="G171" s="267">
        <v>4102</v>
      </c>
      <c r="H171" s="266" t="s">
        <v>783</v>
      </c>
      <c r="I171" s="267">
        <v>4102</v>
      </c>
      <c r="J171" s="263" t="s">
        <v>784</v>
      </c>
      <c r="K171" s="263" t="s">
        <v>832</v>
      </c>
      <c r="L171" s="267">
        <v>4102022</v>
      </c>
      <c r="M171" s="276" t="s">
        <v>833</v>
      </c>
      <c r="N171" s="277">
        <v>4102046</v>
      </c>
      <c r="O171" s="276" t="s">
        <v>834</v>
      </c>
      <c r="P171" s="277" t="s">
        <v>835</v>
      </c>
      <c r="Q171" s="268" t="s">
        <v>836</v>
      </c>
      <c r="R171" s="277">
        <v>410204600</v>
      </c>
      <c r="S171" s="268" t="s">
        <v>837</v>
      </c>
      <c r="T171" s="372" t="s">
        <v>166</v>
      </c>
      <c r="U171" s="372">
        <v>21</v>
      </c>
      <c r="V171" s="372"/>
      <c r="W171" s="279">
        <f t="shared" si="11"/>
        <v>21</v>
      </c>
      <c r="X171" s="269">
        <v>2020003630033</v>
      </c>
      <c r="Y171" s="189" t="s">
        <v>830</v>
      </c>
      <c r="Z171" s="189" t="s">
        <v>831</v>
      </c>
      <c r="AA171" s="183"/>
      <c r="AB171" s="183"/>
      <c r="AC171" s="183"/>
      <c r="AD171" s="183"/>
      <c r="AE171" s="183"/>
      <c r="AF171" s="183"/>
      <c r="AG171" s="185">
        <v>18000000</v>
      </c>
      <c r="AH171" s="183"/>
      <c r="AI171" s="183"/>
      <c r="AJ171" s="185">
        <f t="shared" si="10"/>
        <v>18000000</v>
      </c>
      <c r="AK171" s="298" t="s">
        <v>6</v>
      </c>
    </row>
    <row r="172" spans="1:53" s="272" customFormat="1" ht="105">
      <c r="A172" s="267">
        <v>316</v>
      </c>
      <c r="B172" s="263" t="s">
        <v>765</v>
      </c>
      <c r="C172" s="267">
        <v>1</v>
      </c>
      <c r="D172" s="263" t="s">
        <v>157</v>
      </c>
      <c r="E172" s="267">
        <v>41</v>
      </c>
      <c r="F172" s="263" t="s">
        <v>782</v>
      </c>
      <c r="G172" s="267">
        <v>4102</v>
      </c>
      <c r="H172" s="266" t="s">
        <v>783</v>
      </c>
      <c r="I172" s="267">
        <v>4102</v>
      </c>
      <c r="J172" s="263" t="s">
        <v>784</v>
      </c>
      <c r="K172" s="263" t="s">
        <v>838</v>
      </c>
      <c r="L172" s="267">
        <v>4102038</v>
      </c>
      <c r="M172" s="263" t="s">
        <v>839</v>
      </c>
      <c r="N172" s="267">
        <v>4102038</v>
      </c>
      <c r="O172" s="263" t="s">
        <v>839</v>
      </c>
      <c r="P172" s="279">
        <v>410203800</v>
      </c>
      <c r="Q172" s="268" t="s">
        <v>815</v>
      </c>
      <c r="R172" s="279">
        <v>410203800</v>
      </c>
      <c r="S172" s="268" t="s">
        <v>815</v>
      </c>
      <c r="T172" s="372" t="s">
        <v>166</v>
      </c>
      <c r="U172" s="372">
        <v>10</v>
      </c>
      <c r="V172" s="372"/>
      <c r="W172" s="279">
        <f t="shared" si="11"/>
        <v>10</v>
      </c>
      <c r="X172" s="269">
        <v>2020003630034</v>
      </c>
      <c r="Y172" s="263" t="s">
        <v>840</v>
      </c>
      <c r="Z172" s="276" t="s">
        <v>841</v>
      </c>
      <c r="AA172" s="183"/>
      <c r="AB172" s="183"/>
      <c r="AC172" s="183"/>
      <c r="AD172" s="183"/>
      <c r="AE172" s="183"/>
      <c r="AF172" s="183"/>
      <c r="AG172" s="185">
        <v>37000000</v>
      </c>
      <c r="AH172" s="183"/>
      <c r="AI172" s="183"/>
      <c r="AJ172" s="185">
        <f t="shared" si="10"/>
        <v>37000000</v>
      </c>
      <c r="AK172" s="298" t="s">
        <v>6</v>
      </c>
    </row>
    <row r="173" spans="1:53" s="272" customFormat="1" ht="79.5" customHeight="1">
      <c r="A173" s="267">
        <v>316</v>
      </c>
      <c r="B173" s="263" t="s">
        <v>765</v>
      </c>
      <c r="C173" s="267">
        <v>1</v>
      </c>
      <c r="D173" s="263" t="s">
        <v>157</v>
      </c>
      <c r="E173" s="267">
        <v>41</v>
      </c>
      <c r="F173" s="263" t="s">
        <v>782</v>
      </c>
      <c r="G173" s="267">
        <v>4103</v>
      </c>
      <c r="H173" s="266" t="s">
        <v>331</v>
      </c>
      <c r="I173" s="267">
        <v>4103</v>
      </c>
      <c r="J173" s="263" t="s">
        <v>332</v>
      </c>
      <c r="K173" s="263" t="s">
        <v>842</v>
      </c>
      <c r="L173" s="190">
        <v>4103059</v>
      </c>
      <c r="M173" s="263" t="s">
        <v>843</v>
      </c>
      <c r="N173" s="190">
        <v>4103059</v>
      </c>
      <c r="O173" s="263" t="s">
        <v>843</v>
      </c>
      <c r="P173" s="191">
        <v>410305900</v>
      </c>
      <c r="Q173" s="268" t="s">
        <v>844</v>
      </c>
      <c r="R173" s="191">
        <v>410305900</v>
      </c>
      <c r="S173" s="268" t="s">
        <v>844</v>
      </c>
      <c r="T173" s="279" t="s">
        <v>166</v>
      </c>
      <c r="U173" s="279">
        <v>16</v>
      </c>
      <c r="V173" s="279"/>
      <c r="W173" s="279">
        <f t="shared" si="11"/>
        <v>16</v>
      </c>
      <c r="X173" s="269">
        <v>2020003630103</v>
      </c>
      <c r="Y173" s="263" t="s">
        <v>845</v>
      </c>
      <c r="Z173" s="263" t="s">
        <v>846</v>
      </c>
      <c r="AA173" s="183"/>
      <c r="AB173" s="183"/>
      <c r="AC173" s="183"/>
      <c r="AD173" s="183"/>
      <c r="AE173" s="183"/>
      <c r="AF173" s="183"/>
      <c r="AG173" s="185">
        <v>35000000</v>
      </c>
      <c r="AH173" s="183"/>
      <c r="AI173" s="183"/>
      <c r="AJ173" s="185">
        <f t="shared" si="10"/>
        <v>35000000</v>
      </c>
      <c r="AK173" s="298" t="s">
        <v>6</v>
      </c>
    </row>
    <row r="174" spans="1:53" s="272" customFormat="1" ht="78" customHeight="1">
      <c r="A174" s="267">
        <v>316</v>
      </c>
      <c r="B174" s="263" t="s">
        <v>765</v>
      </c>
      <c r="C174" s="267">
        <v>1</v>
      </c>
      <c r="D174" s="263" t="s">
        <v>157</v>
      </c>
      <c r="E174" s="267">
        <v>41</v>
      </c>
      <c r="F174" s="263" t="s">
        <v>782</v>
      </c>
      <c r="G174" s="267">
        <v>4103</v>
      </c>
      <c r="H174" s="266" t="s">
        <v>331</v>
      </c>
      <c r="I174" s="267">
        <v>4103</v>
      </c>
      <c r="J174" s="263" t="s">
        <v>332</v>
      </c>
      <c r="K174" s="263" t="s">
        <v>847</v>
      </c>
      <c r="L174" s="267">
        <v>4103052</v>
      </c>
      <c r="M174" s="263" t="s">
        <v>335</v>
      </c>
      <c r="N174" s="267">
        <v>4103052</v>
      </c>
      <c r="O174" s="263" t="s">
        <v>335</v>
      </c>
      <c r="P174" s="279">
        <v>410305202</v>
      </c>
      <c r="Q174" s="268" t="s">
        <v>848</v>
      </c>
      <c r="R174" s="279">
        <v>410305202</v>
      </c>
      <c r="S174" s="268" t="s">
        <v>849</v>
      </c>
      <c r="T174" s="279" t="s">
        <v>77</v>
      </c>
      <c r="U174" s="279">
        <v>1</v>
      </c>
      <c r="V174" s="279"/>
      <c r="W174" s="279">
        <f t="shared" si="11"/>
        <v>1</v>
      </c>
      <c r="X174" s="269">
        <v>2020003630104</v>
      </c>
      <c r="Y174" s="268" t="s">
        <v>850</v>
      </c>
      <c r="Z174" s="263" t="s">
        <v>851</v>
      </c>
      <c r="AA174" s="183"/>
      <c r="AB174" s="183"/>
      <c r="AC174" s="183"/>
      <c r="AD174" s="183"/>
      <c r="AE174" s="183"/>
      <c r="AF174" s="183"/>
      <c r="AG174" s="185">
        <v>32000000</v>
      </c>
      <c r="AH174" s="183"/>
      <c r="AI174" s="183"/>
      <c r="AJ174" s="185">
        <f t="shared" si="10"/>
        <v>32000000</v>
      </c>
      <c r="AK174" s="298" t="s">
        <v>6</v>
      </c>
    </row>
    <row r="175" spans="1:53" s="272" customFormat="1" ht="195">
      <c r="A175" s="267">
        <v>316</v>
      </c>
      <c r="B175" s="263" t="s">
        <v>765</v>
      </c>
      <c r="C175" s="267">
        <v>1</v>
      </c>
      <c r="D175" s="263" t="s">
        <v>157</v>
      </c>
      <c r="E175" s="267">
        <v>41</v>
      </c>
      <c r="F175" s="263" t="s">
        <v>782</v>
      </c>
      <c r="G175" s="267">
        <v>4103</v>
      </c>
      <c r="H175" s="266" t="s">
        <v>331</v>
      </c>
      <c r="I175" s="267">
        <v>4103</v>
      </c>
      <c r="J175" s="263" t="s">
        <v>332</v>
      </c>
      <c r="K175" s="263" t="s">
        <v>832</v>
      </c>
      <c r="L175" s="267">
        <v>4103050</v>
      </c>
      <c r="M175" s="263" t="s">
        <v>852</v>
      </c>
      <c r="N175" s="267">
        <v>4103050</v>
      </c>
      <c r="O175" s="263" t="s">
        <v>852</v>
      </c>
      <c r="P175" s="279">
        <v>410305001</v>
      </c>
      <c r="Q175" s="268" t="s">
        <v>853</v>
      </c>
      <c r="R175" s="279">
        <v>410305001</v>
      </c>
      <c r="S175" s="268" t="s">
        <v>853</v>
      </c>
      <c r="T175" s="279" t="s">
        <v>77</v>
      </c>
      <c r="U175" s="279">
        <v>12</v>
      </c>
      <c r="V175" s="279"/>
      <c r="W175" s="279">
        <f t="shared" si="11"/>
        <v>12</v>
      </c>
      <c r="X175" s="269">
        <v>2020003630105</v>
      </c>
      <c r="Y175" s="268" t="s">
        <v>854</v>
      </c>
      <c r="Z175" s="263" t="s">
        <v>855</v>
      </c>
      <c r="AA175" s="183"/>
      <c r="AB175" s="183"/>
      <c r="AC175" s="183"/>
      <c r="AD175" s="183"/>
      <c r="AE175" s="183"/>
      <c r="AF175" s="183"/>
      <c r="AG175" s="185">
        <v>29000000</v>
      </c>
      <c r="AH175" s="183"/>
      <c r="AI175" s="183"/>
      <c r="AJ175" s="185">
        <f t="shared" si="10"/>
        <v>29000000</v>
      </c>
      <c r="AK175" s="298" t="s">
        <v>6</v>
      </c>
    </row>
    <row r="176" spans="1:53" s="272" customFormat="1" ht="90">
      <c r="A176" s="267">
        <v>316</v>
      </c>
      <c r="B176" s="263" t="s">
        <v>765</v>
      </c>
      <c r="C176" s="267">
        <v>1</v>
      </c>
      <c r="D176" s="263" t="s">
        <v>157</v>
      </c>
      <c r="E176" s="267">
        <v>41</v>
      </c>
      <c r="F176" s="263" t="s">
        <v>782</v>
      </c>
      <c r="G176" s="267">
        <v>4103</v>
      </c>
      <c r="H176" s="266" t="s">
        <v>331</v>
      </c>
      <c r="I176" s="267">
        <v>4103</v>
      </c>
      <c r="J176" s="263" t="s">
        <v>332</v>
      </c>
      <c r="K176" s="263" t="s">
        <v>856</v>
      </c>
      <c r="L176" s="190">
        <v>4103058</v>
      </c>
      <c r="M176" s="263" t="s">
        <v>857</v>
      </c>
      <c r="N176" s="190">
        <v>4103058</v>
      </c>
      <c r="O176" s="263" t="s">
        <v>857</v>
      </c>
      <c r="P176" s="191">
        <v>410305800</v>
      </c>
      <c r="Q176" s="268" t="s">
        <v>858</v>
      </c>
      <c r="R176" s="191">
        <v>410305800</v>
      </c>
      <c r="S176" s="268" t="s">
        <v>858</v>
      </c>
      <c r="T176" s="279" t="s">
        <v>166</v>
      </c>
      <c r="U176" s="279">
        <v>5</v>
      </c>
      <c r="V176" s="279"/>
      <c r="W176" s="279">
        <f t="shared" si="11"/>
        <v>5</v>
      </c>
      <c r="X176" s="269">
        <v>2020003630106</v>
      </c>
      <c r="Y176" s="268" t="s">
        <v>859</v>
      </c>
      <c r="Z176" s="263" t="s">
        <v>860</v>
      </c>
      <c r="AA176" s="183"/>
      <c r="AB176" s="183"/>
      <c r="AC176" s="183"/>
      <c r="AD176" s="183"/>
      <c r="AE176" s="183"/>
      <c r="AF176" s="183"/>
      <c r="AG176" s="185">
        <v>30000000</v>
      </c>
      <c r="AH176" s="183"/>
      <c r="AI176" s="183"/>
      <c r="AJ176" s="185">
        <f t="shared" si="10"/>
        <v>30000000</v>
      </c>
      <c r="AK176" s="298" t="s">
        <v>6</v>
      </c>
    </row>
    <row r="177" spans="1:37" s="272" customFormat="1" ht="75">
      <c r="A177" s="267">
        <v>316</v>
      </c>
      <c r="B177" s="263" t="s">
        <v>765</v>
      </c>
      <c r="C177" s="267">
        <v>1</v>
      </c>
      <c r="D177" s="263" t="s">
        <v>157</v>
      </c>
      <c r="E177" s="267">
        <v>41</v>
      </c>
      <c r="F177" s="263" t="s">
        <v>782</v>
      </c>
      <c r="G177" s="267">
        <v>4103</v>
      </c>
      <c r="H177" s="266" t="s">
        <v>331</v>
      </c>
      <c r="I177" s="267">
        <v>4103</v>
      </c>
      <c r="J177" s="263" t="s">
        <v>332</v>
      </c>
      <c r="K177" s="189" t="s">
        <v>861</v>
      </c>
      <c r="L177" s="267" t="s">
        <v>69</v>
      </c>
      <c r="M177" s="263" t="s">
        <v>862</v>
      </c>
      <c r="N177" s="190">
        <v>4103060</v>
      </c>
      <c r="O177" s="263" t="s">
        <v>863</v>
      </c>
      <c r="P177" s="267" t="s">
        <v>69</v>
      </c>
      <c r="Q177" s="268" t="s">
        <v>864</v>
      </c>
      <c r="R177" s="190">
        <v>410306000</v>
      </c>
      <c r="S177" s="268" t="s">
        <v>865</v>
      </c>
      <c r="T177" s="279" t="s">
        <v>166</v>
      </c>
      <c r="U177" s="279">
        <v>5</v>
      </c>
      <c r="V177" s="279"/>
      <c r="W177" s="279">
        <f t="shared" si="11"/>
        <v>5</v>
      </c>
      <c r="X177" s="269">
        <v>2020003630036</v>
      </c>
      <c r="Y177" s="263" t="s">
        <v>866</v>
      </c>
      <c r="Z177" s="263" t="s">
        <v>867</v>
      </c>
      <c r="AA177" s="183"/>
      <c r="AB177" s="183"/>
      <c r="AC177" s="183"/>
      <c r="AD177" s="183"/>
      <c r="AE177" s="183"/>
      <c r="AF177" s="183"/>
      <c r="AG177" s="185">
        <v>55000000</v>
      </c>
      <c r="AH177" s="183"/>
      <c r="AI177" s="183"/>
      <c r="AJ177" s="185">
        <f t="shared" si="10"/>
        <v>55000000</v>
      </c>
      <c r="AK177" s="298" t="s">
        <v>6</v>
      </c>
    </row>
    <row r="178" spans="1:37" s="272" customFormat="1" ht="75">
      <c r="A178" s="267">
        <v>316</v>
      </c>
      <c r="B178" s="263" t="s">
        <v>765</v>
      </c>
      <c r="C178" s="267">
        <v>1</v>
      </c>
      <c r="D178" s="263" t="s">
        <v>157</v>
      </c>
      <c r="E178" s="267">
        <v>41</v>
      </c>
      <c r="F178" s="263" t="s">
        <v>782</v>
      </c>
      <c r="G178" s="267">
        <v>4103</v>
      </c>
      <c r="H178" s="266" t="s">
        <v>331</v>
      </c>
      <c r="I178" s="267">
        <v>4103</v>
      </c>
      <c r="J178" s="263" t="s">
        <v>332</v>
      </c>
      <c r="K178" s="189" t="s">
        <v>868</v>
      </c>
      <c r="L178" s="267" t="s">
        <v>69</v>
      </c>
      <c r="M178" s="263" t="s">
        <v>869</v>
      </c>
      <c r="N178" s="190">
        <v>4103060</v>
      </c>
      <c r="O178" s="263" t="s">
        <v>863</v>
      </c>
      <c r="P178" s="267" t="s">
        <v>69</v>
      </c>
      <c r="Q178" s="268" t="s">
        <v>870</v>
      </c>
      <c r="R178" s="190">
        <v>410306000</v>
      </c>
      <c r="S178" s="268" t="s">
        <v>865</v>
      </c>
      <c r="T178" s="279" t="s">
        <v>77</v>
      </c>
      <c r="U178" s="279">
        <v>2</v>
      </c>
      <c r="V178" s="279"/>
      <c r="W178" s="279">
        <f t="shared" si="11"/>
        <v>2</v>
      </c>
      <c r="X178" s="269">
        <v>2020003630036</v>
      </c>
      <c r="Y178" s="263" t="s">
        <v>866</v>
      </c>
      <c r="Z178" s="263" t="s">
        <v>867</v>
      </c>
      <c r="AA178" s="183"/>
      <c r="AB178" s="183"/>
      <c r="AC178" s="183"/>
      <c r="AD178" s="183"/>
      <c r="AE178" s="183"/>
      <c r="AF178" s="183"/>
      <c r="AG178" s="185">
        <v>40000000</v>
      </c>
      <c r="AH178" s="183"/>
      <c r="AI178" s="183"/>
      <c r="AJ178" s="185">
        <f t="shared" si="10"/>
        <v>40000000</v>
      </c>
      <c r="AK178" s="298" t="s">
        <v>6</v>
      </c>
    </row>
    <row r="179" spans="1:37" s="272" customFormat="1" ht="75">
      <c r="A179" s="267">
        <v>316</v>
      </c>
      <c r="B179" s="263" t="s">
        <v>765</v>
      </c>
      <c r="C179" s="267">
        <v>1</v>
      </c>
      <c r="D179" s="263" t="s">
        <v>157</v>
      </c>
      <c r="E179" s="267">
        <v>41</v>
      </c>
      <c r="F179" s="263" t="s">
        <v>782</v>
      </c>
      <c r="G179" s="267">
        <v>4103</v>
      </c>
      <c r="H179" s="266" t="s">
        <v>331</v>
      </c>
      <c r="I179" s="267">
        <v>4103</v>
      </c>
      <c r="J179" s="263" t="s">
        <v>332</v>
      </c>
      <c r="K179" s="263" t="s">
        <v>871</v>
      </c>
      <c r="L179" s="267" t="s">
        <v>69</v>
      </c>
      <c r="M179" s="263" t="s">
        <v>872</v>
      </c>
      <c r="N179" s="190">
        <v>4103052</v>
      </c>
      <c r="O179" s="263" t="s">
        <v>335</v>
      </c>
      <c r="P179" s="267" t="s">
        <v>69</v>
      </c>
      <c r="Q179" s="268" t="s">
        <v>873</v>
      </c>
      <c r="R179" s="190">
        <v>410305202</v>
      </c>
      <c r="S179" s="268" t="s">
        <v>848</v>
      </c>
      <c r="T179" s="279" t="s">
        <v>77</v>
      </c>
      <c r="U179" s="279">
        <v>1</v>
      </c>
      <c r="V179" s="279"/>
      <c r="W179" s="279">
        <f t="shared" si="11"/>
        <v>1</v>
      </c>
      <c r="X179" s="269">
        <v>2020003630037</v>
      </c>
      <c r="Y179" s="263" t="s">
        <v>874</v>
      </c>
      <c r="Z179" s="263" t="s">
        <v>875</v>
      </c>
      <c r="AA179" s="183"/>
      <c r="AB179" s="183"/>
      <c r="AC179" s="183"/>
      <c r="AD179" s="183"/>
      <c r="AE179" s="183"/>
      <c r="AF179" s="183"/>
      <c r="AG179" s="185">
        <v>40000000</v>
      </c>
      <c r="AH179" s="183"/>
      <c r="AI179" s="183"/>
      <c r="AJ179" s="185">
        <f t="shared" si="10"/>
        <v>40000000</v>
      </c>
      <c r="AK179" s="298" t="s">
        <v>6</v>
      </c>
    </row>
    <row r="180" spans="1:37" s="272" customFormat="1" ht="75">
      <c r="A180" s="267">
        <v>316</v>
      </c>
      <c r="B180" s="263" t="s">
        <v>765</v>
      </c>
      <c r="C180" s="267">
        <v>1</v>
      </c>
      <c r="D180" s="263" t="s">
        <v>157</v>
      </c>
      <c r="E180" s="267">
        <v>41</v>
      </c>
      <c r="F180" s="263" t="s">
        <v>782</v>
      </c>
      <c r="G180" s="267">
        <v>4104</v>
      </c>
      <c r="H180" s="266" t="s">
        <v>876</v>
      </c>
      <c r="I180" s="267">
        <v>4104</v>
      </c>
      <c r="J180" s="263" t="s">
        <v>191</v>
      </c>
      <c r="K180" s="268" t="s">
        <v>877</v>
      </c>
      <c r="L180" s="267">
        <v>4104035</v>
      </c>
      <c r="M180" s="263" t="s">
        <v>878</v>
      </c>
      <c r="N180" s="190">
        <v>4104020</v>
      </c>
      <c r="O180" s="263" t="s">
        <v>879</v>
      </c>
      <c r="P180" s="267">
        <v>410403500</v>
      </c>
      <c r="Q180" s="268" t="s">
        <v>880</v>
      </c>
      <c r="R180" s="190">
        <v>410402000</v>
      </c>
      <c r="S180" s="268" t="s">
        <v>881</v>
      </c>
      <c r="T180" s="279" t="s">
        <v>166</v>
      </c>
      <c r="U180" s="279">
        <v>315</v>
      </c>
      <c r="V180" s="279"/>
      <c r="W180" s="279">
        <f t="shared" si="11"/>
        <v>315</v>
      </c>
      <c r="X180" s="269">
        <v>2020003630035</v>
      </c>
      <c r="Y180" s="263" t="s">
        <v>882</v>
      </c>
      <c r="Z180" s="263" t="s">
        <v>883</v>
      </c>
      <c r="AA180" s="183"/>
      <c r="AB180" s="183"/>
      <c r="AC180" s="183"/>
      <c r="AD180" s="183"/>
      <c r="AE180" s="183"/>
      <c r="AF180" s="183"/>
      <c r="AG180" s="185">
        <v>80000000</v>
      </c>
      <c r="AH180" s="183"/>
      <c r="AI180" s="183"/>
      <c r="AJ180" s="185">
        <f t="shared" si="10"/>
        <v>80000000</v>
      </c>
      <c r="AK180" s="298" t="s">
        <v>6</v>
      </c>
    </row>
    <row r="181" spans="1:37" s="272" customFormat="1" ht="75">
      <c r="A181" s="267">
        <v>316</v>
      </c>
      <c r="B181" s="263" t="s">
        <v>765</v>
      </c>
      <c r="C181" s="267">
        <v>1</v>
      </c>
      <c r="D181" s="263" t="s">
        <v>157</v>
      </c>
      <c r="E181" s="267">
        <v>41</v>
      </c>
      <c r="F181" s="263" t="s">
        <v>782</v>
      </c>
      <c r="G181" s="267">
        <v>4104</v>
      </c>
      <c r="H181" s="266" t="s">
        <v>876</v>
      </c>
      <c r="I181" s="267">
        <v>4104</v>
      </c>
      <c r="J181" s="263" t="s">
        <v>191</v>
      </c>
      <c r="K181" s="268" t="s">
        <v>884</v>
      </c>
      <c r="L181" s="267">
        <v>4104035</v>
      </c>
      <c r="M181" s="263" t="s">
        <v>878</v>
      </c>
      <c r="N181" s="190">
        <v>4104020</v>
      </c>
      <c r="O181" s="263" t="s">
        <v>879</v>
      </c>
      <c r="P181" s="267" t="s">
        <v>69</v>
      </c>
      <c r="Q181" s="301" t="s">
        <v>885</v>
      </c>
      <c r="R181" s="190">
        <v>410402000</v>
      </c>
      <c r="S181" s="268" t="s">
        <v>881</v>
      </c>
      <c r="T181" s="284" t="s">
        <v>77</v>
      </c>
      <c r="U181" s="279">
        <v>12</v>
      </c>
      <c r="V181" s="279"/>
      <c r="W181" s="279">
        <f t="shared" si="11"/>
        <v>12</v>
      </c>
      <c r="X181" s="269">
        <v>2020003630035</v>
      </c>
      <c r="Y181" s="263" t="s">
        <v>882</v>
      </c>
      <c r="Z181" s="263" t="s">
        <v>883</v>
      </c>
      <c r="AA181" s="183"/>
      <c r="AB181" s="183"/>
      <c r="AC181" s="183"/>
      <c r="AD181" s="183"/>
      <c r="AE181" s="183"/>
      <c r="AF181" s="183"/>
      <c r="AG181" s="185">
        <v>81000000</v>
      </c>
      <c r="AH181" s="183"/>
      <c r="AI181" s="183"/>
      <c r="AJ181" s="185">
        <f t="shared" si="10"/>
        <v>81000000</v>
      </c>
      <c r="AK181" s="298" t="s">
        <v>6</v>
      </c>
    </row>
    <row r="182" spans="1:37" s="272" customFormat="1" ht="75">
      <c r="A182" s="267">
        <v>316</v>
      </c>
      <c r="B182" s="263" t="s">
        <v>765</v>
      </c>
      <c r="C182" s="267">
        <v>1</v>
      </c>
      <c r="D182" s="263" t="s">
        <v>157</v>
      </c>
      <c r="E182" s="267">
        <v>41</v>
      </c>
      <c r="F182" s="263" t="s">
        <v>782</v>
      </c>
      <c r="G182" s="267">
        <v>4104</v>
      </c>
      <c r="H182" s="266" t="s">
        <v>876</v>
      </c>
      <c r="I182" s="267">
        <v>4104</v>
      </c>
      <c r="J182" s="263" t="s">
        <v>191</v>
      </c>
      <c r="K182" s="263" t="s">
        <v>886</v>
      </c>
      <c r="L182" s="191">
        <v>4104026</v>
      </c>
      <c r="M182" s="263" t="s">
        <v>887</v>
      </c>
      <c r="N182" s="190">
        <v>4104027</v>
      </c>
      <c r="O182" s="263" t="s">
        <v>888</v>
      </c>
      <c r="P182" s="267" t="s">
        <v>69</v>
      </c>
      <c r="Q182" s="268" t="s">
        <v>889</v>
      </c>
      <c r="R182" s="190">
        <v>410402700</v>
      </c>
      <c r="S182" s="268" t="s">
        <v>890</v>
      </c>
      <c r="T182" s="279" t="s">
        <v>77</v>
      </c>
      <c r="U182" s="279">
        <v>12</v>
      </c>
      <c r="V182" s="279"/>
      <c r="W182" s="279">
        <f t="shared" si="11"/>
        <v>12</v>
      </c>
      <c r="X182" s="269">
        <v>2020003630012</v>
      </c>
      <c r="Y182" s="263" t="s">
        <v>891</v>
      </c>
      <c r="Z182" s="263" t="s">
        <v>892</v>
      </c>
      <c r="AA182" s="183"/>
      <c r="AB182" s="183"/>
      <c r="AC182" s="183"/>
      <c r="AD182" s="183"/>
      <c r="AE182" s="183"/>
      <c r="AF182" s="183"/>
      <c r="AG182" s="185">
        <v>40000000</v>
      </c>
      <c r="AH182" s="183"/>
      <c r="AI182" s="183"/>
      <c r="AJ182" s="185">
        <f t="shared" si="10"/>
        <v>40000000</v>
      </c>
      <c r="AK182" s="298" t="s">
        <v>6</v>
      </c>
    </row>
    <row r="183" spans="1:37" s="272" customFormat="1" ht="90">
      <c r="A183" s="267">
        <v>316</v>
      </c>
      <c r="B183" s="263" t="s">
        <v>765</v>
      </c>
      <c r="C183" s="267">
        <v>1</v>
      </c>
      <c r="D183" s="263" t="s">
        <v>157</v>
      </c>
      <c r="E183" s="267">
        <v>41</v>
      </c>
      <c r="F183" s="263" t="s">
        <v>782</v>
      </c>
      <c r="G183" s="267">
        <v>4104</v>
      </c>
      <c r="H183" s="266" t="s">
        <v>876</v>
      </c>
      <c r="I183" s="267">
        <v>4104</v>
      </c>
      <c r="J183" s="263" t="s">
        <v>191</v>
      </c>
      <c r="K183" s="263" t="s">
        <v>893</v>
      </c>
      <c r="L183" s="190">
        <v>4104015</v>
      </c>
      <c r="M183" s="276" t="s">
        <v>894</v>
      </c>
      <c r="N183" s="190">
        <v>4104015</v>
      </c>
      <c r="O183" s="276" t="s">
        <v>895</v>
      </c>
      <c r="P183" s="191">
        <v>410401500</v>
      </c>
      <c r="Q183" s="268" t="s">
        <v>896</v>
      </c>
      <c r="R183" s="191">
        <v>410401500</v>
      </c>
      <c r="S183" s="268" t="s">
        <v>897</v>
      </c>
      <c r="T183" s="279" t="s">
        <v>77</v>
      </c>
      <c r="U183" s="279">
        <v>7500</v>
      </c>
      <c r="V183" s="279"/>
      <c r="W183" s="279">
        <f t="shared" si="11"/>
        <v>7500</v>
      </c>
      <c r="X183" s="269">
        <v>2020003630109</v>
      </c>
      <c r="Y183" s="263" t="s">
        <v>898</v>
      </c>
      <c r="Z183" s="280" t="s">
        <v>899</v>
      </c>
      <c r="AA183" s="183"/>
      <c r="AB183" s="183"/>
      <c r="AC183" s="183"/>
      <c r="AD183" s="183"/>
      <c r="AE183" s="183"/>
      <c r="AF183" s="183"/>
      <c r="AG183" s="185">
        <v>108700000</v>
      </c>
      <c r="AH183" s="183"/>
      <c r="AI183" s="183"/>
      <c r="AJ183" s="185">
        <f t="shared" si="10"/>
        <v>108700000</v>
      </c>
      <c r="AK183" s="298" t="s">
        <v>6</v>
      </c>
    </row>
    <row r="184" spans="1:37" s="272" customFormat="1" ht="90">
      <c r="A184" s="267">
        <v>316</v>
      </c>
      <c r="B184" s="263" t="s">
        <v>765</v>
      </c>
      <c r="C184" s="267">
        <v>1</v>
      </c>
      <c r="D184" s="263" t="s">
        <v>157</v>
      </c>
      <c r="E184" s="267">
        <v>41</v>
      </c>
      <c r="F184" s="263" t="s">
        <v>782</v>
      </c>
      <c r="G184" s="267">
        <v>4104</v>
      </c>
      <c r="H184" s="266" t="s">
        <v>876</v>
      </c>
      <c r="I184" s="267">
        <v>4104</v>
      </c>
      <c r="J184" s="263" t="s">
        <v>191</v>
      </c>
      <c r="K184" s="263" t="s">
        <v>900</v>
      </c>
      <c r="L184" s="267" t="s">
        <v>69</v>
      </c>
      <c r="M184" s="276" t="s">
        <v>901</v>
      </c>
      <c r="N184" s="267">
        <v>4104008</v>
      </c>
      <c r="O184" s="276" t="s">
        <v>902</v>
      </c>
      <c r="P184" s="267" t="s">
        <v>69</v>
      </c>
      <c r="Q184" s="301" t="s">
        <v>903</v>
      </c>
      <c r="R184" s="267">
        <v>410400800</v>
      </c>
      <c r="S184" s="301" t="s">
        <v>904</v>
      </c>
      <c r="T184" s="270" t="s">
        <v>77</v>
      </c>
      <c r="U184" s="279">
        <v>12</v>
      </c>
      <c r="V184" s="279"/>
      <c r="W184" s="279">
        <f t="shared" si="11"/>
        <v>12</v>
      </c>
      <c r="X184" s="269">
        <v>2020003630109</v>
      </c>
      <c r="Y184" s="263" t="s">
        <v>898</v>
      </c>
      <c r="Z184" s="280" t="s">
        <v>899</v>
      </c>
      <c r="AA184" s="183">
        <f>4406063424+1400016</f>
        <v>4407463440</v>
      </c>
      <c r="AB184" s="183"/>
      <c r="AC184" s="183"/>
      <c r="AD184" s="183"/>
      <c r="AE184" s="183"/>
      <c r="AF184" s="183"/>
      <c r="AG184" s="185"/>
      <c r="AH184" s="183"/>
      <c r="AI184" s="183"/>
      <c r="AJ184" s="185">
        <f t="shared" si="10"/>
        <v>4407463440</v>
      </c>
      <c r="AK184" s="298" t="s">
        <v>6</v>
      </c>
    </row>
    <row r="185" spans="1:37" s="272" customFormat="1" ht="75">
      <c r="A185" s="267">
        <v>316</v>
      </c>
      <c r="B185" s="263" t="s">
        <v>765</v>
      </c>
      <c r="C185" s="267">
        <v>2</v>
      </c>
      <c r="D185" s="263" t="s">
        <v>209</v>
      </c>
      <c r="E185" s="267">
        <v>17</v>
      </c>
      <c r="F185" s="263" t="s">
        <v>210</v>
      </c>
      <c r="G185" s="267">
        <v>1702</v>
      </c>
      <c r="H185" s="266" t="s">
        <v>473</v>
      </c>
      <c r="I185" s="267">
        <v>1702</v>
      </c>
      <c r="J185" s="263" t="s">
        <v>474</v>
      </c>
      <c r="K185" s="263" t="s">
        <v>905</v>
      </c>
      <c r="L185" s="190">
        <v>1702011</v>
      </c>
      <c r="M185" s="263" t="s">
        <v>906</v>
      </c>
      <c r="N185" s="190">
        <v>1702011</v>
      </c>
      <c r="O185" s="263" t="s">
        <v>906</v>
      </c>
      <c r="P185" s="191" t="s">
        <v>907</v>
      </c>
      <c r="Q185" s="268" t="s">
        <v>908</v>
      </c>
      <c r="R185" s="191" t="s">
        <v>907</v>
      </c>
      <c r="S185" s="268" t="s">
        <v>908</v>
      </c>
      <c r="T185" s="284" t="s">
        <v>166</v>
      </c>
      <c r="U185" s="279">
        <v>10</v>
      </c>
      <c r="V185" s="279"/>
      <c r="W185" s="279">
        <f t="shared" si="11"/>
        <v>10</v>
      </c>
      <c r="X185" s="269">
        <v>2020003630113</v>
      </c>
      <c r="Y185" s="263" t="s">
        <v>909</v>
      </c>
      <c r="Z185" s="263" t="s">
        <v>910</v>
      </c>
      <c r="AA185" s="183"/>
      <c r="AB185" s="183"/>
      <c r="AC185" s="183"/>
      <c r="AD185" s="183"/>
      <c r="AE185" s="183"/>
      <c r="AF185" s="183"/>
      <c r="AG185" s="185">
        <v>18000000</v>
      </c>
      <c r="AH185" s="183"/>
      <c r="AI185" s="183"/>
      <c r="AJ185" s="185">
        <f t="shared" si="10"/>
        <v>18000000</v>
      </c>
      <c r="AK185" s="298" t="s">
        <v>6</v>
      </c>
    </row>
    <row r="186" spans="1:37" s="272" customFormat="1" ht="75">
      <c r="A186" s="267">
        <v>316</v>
      </c>
      <c r="B186" s="263" t="s">
        <v>765</v>
      </c>
      <c r="C186" s="267">
        <v>2</v>
      </c>
      <c r="D186" s="263" t="s">
        <v>209</v>
      </c>
      <c r="E186" s="267">
        <v>36</v>
      </c>
      <c r="F186" s="263" t="s">
        <v>455</v>
      </c>
      <c r="G186" s="267">
        <v>3604</v>
      </c>
      <c r="H186" s="266" t="s">
        <v>911</v>
      </c>
      <c r="I186" s="267">
        <v>3604</v>
      </c>
      <c r="J186" s="263" t="s">
        <v>912</v>
      </c>
      <c r="K186" s="263" t="s">
        <v>913</v>
      </c>
      <c r="L186" s="267">
        <v>3604006</v>
      </c>
      <c r="M186" s="263" t="s">
        <v>914</v>
      </c>
      <c r="N186" s="267">
        <v>3604006</v>
      </c>
      <c r="O186" s="263" t="s">
        <v>914</v>
      </c>
      <c r="P186" s="191">
        <v>360400600</v>
      </c>
      <c r="Q186" s="268" t="s">
        <v>360</v>
      </c>
      <c r="R186" s="191">
        <v>360400600</v>
      </c>
      <c r="S186" s="268" t="s">
        <v>360</v>
      </c>
      <c r="T186" s="296" t="s">
        <v>166</v>
      </c>
      <c r="U186" s="296">
        <v>300</v>
      </c>
      <c r="V186" s="296"/>
      <c r="W186" s="279">
        <f t="shared" si="11"/>
        <v>300</v>
      </c>
      <c r="X186" s="269">
        <v>2020003630114</v>
      </c>
      <c r="Y186" s="276" t="s">
        <v>915</v>
      </c>
      <c r="Z186" s="276" t="s">
        <v>916</v>
      </c>
      <c r="AA186" s="183"/>
      <c r="AB186" s="183"/>
      <c r="AC186" s="183"/>
      <c r="AD186" s="183"/>
      <c r="AE186" s="183"/>
      <c r="AF186" s="183"/>
      <c r="AG186" s="185">
        <v>15000000</v>
      </c>
      <c r="AH186" s="183"/>
      <c r="AI186" s="183"/>
      <c r="AJ186" s="185">
        <f t="shared" si="10"/>
        <v>15000000</v>
      </c>
      <c r="AK186" s="298" t="s">
        <v>6</v>
      </c>
    </row>
    <row r="187" spans="1:37" s="272" customFormat="1" ht="75">
      <c r="A187" s="267">
        <v>316</v>
      </c>
      <c r="B187" s="263" t="s">
        <v>765</v>
      </c>
      <c r="C187" s="267">
        <v>4</v>
      </c>
      <c r="D187" s="263" t="s">
        <v>67</v>
      </c>
      <c r="E187" s="267">
        <v>45</v>
      </c>
      <c r="F187" s="263" t="s">
        <v>917</v>
      </c>
      <c r="G187" s="267">
        <v>4502</v>
      </c>
      <c r="H187" s="266" t="s">
        <v>86</v>
      </c>
      <c r="I187" s="267">
        <v>4502</v>
      </c>
      <c r="J187" s="263" t="s">
        <v>87</v>
      </c>
      <c r="K187" s="263" t="s">
        <v>918</v>
      </c>
      <c r="L187" s="190">
        <v>4502001</v>
      </c>
      <c r="M187" s="263" t="s">
        <v>98</v>
      </c>
      <c r="N187" s="190">
        <v>4502001</v>
      </c>
      <c r="O187" s="263" t="s">
        <v>98</v>
      </c>
      <c r="P187" s="267" t="s">
        <v>69</v>
      </c>
      <c r="Q187" s="268" t="s">
        <v>919</v>
      </c>
      <c r="R187" s="190">
        <v>450200108</v>
      </c>
      <c r="S187" s="268" t="s">
        <v>920</v>
      </c>
      <c r="T187" s="279" t="s">
        <v>166</v>
      </c>
      <c r="U187" s="279">
        <v>1</v>
      </c>
      <c r="V187" s="279"/>
      <c r="W187" s="279">
        <f t="shared" si="11"/>
        <v>1</v>
      </c>
      <c r="X187" s="269">
        <v>2020003630115</v>
      </c>
      <c r="Y187" s="263" t="s">
        <v>921</v>
      </c>
      <c r="Z187" s="263" t="s">
        <v>922</v>
      </c>
      <c r="AA187" s="183"/>
      <c r="AB187" s="183"/>
      <c r="AC187" s="183"/>
      <c r="AD187" s="183"/>
      <c r="AE187" s="183"/>
      <c r="AF187" s="183"/>
      <c r="AG187" s="185">
        <v>15000000</v>
      </c>
      <c r="AH187" s="183"/>
      <c r="AI187" s="183"/>
      <c r="AJ187" s="185">
        <f t="shared" si="10"/>
        <v>15000000</v>
      </c>
      <c r="AK187" s="298" t="s">
        <v>6</v>
      </c>
    </row>
    <row r="188" spans="1:37" s="272" customFormat="1" ht="120">
      <c r="A188" s="267">
        <v>316</v>
      </c>
      <c r="B188" s="263" t="s">
        <v>765</v>
      </c>
      <c r="C188" s="267">
        <v>4</v>
      </c>
      <c r="D188" s="263" t="s">
        <v>67</v>
      </c>
      <c r="E188" s="267">
        <v>45</v>
      </c>
      <c r="F188" s="263" t="s">
        <v>917</v>
      </c>
      <c r="G188" s="267">
        <v>4502</v>
      </c>
      <c r="H188" s="266" t="s">
        <v>86</v>
      </c>
      <c r="I188" s="267">
        <v>4502</v>
      </c>
      <c r="J188" s="263" t="s">
        <v>87</v>
      </c>
      <c r="K188" s="268" t="s">
        <v>923</v>
      </c>
      <c r="L188" s="267" t="s">
        <v>69</v>
      </c>
      <c r="M188" s="263" t="s">
        <v>924</v>
      </c>
      <c r="N188" s="277">
        <v>4502038</v>
      </c>
      <c r="O188" s="263" t="s">
        <v>925</v>
      </c>
      <c r="P188" s="267" t="s">
        <v>69</v>
      </c>
      <c r="Q188" s="268" t="s">
        <v>926</v>
      </c>
      <c r="R188" s="279">
        <v>450203800</v>
      </c>
      <c r="S188" s="268" t="s">
        <v>927</v>
      </c>
      <c r="T188" s="279" t="s">
        <v>77</v>
      </c>
      <c r="U188" s="279">
        <v>1</v>
      </c>
      <c r="V188" s="279"/>
      <c r="W188" s="279">
        <f t="shared" si="11"/>
        <v>1</v>
      </c>
      <c r="X188" s="103">
        <v>2021003630008</v>
      </c>
      <c r="Y188" s="263" t="s">
        <v>928</v>
      </c>
      <c r="Z188" s="263" t="s">
        <v>929</v>
      </c>
      <c r="AA188" s="183"/>
      <c r="AB188" s="183"/>
      <c r="AC188" s="183"/>
      <c r="AD188" s="183"/>
      <c r="AE188" s="183"/>
      <c r="AF188" s="183"/>
      <c r="AG188" s="185">
        <v>80000000</v>
      </c>
      <c r="AH188" s="183"/>
      <c r="AI188" s="183"/>
      <c r="AJ188" s="185">
        <f t="shared" si="10"/>
        <v>80000000</v>
      </c>
      <c r="AK188" s="298" t="s">
        <v>6</v>
      </c>
    </row>
    <row r="189" spans="1:37" s="272" customFormat="1" ht="120">
      <c r="A189" s="267">
        <v>316</v>
      </c>
      <c r="B189" s="263" t="s">
        <v>765</v>
      </c>
      <c r="C189" s="267">
        <v>4</v>
      </c>
      <c r="D189" s="263" t="s">
        <v>67</v>
      </c>
      <c r="E189" s="267">
        <v>45</v>
      </c>
      <c r="F189" s="263" t="s">
        <v>917</v>
      </c>
      <c r="G189" s="267">
        <v>4502</v>
      </c>
      <c r="H189" s="266" t="s">
        <v>86</v>
      </c>
      <c r="I189" s="267">
        <v>4502</v>
      </c>
      <c r="J189" s="263" t="s">
        <v>87</v>
      </c>
      <c r="K189" s="263" t="s">
        <v>923</v>
      </c>
      <c r="L189" s="267" t="s">
        <v>69</v>
      </c>
      <c r="M189" s="263" t="s">
        <v>930</v>
      </c>
      <c r="N189" s="277">
        <v>4502038</v>
      </c>
      <c r="O189" s="263" t="s">
        <v>925</v>
      </c>
      <c r="P189" s="267" t="s">
        <v>69</v>
      </c>
      <c r="Q189" s="268" t="s">
        <v>931</v>
      </c>
      <c r="R189" s="279">
        <v>450203800</v>
      </c>
      <c r="S189" s="268" t="s">
        <v>927</v>
      </c>
      <c r="T189" s="279" t="s">
        <v>77</v>
      </c>
      <c r="U189" s="279">
        <v>1</v>
      </c>
      <c r="V189" s="279"/>
      <c r="W189" s="279">
        <f t="shared" si="11"/>
        <v>1</v>
      </c>
      <c r="X189" s="103">
        <v>2021003630007</v>
      </c>
      <c r="Y189" s="263" t="s">
        <v>932</v>
      </c>
      <c r="Z189" s="263" t="s">
        <v>933</v>
      </c>
      <c r="AA189" s="183"/>
      <c r="AB189" s="183"/>
      <c r="AC189" s="183"/>
      <c r="AD189" s="183"/>
      <c r="AE189" s="183"/>
      <c r="AF189" s="183"/>
      <c r="AG189" s="185">
        <v>78000000</v>
      </c>
      <c r="AH189" s="183"/>
      <c r="AI189" s="183"/>
      <c r="AJ189" s="185">
        <f t="shared" si="10"/>
        <v>78000000</v>
      </c>
      <c r="AK189" s="298" t="s">
        <v>6</v>
      </c>
    </row>
    <row r="190" spans="1:37" s="272" customFormat="1" ht="90">
      <c r="A190" s="267">
        <v>316</v>
      </c>
      <c r="B190" s="263" t="s">
        <v>765</v>
      </c>
      <c r="C190" s="267">
        <v>4</v>
      </c>
      <c r="D190" s="263" t="s">
        <v>67</v>
      </c>
      <c r="E190" s="267">
        <v>45</v>
      </c>
      <c r="F190" s="263" t="s">
        <v>917</v>
      </c>
      <c r="G190" s="267">
        <v>4502</v>
      </c>
      <c r="H190" s="266" t="s">
        <v>86</v>
      </c>
      <c r="I190" s="267">
        <v>4502</v>
      </c>
      <c r="J190" s="263" t="s">
        <v>87</v>
      </c>
      <c r="K190" s="268" t="s">
        <v>934</v>
      </c>
      <c r="L190" s="190">
        <v>4502024</v>
      </c>
      <c r="M190" s="263" t="s">
        <v>370</v>
      </c>
      <c r="N190" s="190">
        <v>4502024</v>
      </c>
      <c r="O190" s="263" t="s">
        <v>370</v>
      </c>
      <c r="P190" s="267" t="s">
        <v>69</v>
      </c>
      <c r="Q190" s="268" t="s">
        <v>935</v>
      </c>
      <c r="R190" s="190">
        <v>450202401</v>
      </c>
      <c r="S190" s="278" t="s">
        <v>936</v>
      </c>
      <c r="T190" s="279" t="s">
        <v>77</v>
      </c>
      <c r="U190" s="279">
        <v>1</v>
      </c>
      <c r="V190" s="279"/>
      <c r="W190" s="279">
        <f t="shared" si="11"/>
        <v>1</v>
      </c>
      <c r="X190" s="103">
        <v>2020003630111</v>
      </c>
      <c r="Y190" s="263" t="s">
        <v>937</v>
      </c>
      <c r="Z190" s="263" t="s">
        <v>938</v>
      </c>
      <c r="AA190" s="183"/>
      <c r="AB190" s="183"/>
      <c r="AC190" s="183"/>
      <c r="AD190" s="183"/>
      <c r="AE190" s="183"/>
      <c r="AF190" s="183"/>
      <c r="AG190" s="185">
        <v>30172972</v>
      </c>
      <c r="AH190" s="183"/>
      <c r="AI190" s="183"/>
      <c r="AJ190" s="185">
        <f t="shared" si="10"/>
        <v>30172972</v>
      </c>
      <c r="AK190" s="298" t="s">
        <v>6</v>
      </c>
    </row>
    <row r="191" spans="1:37" s="272" customFormat="1" ht="75">
      <c r="A191" s="267">
        <v>316</v>
      </c>
      <c r="B191" s="263" t="s">
        <v>765</v>
      </c>
      <c r="C191" s="267">
        <v>4</v>
      </c>
      <c r="D191" s="263" t="s">
        <v>67</v>
      </c>
      <c r="E191" s="267">
        <v>45</v>
      </c>
      <c r="F191" s="263" t="s">
        <v>917</v>
      </c>
      <c r="G191" s="267">
        <v>4502</v>
      </c>
      <c r="H191" s="266" t="s">
        <v>86</v>
      </c>
      <c r="I191" s="267">
        <v>4502</v>
      </c>
      <c r="J191" s="263" t="s">
        <v>87</v>
      </c>
      <c r="K191" s="218" t="s">
        <v>939</v>
      </c>
      <c r="L191" s="190">
        <v>4502024</v>
      </c>
      <c r="M191" s="263" t="s">
        <v>370</v>
      </c>
      <c r="N191" s="190">
        <v>4502024</v>
      </c>
      <c r="O191" s="263" t="s">
        <v>370</v>
      </c>
      <c r="P191" s="267" t="s">
        <v>69</v>
      </c>
      <c r="Q191" s="268" t="s">
        <v>940</v>
      </c>
      <c r="R191" s="190">
        <v>450202401</v>
      </c>
      <c r="S191" s="268" t="s">
        <v>936</v>
      </c>
      <c r="T191" s="279" t="s">
        <v>77</v>
      </c>
      <c r="U191" s="279">
        <v>1</v>
      </c>
      <c r="V191" s="279"/>
      <c r="W191" s="279">
        <f t="shared" si="11"/>
        <v>1</v>
      </c>
      <c r="X191" s="269">
        <v>2020003630112</v>
      </c>
      <c r="Y191" s="263" t="s">
        <v>941</v>
      </c>
      <c r="Z191" s="263" t="s">
        <v>942</v>
      </c>
      <c r="AA191" s="183"/>
      <c r="AB191" s="183"/>
      <c r="AC191" s="183"/>
      <c r="AD191" s="183"/>
      <c r="AE191" s="183"/>
      <c r="AF191" s="183"/>
      <c r="AG191" s="185">
        <v>50000000</v>
      </c>
      <c r="AH191" s="183"/>
      <c r="AI191" s="183"/>
      <c r="AJ191" s="185">
        <f t="shared" si="10"/>
        <v>50000000</v>
      </c>
      <c r="AK191" s="298" t="s">
        <v>6</v>
      </c>
    </row>
    <row r="192" spans="1:37" s="272" customFormat="1" ht="75">
      <c r="A192" s="267">
        <v>318</v>
      </c>
      <c r="B192" s="263" t="s">
        <v>943</v>
      </c>
      <c r="C192" s="267">
        <v>1</v>
      </c>
      <c r="D192" s="263" t="s">
        <v>157</v>
      </c>
      <c r="E192" s="267">
        <v>19</v>
      </c>
      <c r="F192" s="263" t="s">
        <v>766</v>
      </c>
      <c r="G192" s="267">
        <v>1903</v>
      </c>
      <c r="H192" s="266" t="s">
        <v>944</v>
      </c>
      <c r="I192" s="267">
        <v>1903</v>
      </c>
      <c r="J192" s="263" t="s">
        <v>945</v>
      </c>
      <c r="K192" s="263" t="s">
        <v>946</v>
      </c>
      <c r="L192" s="267">
        <v>1903009</v>
      </c>
      <c r="M192" s="263" t="s">
        <v>947</v>
      </c>
      <c r="N192" s="267">
        <v>1903009</v>
      </c>
      <c r="O192" s="263" t="s">
        <v>948</v>
      </c>
      <c r="P192" s="279">
        <v>190300900</v>
      </c>
      <c r="Q192" s="268" t="s">
        <v>949</v>
      </c>
      <c r="R192" s="279">
        <v>190300900</v>
      </c>
      <c r="S192" s="268" t="s">
        <v>950</v>
      </c>
      <c r="T192" s="279" t="s">
        <v>166</v>
      </c>
      <c r="U192" s="279">
        <v>960</v>
      </c>
      <c r="V192" s="279"/>
      <c r="W192" s="279">
        <v>960</v>
      </c>
      <c r="X192" s="269">
        <v>2020003630116</v>
      </c>
      <c r="Y192" s="263" t="s">
        <v>951</v>
      </c>
      <c r="Z192" s="263" t="s">
        <v>952</v>
      </c>
      <c r="AA192" s="183"/>
      <c r="AB192" s="183"/>
      <c r="AC192" s="183">
        <v>35000000</v>
      </c>
      <c r="AD192" s="183"/>
      <c r="AE192" s="183"/>
      <c r="AF192" s="183"/>
      <c r="AG192" s="186"/>
      <c r="AH192" s="183"/>
      <c r="AI192" s="183"/>
      <c r="AJ192" s="185">
        <f t="shared" si="10"/>
        <v>35000000</v>
      </c>
      <c r="AK192" s="298" t="s">
        <v>14</v>
      </c>
    </row>
    <row r="193" spans="1:37" s="272" customFormat="1" ht="75">
      <c r="A193" s="267">
        <v>318</v>
      </c>
      <c r="B193" s="263" t="s">
        <v>943</v>
      </c>
      <c r="C193" s="267">
        <v>1</v>
      </c>
      <c r="D193" s="263" t="s">
        <v>157</v>
      </c>
      <c r="E193" s="267">
        <v>19</v>
      </c>
      <c r="F193" s="263" t="s">
        <v>766</v>
      </c>
      <c r="G193" s="267">
        <v>1903</v>
      </c>
      <c r="H193" s="266" t="s">
        <v>944</v>
      </c>
      <c r="I193" s="267">
        <v>1903</v>
      </c>
      <c r="J193" s="263" t="s">
        <v>945</v>
      </c>
      <c r="K193" s="263" t="s">
        <v>953</v>
      </c>
      <c r="L193" s="267">
        <v>1903031</v>
      </c>
      <c r="M193" s="263" t="s">
        <v>954</v>
      </c>
      <c r="N193" s="267">
        <v>1903031</v>
      </c>
      <c r="O193" s="263" t="s">
        <v>954</v>
      </c>
      <c r="P193" s="279">
        <v>190303100</v>
      </c>
      <c r="Q193" s="268" t="s">
        <v>955</v>
      </c>
      <c r="R193" s="279">
        <v>190303100</v>
      </c>
      <c r="S193" s="268" t="s">
        <v>955</v>
      </c>
      <c r="T193" s="279" t="s">
        <v>77</v>
      </c>
      <c r="U193" s="279">
        <v>12</v>
      </c>
      <c r="V193" s="279"/>
      <c r="W193" s="279">
        <v>12</v>
      </c>
      <c r="X193" s="269">
        <v>2020003630116</v>
      </c>
      <c r="Y193" s="263" t="s">
        <v>951</v>
      </c>
      <c r="Z193" s="263" t="s">
        <v>952</v>
      </c>
      <c r="AA193" s="183"/>
      <c r="AB193" s="183"/>
      <c r="AC193" s="184">
        <v>37500000</v>
      </c>
      <c r="AD193" s="183"/>
      <c r="AE193" s="183"/>
      <c r="AF193" s="183"/>
      <c r="AG193" s="186"/>
      <c r="AH193" s="183"/>
      <c r="AI193" s="183"/>
      <c r="AJ193" s="185">
        <f t="shared" si="10"/>
        <v>37500000</v>
      </c>
      <c r="AK193" s="298" t="s">
        <v>14</v>
      </c>
    </row>
    <row r="194" spans="1:37" s="272" customFormat="1" ht="75">
      <c r="A194" s="267">
        <v>318</v>
      </c>
      <c r="B194" s="263" t="s">
        <v>943</v>
      </c>
      <c r="C194" s="267">
        <v>1</v>
      </c>
      <c r="D194" s="263" t="s">
        <v>157</v>
      </c>
      <c r="E194" s="267">
        <v>19</v>
      </c>
      <c r="F194" s="263" t="s">
        <v>766</v>
      </c>
      <c r="G194" s="267">
        <v>1903</v>
      </c>
      <c r="H194" s="266" t="s">
        <v>944</v>
      </c>
      <c r="I194" s="267">
        <v>1903</v>
      </c>
      <c r="J194" s="263" t="s">
        <v>945</v>
      </c>
      <c r="K194" s="263" t="s">
        <v>956</v>
      </c>
      <c r="L194" s="267">
        <v>1903023</v>
      </c>
      <c r="M194" s="263" t="s">
        <v>957</v>
      </c>
      <c r="N194" s="267">
        <v>1903023</v>
      </c>
      <c r="O194" s="263" t="s">
        <v>957</v>
      </c>
      <c r="P194" s="279">
        <v>190302300</v>
      </c>
      <c r="Q194" s="268" t="s">
        <v>958</v>
      </c>
      <c r="R194" s="279">
        <v>190302300</v>
      </c>
      <c r="S194" s="268" t="s">
        <v>958</v>
      </c>
      <c r="T194" s="279" t="s">
        <v>77</v>
      </c>
      <c r="U194" s="279">
        <v>12</v>
      </c>
      <c r="V194" s="279"/>
      <c r="W194" s="279">
        <v>12</v>
      </c>
      <c r="X194" s="269">
        <v>2020003630116</v>
      </c>
      <c r="Y194" s="263" t="s">
        <v>951</v>
      </c>
      <c r="Z194" s="263" t="s">
        <v>952</v>
      </c>
      <c r="AA194" s="183"/>
      <c r="AB194" s="183"/>
      <c r="AC194" s="183">
        <v>20000000</v>
      </c>
      <c r="AD194" s="183"/>
      <c r="AE194" s="183"/>
      <c r="AF194" s="183"/>
      <c r="AG194" s="184"/>
      <c r="AH194" s="183"/>
      <c r="AI194" s="183"/>
      <c r="AJ194" s="185">
        <f t="shared" si="10"/>
        <v>20000000</v>
      </c>
      <c r="AK194" s="298" t="s">
        <v>14</v>
      </c>
    </row>
    <row r="195" spans="1:37" s="272" customFormat="1" ht="90">
      <c r="A195" s="267">
        <v>318</v>
      </c>
      <c r="B195" s="263" t="s">
        <v>943</v>
      </c>
      <c r="C195" s="267">
        <v>1</v>
      </c>
      <c r="D195" s="263" t="s">
        <v>157</v>
      </c>
      <c r="E195" s="267">
        <v>19</v>
      </c>
      <c r="F195" s="263" t="s">
        <v>766</v>
      </c>
      <c r="G195" s="267">
        <v>1903</v>
      </c>
      <c r="H195" s="266" t="s">
        <v>944</v>
      </c>
      <c r="I195" s="267">
        <v>1903</v>
      </c>
      <c r="J195" s="263" t="s">
        <v>945</v>
      </c>
      <c r="K195" s="263" t="s">
        <v>959</v>
      </c>
      <c r="L195" s="267" t="s">
        <v>69</v>
      </c>
      <c r="M195" s="263" t="s">
        <v>960</v>
      </c>
      <c r="N195" s="267">
        <v>1903023</v>
      </c>
      <c r="O195" s="263" t="s">
        <v>961</v>
      </c>
      <c r="P195" s="267" t="s">
        <v>69</v>
      </c>
      <c r="Q195" s="268" t="s">
        <v>962</v>
      </c>
      <c r="R195" s="279">
        <v>190302300</v>
      </c>
      <c r="S195" s="268" t="s">
        <v>963</v>
      </c>
      <c r="T195" s="279" t="s">
        <v>77</v>
      </c>
      <c r="U195" s="279">
        <v>12</v>
      </c>
      <c r="V195" s="279"/>
      <c r="W195" s="279">
        <v>12</v>
      </c>
      <c r="X195" s="269">
        <v>2020003630116</v>
      </c>
      <c r="Y195" s="263" t="s">
        <v>951</v>
      </c>
      <c r="Z195" s="263" t="s">
        <v>952</v>
      </c>
      <c r="AA195" s="183"/>
      <c r="AB195" s="183"/>
      <c r="AC195" s="183">
        <v>22500000</v>
      </c>
      <c r="AD195" s="184"/>
      <c r="AE195" s="183"/>
      <c r="AF195" s="183"/>
      <c r="AG195" s="184"/>
      <c r="AH195" s="183"/>
      <c r="AI195" s="183"/>
      <c r="AJ195" s="185">
        <f t="shared" si="10"/>
        <v>22500000</v>
      </c>
      <c r="AK195" s="298" t="s">
        <v>14</v>
      </c>
    </row>
    <row r="196" spans="1:37" s="272" customFormat="1" ht="90">
      <c r="A196" s="267">
        <v>318</v>
      </c>
      <c r="B196" s="263" t="s">
        <v>943</v>
      </c>
      <c r="C196" s="267">
        <v>1</v>
      </c>
      <c r="D196" s="263" t="s">
        <v>157</v>
      </c>
      <c r="E196" s="267">
        <v>19</v>
      </c>
      <c r="F196" s="263" t="s">
        <v>766</v>
      </c>
      <c r="G196" s="267">
        <v>1903</v>
      </c>
      <c r="H196" s="266" t="s">
        <v>944</v>
      </c>
      <c r="I196" s="267">
        <v>1903</v>
      </c>
      <c r="J196" s="263" t="s">
        <v>945</v>
      </c>
      <c r="K196" s="263" t="s">
        <v>946</v>
      </c>
      <c r="L196" s="267" t="s">
        <v>69</v>
      </c>
      <c r="M196" s="263" t="s">
        <v>964</v>
      </c>
      <c r="N196" s="267">
        <v>1903038</v>
      </c>
      <c r="O196" s="263" t="s">
        <v>965</v>
      </c>
      <c r="P196" s="267" t="s">
        <v>69</v>
      </c>
      <c r="Q196" s="268" t="s">
        <v>966</v>
      </c>
      <c r="R196" s="267">
        <v>190303801</v>
      </c>
      <c r="S196" s="268" t="s">
        <v>967</v>
      </c>
      <c r="T196" s="279" t="s">
        <v>77</v>
      </c>
      <c r="U196" s="267">
        <v>1</v>
      </c>
      <c r="V196" s="267"/>
      <c r="W196" s="279">
        <v>1</v>
      </c>
      <c r="X196" s="269">
        <v>2020003630116</v>
      </c>
      <c r="Y196" s="263" t="s">
        <v>951</v>
      </c>
      <c r="Z196" s="263" t="s">
        <v>952</v>
      </c>
      <c r="AA196" s="183"/>
      <c r="AB196" s="183"/>
      <c r="AC196" s="183">
        <v>0</v>
      </c>
      <c r="AD196" s="183"/>
      <c r="AE196" s="183"/>
      <c r="AF196" s="183"/>
      <c r="AG196" s="184"/>
      <c r="AH196" s="183"/>
      <c r="AI196" s="185">
        <v>400000000</v>
      </c>
      <c r="AJ196" s="185">
        <f t="shared" si="10"/>
        <v>400000000</v>
      </c>
      <c r="AK196" s="298" t="s">
        <v>14</v>
      </c>
    </row>
    <row r="197" spans="1:37" s="272" customFormat="1" ht="90">
      <c r="A197" s="267">
        <v>318</v>
      </c>
      <c r="B197" s="263" t="s">
        <v>943</v>
      </c>
      <c r="C197" s="267">
        <v>1</v>
      </c>
      <c r="D197" s="263" t="s">
        <v>157</v>
      </c>
      <c r="E197" s="267">
        <v>19</v>
      </c>
      <c r="F197" s="263" t="s">
        <v>766</v>
      </c>
      <c r="G197" s="267">
        <v>1903</v>
      </c>
      <c r="H197" s="266" t="s">
        <v>944</v>
      </c>
      <c r="I197" s="267">
        <v>1903</v>
      </c>
      <c r="J197" s="263" t="s">
        <v>945</v>
      </c>
      <c r="K197" s="263" t="s">
        <v>968</v>
      </c>
      <c r="L197" s="267">
        <v>1903038</v>
      </c>
      <c r="M197" s="263" t="s">
        <v>965</v>
      </c>
      <c r="N197" s="267">
        <v>1903038</v>
      </c>
      <c r="O197" s="263" t="s">
        <v>965</v>
      </c>
      <c r="P197" s="279">
        <v>190303801</v>
      </c>
      <c r="Q197" s="278" t="s">
        <v>969</v>
      </c>
      <c r="R197" s="279">
        <v>190303801</v>
      </c>
      <c r="S197" s="268" t="s">
        <v>969</v>
      </c>
      <c r="T197" s="279" t="s">
        <v>77</v>
      </c>
      <c r="U197" s="279">
        <v>11</v>
      </c>
      <c r="V197" s="279"/>
      <c r="W197" s="279">
        <v>11</v>
      </c>
      <c r="X197" s="269">
        <v>2020003630116</v>
      </c>
      <c r="Y197" s="263" t="s">
        <v>951</v>
      </c>
      <c r="Z197" s="263" t="s">
        <v>952</v>
      </c>
      <c r="AA197" s="183"/>
      <c r="AB197" s="183"/>
      <c r="AC197" s="185">
        <v>17500000</v>
      </c>
      <c r="AD197" s="183"/>
      <c r="AE197" s="183"/>
      <c r="AF197" s="183"/>
      <c r="AG197" s="184"/>
      <c r="AH197" s="183"/>
      <c r="AI197" s="183"/>
      <c r="AJ197" s="185">
        <f t="shared" si="10"/>
        <v>17500000</v>
      </c>
      <c r="AK197" s="298" t="s">
        <v>14</v>
      </c>
    </row>
    <row r="198" spans="1:37" s="272" customFormat="1" ht="75">
      <c r="A198" s="267">
        <v>318</v>
      </c>
      <c r="B198" s="263" t="s">
        <v>943</v>
      </c>
      <c r="C198" s="267">
        <v>1</v>
      </c>
      <c r="D198" s="263" t="s">
        <v>157</v>
      </c>
      <c r="E198" s="267">
        <v>19</v>
      </c>
      <c r="F198" s="263" t="s">
        <v>766</v>
      </c>
      <c r="G198" s="267">
        <v>1903</v>
      </c>
      <c r="H198" s="266" t="s">
        <v>944</v>
      </c>
      <c r="I198" s="267">
        <v>1903</v>
      </c>
      <c r="J198" s="278" t="s">
        <v>945</v>
      </c>
      <c r="K198" s="263" t="s">
        <v>953</v>
      </c>
      <c r="L198" s="267">
        <v>1903027</v>
      </c>
      <c r="M198" s="263" t="s">
        <v>970</v>
      </c>
      <c r="N198" s="267">
        <v>1903027</v>
      </c>
      <c r="O198" s="263" t="s">
        <v>970</v>
      </c>
      <c r="P198" s="279">
        <v>190302700</v>
      </c>
      <c r="Q198" s="268" t="s">
        <v>971</v>
      </c>
      <c r="R198" s="279">
        <v>190302700</v>
      </c>
      <c r="S198" s="268" t="s">
        <v>971</v>
      </c>
      <c r="T198" s="279" t="s">
        <v>77</v>
      </c>
      <c r="U198" s="279">
        <v>5</v>
      </c>
      <c r="V198" s="279"/>
      <c r="W198" s="279">
        <v>5</v>
      </c>
      <c r="X198" s="269">
        <v>2020003630116</v>
      </c>
      <c r="Y198" s="263" t="s">
        <v>951</v>
      </c>
      <c r="Z198" s="263" t="s">
        <v>952</v>
      </c>
      <c r="AA198" s="183"/>
      <c r="AB198" s="183"/>
      <c r="AC198" s="185">
        <v>12500000</v>
      </c>
      <c r="AD198" s="183"/>
      <c r="AE198" s="183"/>
      <c r="AF198" s="183"/>
      <c r="AG198" s="184"/>
      <c r="AH198" s="183"/>
      <c r="AI198" s="183"/>
      <c r="AJ198" s="185">
        <f t="shared" si="10"/>
        <v>12500000</v>
      </c>
      <c r="AK198" s="298" t="s">
        <v>14</v>
      </c>
    </row>
    <row r="199" spans="1:37" s="272" customFormat="1" ht="75">
      <c r="A199" s="267">
        <v>318</v>
      </c>
      <c r="B199" s="263" t="s">
        <v>943</v>
      </c>
      <c r="C199" s="267">
        <v>1</v>
      </c>
      <c r="D199" s="263" t="s">
        <v>157</v>
      </c>
      <c r="E199" s="267">
        <v>19</v>
      </c>
      <c r="F199" s="263" t="s">
        <v>766</v>
      </c>
      <c r="G199" s="267">
        <v>1903</v>
      </c>
      <c r="H199" s="266" t="s">
        <v>944</v>
      </c>
      <c r="I199" s="267">
        <v>1903</v>
      </c>
      <c r="J199" s="263" t="s">
        <v>945</v>
      </c>
      <c r="K199" s="268" t="s">
        <v>972</v>
      </c>
      <c r="L199" s="267">
        <v>1903011</v>
      </c>
      <c r="M199" s="263" t="s">
        <v>973</v>
      </c>
      <c r="N199" s="267">
        <v>1903011</v>
      </c>
      <c r="O199" s="263" t="s">
        <v>973</v>
      </c>
      <c r="P199" s="279">
        <v>190301100</v>
      </c>
      <c r="Q199" s="268" t="s">
        <v>974</v>
      </c>
      <c r="R199" s="279">
        <v>190301100</v>
      </c>
      <c r="S199" s="268" t="s">
        <v>975</v>
      </c>
      <c r="T199" s="279" t="s">
        <v>77</v>
      </c>
      <c r="U199" s="279">
        <v>140</v>
      </c>
      <c r="V199" s="279"/>
      <c r="W199" s="279">
        <v>140</v>
      </c>
      <c r="X199" s="269">
        <v>2020003630116</v>
      </c>
      <c r="Y199" s="263" t="s">
        <v>951</v>
      </c>
      <c r="Z199" s="263" t="s">
        <v>952</v>
      </c>
      <c r="AA199" s="183"/>
      <c r="AB199" s="183"/>
      <c r="AC199" s="183">
        <v>22500000</v>
      </c>
      <c r="AD199" s="183"/>
      <c r="AE199" s="183"/>
      <c r="AF199" s="183"/>
      <c r="AG199" s="184"/>
      <c r="AH199" s="183"/>
      <c r="AI199" s="183"/>
      <c r="AJ199" s="185">
        <f t="shared" ref="AJ199:AJ262" si="12">AA199+AB199+AC199+AD199+AE199+AF199+AG199+AH199+AI199</f>
        <v>22500000</v>
      </c>
      <c r="AK199" s="298" t="s">
        <v>14</v>
      </c>
    </row>
    <row r="200" spans="1:37" s="272" customFormat="1" ht="60">
      <c r="A200" s="267">
        <v>318</v>
      </c>
      <c r="B200" s="263" t="s">
        <v>943</v>
      </c>
      <c r="C200" s="267">
        <v>1</v>
      </c>
      <c r="D200" s="263" t="s">
        <v>157</v>
      </c>
      <c r="E200" s="267">
        <v>19</v>
      </c>
      <c r="F200" s="263" t="s">
        <v>766</v>
      </c>
      <c r="G200" s="267">
        <v>1903</v>
      </c>
      <c r="H200" s="266" t="s">
        <v>944</v>
      </c>
      <c r="I200" s="267">
        <v>1903</v>
      </c>
      <c r="J200" s="263" t="s">
        <v>945</v>
      </c>
      <c r="K200" s="263" t="s">
        <v>976</v>
      </c>
      <c r="L200" s="267">
        <v>1903001</v>
      </c>
      <c r="M200" s="263" t="s">
        <v>109</v>
      </c>
      <c r="N200" s="267">
        <v>1903001</v>
      </c>
      <c r="O200" s="263" t="s">
        <v>109</v>
      </c>
      <c r="P200" s="279">
        <v>190300100</v>
      </c>
      <c r="Q200" s="268" t="s">
        <v>977</v>
      </c>
      <c r="R200" s="279">
        <v>190300100</v>
      </c>
      <c r="S200" s="268" t="s">
        <v>977</v>
      </c>
      <c r="T200" s="279" t="s">
        <v>77</v>
      </c>
      <c r="U200" s="279">
        <v>2</v>
      </c>
      <c r="V200" s="279"/>
      <c r="W200" s="279">
        <v>2</v>
      </c>
      <c r="X200" s="269">
        <v>2020003630117</v>
      </c>
      <c r="Y200" s="263" t="s">
        <v>978</v>
      </c>
      <c r="Z200" s="263" t="s">
        <v>979</v>
      </c>
      <c r="AA200" s="183"/>
      <c r="AB200" s="183"/>
      <c r="AC200" s="183">
        <v>62500000</v>
      </c>
      <c r="AD200" s="183"/>
      <c r="AE200" s="183"/>
      <c r="AF200" s="183"/>
      <c r="AG200" s="186"/>
      <c r="AH200" s="183"/>
      <c r="AI200" s="183"/>
      <c r="AJ200" s="185">
        <f t="shared" si="12"/>
        <v>62500000</v>
      </c>
      <c r="AK200" s="298" t="s">
        <v>14</v>
      </c>
    </row>
    <row r="201" spans="1:37" s="272" customFormat="1" ht="61.5" customHeight="1">
      <c r="A201" s="267">
        <v>318</v>
      </c>
      <c r="B201" s="263" t="s">
        <v>943</v>
      </c>
      <c r="C201" s="267">
        <v>1</v>
      </c>
      <c r="D201" s="263" t="s">
        <v>157</v>
      </c>
      <c r="E201" s="267">
        <v>19</v>
      </c>
      <c r="F201" s="263" t="s">
        <v>766</v>
      </c>
      <c r="G201" s="267">
        <v>1903</v>
      </c>
      <c r="H201" s="266" t="s">
        <v>944</v>
      </c>
      <c r="I201" s="267">
        <v>1903</v>
      </c>
      <c r="J201" s="263" t="s">
        <v>945</v>
      </c>
      <c r="K201" s="263" t="s">
        <v>980</v>
      </c>
      <c r="L201" s="267">
        <v>1903012</v>
      </c>
      <c r="M201" s="263" t="s">
        <v>981</v>
      </c>
      <c r="N201" s="267">
        <v>1903012</v>
      </c>
      <c r="O201" s="263" t="s">
        <v>981</v>
      </c>
      <c r="P201" s="279">
        <v>190301200</v>
      </c>
      <c r="Q201" s="278" t="s">
        <v>982</v>
      </c>
      <c r="R201" s="279">
        <v>190301200</v>
      </c>
      <c r="S201" s="268" t="s">
        <v>982</v>
      </c>
      <c r="T201" s="279" t="s">
        <v>77</v>
      </c>
      <c r="U201" s="279">
        <v>4000</v>
      </c>
      <c r="V201" s="279"/>
      <c r="W201" s="279">
        <v>4000</v>
      </c>
      <c r="X201" s="269">
        <v>2020003630118</v>
      </c>
      <c r="Y201" s="263" t="s">
        <v>983</v>
      </c>
      <c r="Z201" s="263" t="s">
        <v>984</v>
      </c>
      <c r="AA201" s="183"/>
      <c r="AB201" s="183"/>
      <c r="AC201" s="184">
        <v>1134356161</v>
      </c>
      <c r="AD201" s="184"/>
      <c r="AE201" s="183"/>
      <c r="AF201" s="183"/>
      <c r="AG201" s="186"/>
      <c r="AH201" s="183"/>
      <c r="AI201" s="104"/>
      <c r="AJ201" s="185">
        <f t="shared" si="12"/>
        <v>1134356161</v>
      </c>
      <c r="AK201" s="298" t="s">
        <v>14</v>
      </c>
    </row>
    <row r="202" spans="1:37" s="272" customFormat="1" ht="45">
      <c r="A202" s="267">
        <v>318</v>
      </c>
      <c r="B202" s="263" t="s">
        <v>943</v>
      </c>
      <c r="C202" s="267">
        <v>1</v>
      </c>
      <c r="D202" s="263" t="s">
        <v>157</v>
      </c>
      <c r="E202" s="267">
        <v>19</v>
      </c>
      <c r="F202" s="263" t="s">
        <v>766</v>
      </c>
      <c r="G202" s="267">
        <v>1903</v>
      </c>
      <c r="H202" s="266" t="s">
        <v>944</v>
      </c>
      <c r="I202" s="267">
        <v>1903</v>
      </c>
      <c r="J202" s="263" t="s">
        <v>945</v>
      </c>
      <c r="K202" s="263" t="s">
        <v>985</v>
      </c>
      <c r="L202" s="267">
        <v>1903016</v>
      </c>
      <c r="M202" s="263" t="s">
        <v>986</v>
      </c>
      <c r="N202" s="267">
        <v>1903016</v>
      </c>
      <c r="O202" s="263" t="s">
        <v>986</v>
      </c>
      <c r="P202" s="279">
        <v>190301600</v>
      </c>
      <c r="Q202" s="268" t="s">
        <v>987</v>
      </c>
      <c r="R202" s="279">
        <v>190301600</v>
      </c>
      <c r="S202" s="268" t="s">
        <v>987</v>
      </c>
      <c r="T202" s="279" t="s">
        <v>77</v>
      </c>
      <c r="U202" s="279">
        <v>240</v>
      </c>
      <c r="V202" s="279"/>
      <c r="W202" s="279">
        <v>240</v>
      </c>
      <c r="X202" s="269">
        <v>2020003630118</v>
      </c>
      <c r="Y202" s="263" t="s">
        <v>983</v>
      </c>
      <c r="Z202" s="263" t="s">
        <v>984</v>
      </c>
      <c r="AA202" s="183"/>
      <c r="AB202" s="183"/>
      <c r="AC202" s="184">
        <v>135772557</v>
      </c>
      <c r="AD202" s="183"/>
      <c r="AE202" s="183"/>
      <c r="AF202" s="183"/>
      <c r="AG202" s="186"/>
      <c r="AH202" s="183"/>
      <c r="AI202" s="183"/>
      <c r="AJ202" s="185">
        <f t="shared" si="12"/>
        <v>135772557</v>
      </c>
      <c r="AK202" s="298" t="s">
        <v>14</v>
      </c>
    </row>
    <row r="203" spans="1:37" s="272" customFormat="1" ht="45">
      <c r="A203" s="267">
        <v>318</v>
      </c>
      <c r="B203" s="263" t="s">
        <v>943</v>
      </c>
      <c r="C203" s="267">
        <v>1</v>
      </c>
      <c r="D203" s="263" t="s">
        <v>157</v>
      </c>
      <c r="E203" s="267">
        <v>19</v>
      </c>
      <c r="F203" s="263" t="s">
        <v>766</v>
      </c>
      <c r="G203" s="267">
        <v>1903</v>
      </c>
      <c r="H203" s="266" t="s">
        <v>944</v>
      </c>
      <c r="I203" s="267">
        <v>1903</v>
      </c>
      <c r="J203" s="263" t="s">
        <v>945</v>
      </c>
      <c r="K203" s="263" t="s">
        <v>988</v>
      </c>
      <c r="L203" s="267">
        <v>1903011</v>
      </c>
      <c r="M203" s="263" t="s">
        <v>973</v>
      </c>
      <c r="N203" s="267">
        <v>1903011</v>
      </c>
      <c r="O203" s="263" t="s">
        <v>973</v>
      </c>
      <c r="P203" s="279">
        <v>190301101</v>
      </c>
      <c r="Q203" s="263" t="s">
        <v>989</v>
      </c>
      <c r="R203" s="279">
        <v>190301101</v>
      </c>
      <c r="S203" s="268" t="s">
        <v>989</v>
      </c>
      <c r="T203" s="279" t="s">
        <v>77</v>
      </c>
      <c r="U203" s="279">
        <v>12</v>
      </c>
      <c r="V203" s="279"/>
      <c r="W203" s="279">
        <v>12</v>
      </c>
      <c r="X203" s="269">
        <v>2020003630118</v>
      </c>
      <c r="Y203" s="263" t="s">
        <v>983</v>
      </c>
      <c r="Z203" s="263" t="s">
        <v>984</v>
      </c>
      <c r="AA203" s="183"/>
      <c r="AB203" s="183"/>
      <c r="AC203" s="184">
        <v>157350078</v>
      </c>
      <c r="AD203" s="183"/>
      <c r="AE203" s="183"/>
      <c r="AF203" s="183"/>
      <c r="AG203" s="186"/>
      <c r="AH203" s="183"/>
      <c r="AI203" s="183"/>
      <c r="AJ203" s="185">
        <f t="shared" si="12"/>
        <v>157350078</v>
      </c>
      <c r="AK203" s="298" t="s">
        <v>14</v>
      </c>
    </row>
    <row r="204" spans="1:37" s="272" customFormat="1" ht="45">
      <c r="A204" s="267">
        <v>318</v>
      </c>
      <c r="B204" s="263" t="s">
        <v>943</v>
      </c>
      <c r="C204" s="267">
        <v>1</v>
      </c>
      <c r="D204" s="263" t="s">
        <v>157</v>
      </c>
      <c r="E204" s="267">
        <v>19</v>
      </c>
      <c r="F204" s="263" t="s">
        <v>766</v>
      </c>
      <c r="G204" s="267">
        <v>1903</v>
      </c>
      <c r="H204" s="266" t="s">
        <v>944</v>
      </c>
      <c r="I204" s="267">
        <v>1903</v>
      </c>
      <c r="J204" s="263" t="s">
        <v>945</v>
      </c>
      <c r="K204" s="263" t="s">
        <v>988</v>
      </c>
      <c r="L204" s="267">
        <v>1903034</v>
      </c>
      <c r="M204" s="263" t="s">
        <v>127</v>
      </c>
      <c r="N204" s="267">
        <v>1903034</v>
      </c>
      <c r="O204" s="263" t="s">
        <v>127</v>
      </c>
      <c r="P204" s="279">
        <v>190303400</v>
      </c>
      <c r="Q204" s="268" t="s">
        <v>990</v>
      </c>
      <c r="R204" s="279">
        <v>190303400</v>
      </c>
      <c r="S204" s="268" t="s">
        <v>990</v>
      </c>
      <c r="T204" s="279" t="s">
        <v>77</v>
      </c>
      <c r="U204" s="279">
        <v>12</v>
      </c>
      <c r="V204" s="279"/>
      <c r="W204" s="279">
        <v>12</v>
      </c>
      <c r="X204" s="269">
        <v>2020003630119</v>
      </c>
      <c r="Y204" s="263" t="s">
        <v>991</v>
      </c>
      <c r="Z204" s="263" t="s">
        <v>992</v>
      </c>
      <c r="AA204" s="183"/>
      <c r="AB204" s="183"/>
      <c r="AC204" s="183"/>
      <c r="AD204" s="184"/>
      <c r="AE204" s="183"/>
      <c r="AF204" s="183"/>
      <c r="AG204" s="186">
        <v>92585478</v>
      </c>
      <c r="AH204" s="183"/>
      <c r="AI204" s="183"/>
      <c r="AJ204" s="185">
        <f t="shared" si="12"/>
        <v>92585478</v>
      </c>
      <c r="AK204" s="298" t="s">
        <v>14</v>
      </c>
    </row>
    <row r="205" spans="1:37" s="272" customFormat="1" ht="60">
      <c r="A205" s="267">
        <v>318</v>
      </c>
      <c r="B205" s="263" t="s">
        <v>943</v>
      </c>
      <c r="C205" s="267">
        <v>1</v>
      </c>
      <c r="D205" s="263" t="s">
        <v>157</v>
      </c>
      <c r="E205" s="267">
        <v>19</v>
      </c>
      <c r="F205" s="263" t="s">
        <v>766</v>
      </c>
      <c r="G205" s="267">
        <v>1903</v>
      </c>
      <c r="H205" s="266" t="s">
        <v>944</v>
      </c>
      <c r="I205" s="267">
        <v>1903</v>
      </c>
      <c r="J205" s="263" t="s">
        <v>945</v>
      </c>
      <c r="K205" s="263" t="s">
        <v>993</v>
      </c>
      <c r="L205" s="267">
        <v>1903045</v>
      </c>
      <c r="M205" s="263" t="s">
        <v>994</v>
      </c>
      <c r="N205" s="267">
        <v>1903045</v>
      </c>
      <c r="O205" s="263" t="s">
        <v>994</v>
      </c>
      <c r="P205" s="279">
        <v>190304500</v>
      </c>
      <c r="Q205" s="268" t="s">
        <v>995</v>
      </c>
      <c r="R205" s="279">
        <v>190304500</v>
      </c>
      <c r="S205" s="268" t="s">
        <v>995</v>
      </c>
      <c r="T205" s="279" t="s">
        <v>166</v>
      </c>
      <c r="U205" s="279">
        <v>1058</v>
      </c>
      <c r="V205" s="279"/>
      <c r="W205" s="279">
        <v>1058</v>
      </c>
      <c r="X205" s="269">
        <v>2020003630120</v>
      </c>
      <c r="Y205" s="263" t="s">
        <v>996</v>
      </c>
      <c r="Z205" s="263" t="s">
        <v>997</v>
      </c>
      <c r="AA205" s="183"/>
      <c r="AB205" s="183"/>
      <c r="AC205" s="183"/>
      <c r="AD205" s="184"/>
      <c r="AE205" s="183"/>
      <c r="AF205" s="183"/>
      <c r="AG205" s="186">
        <v>19000000</v>
      </c>
      <c r="AH205" s="183"/>
      <c r="AI205" s="183"/>
      <c r="AJ205" s="185">
        <f t="shared" si="12"/>
        <v>19000000</v>
      </c>
      <c r="AK205" s="298" t="s">
        <v>14</v>
      </c>
    </row>
    <row r="206" spans="1:37" s="272" customFormat="1" ht="60">
      <c r="A206" s="267">
        <v>318</v>
      </c>
      <c r="B206" s="263" t="s">
        <v>943</v>
      </c>
      <c r="C206" s="267">
        <v>1</v>
      </c>
      <c r="D206" s="263" t="s">
        <v>157</v>
      </c>
      <c r="E206" s="267">
        <v>19</v>
      </c>
      <c r="F206" s="263" t="s">
        <v>766</v>
      </c>
      <c r="G206" s="267">
        <v>1903</v>
      </c>
      <c r="H206" s="266" t="s">
        <v>944</v>
      </c>
      <c r="I206" s="267">
        <v>1903</v>
      </c>
      <c r="J206" s="263" t="s">
        <v>945</v>
      </c>
      <c r="K206" s="263" t="s">
        <v>976</v>
      </c>
      <c r="L206" s="267">
        <v>1903001</v>
      </c>
      <c r="M206" s="263" t="s">
        <v>109</v>
      </c>
      <c r="N206" s="267">
        <v>1903001</v>
      </c>
      <c r="O206" s="263" t="s">
        <v>109</v>
      </c>
      <c r="P206" s="279">
        <v>190300100</v>
      </c>
      <c r="Q206" s="268" t="s">
        <v>977</v>
      </c>
      <c r="R206" s="279">
        <v>190300100</v>
      </c>
      <c r="S206" s="268" t="s">
        <v>977</v>
      </c>
      <c r="T206" s="279" t="s">
        <v>77</v>
      </c>
      <c r="U206" s="267">
        <v>2</v>
      </c>
      <c r="V206" s="267"/>
      <c r="W206" s="279">
        <v>2</v>
      </c>
      <c r="X206" s="269">
        <v>2020003630120</v>
      </c>
      <c r="Y206" s="263" t="s">
        <v>996</v>
      </c>
      <c r="Z206" s="263" t="s">
        <v>997</v>
      </c>
      <c r="AA206" s="183"/>
      <c r="AB206" s="183"/>
      <c r="AC206" s="183"/>
      <c r="AD206" s="183"/>
      <c r="AE206" s="183"/>
      <c r="AF206" s="183"/>
      <c r="AG206" s="186">
        <v>15000000</v>
      </c>
      <c r="AH206" s="183"/>
      <c r="AI206" s="183"/>
      <c r="AJ206" s="185">
        <f t="shared" si="12"/>
        <v>15000000</v>
      </c>
      <c r="AK206" s="298" t="s">
        <v>14</v>
      </c>
    </row>
    <row r="207" spans="1:37" s="272" customFormat="1" ht="60">
      <c r="A207" s="267">
        <v>318</v>
      </c>
      <c r="B207" s="263" t="s">
        <v>943</v>
      </c>
      <c r="C207" s="267">
        <v>1</v>
      </c>
      <c r="D207" s="263" t="s">
        <v>157</v>
      </c>
      <c r="E207" s="267">
        <v>19</v>
      </c>
      <c r="F207" s="263" t="s">
        <v>766</v>
      </c>
      <c r="G207" s="267">
        <v>1903</v>
      </c>
      <c r="H207" s="266" t="s">
        <v>944</v>
      </c>
      <c r="I207" s="267">
        <v>1903</v>
      </c>
      <c r="J207" s="263" t="s">
        <v>945</v>
      </c>
      <c r="K207" s="268" t="s">
        <v>998</v>
      </c>
      <c r="L207" s="279">
        <v>1903010</v>
      </c>
      <c r="M207" s="268" t="s">
        <v>999</v>
      </c>
      <c r="N207" s="279">
        <v>1903010</v>
      </c>
      <c r="O207" s="268" t="s">
        <v>999</v>
      </c>
      <c r="P207" s="279">
        <v>190301000</v>
      </c>
      <c r="Q207" s="268" t="s">
        <v>1000</v>
      </c>
      <c r="R207" s="279">
        <v>190301000</v>
      </c>
      <c r="S207" s="268" t="s">
        <v>1000</v>
      </c>
      <c r="T207" s="279" t="s">
        <v>77</v>
      </c>
      <c r="U207" s="279">
        <v>12</v>
      </c>
      <c r="V207" s="279"/>
      <c r="W207" s="279">
        <v>12</v>
      </c>
      <c r="X207" s="269">
        <v>2020003630120</v>
      </c>
      <c r="Y207" s="263" t="s">
        <v>996</v>
      </c>
      <c r="Z207" s="263" t="s">
        <v>997</v>
      </c>
      <c r="AA207" s="183"/>
      <c r="AB207" s="183"/>
      <c r="AC207" s="183"/>
      <c r="AD207" s="184"/>
      <c r="AE207" s="183"/>
      <c r="AF207" s="183"/>
      <c r="AG207" s="186">
        <v>15000000</v>
      </c>
      <c r="AH207" s="183"/>
      <c r="AI207" s="183"/>
      <c r="AJ207" s="185">
        <f t="shared" si="12"/>
        <v>15000000</v>
      </c>
      <c r="AK207" s="298" t="s">
        <v>14</v>
      </c>
    </row>
    <row r="208" spans="1:37" s="272" customFormat="1" ht="60">
      <c r="A208" s="267">
        <v>318</v>
      </c>
      <c r="B208" s="263" t="s">
        <v>943</v>
      </c>
      <c r="C208" s="267">
        <v>1</v>
      </c>
      <c r="D208" s="263" t="s">
        <v>157</v>
      </c>
      <c r="E208" s="267">
        <v>19</v>
      </c>
      <c r="F208" s="263" t="s">
        <v>766</v>
      </c>
      <c r="G208" s="267">
        <v>1903</v>
      </c>
      <c r="H208" s="266" t="s">
        <v>944</v>
      </c>
      <c r="I208" s="267">
        <v>1903</v>
      </c>
      <c r="J208" s="263" t="s">
        <v>945</v>
      </c>
      <c r="K208" s="268" t="s">
        <v>988</v>
      </c>
      <c r="L208" s="267">
        <v>1903011</v>
      </c>
      <c r="M208" s="263" t="s">
        <v>973</v>
      </c>
      <c r="N208" s="267">
        <v>1903011</v>
      </c>
      <c r="O208" s="263" t="s">
        <v>973</v>
      </c>
      <c r="P208" s="279">
        <v>190301101</v>
      </c>
      <c r="Q208" s="263" t="s">
        <v>989</v>
      </c>
      <c r="R208" s="279">
        <v>190301101</v>
      </c>
      <c r="S208" s="268" t="s">
        <v>989</v>
      </c>
      <c r="T208" s="279" t="s">
        <v>77</v>
      </c>
      <c r="U208" s="279">
        <v>12</v>
      </c>
      <c r="V208" s="279"/>
      <c r="W208" s="279">
        <v>12</v>
      </c>
      <c r="X208" s="269">
        <v>2020003630120</v>
      </c>
      <c r="Y208" s="263" t="s">
        <v>996</v>
      </c>
      <c r="Z208" s="263" t="s">
        <v>997</v>
      </c>
      <c r="AA208" s="183"/>
      <c r="AB208" s="183"/>
      <c r="AC208" s="183"/>
      <c r="AD208" s="184"/>
      <c r="AE208" s="183"/>
      <c r="AF208" s="183"/>
      <c r="AG208" s="186">
        <v>15000000</v>
      </c>
      <c r="AH208" s="183"/>
      <c r="AI208" s="183"/>
      <c r="AJ208" s="185">
        <f t="shared" si="12"/>
        <v>15000000</v>
      </c>
      <c r="AK208" s="298" t="s">
        <v>14</v>
      </c>
    </row>
    <row r="209" spans="1:53" s="272" customFormat="1" ht="45">
      <c r="A209" s="267">
        <v>318</v>
      </c>
      <c r="B209" s="263" t="s">
        <v>943</v>
      </c>
      <c r="C209" s="267">
        <v>1</v>
      </c>
      <c r="D209" s="263" t="s">
        <v>157</v>
      </c>
      <c r="E209" s="267">
        <v>19</v>
      </c>
      <c r="F209" s="263" t="s">
        <v>766</v>
      </c>
      <c r="G209" s="267">
        <v>1903</v>
      </c>
      <c r="H209" s="266" t="s">
        <v>944</v>
      </c>
      <c r="I209" s="267">
        <v>1903</v>
      </c>
      <c r="J209" s="263" t="s">
        <v>945</v>
      </c>
      <c r="K209" s="263" t="s">
        <v>1001</v>
      </c>
      <c r="L209" s="267">
        <v>1903047</v>
      </c>
      <c r="M209" s="263" t="s">
        <v>1002</v>
      </c>
      <c r="N209" s="267">
        <v>1903047</v>
      </c>
      <c r="O209" s="263" t="s">
        <v>1002</v>
      </c>
      <c r="P209" s="279">
        <v>190304701</v>
      </c>
      <c r="Q209" s="268" t="s">
        <v>1003</v>
      </c>
      <c r="R209" s="279">
        <v>190304701</v>
      </c>
      <c r="S209" s="268" t="s">
        <v>1003</v>
      </c>
      <c r="T209" s="279" t="s">
        <v>77</v>
      </c>
      <c r="U209" s="279">
        <v>1</v>
      </c>
      <c r="V209" s="279"/>
      <c r="W209" s="279">
        <v>1</v>
      </c>
      <c r="X209" s="269">
        <v>2020003630121</v>
      </c>
      <c r="Y209" s="263" t="s">
        <v>1004</v>
      </c>
      <c r="Z209" s="263" t="s">
        <v>1005</v>
      </c>
      <c r="AA209" s="183"/>
      <c r="AB209" s="183"/>
      <c r="AC209" s="183"/>
      <c r="AD209" s="185">
        <v>20000000</v>
      </c>
      <c r="AE209" s="183"/>
      <c r="AF209" s="183"/>
      <c r="AG209" s="186"/>
      <c r="AH209" s="183"/>
      <c r="AI209" s="183"/>
      <c r="AJ209" s="185">
        <f t="shared" si="12"/>
        <v>20000000</v>
      </c>
      <c r="AK209" s="298" t="s">
        <v>14</v>
      </c>
    </row>
    <row r="210" spans="1:53" s="272" customFormat="1" ht="45">
      <c r="A210" s="267">
        <v>318</v>
      </c>
      <c r="B210" s="263" t="s">
        <v>943</v>
      </c>
      <c r="C210" s="267">
        <v>1</v>
      </c>
      <c r="D210" s="263" t="s">
        <v>157</v>
      </c>
      <c r="E210" s="267">
        <v>19</v>
      </c>
      <c r="F210" s="263" t="s">
        <v>766</v>
      </c>
      <c r="G210" s="267">
        <v>1903</v>
      </c>
      <c r="H210" s="266" t="s">
        <v>944</v>
      </c>
      <c r="I210" s="267">
        <v>1903</v>
      </c>
      <c r="J210" s="263" t="s">
        <v>945</v>
      </c>
      <c r="K210" s="263" t="s">
        <v>1006</v>
      </c>
      <c r="L210" s="267">
        <v>1903019</v>
      </c>
      <c r="M210" s="263" t="s">
        <v>1007</v>
      </c>
      <c r="N210" s="267">
        <v>1903019</v>
      </c>
      <c r="O210" s="263" t="s">
        <v>1007</v>
      </c>
      <c r="P210" s="279">
        <v>190301900</v>
      </c>
      <c r="Q210" s="268" t="s">
        <v>1008</v>
      </c>
      <c r="R210" s="279">
        <v>190301900</v>
      </c>
      <c r="S210" s="268" t="s">
        <v>1008</v>
      </c>
      <c r="T210" s="279" t="s">
        <v>77</v>
      </c>
      <c r="U210" s="279">
        <v>75</v>
      </c>
      <c r="V210" s="279"/>
      <c r="W210" s="279">
        <v>75</v>
      </c>
      <c r="X210" s="269">
        <v>2020003630121</v>
      </c>
      <c r="Y210" s="263" t="s">
        <v>1004</v>
      </c>
      <c r="Z210" s="263" t="s">
        <v>1005</v>
      </c>
      <c r="AA210" s="183"/>
      <c r="AB210" s="183"/>
      <c r="AC210" s="183"/>
      <c r="AD210" s="185">
        <v>50000000</v>
      </c>
      <c r="AE210" s="186"/>
      <c r="AF210" s="183"/>
      <c r="AG210" s="186"/>
      <c r="AH210" s="183"/>
      <c r="AI210" s="183"/>
      <c r="AJ210" s="185">
        <f t="shared" si="12"/>
        <v>50000000</v>
      </c>
      <c r="AK210" s="298" t="s">
        <v>14</v>
      </c>
    </row>
    <row r="211" spans="1:53" s="302" customFormat="1" ht="45">
      <c r="A211" s="267">
        <v>318</v>
      </c>
      <c r="B211" s="263" t="s">
        <v>943</v>
      </c>
      <c r="C211" s="267">
        <v>1</v>
      </c>
      <c r="D211" s="263" t="s">
        <v>157</v>
      </c>
      <c r="E211" s="267">
        <v>19</v>
      </c>
      <c r="F211" s="263" t="s">
        <v>766</v>
      </c>
      <c r="G211" s="267">
        <v>1903</v>
      </c>
      <c r="H211" s="266" t="s">
        <v>944</v>
      </c>
      <c r="I211" s="267">
        <v>1903</v>
      </c>
      <c r="J211" s="263" t="s">
        <v>945</v>
      </c>
      <c r="K211" s="263" t="s">
        <v>1009</v>
      </c>
      <c r="L211" s="267">
        <v>1903028</v>
      </c>
      <c r="M211" s="263" t="s">
        <v>1010</v>
      </c>
      <c r="N211" s="267">
        <v>1903028</v>
      </c>
      <c r="O211" s="263" t="s">
        <v>1010</v>
      </c>
      <c r="P211" s="279">
        <v>190302800</v>
      </c>
      <c r="Q211" s="268" t="s">
        <v>1011</v>
      </c>
      <c r="R211" s="279">
        <v>190302800</v>
      </c>
      <c r="S211" s="268" t="s">
        <v>1011</v>
      </c>
      <c r="T211" s="279" t="s">
        <v>77</v>
      </c>
      <c r="U211" s="279">
        <v>250</v>
      </c>
      <c r="V211" s="279"/>
      <c r="W211" s="279">
        <v>250</v>
      </c>
      <c r="X211" s="269">
        <v>2020003630121</v>
      </c>
      <c r="Y211" s="263" t="s">
        <v>1004</v>
      </c>
      <c r="Z211" s="263" t="s">
        <v>1005</v>
      </c>
      <c r="AA211" s="183"/>
      <c r="AB211" s="183"/>
      <c r="AC211" s="183"/>
      <c r="AD211" s="185">
        <v>40000000</v>
      </c>
      <c r="AE211" s="183"/>
      <c r="AF211" s="183"/>
      <c r="AG211" s="186"/>
      <c r="AH211" s="183"/>
      <c r="AI211" s="183"/>
      <c r="AJ211" s="185">
        <f t="shared" si="12"/>
        <v>40000000</v>
      </c>
      <c r="AK211" s="298" t="s">
        <v>14</v>
      </c>
      <c r="AL211" s="272"/>
      <c r="AM211" s="272"/>
      <c r="AN211" s="272"/>
      <c r="AO211" s="272"/>
      <c r="AP211" s="272"/>
      <c r="AQ211" s="272"/>
      <c r="AR211" s="272"/>
      <c r="AS211" s="272"/>
      <c r="AT211" s="272"/>
      <c r="AU211" s="272"/>
      <c r="AV211" s="272"/>
      <c r="AW211" s="272"/>
      <c r="AX211" s="272"/>
      <c r="AY211" s="272"/>
      <c r="AZ211" s="272"/>
      <c r="BA211" s="272"/>
    </row>
    <row r="212" spans="1:53" s="302" customFormat="1" ht="60">
      <c r="A212" s="267">
        <v>318</v>
      </c>
      <c r="B212" s="263" t="s">
        <v>943</v>
      </c>
      <c r="C212" s="267">
        <v>1</v>
      </c>
      <c r="D212" s="263" t="s">
        <v>157</v>
      </c>
      <c r="E212" s="267">
        <v>19</v>
      </c>
      <c r="F212" s="263" t="s">
        <v>766</v>
      </c>
      <c r="G212" s="267">
        <v>1903</v>
      </c>
      <c r="H212" s="266" t="s">
        <v>944</v>
      </c>
      <c r="I212" s="267">
        <v>1903</v>
      </c>
      <c r="J212" s="263" t="s">
        <v>945</v>
      </c>
      <c r="K212" s="263" t="s">
        <v>1012</v>
      </c>
      <c r="L212" s="267">
        <v>1903025</v>
      </c>
      <c r="M212" s="263" t="s">
        <v>1013</v>
      </c>
      <c r="N212" s="267">
        <v>1903025</v>
      </c>
      <c r="O212" s="263" t="s">
        <v>1013</v>
      </c>
      <c r="P212" s="279">
        <v>190302500</v>
      </c>
      <c r="Q212" s="268" t="s">
        <v>1014</v>
      </c>
      <c r="R212" s="279">
        <v>190302500</v>
      </c>
      <c r="S212" s="268" t="s">
        <v>1014</v>
      </c>
      <c r="T212" s="284" t="s">
        <v>77</v>
      </c>
      <c r="U212" s="279">
        <v>12</v>
      </c>
      <c r="V212" s="279"/>
      <c r="W212" s="279">
        <v>12</v>
      </c>
      <c r="X212" s="269">
        <v>2020003630121</v>
      </c>
      <c r="Y212" s="263" t="s">
        <v>1004</v>
      </c>
      <c r="Z212" s="263" t="s">
        <v>1005</v>
      </c>
      <c r="AA212" s="183"/>
      <c r="AB212" s="183"/>
      <c r="AC212" s="183"/>
      <c r="AD212" s="185">
        <v>49135000</v>
      </c>
      <c r="AE212" s="183"/>
      <c r="AF212" s="183"/>
      <c r="AG212" s="186"/>
      <c r="AH212" s="183"/>
      <c r="AI212" s="183"/>
      <c r="AJ212" s="185">
        <f t="shared" si="12"/>
        <v>49135000</v>
      </c>
      <c r="AK212" s="298" t="s">
        <v>14</v>
      </c>
      <c r="AL212" s="272"/>
      <c r="AM212" s="272"/>
      <c r="AN212" s="272"/>
      <c r="AO212" s="272"/>
      <c r="AP212" s="272"/>
      <c r="AQ212" s="272"/>
      <c r="AR212" s="272"/>
      <c r="AS212" s="272"/>
      <c r="AT212" s="272"/>
      <c r="AU212" s="272"/>
      <c r="AV212" s="272"/>
      <c r="AW212" s="272"/>
      <c r="AX212" s="272"/>
      <c r="AY212" s="272"/>
      <c r="AZ212" s="272"/>
      <c r="BA212" s="272"/>
    </row>
    <row r="213" spans="1:53" s="272" customFormat="1" ht="75">
      <c r="A213" s="267">
        <v>318</v>
      </c>
      <c r="B213" s="263" t="s">
        <v>943</v>
      </c>
      <c r="C213" s="267">
        <v>1</v>
      </c>
      <c r="D213" s="263" t="s">
        <v>157</v>
      </c>
      <c r="E213" s="267">
        <v>19</v>
      </c>
      <c r="F213" s="263" t="s">
        <v>766</v>
      </c>
      <c r="G213" s="267">
        <v>1905</v>
      </c>
      <c r="H213" s="266" t="s">
        <v>767</v>
      </c>
      <c r="I213" s="267">
        <v>1905</v>
      </c>
      <c r="J213" s="263" t="s">
        <v>1015</v>
      </c>
      <c r="K213" s="263" t="s">
        <v>956</v>
      </c>
      <c r="L213" s="267">
        <v>1905028</v>
      </c>
      <c r="M213" s="263" t="s">
        <v>1016</v>
      </c>
      <c r="N213" s="267">
        <v>1905028</v>
      </c>
      <c r="O213" s="263" t="s">
        <v>1016</v>
      </c>
      <c r="P213" s="279">
        <v>190502800</v>
      </c>
      <c r="Q213" s="268" t="s">
        <v>1017</v>
      </c>
      <c r="R213" s="279">
        <v>190502800</v>
      </c>
      <c r="S213" s="268" t="s">
        <v>1017</v>
      </c>
      <c r="T213" s="270" t="s">
        <v>77</v>
      </c>
      <c r="U213" s="279">
        <v>12</v>
      </c>
      <c r="V213" s="279"/>
      <c r="W213" s="279">
        <v>12</v>
      </c>
      <c r="X213" s="269">
        <v>2020003630122</v>
      </c>
      <c r="Y213" s="263" t="s">
        <v>1018</v>
      </c>
      <c r="Z213" s="263" t="s">
        <v>1019</v>
      </c>
      <c r="AA213" s="183"/>
      <c r="AB213" s="183"/>
      <c r="AC213" s="183">
        <v>25000000</v>
      </c>
      <c r="AD213" s="183"/>
      <c r="AE213" s="183"/>
      <c r="AF213" s="183"/>
      <c r="AG213" s="186"/>
      <c r="AH213" s="183"/>
      <c r="AI213" s="183"/>
      <c r="AJ213" s="185">
        <f t="shared" si="12"/>
        <v>25000000</v>
      </c>
      <c r="AK213" s="298" t="s">
        <v>14</v>
      </c>
    </row>
    <row r="214" spans="1:53" s="272" customFormat="1" ht="60">
      <c r="A214" s="267">
        <v>318</v>
      </c>
      <c r="B214" s="263" t="s">
        <v>943</v>
      </c>
      <c r="C214" s="267">
        <v>1</v>
      </c>
      <c r="D214" s="263" t="s">
        <v>157</v>
      </c>
      <c r="E214" s="267">
        <v>19</v>
      </c>
      <c r="F214" s="263" t="s">
        <v>766</v>
      </c>
      <c r="G214" s="267">
        <v>1905</v>
      </c>
      <c r="H214" s="266" t="s">
        <v>767</v>
      </c>
      <c r="I214" s="267">
        <v>1905</v>
      </c>
      <c r="J214" s="263" t="s">
        <v>1015</v>
      </c>
      <c r="K214" s="263" t="s">
        <v>956</v>
      </c>
      <c r="L214" s="267">
        <v>1905031</v>
      </c>
      <c r="M214" s="263" t="s">
        <v>1020</v>
      </c>
      <c r="N214" s="267">
        <v>1905031</v>
      </c>
      <c r="O214" s="263" t="s">
        <v>1020</v>
      </c>
      <c r="P214" s="267">
        <v>190503100</v>
      </c>
      <c r="Q214" s="268" t="s">
        <v>1021</v>
      </c>
      <c r="R214" s="267">
        <v>190503100</v>
      </c>
      <c r="S214" s="268" t="s">
        <v>1021</v>
      </c>
      <c r="T214" s="279" t="s">
        <v>77</v>
      </c>
      <c r="U214" s="279">
        <v>12</v>
      </c>
      <c r="V214" s="279"/>
      <c r="W214" s="279">
        <v>12</v>
      </c>
      <c r="X214" s="269">
        <v>2020003630122</v>
      </c>
      <c r="Y214" s="263" t="s">
        <v>1018</v>
      </c>
      <c r="Z214" s="263" t="s">
        <v>1019</v>
      </c>
      <c r="AA214" s="183"/>
      <c r="AB214" s="183">
        <v>100000000</v>
      </c>
      <c r="AC214" s="183">
        <v>25891929</v>
      </c>
      <c r="AD214" s="183"/>
      <c r="AE214" s="183"/>
      <c r="AF214" s="183"/>
      <c r="AG214" s="186"/>
      <c r="AH214" s="183"/>
      <c r="AI214" s="183"/>
      <c r="AJ214" s="185">
        <f t="shared" si="12"/>
        <v>125891929</v>
      </c>
      <c r="AK214" s="298" t="s">
        <v>14</v>
      </c>
    </row>
    <row r="215" spans="1:53" s="272" customFormat="1" ht="60">
      <c r="A215" s="267">
        <v>318</v>
      </c>
      <c r="B215" s="263" t="s">
        <v>943</v>
      </c>
      <c r="C215" s="267">
        <v>1</v>
      </c>
      <c r="D215" s="263" t="s">
        <v>157</v>
      </c>
      <c r="E215" s="267">
        <v>19</v>
      </c>
      <c r="F215" s="263" t="s">
        <v>766</v>
      </c>
      <c r="G215" s="267">
        <v>1905</v>
      </c>
      <c r="H215" s="266" t="s">
        <v>767</v>
      </c>
      <c r="I215" s="267">
        <v>1905</v>
      </c>
      <c r="J215" s="263" t="s">
        <v>1015</v>
      </c>
      <c r="K215" s="263" t="s">
        <v>1022</v>
      </c>
      <c r="L215" s="267">
        <v>1905019</v>
      </c>
      <c r="M215" s="263" t="s">
        <v>1023</v>
      </c>
      <c r="N215" s="267">
        <v>1905019</v>
      </c>
      <c r="O215" s="263" t="s">
        <v>1023</v>
      </c>
      <c r="P215" s="267">
        <v>190501900</v>
      </c>
      <c r="Q215" s="278" t="s">
        <v>360</v>
      </c>
      <c r="R215" s="267">
        <v>190501900</v>
      </c>
      <c r="S215" s="268" t="s">
        <v>360</v>
      </c>
      <c r="T215" s="279" t="s">
        <v>77</v>
      </c>
      <c r="U215" s="279">
        <v>60</v>
      </c>
      <c r="V215" s="279"/>
      <c r="W215" s="279">
        <v>60</v>
      </c>
      <c r="X215" s="269">
        <v>2020003630123</v>
      </c>
      <c r="Y215" s="263" t="s">
        <v>1024</v>
      </c>
      <c r="Z215" s="263" t="s">
        <v>1025</v>
      </c>
      <c r="AA215" s="183"/>
      <c r="AB215" s="183"/>
      <c r="AC215" s="192">
        <v>17500000</v>
      </c>
      <c r="AD215" s="183"/>
      <c r="AE215" s="183"/>
      <c r="AF215" s="183"/>
      <c r="AG215" s="186"/>
      <c r="AH215" s="183"/>
      <c r="AI215" s="183"/>
      <c r="AJ215" s="185">
        <f t="shared" si="12"/>
        <v>17500000</v>
      </c>
      <c r="AK215" s="298" t="s">
        <v>14</v>
      </c>
    </row>
    <row r="216" spans="1:53" s="272" customFormat="1" ht="105">
      <c r="A216" s="267">
        <v>318</v>
      </c>
      <c r="B216" s="263" t="s">
        <v>943</v>
      </c>
      <c r="C216" s="267">
        <v>1</v>
      </c>
      <c r="D216" s="263" t="s">
        <v>157</v>
      </c>
      <c r="E216" s="267">
        <v>19</v>
      </c>
      <c r="F216" s="263" t="s">
        <v>766</v>
      </c>
      <c r="G216" s="267">
        <v>1905</v>
      </c>
      <c r="H216" s="266" t="s">
        <v>767</v>
      </c>
      <c r="I216" s="267">
        <v>1905</v>
      </c>
      <c r="J216" s="263" t="s">
        <v>1015</v>
      </c>
      <c r="K216" s="263" t="s">
        <v>1026</v>
      </c>
      <c r="L216" s="267" t="s">
        <v>69</v>
      </c>
      <c r="M216" s="263" t="s">
        <v>1027</v>
      </c>
      <c r="N216" s="267">
        <v>1905031</v>
      </c>
      <c r="O216" s="263" t="s">
        <v>1028</v>
      </c>
      <c r="P216" s="267" t="s">
        <v>1029</v>
      </c>
      <c r="Q216" s="268" t="s">
        <v>1030</v>
      </c>
      <c r="R216" s="267">
        <v>190503100</v>
      </c>
      <c r="S216" s="268" t="s">
        <v>1031</v>
      </c>
      <c r="T216" s="270" t="s">
        <v>77</v>
      </c>
      <c r="U216" s="279">
        <v>11</v>
      </c>
      <c r="V216" s="279"/>
      <c r="W216" s="279">
        <v>11</v>
      </c>
      <c r="X216" s="269">
        <v>2020003630123</v>
      </c>
      <c r="Y216" s="278" t="s">
        <v>1024</v>
      </c>
      <c r="Z216" s="263" t="s">
        <v>1025</v>
      </c>
      <c r="AA216" s="183"/>
      <c r="AB216" s="183"/>
      <c r="AC216" s="183">
        <v>27500000</v>
      </c>
      <c r="AD216" s="183"/>
      <c r="AE216" s="183"/>
      <c r="AF216" s="183"/>
      <c r="AG216" s="186"/>
      <c r="AH216" s="183"/>
      <c r="AI216" s="183"/>
      <c r="AJ216" s="185">
        <f t="shared" si="12"/>
        <v>27500000</v>
      </c>
      <c r="AK216" s="298" t="s">
        <v>14</v>
      </c>
    </row>
    <row r="217" spans="1:53" s="272" customFormat="1" ht="60">
      <c r="A217" s="267">
        <v>318</v>
      </c>
      <c r="B217" s="263" t="s">
        <v>943</v>
      </c>
      <c r="C217" s="267">
        <v>1</v>
      </c>
      <c r="D217" s="263" t="s">
        <v>157</v>
      </c>
      <c r="E217" s="267">
        <v>19</v>
      </c>
      <c r="F217" s="263" t="s">
        <v>766</v>
      </c>
      <c r="G217" s="267">
        <v>1905</v>
      </c>
      <c r="H217" s="266" t="s">
        <v>767</v>
      </c>
      <c r="I217" s="267">
        <v>1905</v>
      </c>
      <c r="J217" s="263" t="s">
        <v>1015</v>
      </c>
      <c r="K217" s="268" t="s">
        <v>1032</v>
      </c>
      <c r="L217" s="267" t="s">
        <v>69</v>
      </c>
      <c r="M217" s="263" t="s">
        <v>1033</v>
      </c>
      <c r="N217" s="267">
        <v>1905015</v>
      </c>
      <c r="O217" s="263" t="s">
        <v>263</v>
      </c>
      <c r="P217" s="267" t="s">
        <v>69</v>
      </c>
      <c r="Q217" s="268" t="s">
        <v>1034</v>
      </c>
      <c r="R217" s="267">
        <v>190501500</v>
      </c>
      <c r="S217" s="268" t="s">
        <v>265</v>
      </c>
      <c r="T217" s="279" t="s">
        <v>77</v>
      </c>
      <c r="U217" s="279">
        <v>1</v>
      </c>
      <c r="V217" s="279"/>
      <c r="W217" s="279">
        <v>1</v>
      </c>
      <c r="X217" s="269">
        <v>2020003630123</v>
      </c>
      <c r="Y217" s="263" t="s">
        <v>1024</v>
      </c>
      <c r="Z217" s="263" t="s">
        <v>1025</v>
      </c>
      <c r="AA217" s="183"/>
      <c r="AB217" s="183"/>
      <c r="AC217" s="192">
        <v>65000000</v>
      </c>
      <c r="AD217" s="183"/>
      <c r="AE217" s="183"/>
      <c r="AF217" s="183"/>
      <c r="AG217" s="186"/>
      <c r="AH217" s="183"/>
      <c r="AI217" s="183"/>
      <c r="AJ217" s="185">
        <f t="shared" si="12"/>
        <v>65000000</v>
      </c>
      <c r="AK217" s="298" t="s">
        <v>14</v>
      </c>
    </row>
    <row r="218" spans="1:53" s="272" customFormat="1" ht="90">
      <c r="A218" s="267">
        <v>318</v>
      </c>
      <c r="B218" s="263" t="s">
        <v>943</v>
      </c>
      <c r="C218" s="267">
        <v>1</v>
      </c>
      <c r="D218" s="263" t="s">
        <v>157</v>
      </c>
      <c r="E218" s="267">
        <v>19</v>
      </c>
      <c r="F218" s="263" t="s">
        <v>766</v>
      </c>
      <c r="G218" s="267">
        <v>1905</v>
      </c>
      <c r="H218" s="266" t="s">
        <v>767</v>
      </c>
      <c r="I218" s="267">
        <v>1905</v>
      </c>
      <c r="J218" s="263" t="s">
        <v>1015</v>
      </c>
      <c r="K218" s="263" t="s">
        <v>959</v>
      </c>
      <c r="L218" s="267" t="s">
        <v>69</v>
      </c>
      <c r="M218" s="263" t="s">
        <v>1035</v>
      </c>
      <c r="N218" s="267">
        <v>1905024</v>
      </c>
      <c r="O218" s="263" t="s">
        <v>1036</v>
      </c>
      <c r="P218" s="267" t="s">
        <v>69</v>
      </c>
      <c r="Q218" s="268" t="s">
        <v>1037</v>
      </c>
      <c r="R218" s="267">
        <v>190502400</v>
      </c>
      <c r="S218" s="268" t="s">
        <v>1038</v>
      </c>
      <c r="T218" s="279" t="s">
        <v>166</v>
      </c>
      <c r="U218" s="279">
        <v>3</v>
      </c>
      <c r="V218" s="279"/>
      <c r="W218" s="279">
        <v>3</v>
      </c>
      <c r="X218" s="269">
        <v>2020003630123</v>
      </c>
      <c r="Y218" s="278" t="s">
        <v>1024</v>
      </c>
      <c r="Z218" s="263" t="s">
        <v>1025</v>
      </c>
      <c r="AA218" s="183"/>
      <c r="AB218" s="183"/>
      <c r="AC218" s="192">
        <v>70000000</v>
      </c>
      <c r="AD218" s="183"/>
      <c r="AE218" s="183"/>
      <c r="AF218" s="183"/>
      <c r="AG218" s="186"/>
      <c r="AH218" s="183"/>
      <c r="AI218" s="183"/>
      <c r="AJ218" s="185">
        <f t="shared" si="12"/>
        <v>70000000</v>
      </c>
      <c r="AK218" s="298" t="s">
        <v>14</v>
      </c>
    </row>
    <row r="219" spans="1:53" s="272" customFormat="1" ht="60">
      <c r="A219" s="267">
        <v>318</v>
      </c>
      <c r="B219" s="263" t="s">
        <v>943</v>
      </c>
      <c r="C219" s="267">
        <v>1</v>
      </c>
      <c r="D219" s="263" t="s">
        <v>157</v>
      </c>
      <c r="E219" s="267">
        <v>19</v>
      </c>
      <c r="F219" s="263" t="s">
        <v>766</v>
      </c>
      <c r="G219" s="267">
        <v>1905</v>
      </c>
      <c r="H219" s="266" t="s">
        <v>767</v>
      </c>
      <c r="I219" s="267">
        <v>1905</v>
      </c>
      <c r="J219" s="263" t="s">
        <v>1015</v>
      </c>
      <c r="K219" s="263" t="s">
        <v>1032</v>
      </c>
      <c r="L219" s="267" t="s">
        <v>69</v>
      </c>
      <c r="M219" s="263" t="s">
        <v>1039</v>
      </c>
      <c r="N219" s="267">
        <v>1905015</v>
      </c>
      <c r="O219" s="263" t="s">
        <v>263</v>
      </c>
      <c r="P219" s="267" t="s">
        <v>69</v>
      </c>
      <c r="Q219" s="268" t="s">
        <v>1040</v>
      </c>
      <c r="R219" s="267">
        <v>190501500</v>
      </c>
      <c r="S219" s="268" t="s">
        <v>265</v>
      </c>
      <c r="T219" s="270" t="s">
        <v>166</v>
      </c>
      <c r="U219" s="279">
        <v>2</v>
      </c>
      <c r="V219" s="279">
        <v>1</v>
      </c>
      <c r="W219" s="279">
        <v>3</v>
      </c>
      <c r="X219" s="269">
        <v>2020003630123</v>
      </c>
      <c r="Y219" s="278" t="s">
        <v>1024</v>
      </c>
      <c r="Z219" s="263" t="s">
        <v>1025</v>
      </c>
      <c r="AA219" s="183"/>
      <c r="AB219" s="183"/>
      <c r="AC219" s="192">
        <v>35000000</v>
      </c>
      <c r="AD219" s="183"/>
      <c r="AE219" s="183"/>
      <c r="AF219" s="183"/>
      <c r="AG219" s="186"/>
      <c r="AH219" s="183"/>
      <c r="AI219" s="183"/>
      <c r="AJ219" s="185">
        <f t="shared" si="12"/>
        <v>35000000</v>
      </c>
      <c r="AK219" s="298" t="s">
        <v>14</v>
      </c>
    </row>
    <row r="220" spans="1:53" s="272" customFormat="1" ht="105">
      <c r="A220" s="267">
        <v>318</v>
      </c>
      <c r="B220" s="263" t="s">
        <v>943</v>
      </c>
      <c r="C220" s="267">
        <v>1</v>
      </c>
      <c r="D220" s="263" t="s">
        <v>157</v>
      </c>
      <c r="E220" s="267">
        <v>19</v>
      </c>
      <c r="F220" s="263" t="s">
        <v>766</v>
      </c>
      <c r="G220" s="267">
        <v>1905</v>
      </c>
      <c r="H220" s="266" t="s">
        <v>767</v>
      </c>
      <c r="I220" s="267">
        <v>1905</v>
      </c>
      <c r="J220" s="263" t="s">
        <v>1015</v>
      </c>
      <c r="K220" s="263" t="s">
        <v>959</v>
      </c>
      <c r="L220" s="267" t="s">
        <v>69</v>
      </c>
      <c r="M220" s="263" t="s">
        <v>1041</v>
      </c>
      <c r="N220" s="267">
        <v>1905024</v>
      </c>
      <c r="O220" s="263" t="s">
        <v>1036</v>
      </c>
      <c r="P220" s="267" t="s">
        <v>69</v>
      </c>
      <c r="Q220" s="268" t="s">
        <v>1042</v>
      </c>
      <c r="R220" s="279">
        <v>190502400</v>
      </c>
      <c r="S220" s="268" t="s">
        <v>1038</v>
      </c>
      <c r="T220" s="279" t="s">
        <v>77</v>
      </c>
      <c r="U220" s="279">
        <v>12</v>
      </c>
      <c r="V220" s="279"/>
      <c r="W220" s="279">
        <v>12</v>
      </c>
      <c r="X220" s="269">
        <v>2020003630123</v>
      </c>
      <c r="Y220" s="263" t="s">
        <v>1024</v>
      </c>
      <c r="Z220" s="263" t="s">
        <v>1025</v>
      </c>
      <c r="AA220" s="183"/>
      <c r="AB220" s="183"/>
      <c r="AC220" s="192">
        <v>35000000</v>
      </c>
      <c r="AD220" s="183"/>
      <c r="AE220" s="183"/>
      <c r="AF220" s="183"/>
      <c r="AG220" s="186"/>
      <c r="AH220" s="183"/>
      <c r="AI220" s="183"/>
      <c r="AJ220" s="185">
        <f t="shared" si="12"/>
        <v>35000000</v>
      </c>
      <c r="AK220" s="298" t="s">
        <v>14</v>
      </c>
    </row>
    <row r="221" spans="1:53" s="272" customFormat="1" ht="75">
      <c r="A221" s="267">
        <v>318</v>
      </c>
      <c r="B221" s="263" t="s">
        <v>943</v>
      </c>
      <c r="C221" s="267">
        <v>1</v>
      </c>
      <c r="D221" s="263" t="s">
        <v>157</v>
      </c>
      <c r="E221" s="267">
        <v>19</v>
      </c>
      <c r="F221" s="263" t="s">
        <v>766</v>
      </c>
      <c r="G221" s="267">
        <v>1905</v>
      </c>
      <c r="H221" s="266" t="s">
        <v>767</v>
      </c>
      <c r="I221" s="267">
        <v>1905</v>
      </c>
      <c r="J221" s="263" t="s">
        <v>1015</v>
      </c>
      <c r="K221" s="263" t="s">
        <v>993</v>
      </c>
      <c r="L221" s="267" t="s">
        <v>69</v>
      </c>
      <c r="M221" s="263" t="s">
        <v>1043</v>
      </c>
      <c r="N221" s="267">
        <v>1905024</v>
      </c>
      <c r="O221" s="263" t="s">
        <v>1036</v>
      </c>
      <c r="P221" s="267" t="s">
        <v>69</v>
      </c>
      <c r="Q221" s="268" t="s">
        <v>1044</v>
      </c>
      <c r="R221" s="279">
        <v>190502401</v>
      </c>
      <c r="S221" s="268" t="s">
        <v>1045</v>
      </c>
      <c r="T221" s="279" t="s">
        <v>166</v>
      </c>
      <c r="U221" s="279">
        <v>2</v>
      </c>
      <c r="V221" s="279"/>
      <c r="W221" s="279">
        <v>2</v>
      </c>
      <c r="X221" s="269">
        <v>2020003630123</v>
      </c>
      <c r="Y221" s="263" t="s">
        <v>1024</v>
      </c>
      <c r="Z221" s="263" t="s">
        <v>1025</v>
      </c>
      <c r="AA221" s="183"/>
      <c r="AB221" s="183"/>
      <c r="AC221" s="192">
        <v>35000000</v>
      </c>
      <c r="AD221" s="183"/>
      <c r="AE221" s="183"/>
      <c r="AF221" s="183"/>
      <c r="AG221" s="186"/>
      <c r="AH221" s="183"/>
      <c r="AI221" s="183"/>
      <c r="AJ221" s="185">
        <f t="shared" si="12"/>
        <v>35000000</v>
      </c>
      <c r="AK221" s="298" t="s">
        <v>14</v>
      </c>
    </row>
    <row r="222" spans="1:53" s="272" customFormat="1" ht="180">
      <c r="A222" s="267">
        <v>318</v>
      </c>
      <c r="B222" s="263" t="s">
        <v>943</v>
      </c>
      <c r="C222" s="267">
        <v>1</v>
      </c>
      <c r="D222" s="263" t="s">
        <v>157</v>
      </c>
      <c r="E222" s="267">
        <v>19</v>
      </c>
      <c r="F222" s="263" t="s">
        <v>766</v>
      </c>
      <c r="G222" s="267">
        <v>1905</v>
      </c>
      <c r="H222" s="266" t="s">
        <v>767</v>
      </c>
      <c r="I222" s="267">
        <v>1905</v>
      </c>
      <c r="J222" s="263" t="s">
        <v>1015</v>
      </c>
      <c r="K222" s="263" t="s">
        <v>769</v>
      </c>
      <c r="L222" s="267">
        <v>1905021</v>
      </c>
      <c r="M222" s="263" t="s">
        <v>770</v>
      </c>
      <c r="N222" s="267">
        <v>1905021</v>
      </c>
      <c r="O222" s="263" t="s">
        <v>770</v>
      </c>
      <c r="P222" s="279">
        <v>190502100</v>
      </c>
      <c r="Q222" s="268" t="s">
        <v>771</v>
      </c>
      <c r="R222" s="279">
        <v>190502100</v>
      </c>
      <c r="S222" s="268" t="s">
        <v>771</v>
      </c>
      <c r="T222" s="270" t="s">
        <v>77</v>
      </c>
      <c r="U222" s="279">
        <v>12</v>
      </c>
      <c r="V222" s="279"/>
      <c r="W222" s="279">
        <v>12</v>
      </c>
      <c r="X222" s="269">
        <v>2020003630124</v>
      </c>
      <c r="Y222" s="263" t="s">
        <v>1046</v>
      </c>
      <c r="Z222" s="263" t="s">
        <v>1047</v>
      </c>
      <c r="AA222" s="183"/>
      <c r="AB222" s="183"/>
      <c r="AC222" s="192">
        <v>100000000</v>
      </c>
      <c r="AD222" s="183"/>
      <c r="AE222" s="183"/>
      <c r="AF222" s="183"/>
      <c r="AG222" s="186"/>
      <c r="AH222" s="183"/>
      <c r="AI222" s="183"/>
      <c r="AJ222" s="185">
        <f t="shared" si="12"/>
        <v>100000000</v>
      </c>
      <c r="AK222" s="298" t="s">
        <v>14</v>
      </c>
    </row>
    <row r="223" spans="1:53" s="272" customFormat="1" ht="105">
      <c r="A223" s="267">
        <v>318</v>
      </c>
      <c r="B223" s="263" t="s">
        <v>943</v>
      </c>
      <c r="C223" s="267">
        <v>1</v>
      </c>
      <c r="D223" s="263" t="s">
        <v>157</v>
      </c>
      <c r="E223" s="267">
        <v>19</v>
      </c>
      <c r="F223" s="263" t="s">
        <v>766</v>
      </c>
      <c r="G223" s="267">
        <v>1905</v>
      </c>
      <c r="H223" s="266" t="s">
        <v>767</v>
      </c>
      <c r="I223" s="267">
        <v>1905</v>
      </c>
      <c r="J223" s="263" t="s">
        <v>1015</v>
      </c>
      <c r="K223" s="263" t="s">
        <v>1026</v>
      </c>
      <c r="L223" s="267" t="s">
        <v>69</v>
      </c>
      <c r="M223" s="263" t="s">
        <v>1048</v>
      </c>
      <c r="N223" s="267">
        <v>1905021</v>
      </c>
      <c r="O223" s="263" t="s">
        <v>1049</v>
      </c>
      <c r="P223" s="267" t="s">
        <v>69</v>
      </c>
      <c r="Q223" s="268" t="s">
        <v>1030</v>
      </c>
      <c r="R223" s="267">
        <v>190502100</v>
      </c>
      <c r="S223" s="268" t="s">
        <v>1050</v>
      </c>
      <c r="T223" s="270" t="s">
        <v>77</v>
      </c>
      <c r="U223" s="279">
        <v>11</v>
      </c>
      <c r="V223" s="279"/>
      <c r="W223" s="279">
        <v>11</v>
      </c>
      <c r="X223" s="269">
        <v>2020003630124</v>
      </c>
      <c r="Y223" s="263" t="s">
        <v>1046</v>
      </c>
      <c r="Z223" s="263" t="s">
        <v>1047</v>
      </c>
      <c r="AA223" s="183"/>
      <c r="AB223" s="183"/>
      <c r="AC223" s="192">
        <v>100000000</v>
      </c>
      <c r="AD223" s="183"/>
      <c r="AE223" s="183"/>
      <c r="AF223" s="183"/>
      <c r="AG223" s="186"/>
      <c r="AH223" s="183"/>
      <c r="AI223" s="183"/>
      <c r="AJ223" s="185">
        <f t="shared" si="12"/>
        <v>100000000</v>
      </c>
      <c r="AK223" s="298" t="s">
        <v>14</v>
      </c>
    </row>
    <row r="224" spans="1:53" s="272" customFormat="1" ht="60">
      <c r="A224" s="267">
        <v>318</v>
      </c>
      <c r="B224" s="263" t="s">
        <v>943</v>
      </c>
      <c r="C224" s="267">
        <v>1</v>
      </c>
      <c r="D224" s="263" t="s">
        <v>157</v>
      </c>
      <c r="E224" s="267">
        <v>19</v>
      </c>
      <c r="F224" s="263" t="s">
        <v>766</v>
      </c>
      <c r="G224" s="267">
        <v>1905</v>
      </c>
      <c r="H224" s="266" t="s">
        <v>767</v>
      </c>
      <c r="I224" s="267">
        <v>1905</v>
      </c>
      <c r="J224" s="263" t="s">
        <v>1015</v>
      </c>
      <c r="K224" s="263" t="s">
        <v>1012</v>
      </c>
      <c r="L224" s="267">
        <v>1905020</v>
      </c>
      <c r="M224" s="263" t="s">
        <v>1051</v>
      </c>
      <c r="N224" s="285">
        <v>1905020</v>
      </c>
      <c r="O224" s="263" t="s">
        <v>1051</v>
      </c>
      <c r="P224" s="279">
        <v>190502000</v>
      </c>
      <c r="Q224" s="268" t="s">
        <v>1052</v>
      </c>
      <c r="R224" s="279">
        <v>190502000</v>
      </c>
      <c r="S224" s="268" t="s">
        <v>1052</v>
      </c>
      <c r="T224" s="279" t="s">
        <v>77</v>
      </c>
      <c r="U224" s="279">
        <v>12</v>
      </c>
      <c r="V224" s="279"/>
      <c r="W224" s="279">
        <v>12</v>
      </c>
      <c r="X224" s="269">
        <v>2020003630125</v>
      </c>
      <c r="Y224" s="278" t="s">
        <v>1053</v>
      </c>
      <c r="Z224" s="263" t="s">
        <v>1054</v>
      </c>
      <c r="AA224" s="183"/>
      <c r="AB224" s="183"/>
      <c r="AC224" s="186">
        <v>50000000</v>
      </c>
      <c r="AD224" s="183"/>
      <c r="AE224" s="183"/>
      <c r="AF224" s="183"/>
      <c r="AG224" s="186"/>
      <c r="AH224" s="183"/>
      <c r="AI224" s="183"/>
      <c r="AJ224" s="185">
        <f t="shared" si="12"/>
        <v>50000000</v>
      </c>
      <c r="AK224" s="298" t="s">
        <v>14</v>
      </c>
    </row>
    <row r="225" spans="1:53" s="272" customFormat="1" ht="120">
      <c r="A225" s="267">
        <v>318</v>
      </c>
      <c r="B225" s="263" t="s">
        <v>943</v>
      </c>
      <c r="C225" s="267">
        <v>1</v>
      </c>
      <c r="D225" s="263" t="s">
        <v>157</v>
      </c>
      <c r="E225" s="267">
        <v>19</v>
      </c>
      <c r="F225" s="263" t="s">
        <v>766</v>
      </c>
      <c r="G225" s="267">
        <v>1905</v>
      </c>
      <c r="H225" s="266" t="s">
        <v>767</v>
      </c>
      <c r="I225" s="267">
        <v>1905</v>
      </c>
      <c r="J225" s="263" t="s">
        <v>1015</v>
      </c>
      <c r="K225" s="263" t="s">
        <v>774</v>
      </c>
      <c r="L225" s="267">
        <v>1905022</v>
      </c>
      <c r="M225" s="263" t="s">
        <v>775</v>
      </c>
      <c r="N225" s="285">
        <v>1905022</v>
      </c>
      <c r="O225" s="263" t="s">
        <v>775</v>
      </c>
      <c r="P225" s="279">
        <v>190502200</v>
      </c>
      <c r="Q225" s="268" t="s">
        <v>776</v>
      </c>
      <c r="R225" s="279">
        <v>190502200</v>
      </c>
      <c r="S225" s="268" t="s">
        <v>776</v>
      </c>
      <c r="T225" s="279" t="s">
        <v>77</v>
      </c>
      <c r="U225" s="279">
        <v>12</v>
      </c>
      <c r="V225" s="279"/>
      <c r="W225" s="279">
        <v>12</v>
      </c>
      <c r="X225" s="269">
        <v>2020003630125</v>
      </c>
      <c r="Y225" s="263" t="s">
        <v>1053</v>
      </c>
      <c r="Z225" s="263" t="s">
        <v>1054</v>
      </c>
      <c r="AA225" s="183"/>
      <c r="AB225" s="183"/>
      <c r="AC225" s="186">
        <v>57413133</v>
      </c>
      <c r="AD225" s="183"/>
      <c r="AE225" s="183"/>
      <c r="AF225" s="183"/>
      <c r="AG225" s="186"/>
      <c r="AH225" s="183"/>
      <c r="AI225" s="183"/>
      <c r="AJ225" s="185">
        <f t="shared" si="12"/>
        <v>57413133</v>
      </c>
      <c r="AK225" s="298" t="s">
        <v>14</v>
      </c>
    </row>
    <row r="226" spans="1:53" s="272" customFormat="1" ht="60">
      <c r="A226" s="267">
        <v>318</v>
      </c>
      <c r="B226" s="263" t="s">
        <v>943</v>
      </c>
      <c r="C226" s="267">
        <v>1</v>
      </c>
      <c r="D226" s="263" t="s">
        <v>157</v>
      </c>
      <c r="E226" s="267">
        <v>19</v>
      </c>
      <c r="F226" s="263" t="s">
        <v>766</v>
      </c>
      <c r="G226" s="267">
        <v>1905</v>
      </c>
      <c r="H226" s="266" t="s">
        <v>767</v>
      </c>
      <c r="I226" s="267">
        <v>1905</v>
      </c>
      <c r="J226" s="263" t="s">
        <v>1015</v>
      </c>
      <c r="K226" s="263" t="s">
        <v>956</v>
      </c>
      <c r="L226" s="267">
        <v>1905031</v>
      </c>
      <c r="M226" s="263" t="s">
        <v>1020</v>
      </c>
      <c r="N226" s="267">
        <v>1905031</v>
      </c>
      <c r="O226" s="263" t="s">
        <v>1020</v>
      </c>
      <c r="P226" s="267">
        <v>190503100</v>
      </c>
      <c r="Q226" s="268" t="s">
        <v>1021</v>
      </c>
      <c r="R226" s="267">
        <v>190503100</v>
      </c>
      <c r="S226" s="268" t="s">
        <v>1021</v>
      </c>
      <c r="T226" s="279" t="s">
        <v>77</v>
      </c>
      <c r="U226" s="279">
        <v>12</v>
      </c>
      <c r="V226" s="279"/>
      <c r="W226" s="279">
        <v>12</v>
      </c>
      <c r="X226" s="269">
        <v>2020003630126</v>
      </c>
      <c r="Y226" s="278" t="s">
        <v>1055</v>
      </c>
      <c r="Z226" s="263" t="s">
        <v>1056</v>
      </c>
      <c r="AA226" s="183"/>
      <c r="AB226" s="183"/>
      <c r="AC226" s="186">
        <v>50000000</v>
      </c>
      <c r="AD226" s="183"/>
      <c r="AE226" s="183"/>
      <c r="AF226" s="183"/>
      <c r="AG226" s="186"/>
      <c r="AH226" s="183"/>
      <c r="AI226" s="183"/>
      <c r="AJ226" s="185">
        <f t="shared" si="12"/>
        <v>50000000</v>
      </c>
      <c r="AK226" s="298" t="s">
        <v>14</v>
      </c>
    </row>
    <row r="227" spans="1:53" s="272" customFormat="1" ht="69" customHeight="1">
      <c r="A227" s="267">
        <v>318</v>
      </c>
      <c r="B227" s="263" t="s">
        <v>943</v>
      </c>
      <c r="C227" s="267">
        <v>1</v>
      </c>
      <c r="D227" s="263" t="s">
        <v>157</v>
      </c>
      <c r="E227" s="267">
        <v>19</v>
      </c>
      <c r="F227" s="263" t="s">
        <v>766</v>
      </c>
      <c r="G227" s="267">
        <v>1905</v>
      </c>
      <c r="H227" s="266" t="s">
        <v>767</v>
      </c>
      <c r="I227" s="267">
        <v>1905</v>
      </c>
      <c r="J227" s="263" t="s">
        <v>1015</v>
      </c>
      <c r="K227" s="263" t="s">
        <v>1057</v>
      </c>
      <c r="L227" s="267">
        <v>1905012</v>
      </c>
      <c r="M227" s="263" t="s">
        <v>1058</v>
      </c>
      <c r="N227" s="267">
        <v>1905012</v>
      </c>
      <c r="O227" s="263" t="s">
        <v>1058</v>
      </c>
      <c r="P227" s="279">
        <v>190501200</v>
      </c>
      <c r="Q227" s="268" t="s">
        <v>1058</v>
      </c>
      <c r="R227" s="279">
        <v>190501200</v>
      </c>
      <c r="S227" s="268" t="s">
        <v>1058</v>
      </c>
      <c r="T227" s="279" t="s">
        <v>77</v>
      </c>
      <c r="U227" s="279">
        <v>1</v>
      </c>
      <c r="V227" s="279"/>
      <c r="W227" s="279">
        <v>1</v>
      </c>
      <c r="X227" s="269">
        <v>2020003630127</v>
      </c>
      <c r="Y227" s="278" t="s">
        <v>1059</v>
      </c>
      <c r="Z227" s="263" t="s">
        <v>1060</v>
      </c>
      <c r="AA227" s="183"/>
      <c r="AB227" s="183"/>
      <c r="AC227" s="183">
        <v>15000000</v>
      </c>
      <c r="AD227" s="183"/>
      <c r="AE227" s="183"/>
      <c r="AF227" s="183"/>
      <c r="AG227" s="186"/>
      <c r="AH227" s="183"/>
      <c r="AI227" s="185"/>
      <c r="AJ227" s="185">
        <f t="shared" si="12"/>
        <v>15000000</v>
      </c>
      <c r="AK227" s="298" t="s">
        <v>14</v>
      </c>
    </row>
    <row r="228" spans="1:53" s="272" customFormat="1" ht="105">
      <c r="A228" s="267">
        <v>318</v>
      </c>
      <c r="B228" s="263" t="s">
        <v>943</v>
      </c>
      <c r="C228" s="267">
        <v>1</v>
      </c>
      <c r="D228" s="263" t="s">
        <v>157</v>
      </c>
      <c r="E228" s="267">
        <v>19</v>
      </c>
      <c r="F228" s="263" t="s">
        <v>766</v>
      </c>
      <c r="G228" s="267">
        <v>1905</v>
      </c>
      <c r="H228" s="266" t="s">
        <v>767</v>
      </c>
      <c r="I228" s="267">
        <v>1905</v>
      </c>
      <c r="J228" s="263" t="s">
        <v>1015</v>
      </c>
      <c r="K228" s="263" t="s">
        <v>1061</v>
      </c>
      <c r="L228" s="267">
        <v>1905026</v>
      </c>
      <c r="M228" s="263" t="s">
        <v>1062</v>
      </c>
      <c r="N228" s="267">
        <v>1905026</v>
      </c>
      <c r="O228" s="263" t="s">
        <v>1062</v>
      </c>
      <c r="P228" s="279">
        <v>190502600</v>
      </c>
      <c r="Q228" s="268" t="s">
        <v>1063</v>
      </c>
      <c r="R228" s="279">
        <v>190502600</v>
      </c>
      <c r="S228" s="268" t="s">
        <v>1063</v>
      </c>
      <c r="T228" s="270" t="s">
        <v>77</v>
      </c>
      <c r="U228" s="279">
        <v>12</v>
      </c>
      <c r="V228" s="279"/>
      <c r="W228" s="279">
        <v>12</v>
      </c>
      <c r="X228" s="269">
        <v>2020003630127</v>
      </c>
      <c r="Y228" s="278" t="s">
        <v>1059</v>
      </c>
      <c r="Z228" s="263" t="s">
        <v>1060</v>
      </c>
      <c r="AA228" s="183"/>
      <c r="AB228" s="183"/>
      <c r="AC228" s="183">
        <v>20000000</v>
      </c>
      <c r="AD228" s="182"/>
      <c r="AE228" s="183"/>
      <c r="AF228" s="183"/>
      <c r="AG228" s="186"/>
      <c r="AH228" s="183"/>
      <c r="AI228" s="183"/>
      <c r="AJ228" s="185">
        <f t="shared" si="12"/>
        <v>20000000</v>
      </c>
      <c r="AK228" s="298" t="s">
        <v>14</v>
      </c>
    </row>
    <row r="229" spans="1:53" s="272" customFormat="1" ht="90">
      <c r="A229" s="267">
        <v>318</v>
      </c>
      <c r="B229" s="263" t="s">
        <v>943</v>
      </c>
      <c r="C229" s="267">
        <v>1</v>
      </c>
      <c r="D229" s="263" t="s">
        <v>157</v>
      </c>
      <c r="E229" s="267">
        <v>19</v>
      </c>
      <c r="F229" s="263" t="s">
        <v>766</v>
      </c>
      <c r="G229" s="267">
        <v>1905</v>
      </c>
      <c r="H229" s="266" t="s">
        <v>767</v>
      </c>
      <c r="I229" s="267">
        <v>1905</v>
      </c>
      <c r="J229" s="263" t="s">
        <v>1015</v>
      </c>
      <c r="K229" s="263" t="s">
        <v>1057</v>
      </c>
      <c r="L229" s="267">
        <v>1905027</v>
      </c>
      <c r="M229" s="263" t="s">
        <v>1064</v>
      </c>
      <c r="N229" s="267">
        <v>1905027</v>
      </c>
      <c r="O229" s="263" t="s">
        <v>1064</v>
      </c>
      <c r="P229" s="279">
        <v>190502700</v>
      </c>
      <c r="Q229" s="278" t="s">
        <v>1065</v>
      </c>
      <c r="R229" s="279">
        <v>190502700</v>
      </c>
      <c r="S229" s="268" t="s">
        <v>1065</v>
      </c>
      <c r="T229" s="279" t="s">
        <v>77</v>
      </c>
      <c r="U229" s="279">
        <v>12</v>
      </c>
      <c r="V229" s="279"/>
      <c r="W229" s="279">
        <v>12</v>
      </c>
      <c r="X229" s="269">
        <v>2020003630127</v>
      </c>
      <c r="Y229" s="263" t="s">
        <v>1059</v>
      </c>
      <c r="Z229" s="263" t="s">
        <v>1060</v>
      </c>
      <c r="AA229" s="183"/>
      <c r="AB229" s="183"/>
      <c r="AC229" s="183">
        <v>20000000</v>
      </c>
      <c r="AD229" s="182"/>
      <c r="AE229" s="183"/>
      <c r="AF229" s="183"/>
      <c r="AG229" s="186"/>
      <c r="AH229" s="183"/>
      <c r="AI229" s="183"/>
      <c r="AJ229" s="185">
        <f t="shared" si="12"/>
        <v>20000000</v>
      </c>
      <c r="AK229" s="298" t="s">
        <v>14</v>
      </c>
    </row>
    <row r="230" spans="1:53" s="272" customFormat="1" ht="60">
      <c r="A230" s="267">
        <v>318</v>
      </c>
      <c r="B230" s="263" t="s">
        <v>943</v>
      </c>
      <c r="C230" s="267">
        <v>1</v>
      </c>
      <c r="D230" s="263" t="s">
        <v>157</v>
      </c>
      <c r="E230" s="267">
        <v>19</v>
      </c>
      <c r="F230" s="263" t="s">
        <v>766</v>
      </c>
      <c r="G230" s="267">
        <v>1905</v>
      </c>
      <c r="H230" s="266" t="s">
        <v>767</v>
      </c>
      <c r="I230" s="267">
        <v>1905</v>
      </c>
      <c r="J230" s="263" t="s">
        <v>1015</v>
      </c>
      <c r="K230" s="263" t="s">
        <v>1066</v>
      </c>
      <c r="L230" s="267" t="s">
        <v>69</v>
      </c>
      <c r="M230" s="263" t="s">
        <v>1039</v>
      </c>
      <c r="N230" s="267">
        <v>1905015</v>
      </c>
      <c r="O230" s="263" t="s">
        <v>384</v>
      </c>
      <c r="P230" s="267" t="s">
        <v>69</v>
      </c>
      <c r="Q230" s="268" t="s">
        <v>1040</v>
      </c>
      <c r="R230" s="279" t="s">
        <v>1067</v>
      </c>
      <c r="S230" s="268" t="s">
        <v>265</v>
      </c>
      <c r="T230" s="270" t="s">
        <v>166</v>
      </c>
      <c r="U230" s="279">
        <v>2</v>
      </c>
      <c r="V230" s="279">
        <v>1</v>
      </c>
      <c r="W230" s="279">
        <v>3</v>
      </c>
      <c r="X230" s="269">
        <v>2020003630128</v>
      </c>
      <c r="Y230" s="263" t="s">
        <v>1068</v>
      </c>
      <c r="Z230" s="263" t="s">
        <v>1069</v>
      </c>
      <c r="AA230" s="183"/>
      <c r="AB230" s="183"/>
      <c r="AC230" s="183">
        <v>20000000</v>
      </c>
      <c r="AD230" s="183"/>
      <c r="AE230" s="183"/>
      <c r="AF230" s="183"/>
      <c r="AG230" s="186"/>
      <c r="AH230" s="183"/>
      <c r="AI230" s="183"/>
      <c r="AJ230" s="185">
        <f t="shared" si="12"/>
        <v>20000000</v>
      </c>
      <c r="AK230" s="298" t="s">
        <v>14</v>
      </c>
    </row>
    <row r="231" spans="1:53" s="272" customFormat="1" ht="45">
      <c r="A231" s="267">
        <v>318</v>
      </c>
      <c r="B231" s="263" t="s">
        <v>943</v>
      </c>
      <c r="C231" s="267">
        <v>1</v>
      </c>
      <c r="D231" s="263" t="s">
        <v>157</v>
      </c>
      <c r="E231" s="267">
        <v>19</v>
      </c>
      <c r="F231" s="263" t="s">
        <v>766</v>
      </c>
      <c r="G231" s="267">
        <v>1905</v>
      </c>
      <c r="H231" s="266" t="s">
        <v>767</v>
      </c>
      <c r="I231" s="267">
        <v>1905</v>
      </c>
      <c r="J231" s="263" t="s">
        <v>1015</v>
      </c>
      <c r="K231" s="263" t="s">
        <v>959</v>
      </c>
      <c r="L231" s="267">
        <v>1905014</v>
      </c>
      <c r="M231" s="263" t="s">
        <v>109</v>
      </c>
      <c r="N231" s="267">
        <v>1905014</v>
      </c>
      <c r="O231" s="263" t="s">
        <v>109</v>
      </c>
      <c r="P231" s="267">
        <v>190501400</v>
      </c>
      <c r="Q231" s="278" t="s">
        <v>549</v>
      </c>
      <c r="R231" s="267">
        <v>190501400</v>
      </c>
      <c r="S231" s="268" t="s">
        <v>549</v>
      </c>
      <c r="T231" s="279" t="s">
        <v>77</v>
      </c>
      <c r="U231" s="279">
        <v>12</v>
      </c>
      <c r="V231" s="279"/>
      <c r="W231" s="279">
        <v>12</v>
      </c>
      <c r="X231" s="269">
        <v>2020003630129</v>
      </c>
      <c r="Y231" s="263" t="s">
        <v>1070</v>
      </c>
      <c r="Z231" s="263" t="s">
        <v>1071</v>
      </c>
      <c r="AA231" s="183"/>
      <c r="AB231" s="183"/>
      <c r="AC231" s="183">
        <v>30000000</v>
      </c>
      <c r="AD231" s="183"/>
      <c r="AE231" s="183"/>
      <c r="AF231" s="183"/>
      <c r="AG231" s="186"/>
      <c r="AH231" s="183"/>
      <c r="AI231" s="183"/>
      <c r="AJ231" s="185">
        <f t="shared" si="12"/>
        <v>30000000</v>
      </c>
      <c r="AK231" s="298" t="s">
        <v>14</v>
      </c>
    </row>
    <row r="232" spans="1:53" s="272" customFormat="1" ht="45">
      <c r="A232" s="267">
        <v>318</v>
      </c>
      <c r="B232" s="263" t="s">
        <v>943</v>
      </c>
      <c r="C232" s="267">
        <v>1</v>
      </c>
      <c r="D232" s="263" t="s">
        <v>157</v>
      </c>
      <c r="E232" s="267">
        <v>19</v>
      </c>
      <c r="F232" s="263" t="s">
        <v>766</v>
      </c>
      <c r="G232" s="267">
        <v>1905</v>
      </c>
      <c r="H232" s="266" t="s">
        <v>767</v>
      </c>
      <c r="I232" s="267">
        <v>1905</v>
      </c>
      <c r="J232" s="263" t="s">
        <v>1015</v>
      </c>
      <c r="K232" s="263" t="s">
        <v>988</v>
      </c>
      <c r="L232" s="267">
        <v>1905015</v>
      </c>
      <c r="M232" s="263" t="s">
        <v>263</v>
      </c>
      <c r="N232" s="267">
        <v>1905015</v>
      </c>
      <c r="O232" s="263" t="s">
        <v>263</v>
      </c>
      <c r="P232" s="267">
        <v>190501503</v>
      </c>
      <c r="Q232" s="268" t="s">
        <v>1072</v>
      </c>
      <c r="R232" s="267">
        <v>190501503</v>
      </c>
      <c r="S232" s="268" t="s">
        <v>1072</v>
      </c>
      <c r="T232" s="279" t="s">
        <v>77</v>
      </c>
      <c r="U232" s="279">
        <v>15</v>
      </c>
      <c r="V232" s="279"/>
      <c r="W232" s="279">
        <v>15</v>
      </c>
      <c r="X232" s="269">
        <v>2020003630133</v>
      </c>
      <c r="Y232" s="303" t="s">
        <v>1073</v>
      </c>
      <c r="Z232" s="263" t="s">
        <v>1074</v>
      </c>
      <c r="AA232" s="183"/>
      <c r="AB232" s="183"/>
      <c r="AC232" s="184">
        <v>600000000</v>
      </c>
      <c r="AD232" s="183"/>
      <c r="AE232" s="183"/>
      <c r="AF232" s="183"/>
      <c r="AG232" s="186"/>
      <c r="AH232" s="183"/>
      <c r="AI232" s="183"/>
      <c r="AJ232" s="185">
        <f t="shared" si="12"/>
        <v>600000000</v>
      </c>
      <c r="AK232" s="298" t="s">
        <v>14</v>
      </c>
    </row>
    <row r="233" spans="1:53" s="272" customFormat="1" ht="45">
      <c r="A233" s="267">
        <v>318</v>
      </c>
      <c r="B233" s="263" t="s">
        <v>943</v>
      </c>
      <c r="C233" s="267">
        <v>1</v>
      </c>
      <c r="D233" s="263" t="s">
        <v>157</v>
      </c>
      <c r="E233" s="267">
        <v>19</v>
      </c>
      <c r="F233" s="263" t="s">
        <v>766</v>
      </c>
      <c r="G233" s="267">
        <v>1905</v>
      </c>
      <c r="H233" s="266" t="s">
        <v>767</v>
      </c>
      <c r="I233" s="267">
        <v>1905</v>
      </c>
      <c r="J233" s="263" t="s">
        <v>1015</v>
      </c>
      <c r="K233" s="263" t="s">
        <v>1075</v>
      </c>
      <c r="L233" s="267" t="s">
        <v>69</v>
      </c>
      <c r="M233" s="263" t="s">
        <v>1076</v>
      </c>
      <c r="N233" s="267">
        <v>1905009</v>
      </c>
      <c r="O233" s="263" t="s">
        <v>1077</v>
      </c>
      <c r="P233" s="267" t="s">
        <v>69</v>
      </c>
      <c r="Q233" s="268" t="s">
        <v>1078</v>
      </c>
      <c r="R233" s="267" t="s">
        <v>1079</v>
      </c>
      <c r="S233" s="268" t="s">
        <v>1080</v>
      </c>
      <c r="T233" s="279" t="s">
        <v>77</v>
      </c>
      <c r="U233" s="279">
        <v>1</v>
      </c>
      <c r="V233" s="279"/>
      <c r="W233" s="279">
        <v>1</v>
      </c>
      <c r="X233" s="269">
        <v>2020003630134</v>
      </c>
      <c r="Y233" s="303" t="s">
        <v>1081</v>
      </c>
      <c r="Z233" s="263" t="s">
        <v>1082</v>
      </c>
      <c r="AA233" s="183"/>
      <c r="AB233" s="183"/>
      <c r="AC233" s="183"/>
      <c r="AD233" s="192"/>
      <c r="AE233" s="183"/>
      <c r="AF233" s="183"/>
      <c r="AG233" s="186">
        <v>300000000</v>
      </c>
      <c r="AH233" s="183"/>
      <c r="AI233" s="183"/>
      <c r="AJ233" s="185">
        <f t="shared" si="12"/>
        <v>300000000</v>
      </c>
      <c r="AK233" s="298" t="s">
        <v>14</v>
      </c>
      <c r="AL233" s="302"/>
      <c r="AM233" s="302"/>
      <c r="AN233" s="302"/>
      <c r="AO233" s="302"/>
      <c r="AP233" s="302"/>
      <c r="AQ233" s="302"/>
      <c r="AR233" s="302"/>
      <c r="AS233" s="302"/>
      <c r="AT233" s="302"/>
      <c r="AU233" s="302"/>
      <c r="AV233" s="302"/>
      <c r="AW233" s="302"/>
      <c r="AX233" s="302"/>
      <c r="AY233" s="302"/>
      <c r="AZ233" s="302"/>
      <c r="BA233" s="302"/>
    </row>
    <row r="234" spans="1:53" s="272" customFormat="1" ht="60">
      <c r="A234" s="267">
        <v>318</v>
      </c>
      <c r="B234" s="263" t="s">
        <v>943</v>
      </c>
      <c r="C234" s="267">
        <v>1</v>
      </c>
      <c r="D234" s="263" t="s">
        <v>157</v>
      </c>
      <c r="E234" s="267">
        <v>19</v>
      </c>
      <c r="F234" s="263" t="s">
        <v>766</v>
      </c>
      <c r="G234" s="267">
        <v>1905</v>
      </c>
      <c r="H234" s="266" t="s">
        <v>767</v>
      </c>
      <c r="I234" s="267">
        <v>1905</v>
      </c>
      <c r="J234" s="263" t="s">
        <v>1015</v>
      </c>
      <c r="K234" s="268" t="s">
        <v>956</v>
      </c>
      <c r="L234" s="267">
        <v>1905031</v>
      </c>
      <c r="M234" s="263" t="s">
        <v>1020</v>
      </c>
      <c r="N234" s="285">
        <v>1905031</v>
      </c>
      <c r="O234" s="263" t="s">
        <v>1020</v>
      </c>
      <c r="P234" s="285">
        <v>190503100</v>
      </c>
      <c r="Q234" s="268" t="s">
        <v>1021</v>
      </c>
      <c r="R234" s="267">
        <v>190503100</v>
      </c>
      <c r="S234" s="268" t="s">
        <v>1021</v>
      </c>
      <c r="T234" s="279" t="s">
        <v>77</v>
      </c>
      <c r="U234" s="279">
        <v>12</v>
      </c>
      <c r="V234" s="279"/>
      <c r="W234" s="279">
        <v>12</v>
      </c>
      <c r="X234" s="269">
        <v>2020003630135</v>
      </c>
      <c r="Y234" s="303" t="s">
        <v>1083</v>
      </c>
      <c r="Z234" s="278" t="s">
        <v>1084</v>
      </c>
      <c r="AA234" s="183"/>
      <c r="AB234" s="183"/>
      <c r="AC234" s="183">
        <v>1430478796</v>
      </c>
      <c r="AD234" s="183"/>
      <c r="AE234" s="183"/>
      <c r="AF234" s="183"/>
      <c r="AG234" s="186"/>
      <c r="AH234" s="183"/>
      <c r="AI234" s="183"/>
      <c r="AJ234" s="185">
        <f t="shared" si="12"/>
        <v>1430478796</v>
      </c>
      <c r="AK234" s="298" t="s">
        <v>14</v>
      </c>
      <c r="AL234" s="302"/>
      <c r="AM234" s="302"/>
      <c r="AN234" s="302"/>
      <c r="AO234" s="302"/>
      <c r="AP234" s="302"/>
      <c r="AQ234" s="302"/>
      <c r="AR234" s="302"/>
      <c r="AS234" s="302"/>
      <c r="AT234" s="302"/>
      <c r="AU234" s="302"/>
      <c r="AV234" s="302"/>
      <c r="AW234" s="302"/>
      <c r="AX234" s="302"/>
      <c r="AY234" s="302"/>
      <c r="AZ234" s="302"/>
      <c r="BA234" s="302"/>
    </row>
    <row r="235" spans="1:53" s="272" customFormat="1" ht="60">
      <c r="A235" s="267">
        <v>318</v>
      </c>
      <c r="B235" s="263" t="s">
        <v>943</v>
      </c>
      <c r="C235" s="267">
        <v>1</v>
      </c>
      <c r="D235" s="263" t="s">
        <v>157</v>
      </c>
      <c r="E235" s="267">
        <v>19</v>
      </c>
      <c r="F235" s="263" t="s">
        <v>766</v>
      </c>
      <c r="G235" s="267">
        <v>1906</v>
      </c>
      <c r="H235" s="266" t="s">
        <v>1085</v>
      </c>
      <c r="I235" s="267">
        <v>1906</v>
      </c>
      <c r="J235" s="263" t="s">
        <v>1086</v>
      </c>
      <c r="K235" s="263" t="s">
        <v>1087</v>
      </c>
      <c r="L235" s="267" t="s">
        <v>69</v>
      </c>
      <c r="M235" s="263" t="s">
        <v>1088</v>
      </c>
      <c r="N235" s="267">
        <v>1906023</v>
      </c>
      <c r="O235" s="263" t="s">
        <v>1089</v>
      </c>
      <c r="P235" s="267" t="s">
        <v>69</v>
      </c>
      <c r="Q235" s="278" t="s">
        <v>1090</v>
      </c>
      <c r="R235" s="267">
        <v>190602300</v>
      </c>
      <c r="S235" s="268" t="s">
        <v>1091</v>
      </c>
      <c r="T235" s="279" t="s">
        <v>77</v>
      </c>
      <c r="U235" s="279">
        <v>19899</v>
      </c>
      <c r="V235" s="219"/>
      <c r="W235" s="279">
        <v>19899</v>
      </c>
      <c r="X235" s="269">
        <v>2020003630136</v>
      </c>
      <c r="Y235" s="303" t="s">
        <v>1092</v>
      </c>
      <c r="Z235" s="263" t="s">
        <v>1093</v>
      </c>
      <c r="AA235" s="183"/>
      <c r="AB235" s="183"/>
      <c r="AC235" s="183"/>
      <c r="AD235" s="104">
        <f>35074003111.9433+1.38-0.32</f>
        <v>35074003113.003296</v>
      </c>
      <c r="AE235" s="183"/>
      <c r="AF235" s="183"/>
      <c r="AG235" s="186"/>
      <c r="AH235" s="183"/>
      <c r="AI235" s="183"/>
      <c r="AJ235" s="185">
        <f t="shared" si="12"/>
        <v>35074003113.003296</v>
      </c>
      <c r="AK235" s="298" t="s">
        <v>14</v>
      </c>
      <c r="AL235" s="299"/>
      <c r="AM235" s="299"/>
      <c r="AN235" s="299"/>
      <c r="AO235" s="299"/>
      <c r="AP235" s="299"/>
      <c r="AQ235" s="299"/>
      <c r="AR235" s="299"/>
      <c r="AS235" s="299"/>
      <c r="AT235" s="299"/>
      <c r="AU235" s="299"/>
      <c r="AV235" s="299"/>
      <c r="AW235" s="299"/>
      <c r="AX235" s="299"/>
      <c r="AY235" s="299"/>
      <c r="AZ235" s="299"/>
      <c r="BA235" s="299"/>
    </row>
    <row r="236" spans="1:53" s="272" customFormat="1" ht="75">
      <c r="A236" s="267">
        <v>318</v>
      </c>
      <c r="B236" s="263" t="s">
        <v>943</v>
      </c>
      <c r="C236" s="267">
        <v>1</v>
      </c>
      <c r="D236" s="263" t="s">
        <v>157</v>
      </c>
      <c r="E236" s="267">
        <v>19</v>
      </c>
      <c r="F236" s="263" t="s">
        <v>766</v>
      </c>
      <c r="G236" s="267">
        <v>1906</v>
      </c>
      <c r="H236" s="266" t="s">
        <v>1085</v>
      </c>
      <c r="I236" s="267">
        <v>1906</v>
      </c>
      <c r="J236" s="263" t="s">
        <v>1086</v>
      </c>
      <c r="K236" s="268" t="s">
        <v>985</v>
      </c>
      <c r="L236" s="267" t="s">
        <v>69</v>
      </c>
      <c r="M236" s="263" t="s">
        <v>1094</v>
      </c>
      <c r="N236" s="267">
        <v>1906023</v>
      </c>
      <c r="O236" s="263" t="s">
        <v>1089</v>
      </c>
      <c r="P236" s="267" t="s">
        <v>69</v>
      </c>
      <c r="Q236" s="268" t="s">
        <v>1095</v>
      </c>
      <c r="R236" s="279">
        <v>190602301</v>
      </c>
      <c r="S236" s="268" t="s">
        <v>1096</v>
      </c>
      <c r="T236" s="279" t="s">
        <v>77</v>
      </c>
      <c r="U236" s="279">
        <v>60</v>
      </c>
      <c r="V236" s="279"/>
      <c r="W236" s="279">
        <v>60</v>
      </c>
      <c r="X236" s="269">
        <v>2020003630137</v>
      </c>
      <c r="Y236" s="278" t="s">
        <v>1097</v>
      </c>
      <c r="Z236" s="263" t="s">
        <v>1098</v>
      </c>
      <c r="AA236" s="183"/>
      <c r="AB236" s="183">
        <v>600000000</v>
      </c>
      <c r="AC236" s="183"/>
      <c r="AD236" s="104"/>
      <c r="AE236" s="183"/>
      <c r="AF236" s="183"/>
      <c r="AG236" s="186"/>
      <c r="AH236" s="183"/>
      <c r="AI236" s="183">
        <v>1902238000</v>
      </c>
      <c r="AJ236" s="185">
        <f t="shared" si="12"/>
        <v>2502238000</v>
      </c>
      <c r="AK236" s="298" t="s">
        <v>14</v>
      </c>
      <c r="AL236" s="299"/>
      <c r="AM236" s="299"/>
      <c r="AN236" s="299"/>
      <c r="AO236" s="299"/>
      <c r="AP236" s="299"/>
      <c r="AQ236" s="299"/>
      <c r="AR236" s="299"/>
      <c r="AS236" s="299"/>
      <c r="AT236" s="299"/>
      <c r="AU236" s="299"/>
      <c r="AV236" s="299"/>
      <c r="AW236" s="299"/>
      <c r="AX236" s="299"/>
      <c r="AY236" s="299"/>
      <c r="AZ236" s="299"/>
      <c r="BA236" s="299"/>
    </row>
    <row r="237" spans="1:53" s="299" customFormat="1" ht="90">
      <c r="A237" s="267">
        <v>318</v>
      </c>
      <c r="B237" s="263" t="s">
        <v>943</v>
      </c>
      <c r="C237" s="267">
        <v>1</v>
      </c>
      <c r="D237" s="263" t="s">
        <v>157</v>
      </c>
      <c r="E237" s="267">
        <v>19</v>
      </c>
      <c r="F237" s="263" t="s">
        <v>766</v>
      </c>
      <c r="G237" s="267">
        <v>1906</v>
      </c>
      <c r="H237" s="266" t="s">
        <v>1085</v>
      </c>
      <c r="I237" s="267">
        <v>1906</v>
      </c>
      <c r="J237" s="263" t="s">
        <v>1086</v>
      </c>
      <c r="K237" s="263" t="s">
        <v>1087</v>
      </c>
      <c r="L237" s="267" t="s">
        <v>69</v>
      </c>
      <c r="M237" s="263" t="s">
        <v>1099</v>
      </c>
      <c r="N237" s="267">
        <v>1906025</v>
      </c>
      <c r="O237" s="263" t="s">
        <v>1100</v>
      </c>
      <c r="P237" s="267" t="s">
        <v>69</v>
      </c>
      <c r="Q237" s="268" t="s">
        <v>1101</v>
      </c>
      <c r="R237" s="267">
        <v>190602500</v>
      </c>
      <c r="S237" s="268" t="s">
        <v>1102</v>
      </c>
      <c r="T237" s="279" t="s">
        <v>77</v>
      </c>
      <c r="U237" s="279">
        <v>100</v>
      </c>
      <c r="V237" s="279"/>
      <c r="W237" s="279">
        <v>100</v>
      </c>
      <c r="X237" s="269">
        <v>2020003630137</v>
      </c>
      <c r="Y237" s="303" t="s">
        <v>1097</v>
      </c>
      <c r="Z237" s="263" t="s">
        <v>1098</v>
      </c>
      <c r="AA237" s="183"/>
      <c r="AB237" s="183"/>
      <c r="AC237" s="183">
        <v>1810933809</v>
      </c>
      <c r="AD237" s="183">
        <v>3827989379</v>
      </c>
      <c r="AE237" s="183"/>
      <c r="AF237" s="183"/>
      <c r="AG237" s="186"/>
      <c r="AH237" s="183"/>
      <c r="AI237" s="183"/>
      <c r="AJ237" s="185">
        <f t="shared" si="12"/>
        <v>5638923188</v>
      </c>
      <c r="AK237" s="298" t="s">
        <v>14</v>
      </c>
    </row>
    <row r="238" spans="1:53" s="299" customFormat="1" ht="90">
      <c r="A238" s="267">
        <v>318</v>
      </c>
      <c r="B238" s="263" t="s">
        <v>943</v>
      </c>
      <c r="C238" s="267">
        <v>1</v>
      </c>
      <c r="D238" s="263" t="s">
        <v>157</v>
      </c>
      <c r="E238" s="267">
        <v>19</v>
      </c>
      <c r="F238" s="263" t="s">
        <v>766</v>
      </c>
      <c r="G238" s="267">
        <v>1906</v>
      </c>
      <c r="H238" s="266" t="s">
        <v>1085</v>
      </c>
      <c r="I238" s="267">
        <v>1906</v>
      </c>
      <c r="J238" s="263" t="s">
        <v>1086</v>
      </c>
      <c r="K238" s="263" t="s">
        <v>1087</v>
      </c>
      <c r="L238" s="267" t="s">
        <v>69</v>
      </c>
      <c r="M238" s="263" t="s">
        <v>1103</v>
      </c>
      <c r="N238" s="267">
        <v>1906025</v>
      </c>
      <c r="O238" s="263" t="s">
        <v>1100</v>
      </c>
      <c r="P238" s="267" t="s">
        <v>69</v>
      </c>
      <c r="Q238" s="268" t="s">
        <v>1104</v>
      </c>
      <c r="R238" s="267">
        <v>190602500</v>
      </c>
      <c r="S238" s="268" t="s">
        <v>1102</v>
      </c>
      <c r="T238" s="279" t="s">
        <v>77</v>
      </c>
      <c r="U238" s="279">
        <v>100</v>
      </c>
      <c r="V238" s="279"/>
      <c r="W238" s="279">
        <v>100</v>
      </c>
      <c r="X238" s="269">
        <v>2020003630137</v>
      </c>
      <c r="Y238" s="303" t="s">
        <v>1097</v>
      </c>
      <c r="Z238" s="263" t="s">
        <v>1098</v>
      </c>
      <c r="AA238" s="183"/>
      <c r="AB238" s="183"/>
      <c r="AC238" s="183"/>
      <c r="AD238" s="183"/>
      <c r="AE238" s="183"/>
      <c r="AF238" s="183"/>
      <c r="AG238" s="186"/>
      <c r="AH238" s="183"/>
      <c r="AI238" s="183"/>
      <c r="AJ238" s="185">
        <f t="shared" si="12"/>
        <v>0</v>
      </c>
      <c r="AK238" s="298" t="s">
        <v>14</v>
      </c>
    </row>
    <row r="239" spans="1:53" s="299" customFormat="1" ht="45">
      <c r="A239" s="267">
        <v>318</v>
      </c>
      <c r="B239" s="263" t="s">
        <v>943</v>
      </c>
      <c r="C239" s="267">
        <v>1</v>
      </c>
      <c r="D239" s="263" t="s">
        <v>157</v>
      </c>
      <c r="E239" s="267">
        <v>19</v>
      </c>
      <c r="F239" s="263" t="s">
        <v>766</v>
      </c>
      <c r="G239" s="267">
        <v>1906</v>
      </c>
      <c r="H239" s="266" t="s">
        <v>1085</v>
      </c>
      <c r="I239" s="267">
        <v>1906</v>
      </c>
      <c r="J239" s="263" t="s">
        <v>1086</v>
      </c>
      <c r="K239" s="263" t="s">
        <v>1105</v>
      </c>
      <c r="L239" s="267">
        <v>1906029</v>
      </c>
      <c r="M239" s="263" t="s">
        <v>1106</v>
      </c>
      <c r="N239" s="267">
        <v>1906029</v>
      </c>
      <c r="O239" s="263" t="s">
        <v>1106</v>
      </c>
      <c r="P239" s="279">
        <v>190602900</v>
      </c>
      <c r="Q239" s="268" t="s">
        <v>1107</v>
      </c>
      <c r="R239" s="279">
        <v>190602900</v>
      </c>
      <c r="S239" s="268" t="s">
        <v>1107</v>
      </c>
      <c r="T239" s="279" t="s">
        <v>77</v>
      </c>
      <c r="U239" s="279">
        <v>40</v>
      </c>
      <c r="V239" s="279"/>
      <c r="W239" s="279">
        <v>40</v>
      </c>
      <c r="X239" s="269">
        <v>2020003630138</v>
      </c>
      <c r="Y239" s="303" t="s">
        <v>1108</v>
      </c>
      <c r="Z239" s="263" t="s">
        <v>1109</v>
      </c>
      <c r="AA239" s="183"/>
      <c r="AB239" s="183"/>
      <c r="AC239" s="183"/>
      <c r="AD239" s="184"/>
      <c r="AE239" s="183"/>
      <c r="AF239" s="183"/>
      <c r="AG239" s="186">
        <v>150390000</v>
      </c>
      <c r="AH239" s="183"/>
      <c r="AI239" s="183"/>
      <c r="AJ239" s="185">
        <f t="shared" si="12"/>
        <v>150390000</v>
      </c>
      <c r="AK239" s="298" t="s">
        <v>14</v>
      </c>
    </row>
    <row r="240" spans="1:53" s="299" customFormat="1" ht="80.25" customHeight="1">
      <c r="A240" s="267">
        <v>318</v>
      </c>
      <c r="B240" s="263" t="s">
        <v>943</v>
      </c>
      <c r="C240" s="267">
        <v>1</v>
      </c>
      <c r="D240" s="263" t="s">
        <v>157</v>
      </c>
      <c r="E240" s="267">
        <v>19</v>
      </c>
      <c r="F240" s="263" t="s">
        <v>766</v>
      </c>
      <c r="G240" s="267">
        <v>1906</v>
      </c>
      <c r="H240" s="266" t="s">
        <v>1085</v>
      </c>
      <c r="I240" s="267">
        <v>1906</v>
      </c>
      <c r="J240" s="263" t="s">
        <v>1086</v>
      </c>
      <c r="K240" s="263" t="s">
        <v>1110</v>
      </c>
      <c r="L240" s="267">
        <v>1906005</v>
      </c>
      <c r="M240" s="263" t="s">
        <v>1111</v>
      </c>
      <c r="N240" s="267">
        <v>1906005</v>
      </c>
      <c r="O240" s="263" t="s">
        <v>1111</v>
      </c>
      <c r="P240" s="279">
        <v>190600500</v>
      </c>
      <c r="Q240" s="268" t="s">
        <v>1111</v>
      </c>
      <c r="R240" s="279">
        <v>190600500</v>
      </c>
      <c r="S240" s="268" t="s">
        <v>1111</v>
      </c>
      <c r="T240" s="279" t="s">
        <v>166</v>
      </c>
      <c r="U240" s="279">
        <v>3</v>
      </c>
      <c r="V240" s="279"/>
      <c r="W240" s="279">
        <v>3</v>
      </c>
      <c r="X240" s="269">
        <v>2020003630138</v>
      </c>
      <c r="Y240" s="303" t="s">
        <v>1108</v>
      </c>
      <c r="Z240" s="263" t="s">
        <v>1109</v>
      </c>
      <c r="AA240" s="183"/>
      <c r="AB240" s="183"/>
      <c r="AC240" s="183"/>
      <c r="AD240" s="184"/>
      <c r="AE240" s="183"/>
      <c r="AF240" s="183"/>
      <c r="AG240" s="186">
        <v>40000000</v>
      </c>
      <c r="AH240" s="183"/>
      <c r="AI240" s="183"/>
      <c r="AJ240" s="185">
        <f t="shared" si="12"/>
        <v>40000000</v>
      </c>
      <c r="AK240" s="298" t="s">
        <v>14</v>
      </c>
    </row>
    <row r="241" spans="1:53" s="299" customFormat="1" ht="45">
      <c r="A241" s="267">
        <v>318</v>
      </c>
      <c r="B241" s="263" t="s">
        <v>943</v>
      </c>
      <c r="C241" s="267">
        <v>1</v>
      </c>
      <c r="D241" s="263" t="s">
        <v>157</v>
      </c>
      <c r="E241" s="267">
        <v>19</v>
      </c>
      <c r="F241" s="263" t="s">
        <v>766</v>
      </c>
      <c r="G241" s="267">
        <v>1906</v>
      </c>
      <c r="H241" s="266" t="s">
        <v>1085</v>
      </c>
      <c r="I241" s="267">
        <v>1906</v>
      </c>
      <c r="J241" s="263" t="s">
        <v>1086</v>
      </c>
      <c r="K241" s="263" t="s">
        <v>953</v>
      </c>
      <c r="L241" s="267">
        <v>1906022</v>
      </c>
      <c r="M241" s="263" t="s">
        <v>1112</v>
      </c>
      <c r="N241" s="267">
        <v>1906022</v>
      </c>
      <c r="O241" s="263" t="s">
        <v>1112</v>
      </c>
      <c r="P241" s="279">
        <v>190602200</v>
      </c>
      <c r="Q241" s="268" t="s">
        <v>1113</v>
      </c>
      <c r="R241" s="279">
        <v>190602200</v>
      </c>
      <c r="S241" s="268" t="s">
        <v>1113</v>
      </c>
      <c r="T241" s="279" t="s">
        <v>166</v>
      </c>
      <c r="U241" s="279" t="s">
        <v>266</v>
      </c>
      <c r="V241" s="279">
        <v>2</v>
      </c>
      <c r="W241" s="279">
        <v>2</v>
      </c>
      <c r="X241" s="269">
        <v>2020003630138</v>
      </c>
      <c r="Y241" s="303" t="s">
        <v>1108</v>
      </c>
      <c r="Z241" s="263" t="s">
        <v>1109</v>
      </c>
      <c r="AA241" s="183"/>
      <c r="AB241" s="183"/>
      <c r="AC241" s="183"/>
      <c r="AD241" s="184"/>
      <c r="AE241" s="183"/>
      <c r="AF241" s="183"/>
      <c r="AG241" s="186">
        <v>20000000</v>
      </c>
      <c r="AH241" s="183"/>
      <c r="AI241" s="183"/>
      <c r="AJ241" s="185">
        <f t="shared" si="12"/>
        <v>20000000</v>
      </c>
      <c r="AK241" s="298" t="s">
        <v>14</v>
      </c>
    </row>
    <row r="242" spans="1:53" s="299" customFormat="1" ht="75">
      <c r="A242" s="267">
        <v>318</v>
      </c>
      <c r="B242" s="263" t="s">
        <v>943</v>
      </c>
      <c r="C242" s="267">
        <v>1</v>
      </c>
      <c r="D242" s="263" t="s">
        <v>157</v>
      </c>
      <c r="E242" s="267">
        <v>19</v>
      </c>
      <c r="F242" s="263" t="s">
        <v>766</v>
      </c>
      <c r="G242" s="267">
        <v>1906</v>
      </c>
      <c r="H242" s="266" t="s">
        <v>1085</v>
      </c>
      <c r="I242" s="267">
        <v>1906</v>
      </c>
      <c r="J242" s="263" t="s">
        <v>1086</v>
      </c>
      <c r="K242" s="263" t="s">
        <v>1087</v>
      </c>
      <c r="L242" s="267" t="s">
        <v>69</v>
      </c>
      <c r="M242" s="263" t="s">
        <v>1094</v>
      </c>
      <c r="N242" s="267">
        <v>1906023</v>
      </c>
      <c r="O242" s="263" t="s">
        <v>1114</v>
      </c>
      <c r="P242" s="267" t="s">
        <v>69</v>
      </c>
      <c r="Q242" s="268" t="s">
        <v>1115</v>
      </c>
      <c r="R242" s="279">
        <v>190602301</v>
      </c>
      <c r="S242" s="268" t="s">
        <v>1096</v>
      </c>
      <c r="T242" s="279" t="s">
        <v>77</v>
      </c>
      <c r="U242" s="279">
        <v>40</v>
      </c>
      <c r="V242" s="279"/>
      <c r="W242" s="279">
        <v>40</v>
      </c>
      <c r="X242" s="269">
        <v>2020003630138</v>
      </c>
      <c r="Y242" s="303" t="s">
        <v>1108</v>
      </c>
      <c r="Z242" s="263" t="s">
        <v>1109</v>
      </c>
      <c r="AA242" s="183"/>
      <c r="AB242" s="183"/>
      <c r="AC242" s="183"/>
      <c r="AD242" s="184"/>
      <c r="AE242" s="183"/>
      <c r="AF242" s="183"/>
      <c r="AG242" s="186">
        <v>20000000</v>
      </c>
      <c r="AH242" s="183"/>
      <c r="AI242" s="183"/>
      <c r="AJ242" s="185">
        <f t="shared" si="12"/>
        <v>20000000</v>
      </c>
      <c r="AK242" s="298" t="s">
        <v>14</v>
      </c>
    </row>
    <row r="243" spans="1:53" s="299" customFormat="1" ht="45">
      <c r="A243" s="267">
        <v>318</v>
      </c>
      <c r="B243" s="263" t="s">
        <v>943</v>
      </c>
      <c r="C243" s="267">
        <v>1</v>
      </c>
      <c r="D243" s="263" t="s">
        <v>157</v>
      </c>
      <c r="E243" s="267">
        <v>19</v>
      </c>
      <c r="F243" s="263" t="s">
        <v>766</v>
      </c>
      <c r="G243" s="267">
        <v>1903</v>
      </c>
      <c r="H243" s="266" t="s">
        <v>944</v>
      </c>
      <c r="I243" s="267">
        <v>1903</v>
      </c>
      <c r="J243" s="263" t="s">
        <v>945</v>
      </c>
      <c r="K243" s="263" t="s">
        <v>1012</v>
      </c>
      <c r="L243" s="267">
        <v>1903015</v>
      </c>
      <c r="M243" s="263" t="s">
        <v>1116</v>
      </c>
      <c r="N243" s="267">
        <v>1903015</v>
      </c>
      <c r="O243" s="263" t="s">
        <v>1116</v>
      </c>
      <c r="P243" s="279">
        <v>190301500</v>
      </c>
      <c r="Q243" s="278" t="s">
        <v>1117</v>
      </c>
      <c r="R243" s="279">
        <v>190301500</v>
      </c>
      <c r="S243" s="268" t="s">
        <v>1117</v>
      </c>
      <c r="T243" s="279" t="s">
        <v>77</v>
      </c>
      <c r="U243" s="279">
        <v>12</v>
      </c>
      <c r="V243" s="279"/>
      <c r="W243" s="279">
        <v>12</v>
      </c>
      <c r="X243" s="269">
        <v>2020003630117</v>
      </c>
      <c r="Y243" s="263" t="s">
        <v>978</v>
      </c>
      <c r="Z243" s="263" t="s">
        <v>979</v>
      </c>
      <c r="AA243" s="183"/>
      <c r="AB243" s="183"/>
      <c r="AC243" s="183">
        <v>122500000</v>
      </c>
      <c r="AD243" s="183"/>
      <c r="AE243" s="183"/>
      <c r="AF243" s="183"/>
      <c r="AG243" s="186">
        <v>75000000</v>
      </c>
      <c r="AH243" s="183"/>
      <c r="AI243" s="183"/>
      <c r="AJ243" s="185">
        <f t="shared" si="12"/>
        <v>197500000</v>
      </c>
      <c r="AK243" s="298" t="s">
        <v>14</v>
      </c>
      <c r="AL243" s="272"/>
      <c r="AM243" s="272"/>
      <c r="AN243" s="272"/>
      <c r="AO243" s="272"/>
      <c r="AP243" s="272"/>
      <c r="AQ243" s="272"/>
      <c r="AR243" s="272"/>
      <c r="AS243" s="272"/>
      <c r="AT243" s="272"/>
      <c r="AU243" s="272"/>
      <c r="AV243" s="272"/>
      <c r="AW243" s="272"/>
      <c r="AX243" s="272"/>
      <c r="AY243" s="272"/>
      <c r="AZ243" s="272"/>
      <c r="BA243" s="272"/>
    </row>
    <row r="244" spans="1:53" s="299" customFormat="1" ht="45">
      <c r="A244" s="267">
        <v>318</v>
      </c>
      <c r="B244" s="263" t="s">
        <v>943</v>
      </c>
      <c r="C244" s="267">
        <v>1</v>
      </c>
      <c r="D244" s="263" t="s">
        <v>157</v>
      </c>
      <c r="E244" s="267">
        <v>19</v>
      </c>
      <c r="F244" s="263" t="s">
        <v>766</v>
      </c>
      <c r="G244" s="267">
        <v>1905</v>
      </c>
      <c r="H244" s="266" t="s">
        <v>767</v>
      </c>
      <c r="I244" s="267">
        <v>1905</v>
      </c>
      <c r="J244" s="263" t="s">
        <v>1015</v>
      </c>
      <c r="K244" s="263" t="s">
        <v>1012</v>
      </c>
      <c r="L244" s="267" t="s">
        <v>69</v>
      </c>
      <c r="M244" s="263" t="s">
        <v>1118</v>
      </c>
      <c r="N244" s="267">
        <v>1905015</v>
      </c>
      <c r="O244" s="263" t="s">
        <v>263</v>
      </c>
      <c r="P244" s="267" t="s">
        <v>69</v>
      </c>
      <c r="Q244" s="268" t="s">
        <v>1119</v>
      </c>
      <c r="R244" s="267" t="s">
        <v>1120</v>
      </c>
      <c r="S244" s="268" t="s">
        <v>1121</v>
      </c>
      <c r="T244" s="279" t="s">
        <v>77</v>
      </c>
      <c r="U244" s="279">
        <v>1</v>
      </c>
      <c r="V244" s="279"/>
      <c r="W244" s="279">
        <v>1</v>
      </c>
      <c r="X244" s="269">
        <v>2020003630125</v>
      </c>
      <c r="Y244" s="263" t="s">
        <v>1053</v>
      </c>
      <c r="Z244" s="263" t="s">
        <v>1054</v>
      </c>
      <c r="AA244" s="183"/>
      <c r="AB244" s="183"/>
      <c r="AC244" s="186">
        <v>25000000</v>
      </c>
      <c r="AD244" s="183"/>
      <c r="AE244" s="183"/>
      <c r="AF244" s="183"/>
      <c r="AG244" s="186">
        <v>75000000</v>
      </c>
      <c r="AH244" s="183"/>
      <c r="AI244" s="183"/>
      <c r="AJ244" s="185">
        <f t="shared" si="12"/>
        <v>100000000</v>
      </c>
      <c r="AK244" s="298" t="s">
        <v>14</v>
      </c>
      <c r="AL244" s="272"/>
      <c r="AM244" s="272"/>
      <c r="AN244" s="272"/>
      <c r="AO244" s="272"/>
      <c r="AP244" s="272"/>
      <c r="AQ244" s="272"/>
      <c r="AR244" s="272"/>
      <c r="AS244" s="272"/>
      <c r="AT244" s="272"/>
      <c r="AU244" s="272"/>
      <c r="AV244" s="272"/>
      <c r="AW244" s="272"/>
      <c r="AX244" s="272"/>
      <c r="AY244" s="272"/>
      <c r="AZ244" s="272"/>
      <c r="BA244" s="272"/>
    </row>
    <row r="245" spans="1:53" s="299" customFormat="1" ht="75">
      <c r="A245" s="267">
        <v>318</v>
      </c>
      <c r="B245" s="263" t="s">
        <v>943</v>
      </c>
      <c r="C245" s="267">
        <v>1</v>
      </c>
      <c r="D245" s="263" t="s">
        <v>157</v>
      </c>
      <c r="E245" s="267">
        <v>19</v>
      </c>
      <c r="F245" s="263" t="s">
        <v>766</v>
      </c>
      <c r="G245" s="267">
        <v>1905</v>
      </c>
      <c r="H245" s="266" t="s">
        <v>767</v>
      </c>
      <c r="I245" s="267">
        <v>1905</v>
      </c>
      <c r="J245" s="263" t="s">
        <v>1015</v>
      </c>
      <c r="K245" s="263" t="s">
        <v>1122</v>
      </c>
      <c r="L245" s="267">
        <v>1905023</v>
      </c>
      <c r="M245" s="263" t="s">
        <v>1123</v>
      </c>
      <c r="N245" s="267">
        <v>1905023</v>
      </c>
      <c r="O245" s="263" t="s">
        <v>1123</v>
      </c>
      <c r="P245" s="279">
        <v>190502300</v>
      </c>
      <c r="Q245" s="268" t="s">
        <v>1124</v>
      </c>
      <c r="R245" s="279">
        <v>190502300</v>
      </c>
      <c r="S245" s="268" t="s">
        <v>1124</v>
      </c>
      <c r="T245" s="279" t="s">
        <v>77</v>
      </c>
      <c r="U245" s="279">
        <v>12</v>
      </c>
      <c r="V245" s="279"/>
      <c r="W245" s="279">
        <v>12</v>
      </c>
      <c r="X245" s="269">
        <v>2020003630126</v>
      </c>
      <c r="Y245" s="278" t="s">
        <v>1055</v>
      </c>
      <c r="Z245" s="263" t="s">
        <v>1056</v>
      </c>
      <c r="AA245" s="183"/>
      <c r="AB245" s="183"/>
      <c r="AC245" s="186">
        <v>55000000</v>
      </c>
      <c r="AD245" s="183"/>
      <c r="AE245" s="183"/>
      <c r="AF245" s="183"/>
      <c r="AG245" s="186">
        <v>45000000</v>
      </c>
      <c r="AH245" s="183"/>
      <c r="AI245" s="183"/>
      <c r="AJ245" s="185">
        <f t="shared" si="12"/>
        <v>100000000</v>
      </c>
      <c r="AK245" s="298" t="s">
        <v>14</v>
      </c>
      <c r="AL245" s="272"/>
      <c r="AM245" s="272"/>
      <c r="AN245" s="272"/>
      <c r="AO245" s="272"/>
      <c r="AP245" s="272"/>
      <c r="AQ245" s="272"/>
      <c r="AR245" s="272"/>
      <c r="AS245" s="272"/>
      <c r="AT245" s="272"/>
      <c r="AU245" s="272"/>
      <c r="AV245" s="272"/>
      <c r="AW245" s="272"/>
      <c r="AX245" s="272"/>
      <c r="AY245" s="272"/>
      <c r="AZ245" s="272"/>
      <c r="BA245" s="272"/>
    </row>
    <row r="246" spans="1:53" s="299" customFormat="1" ht="105">
      <c r="A246" s="267">
        <v>318</v>
      </c>
      <c r="B246" s="263" t="s">
        <v>943</v>
      </c>
      <c r="C246" s="267">
        <v>1</v>
      </c>
      <c r="D246" s="263" t="s">
        <v>157</v>
      </c>
      <c r="E246" s="267">
        <v>19</v>
      </c>
      <c r="F246" s="263" t="s">
        <v>766</v>
      </c>
      <c r="G246" s="267">
        <v>1905</v>
      </c>
      <c r="H246" s="266" t="s">
        <v>767</v>
      </c>
      <c r="I246" s="267">
        <v>1905</v>
      </c>
      <c r="J246" s="263" t="s">
        <v>1015</v>
      </c>
      <c r="K246" s="263" t="s">
        <v>1061</v>
      </c>
      <c r="L246" s="267">
        <v>1905026</v>
      </c>
      <c r="M246" s="263" t="s">
        <v>1062</v>
      </c>
      <c r="N246" s="267">
        <v>1905026</v>
      </c>
      <c r="O246" s="263" t="s">
        <v>1062</v>
      </c>
      <c r="P246" s="279">
        <v>190502600</v>
      </c>
      <c r="Q246" s="268" t="s">
        <v>1063</v>
      </c>
      <c r="R246" s="279">
        <v>190502600</v>
      </c>
      <c r="S246" s="268" t="s">
        <v>1063</v>
      </c>
      <c r="T246" s="270" t="s">
        <v>77</v>
      </c>
      <c r="U246" s="267">
        <v>12</v>
      </c>
      <c r="V246" s="267"/>
      <c r="W246" s="279">
        <v>12</v>
      </c>
      <c r="X246" s="269">
        <v>2020003630128</v>
      </c>
      <c r="Y246" s="263" t="s">
        <v>1068</v>
      </c>
      <c r="Z246" s="263" t="s">
        <v>1069</v>
      </c>
      <c r="AA246" s="183"/>
      <c r="AB246" s="183"/>
      <c r="AC246" s="183">
        <v>15000000</v>
      </c>
      <c r="AD246" s="183"/>
      <c r="AE246" s="182"/>
      <c r="AF246" s="183"/>
      <c r="AG246" s="183">
        <v>230000000</v>
      </c>
      <c r="AH246" s="183"/>
      <c r="AI246" s="183">
        <v>241380734</v>
      </c>
      <c r="AJ246" s="185">
        <f t="shared" si="12"/>
        <v>486380734</v>
      </c>
      <c r="AK246" s="298" t="s">
        <v>14</v>
      </c>
      <c r="AL246" s="272"/>
      <c r="AM246" s="272"/>
      <c r="AN246" s="272"/>
      <c r="AO246" s="272"/>
      <c r="AP246" s="272"/>
      <c r="AQ246" s="272"/>
      <c r="AR246" s="272"/>
      <c r="AS246" s="272"/>
      <c r="AT246" s="272"/>
      <c r="AU246" s="272"/>
      <c r="AV246" s="272"/>
      <c r="AW246" s="272"/>
      <c r="AX246" s="272"/>
      <c r="AY246" s="272"/>
      <c r="AZ246" s="272"/>
      <c r="BA246" s="272"/>
    </row>
    <row r="247" spans="1:53" s="299" customFormat="1" ht="105">
      <c r="A247" s="267">
        <v>318</v>
      </c>
      <c r="B247" s="263" t="s">
        <v>943</v>
      </c>
      <c r="C247" s="267">
        <v>1</v>
      </c>
      <c r="D247" s="263" t="s">
        <v>157</v>
      </c>
      <c r="E247" s="267">
        <v>19</v>
      </c>
      <c r="F247" s="263" t="s">
        <v>766</v>
      </c>
      <c r="G247" s="267">
        <v>1905</v>
      </c>
      <c r="H247" s="266" t="s">
        <v>767</v>
      </c>
      <c r="I247" s="267">
        <v>1905</v>
      </c>
      <c r="J247" s="263" t="s">
        <v>1015</v>
      </c>
      <c r="K247" s="263" t="s">
        <v>1061</v>
      </c>
      <c r="L247" s="279">
        <v>1905026</v>
      </c>
      <c r="M247" s="263" t="s">
        <v>1125</v>
      </c>
      <c r="N247" s="267">
        <v>1905026</v>
      </c>
      <c r="O247" s="263" t="s">
        <v>1125</v>
      </c>
      <c r="P247" s="279">
        <v>190502600</v>
      </c>
      <c r="Q247" s="268" t="s">
        <v>1063</v>
      </c>
      <c r="R247" s="279">
        <v>190502600</v>
      </c>
      <c r="S247" s="268" t="s">
        <v>1063</v>
      </c>
      <c r="T247" s="270" t="s">
        <v>77</v>
      </c>
      <c r="U247" s="267">
        <v>12</v>
      </c>
      <c r="V247" s="267"/>
      <c r="W247" s="279">
        <v>12</v>
      </c>
      <c r="X247" s="269">
        <v>2020003630129</v>
      </c>
      <c r="Y247" s="263" t="s">
        <v>1070</v>
      </c>
      <c r="Z247" s="263" t="s">
        <v>1071</v>
      </c>
      <c r="AA247" s="183"/>
      <c r="AB247" s="183"/>
      <c r="AC247" s="183"/>
      <c r="AD247" s="183"/>
      <c r="AE247" s="183"/>
      <c r="AF247" s="183"/>
      <c r="AG247" s="186">
        <v>40000000</v>
      </c>
      <c r="AH247" s="183"/>
      <c r="AI247" s="183">
        <v>88356873</v>
      </c>
      <c r="AJ247" s="185">
        <f t="shared" si="12"/>
        <v>128356873</v>
      </c>
      <c r="AK247" s="298" t="s">
        <v>14</v>
      </c>
      <c r="AL247" s="272"/>
      <c r="AM247" s="272"/>
      <c r="AN247" s="272"/>
      <c r="AO247" s="272"/>
      <c r="AP247" s="272"/>
      <c r="AQ247" s="272"/>
      <c r="AR247" s="272"/>
      <c r="AS247" s="272"/>
      <c r="AT247" s="272"/>
      <c r="AU247" s="272"/>
      <c r="AV247" s="272"/>
      <c r="AW247" s="272"/>
      <c r="AX247" s="272"/>
      <c r="AY247" s="272"/>
      <c r="AZ247" s="272"/>
      <c r="BA247" s="272"/>
    </row>
    <row r="248" spans="1:53" s="299" customFormat="1" ht="105">
      <c r="A248" s="267">
        <v>318</v>
      </c>
      <c r="B248" s="263" t="s">
        <v>943</v>
      </c>
      <c r="C248" s="267">
        <v>1</v>
      </c>
      <c r="D248" s="263" t="s">
        <v>157</v>
      </c>
      <c r="E248" s="267">
        <v>19</v>
      </c>
      <c r="F248" s="263" t="s">
        <v>766</v>
      </c>
      <c r="G248" s="267">
        <v>1905</v>
      </c>
      <c r="H248" s="266" t="s">
        <v>767</v>
      </c>
      <c r="I248" s="267">
        <v>1905</v>
      </c>
      <c r="J248" s="263" t="s">
        <v>1015</v>
      </c>
      <c r="K248" s="263" t="s">
        <v>1061</v>
      </c>
      <c r="L248" s="267">
        <v>1905026</v>
      </c>
      <c r="M248" s="263" t="s">
        <v>1062</v>
      </c>
      <c r="N248" s="267">
        <v>1905026</v>
      </c>
      <c r="O248" s="263" t="s">
        <v>1062</v>
      </c>
      <c r="P248" s="279">
        <v>190502600</v>
      </c>
      <c r="Q248" s="268" t="s">
        <v>1063</v>
      </c>
      <c r="R248" s="279">
        <v>190502600</v>
      </c>
      <c r="S248" s="268" t="s">
        <v>1063</v>
      </c>
      <c r="T248" s="270" t="s">
        <v>77</v>
      </c>
      <c r="U248" s="267">
        <v>12</v>
      </c>
      <c r="V248" s="267"/>
      <c r="W248" s="279">
        <v>12</v>
      </c>
      <c r="X248" s="269">
        <v>2020003630130</v>
      </c>
      <c r="Y248" s="303" t="s">
        <v>1126</v>
      </c>
      <c r="Z248" s="263" t="s">
        <v>1127</v>
      </c>
      <c r="AA248" s="183"/>
      <c r="AB248" s="183"/>
      <c r="AC248" s="183"/>
      <c r="AD248" s="185"/>
      <c r="AE248" s="183"/>
      <c r="AF248" s="183"/>
      <c r="AG248" s="186">
        <v>50000000</v>
      </c>
      <c r="AH248" s="183"/>
      <c r="AI248" s="183"/>
      <c r="AJ248" s="185">
        <f t="shared" si="12"/>
        <v>50000000</v>
      </c>
      <c r="AK248" s="298" t="s">
        <v>14</v>
      </c>
      <c r="AL248" s="272"/>
      <c r="AM248" s="272"/>
      <c r="AN248" s="272"/>
      <c r="AO248" s="272"/>
      <c r="AP248" s="272"/>
      <c r="AQ248" s="272"/>
      <c r="AR248" s="272"/>
      <c r="AS248" s="272"/>
      <c r="AT248" s="272"/>
      <c r="AU248" s="272"/>
      <c r="AV248" s="272"/>
      <c r="AW248" s="272"/>
      <c r="AX248" s="272"/>
      <c r="AY248" s="272"/>
      <c r="AZ248" s="272"/>
      <c r="BA248" s="272"/>
    </row>
    <row r="249" spans="1:53" s="272" customFormat="1" ht="60">
      <c r="A249" s="267">
        <v>318</v>
      </c>
      <c r="B249" s="263" t="s">
        <v>943</v>
      </c>
      <c r="C249" s="267">
        <v>1</v>
      </c>
      <c r="D249" s="263" t="s">
        <v>157</v>
      </c>
      <c r="E249" s="267">
        <v>19</v>
      </c>
      <c r="F249" s="263" t="s">
        <v>766</v>
      </c>
      <c r="G249" s="267">
        <v>1905</v>
      </c>
      <c r="H249" s="266" t="s">
        <v>767</v>
      </c>
      <c r="I249" s="267">
        <v>1905</v>
      </c>
      <c r="J249" s="263" t="s">
        <v>1015</v>
      </c>
      <c r="K249" s="263" t="s">
        <v>968</v>
      </c>
      <c r="L249" s="267">
        <v>1905029</v>
      </c>
      <c r="M249" s="263" t="s">
        <v>1128</v>
      </c>
      <c r="N249" s="267">
        <v>1905030</v>
      </c>
      <c r="O249" s="263" t="s">
        <v>1129</v>
      </c>
      <c r="P249" s="279">
        <v>190502900</v>
      </c>
      <c r="Q249" s="268" t="s">
        <v>1130</v>
      </c>
      <c r="R249" s="279">
        <v>190503000</v>
      </c>
      <c r="S249" s="268" t="s">
        <v>1130</v>
      </c>
      <c r="T249" s="279" t="s">
        <v>77</v>
      </c>
      <c r="U249" s="279">
        <v>60</v>
      </c>
      <c r="V249" s="279"/>
      <c r="W249" s="279">
        <v>60</v>
      </c>
      <c r="X249" s="269">
        <v>2020003630131</v>
      </c>
      <c r="Y249" s="303" t="s">
        <v>1131</v>
      </c>
      <c r="Z249" s="263" t="s">
        <v>1132</v>
      </c>
      <c r="AA249" s="183"/>
      <c r="AB249" s="183"/>
      <c r="AC249" s="183">
        <v>12500000</v>
      </c>
      <c r="AD249" s="183"/>
      <c r="AE249" s="183"/>
      <c r="AF249" s="183"/>
      <c r="AG249" s="186">
        <v>25000000</v>
      </c>
      <c r="AH249" s="183"/>
      <c r="AI249" s="183"/>
      <c r="AJ249" s="185">
        <f t="shared" si="12"/>
        <v>37500000</v>
      </c>
      <c r="AK249" s="298" t="s">
        <v>14</v>
      </c>
    </row>
    <row r="250" spans="1:53" s="272" customFormat="1" ht="60">
      <c r="A250" s="267">
        <v>318</v>
      </c>
      <c r="B250" s="263" t="s">
        <v>943</v>
      </c>
      <c r="C250" s="267">
        <v>1</v>
      </c>
      <c r="D250" s="263" t="s">
        <v>157</v>
      </c>
      <c r="E250" s="267">
        <v>19</v>
      </c>
      <c r="F250" s="263" t="s">
        <v>766</v>
      </c>
      <c r="G250" s="267">
        <v>1905</v>
      </c>
      <c r="H250" s="266" t="s">
        <v>767</v>
      </c>
      <c r="I250" s="267">
        <v>1905</v>
      </c>
      <c r="J250" s="263" t="s">
        <v>1015</v>
      </c>
      <c r="K250" s="263" t="s">
        <v>1001</v>
      </c>
      <c r="L250" s="267">
        <v>1905025</v>
      </c>
      <c r="M250" s="263" t="s">
        <v>1133</v>
      </c>
      <c r="N250" s="267">
        <v>1905025</v>
      </c>
      <c r="O250" s="263" t="s">
        <v>1133</v>
      </c>
      <c r="P250" s="279">
        <v>190502500</v>
      </c>
      <c r="Q250" s="268" t="s">
        <v>1134</v>
      </c>
      <c r="R250" s="279">
        <v>190502500</v>
      </c>
      <c r="S250" s="268" t="s">
        <v>1134</v>
      </c>
      <c r="T250" s="279" t="s">
        <v>77</v>
      </c>
      <c r="U250" s="279">
        <v>12</v>
      </c>
      <c r="V250" s="279"/>
      <c r="W250" s="279">
        <f t="shared" ref="W250" si="13">U250+V250</f>
        <v>12</v>
      </c>
      <c r="X250" s="269">
        <v>2020003630132</v>
      </c>
      <c r="Y250" s="303" t="s">
        <v>1135</v>
      </c>
      <c r="Z250" s="263" t="s">
        <v>1136</v>
      </c>
      <c r="AA250" s="183"/>
      <c r="AB250" s="183"/>
      <c r="AC250" s="183">
        <f>90000000/2</f>
        <v>45000000</v>
      </c>
      <c r="AD250" s="183"/>
      <c r="AE250" s="183"/>
      <c r="AF250" s="183"/>
      <c r="AG250" s="186">
        <v>40000000</v>
      </c>
      <c r="AH250" s="183"/>
      <c r="AI250" s="183"/>
      <c r="AJ250" s="185">
        <f t="shared" si="12"/>
        <v>85000000</v>
      </c>
      <c r="AK250" s="298" t="s">
        <v>14</v>
      </c>
    </row>
    <row r="251" spans="1:53" s="272" customFormat="1" ht="90">
      <c r="A251" s="267">
        <v>324</v>
      </c>
      <c r="B251" s="263" t="s">
        <v>1137</v>
      </c>
      <c r="C251" s="267">
        <v>1</v>
      </c>
      <c r="D251" s="263" t="s">
        <v>157</v>
      </c>
      <c r="E251" s="267">
        <v>23</v>
      </c>
      <c r="F251" s="263" t="s">
        <v>1138</v>
      </c>
      <c r="G251" s="267">
        <v>2301</v>
      </c>
      <c r="H251" s="266" t="s">
        <v>1139</v>
      </c>
      <c r="I251" s="267">
        <v>2301</v>
      </c>
      <c r="J251" s="263" t="s">
        <v>1140</v>
      </c>
      <c r="K251" s="263" t="s">
        <v>1141</v>
      </c>
      <c r="L251" s="267">
        <v>2301024</v>
      </c>
      <c r="M251" s="263" t="s">
        <v>1142</v>
      </c>
      <c r="N251" s="267">
        <v>2301024</v>
      </c>
      <c r="O251" s="263" t="s">
        <v>1142</v>
      </c>
      <c r="P251" s="279">
        <v>230102401</v>
      </c>
      <c r="Q251" s="268" t="s">
        <v>1143</v>
      </c>
      <c r="R251" s="279">
        <v>230102401</v>
      </c>
      <c r="S251" s="268" t="s">
        <v>1143</v>
      </c>
      <c r="T251" s="270" t="s">
        <v>77</v>
      </c>
      <c r="U251" s="279">
        <v>15</v>
      </c>
      <c r="V251" s="279"/>
      <c r="W251" s="279">
        <f t="shared" ref="W251" si="14">U251+V251</f>
        <v>15</v>
      </c>
      <c r="X251" s="269">
        <v>2020003630038</v>
      </c>
      <c r="Y251" s="303" t="s">
        <v>1144</v>
      </c>
      <c r="Z251" s="263" t="s">
        <v>1145</v>
      </c>
      <c r="AA251" s="183"/>
      <c r="AB251" s="185"/>
      <c r="AC251" s="185"/>
      <c r="AD251" s="185"/>
      <c r="AE251" s="185"/>
      <c r="AF251" s="185"/>
      <c r="AG251" s="185">
        <v>18000000</v>
      </c>
      <c r="AH251" s="185"/>
      <c r="AI251" s="185"/>
      <c r="AJ251" s="185">
        <f t="shared" si="12"/>
        <v>18000000</v>
      </c>
      <c r="AK251" s="298" t="s">
        <v>13</v>
      </c>
    </row>
    <row r="252" spans="1:53" s="272" customFormat="1" ht="90">
      <c r="A252" s="267">
        <v>324</v>
      </c>
      <c r="B252" s="263" t="s">
        <v>1137</v>
      </c>
      <c r="C252" s="267">
        <v>1</v>
      </c>
      <c r="D252" s="263" t="s">
        <v>157</v>
      </c>
      <c r="E252" s="267">
        <v>23</v>
      </c>
      <c r="F252" s="263" t="s">
        <v>1138</v>
      </c>
      <c r="G252" s="267">
        <v>2301</v>
      </c>
      <c r="H252" s="266" t="s">
        <v>1139</v>
      </c>
      <c r="I252" s="267">
        <v>2301</v>
      </c>
      <c r="J252" s="263" t="s">
        <v>1140</v>
      </c>
      <c r="K252" s="263" t="s">
        <v>1141</v>
      </c>
      <c r="L252" s="267">
        <v>2301024</v>
      </c>
      <c r="M252" s="263" t="s">
        <v>1142</v>
      </c>
      <c r="N252" s="267">
        <v>2301024</v>
      </c>
      <c r="O252" s="263" t="s">
        <v>1142</v>
      </c>
      <c r="P252" s="279">
        <v>230102404</v>
      </c>
      <c r="Q252" s="268" t="s">
        <v>1146</v>
      </c>
      <c r="R252" s="279">
        <v>230102404</v>
      </c>
      <c r="S252" s="268" t="s">
        <v>1146</v>
      </c>
      <c r="T252" s="270" t="s">
        <v>166</v>
      </c>
      <c r="U252" s="279">
        <v>4</v>
      </c>
      <c r="V252" s="279"/>
      <c r="W252" s="279">
        <f t="shared" ref="W252:W263" si="15">U252+V252</f>
        <v>4</v>
      </c>
      <c r="X252" s="269">
        <v>2020003630038</v>
      </c>
      <c r="Y252" s="303" t="s">
        <v>1144</v>
      </c>
      <c r="Z252" s="263" t="s">
        <v>1145</v>
      </c>
      <c r="AA252" s="183"/>
      <c r="AB252" s="185"/>
      <c r="AC252" s="185"/>
      <c r="AD252" s="185"/>
      <c r="AE252" s="185"/>
      <c r="AF252" s="185"/>
      <c r="AG252" s="185">
        <v>100000000</v>
      </c>
      <c r="AH252" s="185"/>
      <c r="AI252" s="185"/>
      <c r="AJ252" s="185">
        <f t="shared" si="12"/>
        <v>100000000</v>
      </c>
      <c r="AK252" s="298" t="s">
        <v>13</v>
      </c>
    </row>
    <row r="253" spans="1:53" s="272" customFormat="1" ht="90">
      <c r="A253" s="267">
        <v>324</v>
      </c>
      <c r="B253" s="263" t="s">
        <v>1137</v>
      </c>
      <c r="C253" s="267">
        <v>1</v>
      </c>
      <c r="D253" s="263" t="s">
        <v>157</v>
      </c>
      <c r="E253" s="267">
        <v>23</v>
      </c>
      <c r="F253" s="263" t="s">
        <v>1138</v>
      </c>
      <c r="G253" s="267">
        <v>2301</v>
      </c>
      <c r="H253" s="266" t="s">
        <v>1139</v>
      </c>
      <c r="I253" s="267">
        <v>2301</v>
      </c>
      <c r="J253" s="263" t="s">
        <v>1140</v>
      </c>
      <c r="K253" s="263" t="s">
        <v>1141</v>
      </c>
      <c r="L253" s="279">
        <v>2301012</v>
      </c>
      <c r="M253" s="263" t="s">
        <v>1147</v>
      </c>
      <c r="N253" s="267">
        <v>2301079</v>
      </c>
      <c r="O253" s="263" t="s">
        <v>1148</v>
      </c>
      <c r="P253" s="279">
        <v>230101204</v>
      </c>
      <c r="Q253" s="268" t="s">
        <v>1149</v>
      </c>
      <c r="R253" s="279">
        <v>230107902</v>
      </c>
      <c r="S253" s="268" t="s">
        <v>1150</v>
      </c>
      <c r="T253" s="270" t="s">
        <v>166</v>
      </c>
      <c r="U253" s="279">
        <v>15</v>
      </c>
      <c r="V253" s="279"/>
      <c r="W253" s="279">
        <f t="shared" si="15"/>
        <v>15</v>
      </c>
      <c r="X253" s="269">
        <v>2020003630038</v>
      </c>
      <c r="Y253" s="303" t="s">
        <v>1144</v>
      </c>
      <c r="Z253" s="263" t="s">
        <v>1145</v>
      </c>
      <c r="AA253" s="183"/>
      <c r="AB253" s="185"/>
      <c r="AC253" s="185"/>
      <c r="AD253" s="185"/>
      <c r="AE253" s="185"/>
      <c r="AF253" s="185"/>
      <c r="AG253" s="185">
        <f>80000000-49707500</f>
        <v>30292500</v>
      </c>
      <c r="AH253" s="185"/>
      <c r="AI253" s="185"/>
      <c r="AJ253" s="185">
        <f t="shared" si="12"/>
        <v>30292500</v>
      </c>
      <c r="AK253" s="298" t="s">
        <v>13</v>
      </c>
    </row>
    <row r="254" spans="1:53" s="272" customFormat="1" ht="90">
      <c r="A254" s="267">
        <v>324</v>
      </c>
      <c r="B254" s="263" t="s">
        <v>1137</v>
      </c>
      <c r="C254" s="267">
        <v>1</v>
      </c>
      <c r="D254" s="263" t="s">
        <v>157</v>
      </c>
      <c r="E254" s="267">
        <v>23</v>
      </c>
      <c r="F254" s="263" t="s">
        <v>1138</v>
      </c>
      <c r="G254" s="267">
        <v>2301</v>
      </c>
      <c r="H254" s="266" t="s">
        <v>1139</v>
      </c>
      <c r="I254" s="267">
        <v>2301</v>
      </c>
      <c r="J254" s="263" t="s">
        <v>1140</v>
      </c>
      <c r="K254" s="263" t="s">
        <v>1141</v>
      </c>
      <c r="L254" s="267">
        <v>2301062</v>
      </c>
      <c r="M254" s="263" t="s">
        <v>1151</v>
      </c>
      <c r="N254" s="267">
        <v>2301062</v>
      </c>
      <c r="O254" s="263" t="s">
        <v>1151</v>
      </c>
      <c r="P254" s="279">
        <v>230106201</v>
      </c>
      <c r="Q254" s="268" t="s">
        <v>1152</v>
      </c>
      <c r="R254" s="279">
        <v>230106201</v>
      </c>
      <c r="S254" s="268" t="s">
        <v>1152</v>
      </c>
      <c r="T254" s="270"/>
      <c r="U254" s="279">
        <v>7</v>
      </c>
      <c r="V254" s="279"/>
      <c r="W254" s="279">
        <f t="shared" si="15"/>
        <v>7</v>
      </c>
      <c r="X254" s="269">
        <v>2020003630038</v>
      </c>
      <c r="Y254" s="303" t="s">
        <v>1144</v>
      </c>
      <c r="Z254" s="263" t="s">
        <v>1145</v>
      </c>
      <c r="AA254" s="183"/>
      <c r="AB254" s="185"/>
      <c r="AC254" s="185"/>
      <c r="AD254" s="185"/>
      <c r="AE254" s="185"/>
      <c r="AF254" s="185"/>
      <c r="AG254" s="185">
        <f>50000000-30207500</f>
        <v>19792500</v>
      </c>
      <c r="AH254" s="185"/>
      <c r="AI254" s="185"/>
      <c r="AJ254" s="185">
        <f t="shared" si="12"/>
        <v>19792500</v>
      </c>
      <c r="AK254" s="298" t="s">
        <v>13</v>
      </c>
    </row>
    <row r="255" spans="1:53" s="272" customFormat="1" ht="90">
      <c r="A255" s="267">
        <v>324</v>
      </c>
      <c r="B255" s="263" t="s">
        <v>1137</v>
      </c>
      <c r="C255" s="267">
        <v>1</v>
      </c>
      <c r="D255" s="263" t="s">
        <v>157</v>
      </c>
      <c r="E255" s="267">
        <v>23</v>
      </c>
      <c r="F255" s="263" t="s">
        <v>1138</v>
      </c>
      <c r="G255" s="267">
        <v>2301</v>
      </c>
      <c r="H255" s="266" t="s">
        <v>1139</v>
      </c>
      <c r="I255" s="267">
        <v>2301</v>
      </c>
      <c r="J255" s="263" t="s">
        <v>1140</v>
      </c>
      <c r="K255" s="263" t="s">
        <v>1153</v>
      </c>
      <c r="L255" s="267">
        <v>2301030</v>
      </c>
      <c r="M255" s="263" t="s">
        <v>1154</v>
      </c>
      <c r="N255" s="267">
        <v>2301030</v>
      </c>
      <c r="O255" s="263" t="s">
        <v>1154</v>
      </c>
      <c r="P255" s="279">
        <v>230103000</v>
      </c>
      <c r="Q255" s="268" t="s">
        <v>1155</v>
      </c>
      <c r="R255" s="279">
        <v>230103000</v>
      </c>
      <c r="S255" s="268" t="s">
        <v>1155</v>
      </c>
      <c r="T255" s="270" t="s">
        <v>166</v>
      </c>
      <c r="U255" s="279">
        <v>7000</v>
      </c>
      <c r="V255" s="279"/>
      <c r="W255" s="279">
        <f t="shared" si="15"/>
        <v>7000</v>
      </c>
      <c r="X255" s="269">
        <v>2020003630139</v>
      </c>
      <c r="Y255" s="303" t="s">
        <v>1156</v>
      </c>
      <c r="Z255" s="263" t="s">
        <v>1157</v>
      </c>
      <c r="AA255" s="183"/>
      <c r="AB255" s="185"/>
      <c r="AC255" s="185"/>
      <c r="AD255" s="185"/>
      <c r="AE255" s="185"/>
      <c r="AF255" s="185"/>
      <c r="AG255" s="185">
        <v>115915000</v>
      </c>
      <c r="AH255" s="185"/>
      <c r="AI255" s="185"/>
      <c r="AJ255" s="185">
        <f t="shared" si="12"/>
        <v>115915000</v>
      </c>
      <c r="AK255" s="298" t="s">
        <v>13</v>
      </c>
    </row>
    <row r="256" spans="1:53" s="272" customFormat="1" ht="90">
      <c r="A256" s="267">
        <v>324</v>
      </c>
      <c r="B256" s="263" t="s">
        <v>1137</v>
      </c>
      <c r="C256" s="267">
        <v>1</v>
      </c>
      <c r="D256" s="263" t="s">
        <v>157</v>
      </c>
      <c r="E256" s="267">
        <v>23</v>
      </c>
      <c r="F256" s="263" t="s">
        <v>1138</v>
      </c>
      <c r="G256" s="267">
        <v>2301</v>
      </c>
      <c r="H256" s="266" t="s">
        <v>1139</v>
      </c>
      <c r="I256" s="267">
        <v>2301</v>
      </c>
      <c r="J256" s="263" t="s">
        <v>1140</v>
      </c>
      <c r="K256" s="263" t="s">
        <v>1153</v>
      </c>
      <c r="L256" s="267">
        <v>2301015</v>
      </c>
      <c r="M256" s="263" t="s">
        <v>1158</v>
      </c>
      <c r="N256" s="267">
        <v>2301015</v>
      </c>
      <c r="O256" s="263" t="s">
        <v>1158</v>
      </c>
      <c r="P256" s="279">
        <v>230101500</v>
      </c>
      <c r="Q256" s="268" t="s">
        <v>1159</v>
      </c>
      <c r="R256" s="279">
        <v>230101500</v>
      </c>
      <c r="S256" s="268" t="s">
        <v>1159</v>
      </c>
      <c r="T256" s="270" t="s">
        <v>77</v>
      </c>
      <c r="U256" s="279">
        <v>3</v>
      </c>
      <c r="V256" s="279"/>
      <c r="W256" s="279">
        <f t="shared" si="15"/>
        <v>3</v>
      </c>
      <c r="X256" s="269">
        <v>2020003630139</v>
      </c>
      <c r="Y256" s="303" t="s">
        <v>1156</v>
      </c>
      <c r="Z256" s="263" t="s">
        <v>1157</v>
      </c>
      <c r="AA256" s="183"/>
      <c r="AB256" s="185"/>
      <c r="AC256" s="185"/>
      <c r="AD256" s="185"/>
      <c r="AE256" s="185"/>
      <c r="AF256" s="185"/>
      <c r="AG256" s="185">
        <v>18000000</v>
      </c>
      <c r="AH256" s="185"/>
      <c r="AI256" s="185"/>
      <c r="AJ256" s="185">
        <f t="shared" si="12"/>
        <v>18000000</v>
      </c>
      <c r="AK256" s="298" t="s">
        <v>13</v>
      </c>
    </row>
    <row r="257" spans="1:38" s="272" customFormat="1" ht="90">
      <c r="A257" s="267">
        <v>324</v>
      </c>
      <c r="B257" s="263" t="s">
        <v>1137</v>
      </c>
      <c r="C257" s="267">
        <v>1</v>
      </c>
      <c r="D257" s="263" t="s">
        <v>157</v>
      </c>
      <c r="E257" s="267">
        <v>23</v>
      </c>
      <c r="F257" s="263" t="s">
        <v>1138</v>
      </c>
      <c r="G257" s="267">
        <v>2301</v>
      </c>
      <c r="H257" s="266" t="s">
        <v>1139</v>
      </c>
      <c r="I257" s="267">
        <v>2301</v>
      </c>
      <c r="J257" s="263" t="s">
        <v>1140</v>
      </c>
      <c r="K257" s="263" t="s">
        <v>1153</v>
      </c>
      <c r="L257" s="267">
        <v>2301004</v>
      </c>
      <c r="M257" s="263" t="s">
        <v>263</v>
      </c>
      <c r="N257" s="267">
        <v>2301004</v>
      </c>
      <c r="O257" s="263" t="s">
        <v>263</v>
      </c>
      <c r="P257" s="279">
        <v>230200400</v>
      </c>
      <c r="Q257" s="268" t="s">
        <v>265</v>
      </c>
      <c r="R257" s="279">
        <v>230100400</v>
      </c>
      <c r="S257" s="278" t="s">
        <v>265</v>
      </c>
      <c r="T257" s="270" t="s">
        <v>77</v>
      </c>
      <c r="U257" s="279">
        <v>1</v>
      </c>
      <c r="V257" s="279"/>
      <c r="W257" s="279">
        <f t="shared" si="15"/>
        <v>1</v>
      </c>
      <c r="X257" s="269">
        <v>2020003630139</v>
      </c>
      <c r="Y257" s="303" t="s">
        <v>1156</v>
      </c>
      <c r="Z257" s="263" t="s">
        <v>1157</v>
      </c>
      <c r="AA257" s="183"/>
      <c r="AB257" s="185"/>
      <c r="AC257" s="185"/>
      <c r="AD257" s="185"/>
      <c r="AE257" s="185"/>
      <c r="AF257" s="185"/>
      <c r="AG257" s="185">
        <v>18000000</v>
      </c>
      <c r="AH257" s="185"/>
      <c r="AI257" s="185"/>
      <c r="AJ257" s="185">
        <f t="shared" si="12"/>
        <v>18000000</v>
      </c>
      <c r="AK257" s="298" t="s">
        <v>13</v>
      </c>
    </row>
    <row r="258" spans="1:38" s="272" customFormat="1" ht="90">
      <c r="A258" s="267">
        <v>324</v>
      </c>
      <c r="B258" s="263" t="s">
        <v>1137</v>
      </c>
      <c r="C258" s="267">
        <v>1</v>
      </c>
      <c r="D258" s="263" t="s">
        <v>157</v>
      </c>
      <c r="E258" s="267">
        <v>23</v>
      </c>
      <c r="F258" s="263" t="s">
        <v>1138</v>
      </c>
      <c r="G258" s="267">
        <v>2301</v>
      </c>
      <c r="H258" s="266" t="s">
        <v>1139</v>
      </c>
      <c r="I258" s="267">
        <v>2301</v>
      </c>
      <c r="J258" s="263" t="s">
        <v>1140</v>
      </c>
      <c r="K258" s="263" t="s">
        <v>1153</v>
      </c>
      <c r="L258" s="267">
        <v>2301035</v>
      </c>
      <c r="M258" s="263" t="s">
        <v>1160</v>
      </c>
      <c r="N258" s="267">
        <v>2301035</v>
      </c>
      <c r="O258" s="263" t="s">
        <v>1160</v>
      </c>
      <c r="P258" s="279">
        <v>230103500</v>
      </c>
      <c r="Q258" s="268" t="s">
        <v>1161</v>
      </c>
      <c r="R258" s="279">
        <v>230103500</v>
      </c>
      <c r="S258" s="268" t="s">
        <v>1161</v>
      </c>
      <c r="T258" s="270" t="s">
        <v>166</v>
      </c>
      <c r="U258" s="279">
        <v>40</v>
      </c>
      <c r="V258" s="279"/>
      <c r="W258" s="279">
        <f t="shared" si="15"/>
        <v>40</v>
      </c>
      <c r="X258" s="269">
        <v>2020003630139</v>
      </c>
      <c r="Y258" s="303" t="s">
        <v>1156</v>
      </c>
      <c r="Z258" s="263" t="s">
        <v>1157</v>
      </c>
      <c r="AA258" s="183"/>
      <c r="AB258" s="185"/>
      <c r="AC258" s="185"/>
      <c r="AD258" s="185"/>
      <c r="AE258" s="185"/>
      <c r="AF258" s="185"/>
      <c r="AG258" s="185">
        <v>36000000</v>
      </c>
      <c r="AH258" s="185"/>
      <c r="AI258" s="185"/>
      <c r="AJ258" s="185">
        <f t="shared" si="12"/>
        <v>36000000</v>
      </c>
      <c r="AK258" s="298" t="s">
        <v>13</v>
      </c>
    </row>
    <row r="259" spans="1:38" s="272" customFormat="1" ht="90">
      <c r="A259" s="267">
        <v>324</v>
      </c>
      <c r="B259" s="263" t="s">
        <v>1137</v>
      </c>
      <c r="C259" s="267">
        <v>1</v>
      </c>
      <c r="D259" s="263" t="s">
        <v>157</v>
      </c>
      <c r="E259" s="267">
        <v>23</v>
      </c>
      <c r="F259" s="263" t="s">
        <v>1138</v>
      </c>
      <c r="G259" s="267">
        <v>2301</v>
      </c>
      <c r="H259" s="266" t="s">
        <v>1139</v>
      </c>
      <c r="I259" s="267">
        <v>2301</v>
      </c>
      <c r="J259" s="263" t="s">
        <v>1140</v>
      </c>
      <c r="K259" s="263" t="s">
        <v>1153</v>
      </c>
      <c r="L259" s="267">
        <v>2301042</v>
      </c>
      <c r="M259" s="263" t="s">
        <v>1162</v>
      </c>
      <c r="N259" s="267">
        <v>2301042</v>
      </c>
      <c r="O259" s="263" t="s">
        <v>1162</v>
      </c>
      <c r="P259" s="279">
        <v>230104201</v>
      </c>
      <c r="Q259" s="268" t="s">
        <v>1163</v>
      </c>
      <c r="R259" s="279">
        <v>230104201</v>
      </c>
      <c r="S259" s="268" t="s">
        <v>1163</v>
      </c>
      <c r="T259" s="270" t="s">
        <v>77</v>
      </c>
      <c r="U259" s="279">
        <v>1</v>
      </c>
      <c r="V259" s="279"/>
      <c r="W259" s="279">
        <f t="shared" si="15"/>
        <v>1</v>
      </c>
      <c r="X259" s="269">
        <v>2020003630139</v>
      </c>
      <c r="Y259" s="303" t="s">
        <v>1156</v>
      </c>
      <c r="Z259" s="263" t="s">
        <v>1157</v>
      </c>
      <c r="AA259" s="183"/>
      <c r="AB259" s="185"/>
      <c r="AC259" s="185"/>
      <c r="AD259" s="185"/>
      <c r="AE259" s="185"/>
      <c r="AF259" s="185"/>
      <c r="AG259" s="185">
        <v>18000000</v>
      </c>
      <c r="AH259" s="185"/>
      <c r="AI259" s="185"/>
      <c r="AJ259" s="185">
        <f t="shared" si="12"/>
        <v>18000000</v>
      </c>
      <c r="AK259" s="298" t="s">
        <v>13</v>
      </c>
    </row>
    <row r="260" spans="1:38" s="272" customFormat="1" ht="90">
      <c r="A260" s="267">
        <v>324</v>
      </c>
      <c r="B260" s="263" t="s">
        <v>1137</v>
      </c>
      <c r="C260" s="267">
        <v>1</v>
      </c>
      <c r="D260" s="263" t="s">
        <v>157</v>
      </c>
      <c r="E260" s="267">
        <v>23</v>
      </c>
      <c r="F260" s="263" t="s">
        <v>1138</v>
      </c>
      <c r="G260" s="267">
        <v>2302</v>
      </c>
      <c r="H260" s="266" t="s">
        <v>1164</v>
      </c>
      <c r="I260" s="267">
        <v>2302</v>
      </c>
      <c r="J260" s="263" t="s">
        <v>1165</v>
      </c>
      <c r="K260" s="263" t="s">
        <v>1141</v>
      </c>
      <c r="L260" s="267">
        <v>2302022</v>
      </c>
      <c r="M260" s="263" t="s">
        <v>1166</v>
      </c>
      <c r="N260" s="267">
        <v>2302022</v>
      </c>
      <c r="O260" s="263" t="s">
        <v>1166</v>
      </c>
      <c r="P260" s="279">
        <v>230202200</v>
      </c>
      <c r="Q260" s="268" t="s">
        <v>1167</v>
      </c>
      <c r="R260" s="279">
        <v>230202200</v>
      </c>
      <c r="S260" s="268" t="s">
        <v>1167</v>
      </c>
      <c r="T260" s="270" t="s">
        <v>166</v>
      </c>
      <c r="U260" s="279">
        <v>30</v>
      </c>
      <c r="V260" s="279"/>
      <c r="W260" s="279">
        <f t="shared" si="15"/>
        <v>30</v>
      </c>
      <c r="X260" s="269">
        <v>2020003630039</v>
      </c>
      <c r="Y260" s="303" t="s">
        <v>1168</v>
      </c>
      <c r="Z260" s="263" t="s">
        <v>1169</v>
      </c>
      <c r="AA260" s="183"/>
      <c r="AB260" s="185"/>
      <c r="AC260" s="185"/>
      <c r="AD260" s="185"/>
      <c r="AE260" s="185"/>
      <c r="AF260" s="185"/>
      <c r="AG260" s="185">
        <v>36000000</v>
      </c>
      <c r="AH260" s="185"/>
      <c r="AI260" s="185"/>
      <c r="AJ260" s="185">
        <f t="shared" si="12"/>
        <v>36000000</v>
      </c>
      <c r="AK260" s="298" t="s">
        <v>13</v>
      </c>
    </row>
    <row r="261" spans="1:38" s="272" customFormat="1" ht="90">
      <c r="A261" s="267">
        <v>324</v>
      </c>
      <c r="B261" s="263" t="s">
        <v>1137</v>
      </c>
      <c r="C261" s="267">
        <v>1</v>
      </c>
      <c r="D261" s="263" t="s">
        <v>157</v>
      </c>
      <c r="E261" s="267">
        <v>23</v>
      </c>
      <c r="F261" s="263" t="s">
        <v>1138</v>
      </c>
      <c r="G261" s="267">
        <v>2302</v>
      </c>
      <c r="H261" s="266" t="s">
        <v>1164</v>
      </c>
      <c r="I261" s="267">
        <v>2302</v>
      </c>
      <c r="J261" s="263" t="s">
        <v>1165</v>
      </c>
      <c r="K261" s="263" t="s">
        <v>1153</v>
      </c>
      <c r="L261" s="267">
        <v>2302021</v>
      </c>
      <c r="M261" s="263" t="s">
        <v>1170</v>
      </c>
      <c r="N261" s="267">
        <v>2302021</v>
      </c>
      <c r="O261" s="263" t="s">
        <v>1170</v>
      </c>
      <c r="P261" s="279">
        <v>230202100</v>
      </c>
      <c r="Q261" s="268" t="s">
        <v>1171</v>
      </c>
      <c r="R261" s="279">
        <v>230202100</v>
      </c>
      <c r="S261" s="268" t="s">
        <v>1171</v>
      </c>
      <c r="T261" s="270" t="s">
        <v>166</v>
      </c>
      <c r="U261" s="279">
        <v>10</v>
      </c>
      <c r="V261" s="279"/>
      <c r="W261" s="279">
        <f t="shared" si="15"/>
        <v>10</v>
      </c>
      <c r="X261" s="269">
        <v>2020003630039</v>
      </c>
      <c r="Y261" s="263" t="s">
        <v>1168</v>
      </c>
      <c r="Z261" s="263" t="s">
        <v>1169</v>
      </c>
      <c r="AA261" s="183"/>
      <c r="AB261" s="185"/>
      <c r="AC261" s="185"/>
      <c r="AD261" s="185"/>
      <c r="AE261" s="185"/>
      <c r="AF261" s="185"/>
      <c r="AG261" s="185">
        <v>70000000</v>
      </c>
      <c r="AH261" s="185"/>
      <c r="AI261" s="185"/>
      <c r="AJ261" s="185">
        <f t="shared" si="12"/>
        <v>70000000</v>
      </c>
      <c r="AK261" s="298" t="s">
        <v>13</v>
      </c>
    </row>
    <row r="262" spans="1:38" s="272" customFormat="1" ht="90">
      <c r="A262" s="267">
        <v>324</v>
      </c>
      <c r="B262" s="304" t="s">
        <v>1137</v>
      </c>
      <c r="C262" s="305">
        <v>1</v>
      </c>
      <c r="D262" s="263" t="s">
        <v>157</v>
      </c>
      <c r="E262" s="305">
        <v>23</v>
      </c>
      <c r="F262" s="304" t="s">
        <v>1138</v>
      </c>
      <c r="G262" s="305">
        <v>2302</v>
      </c>
      <c r="H262" s="266" t="s">
        <v>1164</v>
      </c>
      <c r="I262" s="305">
        <v>2302</v>
      </c>
      <c r="J262" s="304" t="s">
        <v>1165</v>
      </c>
      <c r="K262" s="304" t="s">
        <v>1172</v>
      </c>
      <c r="L262" s="305">
        <v>2302058</v>
      </c>
      <c r="M262" s="304" t="s">
        <v>1173</v>
      </c>
      <c r="N262" s="305">
        <v>2302058</v>
      </c>
      <c r="O262" s="304" t="s">
        <v>1173</v>
      </c>
      <c r="P262" s="306">
        <v>230205800</v>
      </c>
      <c r="Q262" s="307" t="s">
        <v>1174</v>
      </c>
      <c r="R262" s="306">
        <v>230205800</v>
      </c>
      <c r="S262" s="307" t="s">
        <v>1174</v>
      </c>
      <c r="T262" s="308" t="s">
        <v>166</v>
      </c>
      <c r="U262" s="306">
        <v>400</v>
      </c>
      <c r="V262" s="306"/>
      <c r="W262" s="279">
        <f t="shared" si="15"/>
        <v>400</v>
      </c>
      <c r="X262" s="309">
        <v>2020003630039</v>
      </c>
      <c r="Y262" s="310" t="s">
        <v>1168</v>
      </c>
      <c r="Z262" s="304" t="s">
        <v>1169</v>
      </c>
      <c r="AA262" s="220"/>
      <c r="AB262" s="221"/>
      <c r="AC262" s="221"/>
      <c r="AD262" s="221"/>
      <c r="AE262" s="221"/>
      <c r="AF262" s="221"/>
      <c r="AG262" s="185">
        <v>20000000</v>
      </c>
      <c r="AH262" s="221"/>
      <c r="AI262" s="221"/>
      <c r="AJ262" s="185">
        <f t="shared" si="12"/>
        <v>20000000</v>
      </c>
      <c r="AK262" s="311" t="s">
        <v>13</v>
      </c>
    </row>
    <row r="263" spans="1:38" s="272" customFormat="1" ht="90">
      <c r="A263" s="312">
        <v>324</v>
      </c>
      <c r="B263" s="264" t="s">
        <v>1137</v>
      </c>
      <c r="C263" s="313">
        <v>1</v>
      </c>
      <c r="D263" s="263" t="s">
        <v>157</v>
      </c>
      <c r="E263" s="313">
        <v>23</v>
      </c>
      <c r="F263" s="264" t="s">
        <v>1138</v>
      </c>
      <c r="G263" s="313">
        <v>2302</v>
      </c>
      <c r="H263" s="266" t="s">
        <v>1164</v>
      </c>
      <c r="I263" s="313">
        <v>2302</v>
      </c>
      <c r="J263" s="264" t="s">
        <v>1165</v>
      </c>
      <c r="K263" s="264" t="s">
        <v>1172</v>
      </c>
      <c r="L263" s="313">
        <v>2302068</v>
      </c>
      <c r="M263" s="264" t="s">
        <v>1175</v>
      </c>
      <c r="N263" s="313">
        <v>2302068</v>
      </c>
      <c r="O263" s="264" t="s">
        <v>1175</v>
      </c>
      <c r="P263" s="314">
        <v>230206800</v>
      </c>
      <c r="Q263" s="315" t="s">
        <v>1176</v>
      </c>
      <c r="R263" s="314">
        <v>230206800</v>
      </c>
      <c r="S263" s="315" t="s">
        <v>1176</v>
      </c>
      <c r="T263" s="316" t="s">
        <v>166</v>
      </c>
      <c r="U263" s="314">
        <v>80</v>
      </c>
      <c r="V263" s="314"/>
      <c r="W263" s="279">
        <f t="shared" si="15"/>
        <v>80</v>
      </c>
      <c r="X263" s="317">
        <v>2020003630039</v>
      </c>
      <c r="Y263" s="318" t="s">
        <v>1168</v>
      </c>
      <c r="Z263" s="264" t="s">
        <v>1169</v>
      </c>
      <c r="AA263" s="222"/>
      <c r="AB263" s="223"/>
      <c r="AC263" s="223"/>
      <c r="AD263" s="223"/>
      <c r="AE263" s="223"/>
      <c r="AF263" s="223"/>
      <c r="AG263" s="185">
        <v>20000000</v>
      </c>
      <c r="AH263" s="223"/>
      <c r="AI263" s="223"/>
      <c r="AJ263" s="185">
        <f t="shared" ref="AJ263:AJ295" si="16">AA263+AB263+AC263+AD263+AE263+AF263+AG263+AH263+AI263</f>
        <v>20000000</v>
      </c>
      <c r="AK263" s="319" t="s">
        <v>13</v>
      </c>
    </row>
    <row r="264" spans="1:38" s="272" customFormat="1" ht="90">
      <c r="A264" s="312">
        <v>324</v>
      </c>
      <c r="B264" s="264" t="s">
        <v>1137</v>
      </c>
      <c r="C264" s="313">
        <v>2</v>
      </c>
      <c r="D264" s="264" t="s">
        <v>209</v>
      </c>
      <c r="E264" s="313">
        <v>39</v>
      </c>
      <c r="F264" s="264" t="s">
        <v>756</v>
      </c>
      <c r="G264" s="313" t="s">
        <v>1177</v>
      </c>
      <c r="H264" s="266" t="s">
        <v>1178</v>
      </c>
      <c r="I264" s="313" t="s">
        <v>1177</v>
      </c>
      <c r="J264" s="264" t="s">
        <v>1179</v>
      </c>
      <c r="K264" s="264" t="s">
        <v>1180</v>
      </c>
      <c r="L264" s="313">
        <v>3903005</v>
      </c>
      <c r="M264" s="264" t="s">
        <v>1181</v>
      </c>
      <c r="N264" s="313">
        <v>3903005</v>
      </c>
      <c r="O264" s="264" t="s">
        <v>1181</v>
      </c>
      <c r="P264" s="224" t="s">
        <v>1182</v>
      </c>
      <c r="Q264" s="315" t="s">
        <v>1183</v>
      </c>
      <c r="R264" s="224" t="s">
        <v>1182</v>
      </c>
      <c r="S264" s="315" t="s">
        <v>1183</v>
      </c>
      <c r="T264" s="316" t="s">
        <v>77</v>
      </c>
      <c r="U264" s="314">
        <v>1</v>
      </c>
      <c r="V264" s="314"/>
      <c r="W264" s="314">
        <f>+U264+V264</f>
        <v>1</v>
      </c>
      <c r="X264" s="317">
        <v>2020003630140</v>
      </c>
      <c r="Y264" s="320" t="s">
        <v>1184</v>
      </c>
      <c r="Z264" s="320" t="s">
        <v>1185</v>
      </c>
      <c r="AA264" s="222"/>
      <c r="AB264" s="223"/>
      <c r="AC264" s="223"/>
      <c r="AD264" s="223"/>
      <c r="AE264" s="223"/>
      <c r="AF264" s="223"/>
      <c r="AG264" s="185">
        <v>7573172.6670000004</v>
      </c>
      <c r="AH264" s="223"/>
      <c r="AI264" s="223"/>
      <c r="AJ264" s="185">
        <f t="shared" si="16"/>
        <v>7573172.6670000004</v>
      </c>
      <c r="AK264" s="319" t="s">
        <v>13</v>
      </c>
    </row>
    <row r="265" spans="1:38" s="272" customFormat="1" ht="90">
      <c r="A265" s="312">
        <v>324</v>
      </c>
      <c r="B265" s="264" t="s">
        <v>1137</v>
      </c>
      <c r="C265" s="313">
        <v>2</v>
      </c>
      <c r="D265" s="264" t="s">
        <v>209</v>
      </c>
      <c r="E265" s="313">
        <v>39</v>
      </c>
      <c r="F265" s="264" t="s">
        <v>756</v>
      </c>
      <c r="G265" s="313" t="s">
        <v>1177</v>
      </c>
      <c r="H265" s="266" t="s">
        <v>1178</v>
      </c>
      <c r="I265" s="313" t="s">
        <v>1177</v>
      </c>
      <c r="J265" s="264" t="s">
        <v>1179</v>
      </c>
      <c r="K265" s="264" t="s">
        <v>1180</v>
      </c>
      <c r="L265" s="313">
        <v>3903005</v>
      </c>
      <c r="M265" s="264" t="s">
        <v>1181</v>
      </c>
      <c r="N265" s="313">
        <v>3903005</v>
      </c>
      <c r="O265" s="264" t="s">
        <v>1181</v>
      </c>
      <c r="P265" s="224" t="s">
        <v>1186</v>
      </c>
      <c r="Q265" s="315" t="s">
        <v>1187</v>
      </c>
      <c r="R265" s="224" t="s">
        <v>1186</v>
      </c>
      <c r="S265" s="315" t="s">
        <v>1187</v>
      </c>
      <c r="T265" s="316" t="s">
        <v>166</v>
      </c>
      <c r="U265" s="314">
        <v>80</v>
      </c>
      <c r="V265" s="314"/>
      <c r="W265" s="314">
        <f>+U265+V265</f>
        <v>80</v>
      </c>
      <c r="X265" s="317">
        <v>2020003630140</v>
      </c>
      <c r="Y265" s="318" t="s">
        <v>1184</v>
      </c>
      <c r="Z265" s="264" t="s">
        <v>1185</v>
      </c>
      <c r="AA265" s="222"/>
      <c r="AB265" s="223"/>
      <c r="AC265" s="223"/>
      <c r="AD265" s="223"/>
      <c r="AE265" s="223"/>
      <c r="AF265" s="223"/>
      <c r="AG265" s="185">
        <v>7573172.6670000004</v>
      </c>
      <c r="AH265" s="223"/>
      <c r="AI265" s="223"/>
      <c r="AJ265" s="185">
        <f t="shared" si="16"/>
        <v>7573172.6670000004</v>
      </c>
      <c r="AK265" s="319" t="s">
        <v>13</v>
      </c>
    </row>
    <row r="266" spans="1:38" s="272" customFormat="1" ht="90">
      <c r="A266" s="312">
        <v>324</v>
      </c>
      <c r="B266" s="264" t="s">
        <v>1137</v>
      </c>
      <c r="C266" s="313">
        <v>2</v>
      </c>
      <c r="D266" s="264" t="s">
        <v>209</v>
      </c>
      <c r="E266" s="313">
        <v>39</v>
      </c>
      <c r="F266" s="264" t="s">
        <v>756</v>
      </c>
      <c r="G266" s="313" t="s">
        <v>1177</v>
      </c>
      <c r="H266" s="266" t="s">
        <v>1178</v>
      </c>
      <c r="I266" s="313" t="s">
        <v>1177</v>
      </c>
      <c r="J266" s="264" t="s">
        <v>1179</v>
      </c>
      <c r="K266" s="264" t="s">
        <v>1180</v>
      </c>
      <c r="L266" s="313">
        <v>3903005</v>
      </c>
      <c r="M266" s="264" t="s">
        <v>1181</v>
      </c>
      <c r="N266" s="313">
        <v>3903005</v>
      </c>
      <c r="O266" s="264" t="s">
        <v>1181</v>
      </c>
      <c r="P266" s="224" t="s">
        <v>1188</v>
      </c>
      <c r="Q266" s="315" t="s">
        <v>1189</v>
      </c>
      <c r="R266" s="224" t="s">
        <v>1188</v>
      </c>
      <c r="S266" s="315" t="s">
        <v>1189</v>
      </c>
      <c r="T266" s="316" t="s">
        <v>166</v>
      </c>
      <c r="U266" s="314">
        <v>80</v>
      </c>
      <c r="V266" s="314"/>
      <c r="W266" s="314">
        <f>+U266+V266</f>
        <v>80</v>
      </c>
      <c r="X266" s="317">
        <v>2020003630140</v>
      </c>
      <c r="Y266" s="318" t="s">
        <v>1184</v>
      </c>
      <c r="Z266" s="264" t="s">
        <v>1185</v>
      </c>
      <c r="AA266" s="222"/>
      <c r="AB266" s="223"/>
      <c r="AC266" s="223"/>
      <c r="AD266" s="223"/>
      <c r="AE266" s="223"/>
      <c r="AF266" s="223"/>
      <c r="AG266" s="225">
        <v>7573172.6670000004</v>
      </c>
      <c r="AH266" s="223"/>
      <c r="AI266" s="223"/>
      <c r="AJ266" s="185">
        <f t="shared" si="16"/>
        <v>7573172.6670000004</v>
      </c>
      <c r="AK266" s="319" t="s">
        <v>13</v>
      </c>
    </row>
    <row r="267" spans="1:38" s="272" customFormat="1" ht="90">
      <c r="A267" s="312">
        <v>324</v>
      </c>
      <c r="B267" s="264" t="s">
        <v>1137</v>
      </c>
      <c r="C267" s="313">
        <v>2</v>
      </c>
      <c r="D267" s="264" t="s">
        <v>209</v>
      </c>
      <c r="E267" s="313">
        <v>39</v>
      </c>
      <c r="F267" s="264" t="s">
        <v>756</v>
      </c>
      <c r="G267" s="313">
        <v>3904</v>
      </c>
      <c r="H267" s="266" t="s">
        <v>1190</v>
      </c>
      <c r="I267" s="313">
        <v>3904</v>
      </c>
      <c r="J267" s="264" t="s">
        <v>758</v>
      </c>
      <c r="K267" s="264" t="s">
        <v>1191</v>
      </c>
      <c r="L267" s="313">
        <v>3904018</v>
      </c>
      <c r="M267" s="264" t="s">
        <v>1192</v>
      </c>
      <c r="N267" s="313">
        <v>3904018</v>
      </c>
      <c r="O267" s="264" t="s">
        <v>1192</v>
      </c>
      <c r="P267" s="224">
        <v>390401809</v>
      </c>
      <c r="Q267" s="315" t="s">
        <v>1193</v>
      </c>
      <c r="R267" s="224">
        <v>390401809</v>
      </c>
      <c r="S267" s="315" t="s">
        <v>1193</v>
      </c>
      <c r="T267" s="316" t="s">
        <v>166</v>
      </c>
      <c r="U267" s="314">
        <v>7</v>
      </c>
      <c r="V267" s="314"/>
      <c r="W267" s="314">
        <f>+U267+V267</f>
        <v>7</v>
      </c>
      <c r="X267" s="317">
        <v>2020003630040</v>
      </c>
      <c r="Y267" s="318" t="s">
        <v>1194</v>
      </c>
      <c r="Z267" s="264" t="s">
        <v>1195</v>
      </c>
      <c r="AA267" s="222"/>
      <c r="AB267" s="223"/>
      <c r="AC267" s="223"/>
      <c r="AD267" s="223"/>
      <c r="AE267" s="223"/>
      <c r="AF267" s="223"/>
      <c r="AG267" s="223">
        <v>18000000</v>
      </c>
      <c r="AH267" s="223"/>
      <c r="AI267" s="223"/>
      <c r="AJ267" s="185">
        <f t="shared" si="16"/>
        <v>18000000</v>
      </c>
      <c r="AK267" s="319" t="s">
        <v>13</v>
      </c>
    </row>
    <row r="268" spans="1:38" s="272" customFormat="1" ht="90">
      <c r="A268" s="312">
        <v>324</v>
      </c>
      <c r="B268" s="264" t="s">
        <v>1137</v>
      </c>
      <c r="C268" s="313">
        <v>4</v>
      </c>
      <c r="D268" s="264" t="s">
        <v>67</v>
      </c>
      <c r="E268" s="313">
        <v>23</v>
      </c>
      <c r="F268" s="264" t="s">
        <v>1138</v>
      </c>
      <c r="G268" s="313">
        <v>2302</v>
      </c>
      <c r="H268" s="266" t="s">
        <v>1164</v>
      </c>
      <c r="I268" s="313">
        <v>2302</v>
      </c>
      <c r="J268" s="264" t="s">
        <v>1165</v>
      </c>
      <c r="K268" s="264" t="s">
        <v>1196</v>
      </c>
      <c r="L268" s="313">
        <v>2302003</v>
      </c>
      <c r="M268" s="264" t="s">
        <v>1197</v>
      </c>
      <c r="N268" s="313">
        <v>2302003</v>
      </c>
      <c r="O268" s="264" t="s">
        <v>1197</v>
      </c>
      <c r="P268" s="224">
        <v>230200300</v>
      </c>
      <c r="Q268" s="315" t="s">
        <v>1198</v>
      </c>
      <c r="R268" s="224">
        <v>230200300</v>
      </c>
      <c r="S268" s="315" t="s">
        <v>1198</v>
      </c>
      <c r="T268" s="316" t="s">
        <v>166</v>
      </c>
      <c r="U268" s="314">
        <v>3</v>
      </c>
      <c r="V268" s="314"/>
      <c r="W268" s="314">
        <f t="shared" ref="W268:W279" si="17">U268+V268</f>
        <v>3</v>
      </c>
      <c r="X268" s="317">
        <v>2020003630141</v>
      </c>
      <c r="Y268" s="318" t="s">
        <v>1199</v>
      </c>
      <c r="Z268" s="264" t="s">
        <v>1200</v>
      </c>
      <c r="AA268" s="222"/>
      <c r="AB268" s="223"/>
      <c r="AC268" s="223"/>
      <c r="AD268" s="223"/>
      <c r="AE268" s="223"/>
      <c r="AF268" s="223"/>
      <c r="AG268" s="223">
        <v>120000000</v>
      </c>
      <c r="AH268" s="223"/>
      <c r="AI268" s="223"/>
      <c r="AJ268" s="185">
        <f t="shared" si="16"/>
        <v>120000000</v>
      </c>
      <c r="AK268" s="319" t="s">
        <v>13</v>
      </c>
    </row>
    <row r="269" spans="1:38" s="272" customFormat="1" ht="90">
      <c r="A269" s="312">
        <v>324</v>
      </c>
      <c r="B269" s="264" t="s">
        <v>1137</v>
      </c>
      <c r="C269" s="313">
        <v>4</v>
      </c>
      <c r="D269" s="264" t="s">
        <v>67</v>
      </c>
      <c r="E269" s="313">
        <v>23</v>
      </c>
      <c r="F269" s="264" t="s">
        <v>1138</v>
      </c>
      <c r="G269" s="313">
        <v>2302</v>
      </c>
      <c r="H269" s="266" t="s">
        <v>1164</v>
      </c>
      <c r="I269" s="313">
        <v>2302</v>
      </c>
      <c r="J269" s="264" t="s">
        <v>1165</v>
      </c>
      <c r="K269" s="264" t="s">
        <v>1196</v>
      </c>
      <c r="L269" s="313">
        <v>2302033</v>
      </c>
      <c r="M269" s="264" t="s">
        <v>1201</v>
      </c>
      <c r="N269" s="313">
        <v>2302033</v>
      </c>
      <c r="O269" s="264" t="s">
        <v>1201</v>
      </c>
      <c r="P269" s="224">
        <v>230203300</v>
      </c>
      <c r="Q269" s="315" t="s">
        <v>1202</v>
      </c>
      <c r="R269" s="224">
        <v>230203300</v>
      </c>
      <c r="S269" s="315" t="s">
        <v>1202</v>
      </c>
      <c r="T269" s="316" t="s">
        <v>77</v>
      </c>
      <c r="U269" s="314">
        <v>100</v>
      </c>
      <c r="V269" s="314"/>
      <c r="W269" s="314">
        <f t="shared" si="17"/>
        <v>100</v>
      </c>
      <c r="X269" s="317">
        <v>2020003630141</v>
      </c>
      <c r="Y269" s="318" t="s">
        <v>1199</v>
      </c>
      <c r="Z269" s="264" t="s">
        <v>1200</v>
      </c>
      <c r="AA269" s="222"/>
      <c r="AB269" s="223"/>
      <c r="AC269" s="223"/>
      <c r="AD269" s="223"/>
      <c r="AE269" s="223"/>
      <c r="AF269" s="223"/>
      <c r="AG269" s="223">
        <v>50000000</v>
      </c>
      <c r="AH269" s="223"/>
      <c r="AI269" s="223"/>
      <c r="AJ269" s="185">
        <f t="shared" si="16"/>
        <v>50000000</v>
      </c>
      <c r="AK269" s="319" t="s">
        <v>13</v>
      </c>
    </row>
    <row r="270" spans="1:38" s="272" customFormat="1" ht="90">
      <c r="A270" s="312">
        <v>324</v>
      </c>
      <c r="B270" s="264" t="s">
        <v>1137</v>
      </c>
      <c r="C270" s="313">
        <v>4</v>
      </c>
      <c r="D270" s="264" t="s">
        <v>67</v>
      </c>
      <c r="E270" s="313">
        <v>23</v>
      </c>
      <c r="F270" s="264" t="s">
        <v>1138</v>
      </c>
      <c r="G270" s="313">
        <v>2302</v>
      </c>
      <c r="H270" s="266" t="s">
        <v>1164</v>
      </c>
      <c r="I270" s="313">
        <v>2302</v>
      </c>
      <c r="J270" s="264" t="s">
        <v>1165</v>
      </c>
      <c r="K270" s="264" t="s">
        <v>1196</v>
      </c>
      <c r="L270" s="313">
        <v>2302066</v>
      </c>
      <c r="M270" s="264" t="s">
        <v>1203</v>
      </c>
      <c r="N270" s="313">
        <v>2302066</v>
      </c>
      <c r="O270" s="264" t="s">
        <v>1203</v>
      </c>
      <c r="P270" s="224">
        <v>230206600</v>
      </c>
      <c r="Q270" s="315" t="s">
        <v>1204</v>
      </c>
      <c r="R270" s="224">
        <v>230206600</v>
      </c>
      <c r="S270" s="315" t="s">
        <v>1204</v>
      </c>
      <c r="T270" s="316" t="s">
        <v>166</v>
      </c>
      <c r="U270" s="314">
        <v>60</v>
      </c>
      <c r="V270" s="314"/>
      <c r="W270" s="314">
        <f t="shared" si="17"/>
        <v>60</v>
      </c>
      <c r="X270" s="317">
        <v>2020003630141</v>
      </c>
      <c r="Y270" s="318" t="s">
        <v>1199</v>
      </c>
      <c r="Z270" s="264" t="s">
        <v>1200</v>
      </c>
      <c r="AA270" s="222"/>
      <c r="AB270" s="223"/>
      <c r="AC270" s="223"/>
      <c r="AD270" s="223"/>
      <c r="AE270" s="223"/>
      <c r="AF270" s="223"/>
      <c r="AG270" s="223">
        <v>60000000</v>
      </c>
      <c r="AH270" s="223"/>
      <c r="AI270" s="223"/>
      <c r="AJ270" s="185">
        <f t="shared" si="16"/>
        <v>60000000</v>
      </c>
      <c r="AK270" s="319" t="s">
        <v>13</v>
      </c>
      <c r="AL270" s="297"/>
    </row>
    <row r="271" spans="1:38" s="272" customFormat="1" ht="90">
      <c r="A271" s="312">
        <v>324</v>
      </c>
      <c r="B271" s="264" t="s">
        <v>1137</v>
      </c>
      <c r="C271" s="313">
        <v>4</v>
      </c>
      <c r="D271" s="264" t="s">
        <v>67</v>
      </c>
      <c r="E271" s="313">
        <v>23</v>
      </c>
      <c r="F271" s="264" t="s">
        <v>1138</v>
      </c>
      <c r="G271" s="313">
        <v>2302</v>
      </c>
      <c r="H271" s="266" t="s">
        <v>1164</v>
      </c>
      <c r="I271" s="313">
        <v>2302</v>
      </c>
      <c r="J271" s="264" t="s">
        <v>1165</v>
      </c>
      <c r="K271" s="264" t="s">
        <v>1196</v>
      </c>
      <c r="L271" s="313">
        <v>2302004</v>
      </c>
      <c r="M271" s="264" t="s">
        <v>1205</v>
      </c>
      <c r="N271" s="313">
        <v>2302004</v>
      </c>
      <c r="O271" s="264" t="s">
        <v>1205</v>
      </c>
      <c r="P271" s="224">
        <v>230200403</v>
      </c>
      <c r="Q271" s="315" t="s">
        <v>1206</v>
      </c>
      <c r="R271" s="224">
        <v>230200403</v>
      </c>
      <c r="S271" s="315" t="s">
        <v>1206</v>
      </c>
      <c r="T271" s="316" t="s">
        <v>77</v>
      </c>
      <c r="U271" s="314">
        <v>1</v>
      </c>
      <c r="V271" s="314"/>
      <c r="W271" s="314">
        <f t="shared" si="17"/>
        <v>1</v>
      </c>
      <c r="X271" s="317">
        <v>2020003630141</v>
      </c>
      <c r="Y271" s="318" t="s">
        <v>1199</v>
      </c>
      <c r="Z271" s="264" t="s">
        <v>1200</v>
      </c>
      <c r="AA271" s="222"/>
      <c r="AB271" s="223"/>
      <c r="AC271" s="223"/>
      <c r="AD271" s="223"/>
      <c r="AE271" s="223"/>
      <c r="AF271" s="223"/>
      <c r="AG271" s="223">
        <v>25000000</v>
      </c>
      <c r="AH271" s="223"/>
      <c r="AI271" s="223"/>
      <c r="AJ271" s="185">
        <f t="shared" si="16"/>
        <v>25000000</v>
      </c>
      <c r="AK271" s="319" t="s">
        <v>13</v>
      </c>
      <c r="AL271" s="321"/>
    </row>
    <row r="272" spans="1:38" s="272" customFormat="1" ht="90">
      <c r="A272" s="312">
        <v>324</v>
      </c>
      <c r="B272" s="264" t="s">
        <v>1137</v>
      </c>
      <c r="C272" s="313">
        <v>4</v>
      </c>
      <c r="D272" s="264" t="s">
        <v>67</v>
      </c>
      <c r="E272" s="313">
        <v>23</v>
      </c>
      <c r="F272" s="264" t="s">
        <v>1138</v>
      </c>
      <c r="G272" s="313">
        <v>2302</v>
      </c>
      <c r="H272" s="266" t="s">
        <v>1164</v>
      </c>
      <c r="I272" s="313">
        <v>2302</v>
      </c>
      <c r="J272" s="264" t="s">
        <v>1165</v>
      </c>
      <c r="K272" s="264" t="s">
        <v>1196</v>
      </c>
      <c r="L272" s="224">
        <v>2302007</v>
      </c>
      <c r="M272" s="264" t="s">
        <v>1207</v>
      </c>
      <c r="N272" s="313">
        <v>2302007</v>
      </c>
      <c r="O272" s="264" t="s">
        <v>1207</v>
      </c>
      <c r="P272" s="224">
        <v>230200701</v>
      </c>
      <c r="Q272" s="320" t="s">
        <v>1208</v>
      </c>
      <c r="R272" s="224">
        <v>230200701</v>
      </c>
      <c r="S272" s="315" t="s">
        <v>1208</v>
      </c>
      <c r="T272" s="316" t="s">
        <v>77</v>
      </c>
      <c r="U272" s="314">
        <v>1</v>
      </c>
      <c r="V272" s="314"/>
      <c r="W272" s="314">
        <f t="shared" si="17"/>
        <v>1</v>
      </c>
      <c r="X272" s="317">
        <v>2020003630141</v>
      </c>
      <c r="Y272" s="318" t="s">
        <v>1199</v>
      </c>
      <c r="Z272" s="264" t="s">
        <v>1200</v>
      </c>
      <c r="AA272" s="222"/>
      <c r="AB272" s="223"/>
      <c r="AC272" s="223"/>
      <c r="AD272" s="223"/>
      <c r="AE272" s="223"/>
      <c r="AF272" s="223"/>
      <c r="AG272" s="223">
        <v>25000000</v>
      </c>
      <c r="AH272" s="223"/>
      <c r="AI272" s="223"/>
      <c r="AJ272" s="185">
        <f t="shared" si="16"/>
        <v>25000000</v>
      </c>
      <c r="AK272" s="319" t="s">
        <v>13</v>
      </c>
    </row>
    <row r="273" spans="1:38" s="272" customFormat="1" ht="90">
      <c r="A273" s="312">
        <v>324</v>
      </c>
      <c r="B273" s="264" t="s">
        <v>1137</v>
      </c>
      <c r="C273" s="313">
        <v>4</v>
      </c>
      <c r="D273" s="264" t="s">
        <v>67</v>
      </c>
      <c r="E273" s="313">
        <v>23</v>
      </c>
      <c r="F273" s="264" t="s">
        <v>1138</v>
      </c>
      <c r="G273" s="313">
        <v>2302</v>
      </c>
      <c r="H273" s="266" t="s">
        <v>1164</v>
      </c>
      <c r="I273" s="313">
        <v>2302</v>
      </c>
      <c r="J273" s="264" t="s">
        <v>1165</v>
      </c>
      <c r="K273" s="264" t="s">
        <v>1196</v>
      </c>
      <c r="L273" s="313">
        <v>2302083</v>
      </c>
      <c r="M273" s="264" t="s">
        <v>109</v>
      </c>
      <c r="N273" s="313">
        <v>2302083</v>
      </c>
      <c r="O273" s="264" t="s">
        <v>109</v>
      </c>
      <c r="P273" s="224">
        <v>230208300</v>
      </c>
      <c r="Q273" s="315" t="s">
        <v>549</v>
      </c>
      <c r="R273" s="224">
        <v>230208300</v>
      </c>
      <c r="S273" s="315" t="s">
        <v>549</v>
      </c>
      <c r="T273" s="316" t="s">
        <v>77</v>
      </c>
      <c r="U273" s="314">
        <v>1</v>
      </c>
      <c r="V273" s="314"/>
      <c r="W273" s="314">
        <f t="shared" si="17"/>
        <v>1</v>
      </c>
      <c r="X273" s="317">
        <v>2020003630141</v>
      </c>
      <c r="Y273" s="318" t="s">
        <v>1199</v>
      </c>
      <c r="Z273" s="264" t="s">
        <v>1200</v>
      </c>
      <c r="AA273" s="226"/>
      <c r="AB273" s="227"/>
      <c r="AC273" s="227"/>
      <c r="AD273" s="227"/>
      <c r="AE273" s="227"/>
      <c r="AF273" s="227"/>
      <c r="AG273" s="227">
        <v>18000000</v>
      </c>
      <c r="AH273" s="227"/>
      <c r="AI273" s="227"/>
      <c r="AJ273" s="185">
        <f t="shared" si="16"/>
        <v>18000000</v>
      </c>
      <c r="AK273" s="322" t="s">
        <v>13</v>
      </c>
      <c r="AL273" s="297"/>
    </row>
    <row r="274" spans="1:38" s="272" customFormat="1" ht="105">
      <c r="A274" s="267">
        <v>319</v>
      </c>
      <c r="B274" s="263" t="s">
        <v>1209</v>
      </c>
      <c r="C274" s="267">
        <v>1</v>
      </c>
      <c r="D274" s="263" t="s">
        <v>157</v>
      </c>
      <c r="E274" s="267">
        <v>43</v>
      </c>
      <c r="F274" s="263" t="s">
        <v>199</v>
      </c>
      <c r="G274" s="267">
        <v>4301</v>
      </c>
      <c r="H274" s="266" t="s">
        <v>200</v>
      </c>
      <c r="I274" s="267">
        <v>4301</v>
      </c>
      <c r="J274" s="263" t="s">
        <v>201</v>
      </c>
      <c r="K274" s="268" t="s">
        <v>1210</v>
      </c>
      <c r="L274" s="267">
        <v>4301007</v>
      </c>
      <c r="M274" s="263" t="s">
        <v>1211</v>
      </c>
      <c r="N274" s="267">
        <v>4301007</v>
      </c>
      <c r="O274" s="263" t="s">
        <v>1211</v>
      </c>
      <c r="P274" s="267">
        <v>430100701</v>
      </c>
      <c r="Q274" s="268" t="s">
        <v>1212</v>
      </c>
      <c r="R274" s="267">
        <v>430100701</v>
      </c>
      <c r="S274" s="268" t="s">
        <v>1212</v>
      </c>
      <c r="T274" s="289" t="s">
        <v>77</v>
      </c>
      <c r="U274" s="279">
        <v>12</v>
      </c>
      <c r="V274" s="279"/>
      <c r="W274" s="279">
        <f t="shared" si="17"/>
        <v>12</v>
      </c>
      <c r="X274" s="269">
        <v>2020003630009</v>
      </c>
      <c r="Y274" s="303" t="s">
        <v>1213</v>
      </c>
      <c r="Z274" s="263" t="s">
        <v>1214</v>
      </c>
      <c r="AA274" s="183">
        <f>180000000-130000000</f>
        <v>50000000</v>
      </c>
      <c r="AB274" s="104">
        <v>90000000</v>
      </c>
      <c r="AC274" s="183"/>
      <c r="AD274" s="183">
        <v>687251349</v>
      </c>
      <c r="AE274" s="183"/>
      <c r="AF274" s="183"/>
      <c r="AG274" s="104">
        <v>0</v>
      </c>
      <c r="AH274" s="104"/>
      <c r="AI274" s="183">
        <v>430000000</v>
      </c>
      <c r="AJ274" s="185">
        <f t="shared" si="16"/>
        <v>1257251349</v>
      </c>
      <c r="AK274" s="298" t="s">
        <v>4</v>
      </c>
    </row>
    <row r="275" spans="1:38" s="272" customFormat="1" ht="105">
      <c r="A275" s="267">
        <v>319</v>
      </c>
      <c r="B275" s="263" t="s">
        <v>1209</v>
      </c>
      <c r="C275" s="267">
        <v>1</v>
      </c>
      <c r="D275" s="263" t="s">
        <v>157</v>
      </c>
      <c r="E275" s="267">
        <v>43</v>
      </c>
      <c r="F275" s="263" t="s">
        <v>199</v>
      </c>
      <c r="G275" s="267">
        <v>4301</v>
      </c>
      <c r="H275" s="266" t="s">
        <v>200</v>
      </c>
      <c r="I275" s="267">
        <v>4301</v>
      </c>
      <c r="J275" s="263" t="s">
        <v>201</v>
      </c>
      <c r="K275" s="268" t="s">
        <v>1210</v>
      </c>
      <c r="L275" s="267">
        <v>4301037</v>
      </c>
      <c r="M275" s="263" t="s">
        <v>1215</v>
      </c>
      <c r="N275" s="267">
        <v>4301037</v>
      </c>
      <c r="O275" s="263" t="s">
        <v>1215</v>
      </c>
      <c r="P275" s="267">
        <v>430103701</v>
      </c>
      <c r="Q275" s="268" t="s">
        <v>1216</v>
      </c>
      <c r="R275" s="267">
        <v>430103701</v>
      </c>
      <c r="S275" s="268" t="s">
        <v>1216</v>
      </c>
      <c r="T275" s="279" t="s">
        <v>77</v>
      </c>
      <c r="U275" s="279">
        <v>12</v>
      </c>
      <c r="V275" s="279"/>
      <c r="W275" s="279">
        <f t="shared" si="17"/>
        <v>12</v>
      </c>
      <c r="X275" s="269">
        <v>2020003630009</v>
      </c>
      <c r="Y275" s="303" t="s">
        <v>1213</v>
      </c>
      <c r="Z275" s="263" t="s">
        <v>1214</v>
      </c>
      <c r="AA275" s="185">
        <f>20000000-20000000</f>
        <v>0</v>
      </c>
      <c r="AB275" s="104">
        <v>166500000</v>
      </c>
      <c r="AC275" s="183"/>
      <c r="AD275" s="183">
        <v>0</v>
      </c>
      <c r="AE275" s="183"/>
      <c r="AF275" s="183"/>
      <c r="AG275" s="104">
        <v>0</v>
      </c>
      <c r="AH275" s="104"/>
      <c r="AI275" s="104">
        <v>90000000</v>
      </c>
      <c r="AJ275" s="185">
        <f t="shared" si="16"/>
        <v>256500000</v>
      </c>
      <c r="AK275" s="298" t="s">
        <v>4</v>
      </c>
    </row>
    <row r="276" spans="1:38" s="272" customFormat="1" ht="105">
      <c r="A276" s="267">
        <v>319</v>
      </c>
      <c r="B276" s="263" t="s">
        <v>1209</v>
      </c>
      <c r="C276" s="267">
        <v>1</v>
      </c>
      <c r="D276" s="263" t="s">
        <v>157</v>
      </c>
      <c r="E276" s="267">
        <v>43</v>
      </c>
      <c r="F276" s="263" t="s">
        <v>199</v>
      </c>
      <c r="G276" s="267">
        <v>4301</v>
      </c>
      <c r="H276" s="266" t="s">
        <v>200</v>
      </c>
      <c r="I276" s="267">
        <v>4301</v>
      </c>
      <c r="J276" s="263" t="s">
        <v>201</v>
      </c>
      <c r="K276" s="268" t="s">
        <v>1210</v>
      </c>
      <c r="L276" s="267">
        <v>4301037</v>
      </c>
      <c r="M276" s="263" t="s">
        <v>1215</v>
      </c>
      <c r="N276" s="267">
        <v>4301037</v>
      </c>
      <c r="O276" s="263" t="s">
        <v>1215</v>
      </c>
      <c r="P276" s="267" t="s">
        <v>1217</v>
      </c>
      <c r="Q276" s="268" t="s">
        <v>1218</v>
      </c>
      <c r="R276" s="267" t="s">
        <v>1217</v>
      </c>
      <c r="S276" s="268" t="s">
        <v>1218</v>
      </c>
      <c r="T276" s="279" t="s">
        <v>77</v>
      </c>
      <c r="U276" s="279">
        <v>12</v>
      </c>
      <c r="V276" s="279"/>
      <c r="W276" s="279">
        <f t="shared" si="17"/>
        <v>12</v>
      </c>
      <c r="X276" s="269">
        <v>2020003630009</v>
      </c>
      <c r="Y276" s="303" t="s">
        <v>1213</v>
      </c>
      <c r="Z276" s="263" t="s">
        <v>1214</v>
      </c>
      <c r="AA276" s="183">
        <f>530000000-330000000</f>
        <v>200000000</v>
      </c>
      <c r="AB276" s="104">
        <f>80000000+50000000</f>
        <v>130000000</v>
      </c>
      <c r="AC276" s="183"/>
      <c r="AD276" s="183">
        <v>80364707</v>
      </c>
      <c r="AE276" s="183"/>
      <c r="AF276" s="183"/>
      <c r="AG276" s="104">
        <f>130000000</f>
        <v>130000000</v>
      </c>
      <c r="AH276" s="104"/>
      <c r="AI276" s="183">
        <v>480000000</v>
      </c>
      <c r="AJ276" s="185">
        <f t="shared" si="16"/>
        <v>1020364707</v>
      </c>
      <c r="AK276" s="298" t="s">
        <v>4</v>
      </c>
    </row>
    <row r="277" spans="1:38" s="272" customFormat="1" ht="105">
      <c r="A277" s="267">
        <v>319</v>
      </c>
      <c r="B277" s="263" t="s">
        <v>1209</v>
      </c>
      <c r="C277" s="267">
        <v>1</v>
      </c>
      <c r="D277" s="263" t="s">
        <v>157</v>
      </c>
      <c r="E277" s="267">
        <v>43</v>
      </c>
      <c r="F277" s="263" t="s">
        <v>199</v>
      </c>
      <c r="G277" s="267">
        <v>4301</v>
      </c>
      <c r="H277" s="266" t="s">
        <v>200</v>
      </c>
      <c r="I277" s="267">
        <v>4301</v>
      </c>
      <c r="J277" s="263" t="s">
        <v>201</v>
      </c>
      <c r="K277" s="268" t="s">
        <v>1210</v>
      </c>
      <c r="L277" s="279" t="s">
        <v>69</v>
      </c>
      <c r="M277" s="263" t="s">
        <v>1219</v>
      </c>
      <c r="N277" s="267">
        <v>4301006</v>
      </c>
      <c r="O277" s="263" t="s">
        <v>1220</v>
      </c>
      <c r="P277" s="279" t="s">
        <v>69</v>
      </c>
      <c r="Q277" s="268" t="s">
        <v>1221</v>
      </c>
      <c r="R277" s="267">
        <v>430100600</v>
      </c>
      <c r="S277" s="268" t="s">
        <v>1222</v>
      </c>
      <c r="T277" s="289" t="s">
        <v>77</v>
      </c>
      <c r="U277" s="279">
        <v>1</v>
      </c>
      <c r="V277" s="279"/>
      <c r="W277" s="279">
        <f t="shared" si="17"/>
        <v>1</v>
      </c>
      <c r="X277" s="269">
        <v>2020003630009</v>
      </c>
      <c r="Y277" s="303" t="s">
        <v>1213</v>
      </c>
      <c r="Z277" s="263" t="s">
        <v>1214</v>
      </c>
      <c r="AA277" s="183">
        <v>0</v>
      </c>
      <c r="AB277" s="192">
        <f>100000000-50000000</f>
        <v>50000000</v>
      </c>
      <c r="AC277" s="183"/>
      <c r="AD277" s="183">
        <v>26000000</v>
      </c>
      <c r="AE277" s="183"/>
      <c r="AF277" s="183"/>
      <c r="AG277" s="184">
        <v>0</v>
      </c>
      <c r="AH277" s="192"/>
      <c r="AI277" s="184">
        <v>0</v>
      </c>
      <c r="AJ277" s="185">
        <f t="shared" si="16"/>
        <v>76000000</v>
      </c>
      <c r="AK277" s="298" t="s">
        <v>4</v>
      </c>
    </row>
    <row r="278" spans="1:38" s="272" customFormat="1" ht="90">
      <c r="A278" s="267">
        <v>319</v>
      </c>
      <c r="B278" s="263" t="s">
        <v>1209</v>
      </c>
      <c r="C278" s="267">
        <v>1</v>
      </c>
      <c r="D278" s="263" t="s">
        <v>157</v>
      </c>
      <c r="E278" s="267">
        <v>43</v>
      </c>
      <c r="F278" s="263" t="s">
        <v>199</v>
      </c>
      <c r="G278" s="267">
        <v>4302</v>
      </c>
      <c r="H278" s="266" t="s">
        <v>1223</v>
      </c>
      <c r="I278" s="267">
        <v>4302</v>
      </c>
      <c r="J278" s="263" t="s">
        <v>1224</v>
      </c>
      <c r="K278" s="278" t="s">
        <v>1225</v>
      </c>
      <c r="L278" s="228">
        <v>4302075</v>
      </c>
      <c r="M278" s="263" t="s">
        <v>1226</v>
      </c>
      <c r="N278" s="228">
        <v>4302075</v>
      </c>
      <c r="O278" s="263" t="s">
        <v>1226</v>
      </c>
      <c r="P278" s="279">
        <v>430207500</v>
      </c>
      <c r="Q278" s="268" t="s">
        <v>1227</v>
      </c>
      <c r="R278" s="279">
        <v>430207500</v>
      </c>
      <c r="S278" s="268" t="s">
        <v>1227</v>
      </c>
      <c r="T278" s="289" t="s">
        <v>77</v>
      </c>
      <c r="U278" s="279">
        <v>25</v>
      </c>
      <c r="V278" s="279"/>
      <c r="W278" s="279">
        <f t="shared" si="17"/>
        <v>25</v>
      </c>
      <c r="X278" s="269">
        <v>2020003630010</v>
      </c>
      <c r="Y278" s="303" t="s">
        <v>1228</v>
      </c>
      <c r="Z278" s="303" t="s">
        <v>1229</v>
      </c>
      <c r="AA278" s="183">
        <f>2970000000-1413227407</f>
        <v>1556772593</v>
      </c>
      <c r="AB278" s="204">
        <v>325298207</v>
      </c>
      <c r="AC278" s="183"/>
      <c r="AD278" s="183">
        <v>60868817</v>
      </c>
      <c r="AE278" s="183"/>
      <c r="AF278" s="183"/>
      <c r="AG278" s="204">
        <v>490692292</v>
      </c>
      <c r="AH278" s="204"/>
      <c r="AI278" s="183">
        <v>0</v>
      </c>
      <c r="AJ278" s="185">
        <f t="shared" si="16"/>
        <v>2433631909</v>
      </c>
      <c r="AK278" s="298" t="s">
        <v>4</v>
      </c>
    </row>
    <row r="279" spans="1:38" s="272" customFormat="1" ht="90">
      <c r="A279" s="267">
        <v>319</v>
      </c>
      <c r="B279" s="263" t="s">
        <v>1209</v>
      </c>
      <c r="C279" s="267">
        <v>1</v>
      </c>
      <c r="D279" s="263" t="s">
        <v>157</v>
      </c>
      <c r="E279" s="267">
        <v>43</v>
      </c>
      <c r="F279" s="263" t="s">
        <v>199</v>
      </c>
      <c r="G279" s="267">
        <v>4302</v>
      </c>
      <c r="H279" s="266" t="s">
        <v>1223</v>
      </c>
      <c r="I279" s="267">
        <v>4302</v>
      </c>
      <c r="J279" s="263" t="s">
        <v>1224</v>
      </c>
      <c r="K279" s="278" t="s">
        <v>1225</v>
      </c>
      <c r="L279" s="228">
        <v>4302075</v>
      </c>
      <c r="M279" s="263" t="s">
        <v>1226</v>
      </c>
      <c r="N279" s="228">
        <v>4302004</v>
      </c>
      <c r="O279" s="263" t="s">
        <v>1230</v>
      </c>
      <c r="P279" s="279" t="s">
        <v>69</v>
      </c>
      <c r="Q279" s="268" t="s">
        <v>1231</v>
      </c>
      <c r="R279" s="285">
        <v>430200401</v>
      </c>
      <c r="S279" s="268" t="s">
        <v>1232</v>
      </c>
      <c r="T279" s="289" t="s">
        <v>77</v>
      </c>
      <c r="U279" s="279">
        <v>1</v>
      </c>
      <c r="V279" s="279"/>
      <c r="W279" s="279">
        <f t="shared" si="17"/>
        <v>1</v>
      </c>
      <c r="X279" s="269">
        <v>2020003630013</v>
      </c>
      <c r="Y279" s="303" t="s">
        <v>1233</v>
      </c>
      <c r="Z279" s="263" t="s">
        <v>1234</v>
      </c>
      <c r="AA279" s="183">
        <f>50000000+1413227407+130000000+330000000+20000000</f>
        <v>1943227407</v>
      </c>
      <c r="AB279" s="185">
        <v>0</v>
      </c>
      <c r="AC279" s="183"/>
      <c r="AD279" s="183">
        <v>0</v>
      </c>
      <c r="AE279" s="183"/>
      <c r="AF279" s="183"/>
      <c r="AG279" s="185">
        <v>86652613</v>
      </c>
      <c r="AH279" s="185"/>
      <c r="AI279" s="183">
        <v>0</v>
      </c>
      <c r="AJ279" s="185">
        <f t="shared" si="16"/>
        <v>2029880020</v>
      </c>
      <c r="AK279" s="298" t="s">
        <v>4</v>
      </c>
    </row>
    <row r="280" spans="1:38" s="272" customFormat="1" ht="120">
      <c r="A280" s="267">
        <v>320</v>
      </c>
      <c r="B280" s="263" t="s">
        <v>1235</v>
      </c>
      <c r="C280" s="267">
        <v>1</v>
      </c>
      <c r="D280" s="263" t="s">
        <v>157</v>
      </c>
      <c r="E280" s="267">
        <v>43</v>
      </c>
      <c r="F280" s="263" t="s">
        <v>199</v>
      </c>
      <c r="G280" s="267">
        <v>4301</v>
      </c>
      <c r="H280" s="266" t="s">
        <v>200</v>
      </c>
      <c r="I280" s="267">
        <v>4301</v>
      </c>
      <c r="J280" s="263" t="s">
        <v>201</v>
      </c>
      <c r="K280" s="263" t="s">
        <v>202</v>
      </c>
      <c r="L280" s="279" t="s">
        <v>69</v>
      </c>
      <c r="M280" s="189" t="s">
        <v>1236</v>
      </c>
      <c r="N280" s="267">
        <v>4301004</v>
      </c>
      <c r="O280" s="189" t="s">
        <v>204</v>
      </c>
      <c r="P280" s="279" t="s">
        <v>69</v>
      </c>
      <c r="Q280" s="268" t="s">
        <v>1237</v>
      </c>
      <c r="R280" s="190">
        <v>430100401</v>
      </c>
      <c r="S280" s="189" t="s">
        <v>206</v>
      </c>
      <c r="T280" s="270" t="s">
        <v>166</v>
      </c>
      <c r="U280" s="279">
        <v>3</v>
      </c>
      <c r="V280" s="279"/>
      <c r="W280" s="279">
        <f>+U280+V280</f>
        <v>3</v>
      </c>
      <c r="X280" s="269">
        <v>2020003630142</v>
      </c>
      <c r="Y280" s="303" t="s">
        <v>1238</v>
      </c>
      <c r="Z280" s="189" t="s">
        <v>1239</v>
      </c>
      <c r="AA280" s="192">
        <v>1500000000</v>
      </c>
      <c r="AB280" s="183"/>
      <c r="AC280" s="183"/>
      <c r="AD280" s="183"/>
      <c r="AE280" s="183"/>
      <c r="AF280" s="183"/>
      <c r="AG280" s="184"/>
      <c r="AH280" s="104"/>
      <c r="AI280" s="183"/>
      <c r="AJ280" s="185">
        <f t="shared" si="16"/>
        <v>1500000000</v>
      </c>
      <c r="AK280" s="298" t="s">
        <v>3</v>
      </c>
    </row>
    <row r="281" spans="1:38" s="272" customFormat="1" ht="75">
      <c r="A281" s="267">
        <v>320</v>
      </c>
      <c r="B281" s="263" t="s">
        <v>1235</v>
      </c>
      <c r="C281" s="267">
        <v>1</v>
      </c>
      <c r="D281" s="263" t="s">
        <v>157</v>
      </c>
      <c r="E281" s="267">
        <v>22</v>
      </c>
      <c r="F281" s="263" t="s">
        <v>169</v>
      </c>
      <c r="G281" s="267">
        <v>2201</v>
      </c>
      <c r="H281" s="266" t="s">
        <v>307</v>
      </c>
      <c r="I281" s="267">
        <v>2201</v>
      </c>
      <c r="J281" s="263" t="s">
        <v>171</v>
      </c>
      <c r="K281" s="263" t="s">
        <v>172</v>
      </c>
      <c r="L281" s="279" t="s">
        <v>69</v>
      </c>
      <c r="M281" s="263" t="s">
        <v>676</v>
      </c>
      <c r="N281" s="190">
        <v>2201062</v>
      </c>
      <c r="O281" s="263" t="s">
        <v>174</v>
      </c>
      <c r="P281" s="279" t="s">
        <v>69</v>
      </c>
      <c r="Q281" s="268" t="s">
        <v>175</v>
      </c>
      <c r="R281" s="267">
        <v>220106200</v>
      </c>
      <c r="S281" s="278" t="s">
        <v>176</v>
      </c>
      <c r="T281" s="270" t="s">
        <v>166</v>
      </c>
      <c r="U281" s="267">
        <v>15</v>
      </c>
      <c r="V281" s="267"/>
      <c r="W281" s="279">
        <f t="shared" ref="W281:W291" si="18">+U281+V281</f>
        <v>15</v>
      </c>
      <c r="X281" s="269">
        <v>2020003630143</v>
      </c>
      <c r="Y281" s="303" t="s">
        <v>1240</v>
      </c>
      <c r="Z281" s="189" t="s">
        <v>1241</v>
      </c>
      <c r="AA281" s="185">
        <v>1138923248</v>
      </c>
      <c r="AB281" s="183"/>
      <c r="AC281" s="183"/>
      <c r="AD281" s="183"/>
      <c r="AE281" s="183"/>
      <c r="AF281" s="183"/>
      <c r="AG281" s="184"/>
      <c r="AH281" s="183"/>
      <c r="AI281" s="182"/>
      <c r="AJ281" s="185">
        <f t="shared" si="16"/>
        <v>1138923248</v>
      </c>
      <c r="AK281" s="298" t="s">
        <v>3</v>
      </c>
    </row>
    <row r="282" spans="1:38" s="272" customFormat="1" ht="60">
      <c r="A282" s="267">
        <v>320</v>
      </c>
      <c r="B282" s="263" t="s">
        <v>1235</v>
      </c>
      <c r="C282" s="267">
        <v>3</v>
      </c>
      <c r="D282" s="263" t="s">
        <v>221</v>
      </c>
      <c r="E282" s="267">
        <v>24</v>
      </c>
      <c r="F282" s="263" t="s">
        <v>222</v>
      </c>
      <c r="G282" s="267">
        <v>2402</v>
      </c>
      <c r="H282" s="266" t="s">
        <v>223</v>
      </c>
      <c r="I282" s="267">
        <v>2402</v>
      </c>
      <c r="J282" s="263" t="s">
        <v>224</v>
      </c>
      <c r="K282" s="189" t="s">
        <v>1242</v>
      </c>
      <c r="L282" s="279" t="s">
        <v>69</v>
      </c>
      <c r="M282" s="263" t="s">
        <v>232</v>
      </c>
      <c r="N282" s="190">
        <v>2402041</v>
      </c>
      <c r="O282" s="263" t="s">
        <v>233</v>
      </c>
      <c r="P282" s="279" t="s">
        <v>69</v>
      </c>
      <c r="Q282" s="268" t="s">
        <v>234</v>
      </c>
      <c r="R282" s="190">
        <v>240204100</v>
      </c>
      <c r="S282" s="189" t="s">
        <v>235</v>
      </c>
      <c r="T282" s="270" t="s">
        <v>77</v>
      </c>
      <c r="U282" s="372">
        <v>70.379000000000005</v>
      </c>
      <c r="V282" s="372"/>
      <c r="W282" s="279">
        <f t="shared" si="18"/>
        <v>70.379000000000005</v>
      </c>
      <c r="X282" s="269">
        <v>2020003630144</v>
      </c>
      <c r="Y282" s="303" t="s">
        <v>1243</v>
      </c>
      <c r="Z282" s="263" t="s">
        <v>1244</v>
      </c>
      <c r="AA282" s="183"/>
      <c r="AB282" s="183"/>
      <c r="AC282" s="183"/>
      <c r="AD282" s="183"/>
      <c r="AE282" s="183"/>
      <c r="AF282" s="183"/>
      <c r="AG282" s="184"/>
      <c r="AH282" s="104">
        <v>520000000</v>
      </c>
      <c r="AI282" s="183"/>
      <c r="AJ282" s="185">
        <f t="shared" si="16"/>
        <v>520000000</v>
      </c>
      <c r="AK282" s="298" t="s">
        <v>3</v>
      </c>
    </row>
    <row r="283" spans="1:38" s="272" customFormat="1" ht="90">
      <c r="A283" s="267">
        <v>320</v>
      </c>
      <c r="B283" s="263" t="s">
        <v>1235</v>
      </c>
      <c r="C283" s="267">
        <v>3</v>
      </c>
      <c r="D283" s="263" t="s">
        <v>221</v>
      </c>
      <c r="E283" s="267">
        <v>40</v>
      </c>
      <c r="F283" s="263" t="s">
        <v>250</v>
      </c>
      <c r="G283" s="267">
        <v>4001</v>
      </c>
      <c r="H283" s="266" t="s">
        <v>251</v>
      </c>
      <c r="I283" s="267">
        <v>4001</v>
      </c>
      <c r="J283" s="263" t="s">
        <v>252</v>
      </c>
      <c r="K283" s="263" t="s">
        <v>253</v>
      </c>
      <c r="L283" s="277">
        <v>4001001</v>
      </c>
      <c r="M283" s="263" t="s">
        <v>1245</v>
      </c>
      <c r="N283" s="323">
        <v>4001001</v>
      </c>
      <c r="O283" s="263" t="s">
        <v>1245</v>
      </c>
      <c r="P283" s="279" t="s">
        <v>1246</v>
      </c>
      <c r="Q283" s="268" t="s">
        <v>1247</v>
      </c>
      <c r="R283" s="279" t="s">
        <v>1246</v>
      </c>
      <c r="S283" s="268" t="s">
        <v>1247</v>
      </c>
      <c r="T283" s="270" t="s">
        <v>166</v>
      </c>
      <c r="U283" s="279">
        <v>3</v>
      </c>
      <c r="V283" s="279"/>
      <c r="W283" s="279">
        <f t="shared" si="18"/>
        <v>3</v>
      </c>
      <c r="X283" s="269">
        <v>2020003630145</v>
      </c>
      <c r="Y283" s="303" t="s">
        <v>1248</v>
      </c>
      <c r="Z283" s="263" t="s">
        <v>1249</v>
      </c>
      <c r="AA283" s="185"/>
      <c r="AB283" s="183"/>
      <c r="AC283" s="183"/>
      <c r="AD283" s="183"/>
      <c r="AE283" s="183"/>
      <c r="AF283" s="183"/>
      <c r="AG283" s="184"/>
      <c r="AH283" s="183">
        <v>25000000</v>
      </c>
      <c r="AI283" s="182"/>
      <c r="AJ283" s="185">
        <f t="shared" si="16"/>
        <v>25000000</v>
      </c>
      <c r="AK283" s="298" t="s">
        <v>3</v>
      </c>
    </row>
    <row r="284" spans="1:38" s="272" customFormat="1" ht="90">
      <c r="A284" s="267">
        <v>320</v>
      </c>
      <c r="B284" s="263" t="s">
        <v>1235</v>
      </c>
      <c r="C284" s="267">
        <v>3</v>
      </c>
      <c r="D284" s="263" t="s">
        <v>221</v>
      </c>
      <c r="E284" s="267">
        <v>40</v>
      </c>
      <c r="F284" s="263" t="s">
        <v>250</v>
      </c>
      <c r="G284" s="267">
        <v>4001</v>
      </c>
      <c r="H284" s="266" t="s">
        <v>251</v>
      </c>
      <c r="I284" s="267">
        <v>4001</v>
      </c>
      <c r="J284" s="263" t="s">
        <v>252</v>
      </c>
      <c r="K284" s="263" t="s">
        <v>1250</v>
      </c>
      <c r="L284" s="277">
        <v>4001017</v>
      </c>
      <c r="M284" s="263" t="s">
        <v>1251</v>
      </c>
      <c r="N284" s="323">
        <v>4001017</v>
      </c>
      <c r="O284" s="263" t="s">
        <v>1251</v>
      </c>
      <c r="P284" s="279" t="s">
        <v>1252</v>
      </c>
      <c r="Q284" s="268" t="s">
        <v>1253</v>
      </c>
      <c r="R284" s="279" t="s">
        <v>1252</v>
      </c>
      <c r="S284" s="268" t="s">
        <v>1253</v>
      </c>
      <c r="T284" s="279" t="s">
        <v>166</v>
      </c>
      <c r="U284" s="279">
        <v>25</v>
      </c>
      <c r="V284" s="279">
        <v>50</v>
      </c>
      <c r="W284" s="279">
        <f t="shared" si="18"/>
        <v>75</v>
      </c>
      <c r="X284" s="269">
        <v>2020003630145</v>
      </c>
      <c r="Y284" s="303" t="s">
        <v>1248</v>
      </c>
      <c r="Z284" s="263" t="s">
        <v>1249</v>
      </c>
      <c r="AA284" s="182">
        <v>170000000</v>
      </c>
      <c r="AB284" s="183"/>
      <c r="AC284" s="183"/>
      <c r="AD284" s="183"/>
      <c r="AE284" s="183"/>
      <c r="AF284" s="183"/>
      <c r="AG284" s="184"/>
      <c r="AH284" s="185"/>
      <c r="AI284" s="182"/>
      <c r="AJ284" s="185">
        <f t="shared" si="16"/>
        <v>170000000</v>
      </c>
      <c r="AK284" s="298" t="s">
        <v>3</v>
      </c>
    </row>
    <row r="285" spans="1:38" s="272" customFormat="1" ht="90">
      <c r="A285" s="267">
        <v>320</v>
      </c>
      <c r="B285" s="263" t="s">
        <v>1235</v>
      </c>
      <c r="C285" s="267">
        <v>3</v>
      </c>
      <c r="D285" s="263" t="s">
        <v>221</v>
      </c>
      <c r="E285" s="267">
        <v>40</v>
      </c>
      <c r="F285" s="263" t="s">
        <v>250</v>
      </c>
      <c r="G285" s="267">
        <v>4001</v>
      </c>
      <c r="H285" s="266" t="s">
        <v>251</v>
      </c>
      <c r="I285" s="267">
        <v>4001</v>
      </c>
      <c r="J285" s="263" t="s">
        <v>252</v>
      </c>
      <c r="K285" s="263" t="s">
        <v>253</v>
      </c>
      <c r="L285" s="277">
        <v>4001018</v>
      </c>
      <c r="M285" s="263" t="s">
        <v>1254</v>
      </c>
      <c r="N285" s="323">
        <v>4001018</v>
      </c>
      <c r="O285" s="263" t="s">
        <v>1254</v>
      </c>
      <c r="P285" s="279" t="s">
        <v>1255</v>
      </c>
      <c r="Q285" s="268" t="s">
        <v>1256</v>
      </c>
      <c r="R285" s="279" t="s">
        <v>1255</v>
      </c>
      <c r="S285" s="268" t="s">
        <v>1256</v>
      </c>
      <c r="T285" s="279" t="s">
        <v>166</v>
      </c>
      <c r="U285" s="279">
        <v>75</v>
      </c>
      <c r="V285" s="279">
        <v>98</v>
      </c>
      <c r="W285" s="279">
        <f t="shared" si="18"/>
        <v>173</v>
      </c>
      <c r="X285" s="269">
        <v>2020003630145</v>
      </c>
      <c r="Y285" s="303" t="s">
        <v>1248</v>
      </c>
      <c r="Z285" s="263" t="s">
        <v>1249</v>
      </c>
      <c r="AA285" s="185">
        <v>350000000</v>
      </c>
      <c r="AB285" s="183"/>
      <c r="AC285" s="183"/>
      <c r="AD285" s="183"/>
      <c r="AE285" s="183"/>
      <c r="AF285" s="183"/>
      <c r="AG285" s="184"/>
      <c r="AH285" s="183"/>
      <c r="AI285" s="182"/>
      <c r="AJ285" s="185">
        <f t="shared" si="16"/>
        <v>350000000</v>
      </c>
      <c r="AK285" s="298" t="s">
        <v>3</v>
      </c>
    </row>
    <row r="286" spans="1:38" s="272" customFormat="1" ht="90">
      <c r="A286" s="267">
        <v>320</v>
      </c>
      <c r="B286" s="263" t="s">
        <v>1235</v>
      </c>
      <c r="C286" s="267">
        <v>3</v>
      </c>
      <c r="D286" s="263" t="s">
        <v>221</v>
      </c>
      <c r="E286" s="267">
        <v>40</v>
      </c>
      <c r="F286" s="263" t="s">
        <v>250</v>
      </c>
      <c r="G286" s="267">
        <v>4001</v>
      </c>
      <c r="H286" s="266" t="s">
        <v>251</v>
      </c>
      <c r="I286" s="267">
        <v>4001</v>
      </c>
      <c r="J286" s="263" t="s">
        <v>252</v>
      </c>
      <c r="K286" s="263" t="s">
        <v>253</v>
      </c>
      <c r="L286" s="277">
        <v>4001018</v>
      </c>
      <c r="M286" s="263" t="s">
        <v>1254</v>
      </c>
      <c r="N286" s="323">
        <v>4001018</v>
      </c>
      <c r="O286" s="263" t="s">
        <v>1254</v>
      </c>
      <c r="P286" s="279" t="s">
        <v>1255</v>
      </c>
      <c r="Q286" s="268" t="s">
        <v>1256</v>
      </c>
      <c r="R286" s="279" t="s">
        <v>1255</v>
      </c>
      <c r="S286" s="268" t="s">
        <v>1256</v>
      </c>
      <c r="T286" s="279" t="s">
        <v>166</v>
      </c>
      <c r="U286" s="279">
        <v>75</v>
      </c>
      <c r="V286" s="279"/>
      <c r="W286" s="279">
        <f t="shared" si="18"/>
        <v>75</v>
      </c>
      <c r="X286" s="269">
        <v>2020003630145</v>
      </c>
      <c r="Y286" s="303" t="s">
        <v>1248</v>
      </c>
      <c r="Z286" s="263" t="s">
        <v>1249</v>
      </c>
      <c r="AA286" s="185"/>
      <c r="AB286" s="183"/>
      <c r="AC286" s="183"/>
      <c r="AD286" s="183"/>
      <c r="AE286" s="183"/>
      <c r="AF286" s="183"/>
      <c r="AG286" s="184"/>
      <c r="AH286" s="183">
        <v>25000000</v>
      </c>
      <c r="AI286" s="182"/>
      <c r="AJ286" s="185">
        <f t="shared" si="16"/>
        <v>25000000</v>
      </c>
      <c r="AK286" s="298" t="s">
        <v>3</v>
      </c>
    </row>
    <row r="287" spans="1:38" s="272" customFormat="1" ht="90">
      <c r="A287" s="267">
        <v>320</v>
      </c>
      <c r="B287" s="263" t="s">
        <v>1235</v>
      </c>
      <c r="C287" s="267">
        <v>3</v>
      </c>
      <c r="D287" s="263" t="s">
        <v>221</v>
      </c>
      <c r="E287" s="267">
        <v>40</v>
      </c>
      <c r="F287" s="263" t="s">
        <v>250</v>
      </c>
      <c r="G287" s="267">
        <v>4001</v>
      </c>
      <c r="H287" s="266" t="s">
        <v>251</v>
      </c>
      <c r="I287" s="267">
        <v>4001</v>
      </c>
      <c r="J287" s="263" t="s">
        <v>252</v>
      </c>
      <c r="K287" s="263" t="s">
        <v>253</v>
      </c>
      <c r="L287" s="277">
        <v>4001030</v>
      </c>
      <c r="M287" s="263" t="s">
        <v>1257</v>
      </c>
      <c r="N287" s="323">
        <v>4001030</v>
      </c>
      <c r="O287" s="263" t="s">
        <v>1257</v>
      </c>
      <c r="P287" s="279" t="s">
        <v>1258</v>
      </c>
      <c r="Q287" s="268" t="s">
        <v>277</v>
      </c>
      <c r="R287" s="279" t="s">
        <v>1258</v>
      </c>
      <c r="S287" s="268" t="s">
        <v>277</v>
      </c>
      <c r="T287" s="270" t="s">
        <v>166</v>
      </c>
      <c r="U287" s="279">
        <v>3</v>
      </c>
      <c r="V287" s="279"/>
      <c r="W287" s="279">
        <f t="shared" si="18"/>
        <v>3</v>
      </c>
      <c r="X287" s="269">
        <v>2020003630145</v>
      </c>
      <c r="Y287" s="303" t="s">
        <v>1248</v>
      </c>
      <c r="Z287" s="263" t="s">
        <v>1249</v>
      </c>
      <c r="AA287" s="185"/>
      <c r="AB287" s="183"/>
      <c r="AC287" s="183"/>
      <c r="AD287" s="183"/>
      <c r="AE287" s="183"/>
      <c r="AF287" s="183"/>
      <c r="AG287" s="104"/>
      <c r="AH287" s="183">
        <v>10000000</v>
      </c>
      <c r="AI287" s="182"/>
      <c r="AJ287" s="185">
        <f t="shared" si="16"/>
        <v>10000000</v>
      </c>
      <c r="AK287" s="298" t="s">
        <v>3</v>
      </c>
    </row>
    <row r="288" spans="1:38" s="272" customFormat="1" ht="90">
      <c r="A288" s="267">
        <v>320</v>
      </c>
      <c r="B288" s="263" t="s">
        <v>1235</v>
      </c>
      <c r="C288" s="267">
        <v>3</v>
      </c>
      <c r="D288" s="263" t="s">
        <v>221</v>
      </c>
      <c r="E288" s="267">
        <v>40</v>
      </c>
      <c r="F288" s="263" t="s">
        <v>250</v>
      </c>
      <c r="G288" s="267">
        <v>4001</v>
      </c>
      <c r="H288" s="266" t="s">
        <v>251</v>
      </c>
      <c r="I288" s="267">
        <v>4001</v>
      </c>
      <c r="J288" s="263" t="s">
        <v>252</v>
      </c>
      <c r="K288" s="263" t="s">
        <v>253</v>
      </c>
      <c r="L288" s="277">
        <v>4001031</v>
      </c>
      <c r="M288" s="263" t="s">
        <v>1259</v>
      </c>
      <c r="N288" s="323">
        <v>4001031</v>
      </c>
      <c r="O288" s="263" t="s">
        <v>1259</v>
      </c>
      <c r="P288" s="279">
        <v>400103103</v>
      </c>
      <c r="Q288" s="268" t="s">
        <v>1260</v>
      </c>
      <c r="R288" s="279">
        <v>400103103</v>
      </c>
      <c r="S288" s="268" t="s">
        <v>1260</v>
      </c>
      <c r="T288" s="270" t="s">
        <v>166</v>
      </c>
      <c r="U288" s="279">
        <v>8</v>
      </c>
      <c r="V288" s="279">
        <v>8</v>
      </c>
      <c r="W288" s="279">
        <f t="shared" si="18"/>
        <v>16</v>
      </c>
      <c r="X288" s="269">
        <v>2020003630145</v>
      </c>
      <c r="Y288" s="303" t="s">
        <v>1248</v>
      </c>
      <c r="Z288" s="263" t="s">
        <v>1249</v>
      </c>
      <c r="AA288" s="185"/>
      <c r="AB288" s="183"/>
      <c r="AC288" s="183"/>
      <c r="AD288" s="183"/>
      <c r="AE288" s="183"/>
      <c r="AF288" s="183"/>
      <c r="AG288" s="104"/>
      <c r="AH288" s="183">
        <v>35000000</v>
      </c>
      <c r="AI288" s="182"/>
      <c r="AJ288" s="185">
        <f t="shared" si="16"/>
        <v>35000000</v>
      </c>
      <c r="AK288" s="298" t="s">
        <v>3</v>
      </c>
    </row>
    <row r="289" spans="1:63" s="272" customFormat="1" ht="90">
      <c r="A289" s="267">
        <v>320</v>
      </c>
      <c r="B289" s="263" t="s">
        <v>1235</v>
      </c>
      <c r="C289" s="267">
        <v>3</v>
      </c>
      <c r="D289" s="263" t="s">
        <v>221</v>
      </c>
      <c r="E289" s="267">
        <v>40</v>
      </c>
      <c r="F289" s="263" t="s">
        <v>250</v>
      </c>
      <c r="G289" s="267">
        <v>4001</v>
      </c>
      <c r="H289" s="266" t="s">
        <v>251</v>
      </c>
      <c r="I289" s="267">
        <v>4001</v>
      </c>
      <c r="J289" s="263" t="s">
        <v>252</v>
      </c>
      <c r="K289" s="263" t="s">
        <v>1250</v>
      </c>
      <c r="L289" s="277" t="s">
        <v>1261</v>
      </c>
      <c r="M289" s="263" t="s">
        <v>1262</v>
      </c>
      <c r="N289" s="323" t="s">
        <v>1261</v>
      </c>
      <c r="O289" s="263" t="s">
        <v>1262</v>
      </c>
      <c r="P289" s="279" t="s">
        <v>1263</v>
      </c>
      <c r="Q289" s="268" t="s">
        <v>1262</v>
      </c>
      <c r="R289" s="279" t="s">
        <v>1263</v>
      </c>
      <c r="S289" s="268" t="s">
        <v>1262</v>
      </c>
      <c r="T289" s="270" t="s">
        <v>166</v>
      </c>
      <c r="U289" s="279">
        <v>30</v>
      </c>
      <c r="V289" s="279">
        <v>35</v>
      </c>
      <c r="W289" s="279">
        <f t="shared" si="18"/>
        <v>65</v>
      </c>
      <c r="X289" s="269">
        <v>2020003630145</v>
      </c>
      <c r="Y289" s="303" t="s">
        <v>1248</v>
      </c>
      <c r="Z289" s="263" t="s">
        <v>1249</v>
      </c>
      <c r="AA289" s="185"/>
      <c r="AB289" s="183"/>
      <c r="AC289" s="183"/>
      <c r="AD289" s="183"/>
      <c r="AE289" s="183"/>
      <c r="AF289" s="183"/>
      <c r="AG289" s="104"/>
      <c r="AH289" s="183">
        <v>35000000</v>
      </c>
      <c r="AI289" s="182"/>
      <c r="AJ289" s="185">
        <f t="shared" si="16"/>
        <v>35000000</v>
      </c>
      <c r="AK289" s="298" t="s">
        <v>3</v>
      </c>
    </row>
    <row r="290" spans="1:63" s="272" customFormat="1" ht="90">
      <c r="A290" s="267">
        <v>320</v>
      </c>
      <c r="B290" s="263" t="s">
        <v>1235</v>
      </c>
      <c r="C290" s="267">
        <v>3</v>
      </c>
      <c r="D290" s="263" t="s">
        <v>221</v>
      </c>
      <c r="E290" s="267">
        <v>40</v>
      </c>
      <c r="F290" s="263" t="s">
        <v>250</v>
      </c>
      <c r="G290" s="267">
        <v>4001</v>
      </c>
      <c r="H290" s="266" t="s">
        <v>251</v>
      </c>
      <c r="I290" s="267">
        <v>4001</v>
      </c>
      <c r="J290" s="263" t="s">
        <v>252</v>
      </c>
      <c r="K290" s="263" t="s">
        <v>253</v>
      </c>
      <c r="L290" s="277" t="s">
        <v>1264</v>
      </c>
      <c r="M290" s="263" t="s">
        <v>256</v>
      </c>
      <c r="N290" s="323" t="s">
        <v>1264</v>
      </c>
      <c r="O290" s="263" t="s">
        <v>256</v>
      </c>
      <c r="P290" s="279">
        <v>400101500</v>
      </c>
      <c r="Q290" s="268" t="s">
        <v>256</v>
      </c>
      <c r="R290" s="279">
        <v>400101500</v>
      </c>
      <c r="S290" s="268" t="s">
        <v>256</v>
      </c>
      <c r="T290" s="270" t="s">
        <v>166</v>
      </c>
      <c r="U290" s="267">
        <v>120</v>
      </c>
      <c r="V290" s="267"/>
      <c r="W290" s="279">
        <f t="shared" si="18"/>
        <v>120</v>
      </c>
      <c r="X290" s="269">
        <v>2020003630145</v>
      </c>
      <c r="Y290" s="303" t="s">
        <v>1248</v>
      </c>
      <c r="Z290" s="263" t="s">
        <v>1249</v>
      </c>
      <c r="AA290" s="185"/>
      <c r="AB290" s="183"/>
      <c r="AC290" s="183"/>
      <c r="AD290" s="183"/>
      <c r="AE290" s="183"/>
      <c r="AF290" s="183"/>
      <c r="AG290" s="104"/>
      <c r="AH290" s="183">
        <v>260000000</v>
      </c>
      <c r="AI290" s="182"/>
      <c r="AJ290" s="185">
        <f t="shared" si="16"/>
        <v>260000000</v>
      </c>
      <c r="AK290" s="298" t="s">
        <v>3</v>
      </c>
    </row>
    <row r="291" spans="1:63" s="272" customFormat="1" ht="75">
      <c r="A291" s="267">
        <v>320</v>
      </c>
      <c r="B291" s="263" t="s">
        <v>1235</v>
      </c>
      <c r="C291" s="267">
        <v>4</v>
      </c>
      <c r="D291" s="263" t="s">
        <v>67</v>
      </c>
      <c r="E291" s="267">
        <v>45</v>
      </c>
      <c r="F291" s="274" t="s">
        <v>68</v>
      </c>
      <c r="G291" s="267" t="s">
        <v>69</v>
      </c>
      <c r="H291" s="266" t="s">
        <v>1265</v>
      </c>
      <c r="I291" s="267">
        <v>4599</v>
      </c>
      <c r="J291" s="263" t="s">
        <v>71</v>
      </c>
      <c r="K291" s="263" t="s">
        <v>72</v>
      </c>
      <c r="L291" s="277" t="s">
        <v>69</v>
      </c>
      <c r="M291" s="263" t="s">
        <v>282</v>
      </c>
      <c r="N291" s="190" t="s">
        <v>283</v>
      </c>
      <c r="O291" s="263" t="s">
        <v>176</v>
      </c>
      <c r="P291" s="279" t="s">
        <v>69</v>
      </c>
      <c r="Q291" s="263" t="s">
        <v>1266</v>
      </c>
      <c r="R291" s="190">
        <v>459901600</v>
      </c>
      <c r="S291" s="278" t="s">
        <v>176</v>
      </c>
      <c r="T291" s="270" t="s">
        <v>166</v>
      </c>
      <c r="U291" s="267">
        <v>4</v>
      </c>
      <c r="V291" s="267"/>
      <c r="W291" s="279">
        <f t="shared" si="18"/>
        <v>4</v>
      </c>
      <c r="X291" s="269">
        <v>2022003630006</v>
      </c>
      <c r="Y291" s="303" t="s">
        <v>1267</v>
      </c>
      <c r="Z291" s="268" t="s">
        <v>286</v>
      </c>
      <c r="AA291" s="185"/>
      <c r="AB291" s="185"/>
      <c r="AC291" s="185"/>
      <c r="AD291" s="185"/>
      <c r="AE291" s="185"/>
      <c r="AF291" s="185"/>
      <c r="AG291" s="184"/>
      <c r="AH291" s="183">
        <v>386000000</v>
      </c>
      <c r="AI291" s="185"/>
      <c r="AJ291" s="185">
        <f t="shared" si="16"/>
        <v>386000000</v>
      </c>
      <c r="AK291" s="298" t="s">
        <v>3</v>
      </c>
    </row>
    <row r="292" spans="1:63" s="333" customFormat="1" ht="60">
      <c r="A292" s="324">
        <v>321</v>
      </c>
      <c r="B292" s="265" t="s">
        <v>1268</v>
      </c>
      <c r="C292" s="324">
        <v>3</v>
      </c>
      <c r="D292" s="265" t="s">
        <v>221</v>
      </c>
      <c r="E292" s="324">
        <v>24</v>
      </c>
      <c r="F292" s="265" t="s">
        <v>222</v>
      </c>
      <c r="G292" s="324">
        <v>2409</v>
      </c>
      <c r="H292" s="266" t="s">
        <v>1269</v>
      </c>
      <c r="I292" s="324">
        <v>2409</v>
      </c>
      <c r="J292" s="325" t="s">
        <v>1270</v>
      </c>
      <c r="K292" s="326" t="s">
        <v>1271</v>
      </c>
      <c r="L292" s="327" t="s">
        <v>69</v>
      </c>
      <c r="M292" s="265" t="s">
        <v>1272</v>
      </c>
      <c r="N292" s="324">
        <v>2409009</v>
      </c>
      <c r="O292" s="265" t="s">
        <v>1273</v>
      </c>
      <c r="P292" s="327" t="s">
        <v>69</v>
      </c>
      <c r="Q292" s="326" t="s">
        <v>1274</v>
      </c>
      <c r="R292" s="324">
        <v>240900900</v>
      </c>
      <c r="S292" s="326" t="s">
        <v>1275</v>
      </c>
      <c r="T292" s="327" t="s">
        <v>77</v>
      </c>
      <c r="U292" s="327">
        <v>1</v>
      </c>
      <c r="V292" s="327"/>
      <c r="W292" s="327">
        <f>U292+V292</f>
        <v>1</v>
      </c>
      <c r="X292" s="328">
        <v>2020003630149</v>
      </c>
      <c r="Y292" s="329" t="s">
        <v>1276</v>
      </c>
      <c r="Z292" s="265" t="s">
        <v>1277</v>
      </c>
      <c r="AA292" s="178"/>
      <c r="AB292" s="178"/>
      <c r="AC292" s="178"/>
      <c r="AD292" s="178"/>
      <c r="AE292" s="178"/>
      <c r="AF292" s="178"/>
      <c r="AG292" s="179"/>
      <c r="AH292" s="128">
        <v>26791548</v>
      </c>
      <c r="AI292" s="178"/>
      <c r="AJ292" s="185">
        <f t="shared" si="16"/>
        <v>26791548</v>
      </c>
      <c r="AK292" s="330" t="s">
        <v>1</v>
      </c>
      <c r="AL292" s="331"/>
      <c r="AM292" s="332"/>
      <c r="AN292" s="332"/>
      <c r="AO292" s="332"/>
      <c r="AP292" s="332"/>
      <c r="AQ292" s="332"/>
      <c r="AR292" s="332"/>
      <c r="AS292" s="332"/>
      <c r="AT292" s="332"/>
      <c r="AU292" s="332"/>
      <c r="AV292" s="332"/>
      <c r="AW292" s="332"/>
      <c r="AX292" s="332"/>
      <c r="AY292" s="332"/>
      <c r="AZ292" s="332"/>
      <c r="BA292" s="332"/>
      <c r="BB292" s="332"/>
      <c r="BC292" s="332"/>
      <c r="BD292" s="332"/>
      <c r="BE292" s="332"/>
      <c r="BF292" s="332"/>
      <c r="BG292" s="332"/>
      <c r="BH292" s="332"/>
      <c r="BI292" s="332"/>
      <c r="BJ292" s="332"/>
      <c r="BK292" s="332"/>
    </row>
    <row r="293" spans="1:63" s="333" customFormat="1" ht="60">
      <c r="A293" s="324">
        <v>321</v>
      </c>
      <c r="B293" s="265" t="s">
        <v>1268</v>
      </c>
      <c r="C293" s="324">
        <v>3</v>
      </c>
      <c r="D293" s="265" t="s">
        <v>221</v>
      </c>
      <c r="E293" s="324">
        <v>24</v>
      </c>
      <c r="F293" s="265" t="s">
        <v>222</v>
      </c>
      <c r="G293" s="324">
        <v>2409</v>
      </c>
      <c r="H293" s="266" t="s">
        <v>1269</v>
      </c>
      <c r="I293" s="324">
        <v>2409</v>
      </c>
      <c r="J293" s="325" t="s">
        <v>1270</v>
      </c>
      <c r="K293" s="326" t="s">
        <v>1271</v>
      </c>
      <c r="L293" s="327" t="s">
        <v>69</v>
      </c>
      <c r="M293" s="265" t="s">
        <v>1278</v>
      </c>
      <c r="N293" s="324">
        <v>2409022</v>
      </c>
      <c r="O293" s="265" t="s">
        <v>1279</v>
      </c>
      <c r="P293" s="327" t="s">
        <v>69</v>
      </c>
      <c r="Q293" s="326" t="s">
        <v>1280</v>
      </c>
      <c r="R293" s="324">
        <v>240902202</v>
      </c>
      <c r="S293" s="326" t="s">
        <v>1281</v>
      </c>
      <c r="T293" s="327" t="s">
        <v>77</v>
      </c>
      <c r="U293" s="327">
        <v>1</v>
      </c>
      <c r="V293" s="327"/>
      <c r="W293" s="327">
        <f>U293+V293</f>
        <v>1</v>
      </c>
      <c r="X293" s="328">
        <v>2020003630149</v>
      </c>
      <c r="Y293" s="329" t="s">
        <v>1276</v>
      </c>
      <c r="Z293" s="265" t="s">
        <v>1277</v>
      </c>
      <c r="AA293" s="178"/>
      <c r="AB293" s="178"/>
      <c r="AC293" s="178"/>
      <c r="AD293" s="178"/>
      <c r="AE293" s="178"/>
      <c r="AF293" s="178"/>
      <c r="AG293" s="179"/>
      <c r="AH293" s="128">
        <v>15750567</v>
      </c>
      <c r="AI293" s="178"/>
      <c r="AJ293" s="185">
        <f t="shared" si="16"/>
        <v>15750567</v>
      </c>
      <c r="AK293" s="330" t="s">
        <v>1</v>
      </c>
      <c r="AL293" s="332"/>
      <c r="AM293" s="332"/>
      <c r="AN293" s="332"/>
      <c r="AO293" s="332"/>
      <c r="AP293" s="332"/>
      <c r="AQ293" s="332"/>
      <c r="AR293" s="332"/>
      <c r="AS293" s="332"/>
      <c r="AT293" s="332"/>
      <c r="AU293" s="332"/>
      <c r="AV293" s="332"/>
      <c r="AW293" s="332"/>
      <c r="AX293" s="332"/>
      <c r="AY293" s="332"/>
      <c r="AZ293" s="332"/>
      <c r="BA293" s="332"/>
      <c r="BB293" s="332"/>
      <c r="BC293" s="332"/>
      <c r="BD293" s="332"/>
      <c r="BE293" s="332"/>
      <c r="BF293" s="332"/>
      <c r="BG293" s="332"/>
      <c r="BH293" s="332"/>
      <c r="BI293" s="332"/>
      <c r="BJ293" s="332"/>
      <c r="BK293" s="332"/>
    </row>
    <row r="294" spans="1:63" s="333" customFormat="1" ht="75">
      <c r="A294" s="324">
        <v>321</v>
      </c>
      <c r="B294" s="265" t="s">
        <v>1268</v>
      </c>
      <c r="C294" s="324">
        <v>3</v>
      </c>
      <c r="D294" s="265" t="s">
        <v>221</v>
      </c>
      <c r="E294" s="324">
        <v>24</v>
      </c>
      <c r="F294" s="265" t="s">
        <v>222</v>
      </c>
      <c r="G294" s="324">
        <v>2409</v>
      </c>
      <c r="H294" s="266" t="s">
        <v>1269</v>
      </c>
      <c r="I294" s="324">
        <v>2409</v>
      </c>
      <c r="J294" s="325" t="s">
        <v>1270</v>
      </c>
      <c r="K294" s="326" t="s">
        <v>1271</v>
      </c>
      <c r="L294" s="327" t="s">
        <v>69</v>
      </c>
      <c r="M294" s="265" t="s">
        <v>1282</v>
      </c>
      <c r="N294" s="324">
        <v>2409014</v>
      </c>
      <c r="O294" s="265" t="s">
        <v>263</v>
      </c>
      <c r="P294" s="327" t="s">
        <v>69</v>
      </c>
      <c r="Q294" s="326" t="s">
        <v>1283</v>
      </c>
      <c r="R294" s="324">
        <v>240901400</v>
      </c>
      <c r="S294" s="326" t="s">
        <v>1284</v>
      </c>
      <c r="T294" s="327" t="s">
        <v>77</v>
      </c>
      <c r="U294" s="327">
        <v>1</v>
      </c>
      <c r="V294" s="327"/>
      <c r="W294" s="327">
        <f>U294+V294</f>
        <v>1</v>
      </c>
      <c r="X294" s="328">
        <v>2020003630149</v>
      </c>
      <c r="Y294" s="329" t="s">
        <v>1276</v>
      </c>
      <c r="Z294" s="265" t="s">
        <v>1277</v>
      </c>
      <c r="AA294" s="178"/>
      <c r="AB294" s="178"/>
      <c r="AC294" s="178"/>
      <c r="AD294" s="178"/>
      <c r="AE294" s="178"/>
      <c r="AF294" s="178"/>
      <c r="AG294" s="179"/>
      <c r="AH294" s="128">
        <v>26250000</v>
      </c>
      <c r="AI294" s="178"/>
      <c r="AJ294" s="185">
        <f t="shared" si="16"/>
        <v>26250000</v>
      </c>
      <c r="AK294" s="330" t="s">
        <v>1</v>
      </c>
      <c r="AL294" s="332"/>
      <c r="AM294" s="332"/>
      <c r="AN294" s="332"/>
      <c r="AO294" s="332"/>
      <c r="AP294" s="332"/>
      <c r="AQ294" s="332"/>
      <c r="AR294" s="332"/>
      <c r="AS294" s="332"/>
      <c r="AT294" s="332"/>
      <c r="AU294" s="332"/>
      <c r="AV294" s="332"/>
      <c r="AW294" s="332"/>
      <c r="AX294" s="332"/>
      <c r="AY294" s="332"/>
      <c r="AZ294" s="332"/>
      <c r="BA294" s="332"/>
      <c r="BB294" s="332"/>
      <c r="BC294" s="332"/>
      <c r="BD294" s="332"/>
      <c r="BE294" s="332"/>
      <c r="BF294" s="332"/>
      <c r="BG294" s="332"/>
      <c r="BH294" s="332"/>
      <c r="BI294" s="332"/>
      <c r="BJ294" s="332"/>
      <c r="BK294" s="332"/>
    </row>
    <row r="295" spans="1:63" s="333" customFormat="1" ht="60">
      <c r="A295" s="334">
        <v>321</v>
      </c>
      <c r="B295" s="266" t="s">
        <v>1268</v>
      </c>
      <c r="C295" s="334">
        <v>3</v>
      </c>
      <c r="D295" s="266" t="s">
        <v>221</v>
      </c>
      <c r="E295" s="334">
        <v>24</v>
      </c>
      <c r="F295" s="266" t="s">
        <v>222</v>
      </c>
      <c r="G295" s="334">
        <v>2409</v>
      </c>
      <c r="H295" s="266" t="s">
        <v>1269</v>
      </c>
      <c r="I295" s="334">
        <v>2409</v>
      </c>
      <c r="J295" s="266" t="s">
        <v>1270</v>
      </c>
      <c r="K295" s="335" t="s">
        <v>1271</v>
      </c>
      <c r="L295" s="336" t="s">
        <v>69</v>
      </c>
      <c r="M295" s="266" t="s">
        <v>1285</v>
      </c>
      <c r="N295" s="334">
        <v>2409039</v>
      </c>
      <c r="O295" s="266" t="s">
        <v>1286</v>
      </c>
      <c r="P295" s="336" t="s">
        <v>69</v>
      </c>
      <c r="Q295" s="335" t="s">
        <v>1287</v>
      </c>
      <c r="R295" s="334">
        <v>240903905</v>
      </c>
      <c r="S295" s="335" t="s">
        <v>1288</v>
      </c>
      <c r="T295" s="336" t="s">
        <v>77</v>
      </c>
      <c r="U295" s="336">
        <v>1</v>
      </c>
      <c r="V295" s="336"/>
      <c r="W295" s="336">
        <f>U295+V295</f>
        <v>1</v>
      </c>
      <c r="X295" s="337">
        <v>2020003630149</v>
      </c>
      <c r="Y295" s="338" t="s">
        <v>1276</v>
      </c>
      <c r="Z295" s="266" t="s">
        <v>1277</v>
      </c>
      <c r="AA295" s="180"/>
      <c r="AB295" s="180"/>
      <c r="AC295" s="180"/>
      <c r="AD295" s="180"/>
      <c r="AE295" s="180"/>
      <c r="AF295" s="180"/>
      <c r="AG295" s="181"/>
      <c r="AH295" s="229">
        <v>50140535</v>
      </c>
      <c r="AI295" s="180"/>
      <c r="AJ295" s="185">
        <f t="shared" si="16"/>
        <v>50140535</v>
      </c>
      <c r="AK295" s="339" t="s">
        <v>1</v>
      </c>
      <c r="AL295" s="332"/>
      <c r="AM295" s="332"/>
      <c r="AN295" s="332"/>
      <c r="AO295" s="332"/>
      <c r="AP295" s="332"/>
      <c r="AQ295" s="332"/>
      <c r="AR295" s="332"/>
      <c r="AS295" s="332"/>
      <c r="AT295" s="332"/>
      <c r="AU295" s="332"/>
      <c r="AV295" s="332"/>
      <c r="AW295" s="332"/>
      <c r="AX295" s="332"/>
      <c r="AY295" s="332"/>
      <c r="AZ295" s="332"/>
      <c r="BA295" s="332"/>
      <c r="BB295" s="332"/>
      <c r="BC295" s="332"/>
      <c r="BD295" s="332"/>
      <c r="BE295" s="332"/>
      <c r="BF295" s="332"/>
      <c r="BG295" s="332"/>
      <c r="BH295" s="332"/>
      <c r="BI295" s="332"/>
      <c r="BJ295" s="332"/>
      <c r="BK295" s="332"/>
    </row>
    <row r="296" spans="1:63" s="215" customFormat="1" ht="30.75" customHeight="1">
      <c r="A296" s="256" t="s">
        <v>1289</v>
      </c>
      <c r="B296" s="245"/>
      <c r="C296" s="246"/>
      <c r="D296" s="247"/>
      <c r="E296" s="248"/>
      <c r="F296" s="247"/>
      <c r="G296" s="248"/>
      <c r="H296" s="245"/>
      <c r="I296" s="245"/>
      <c r="J296" s="245"/>
      <c r="K296" s="247"/>
      <c r="L296" s="248"/>
      <c r="M296" s="247"/>
      <c r="N296" s="249"/>
      <c r="O296" s="247"/>
      <c r="P296" s="247"/>
      <c r="Q296" s="245"/>
      <c r="R296" s="248"/>
      <c r="S296" s="245"/>
      <c r="T296" s="259"/>
      <c r="U296" s="248"/>
      <c r="V296" s="248"/>
      <c r="W296" s="248"/>
      <c r="X296" s="250"/>
      <c r="Y296" s="245"/>
      <c r="Z296" s="245"/>
      <c r="AA296" s="260">
        <f t="shared" ref="AA296:AI296" si="19">SUBTOTAL(9,AA6:AA295)</f>
        <v>18580565400</v>
      </c>
      <c r="AB296" s="260">
        <f t="shared" si="19"/>
        <v>4314783625</v>
      </c>
      <c r="AC296" s="260">
        <f t="shared" si="19"/>
        <v>6572196463</v>
      </c>
      <c r="AD296" s="260">
        <f>SUBTOTAL(9,AD6:AD295)</f>
        <v>39915612365.003296</v>
      </c>
      <c r="AE296" s="260">
        <f t="shared" si="19"/>
        <v>186808000000</v>
      </c>
      <c r="AF296" s="260">
        <f t="shared" si="19"/>
        <v>2953242838</v>
      </c>
      <c r="AG296" s="260">
        <f t="shared" si="19"/>
        <v>27557346938.000999</v>
      </c>
      <c r="AH296" s="260">
        <f t="shared" si="19"/>
        <v>6831746159</v>
      </c>
      <c r="AI296" s="260">
        <f t="shared" si="19"/>
        <v>13127975607</v>
      </c>
      <c r="AJ296" s="258">
        <f>SUBTOTAL(9,AJ6:AJ295)</f>
        <v>306661469395.00427</v>
      </c>
      <c r="AK296" s="254"/>
    </row>
  </sheetData>
  <sortState ref="A7:XET295">
    <sortCondition ref="A7:A295"/>
  </sortState>
  <mergeCells count="12">
    <mergeCell ref="C1:AH1"/>
    <mergeCell ref="A5:B5"/>
    <mergeCell ref="C5:D5"/>
    <mergeCell ref="E5:F5"/>
    <mergeCell ref="X5:Z5"/>
    <mergeCell ref="AA5:AG5"/>
    <mergeCell ref="P5:S5"/>
    <mergeCell ref="G5:K5"/>
    <mergeCell ref="C3:AH3"/>
    <mergeCell ref="C2:AH2"/>
    <mergeCell ref="L5:O5"/>
    <mergeCell ref="T5:W5"/>
  </mergeCells>
  <conditionalFormatting sqref="P119">
    <cfRule type="duplicateValues" dxfId="67" priority="365"/>
  </conditionalFormatting>
  <conditionalFormatting sqref="P119">
    <cfRule type="duplicateValues" dxfId="66" priority="366"/>
  </conditionalFormatting>
  <conditionalFormatting sqref="P120">
    <cfRule type="duplicateValues" dxfId="65" priority="363"/>
  </conditionalFormatting>
  <conditionalFormatting sqref="P120">
    <cfRule type="duplicateValues" dxfId="64" priority="364"/>
  </conditionalFormatting>
  <conditionalFormatting sqref="R119">
    <cfRule type="duplicateValues" dxfId="63" priority="361"/>
  </conditionalFormatting>
  <conditionalFormatting sqref="R119">
    <cfRule type="duplicateValues" dxfId="62" priority="362"/>
  </conditionalFormatting>
  <conditionalFormatting sqref="R120">
    <cfRule type="duplicateValues" dxfId="61" priority="359"/>
  </conditionalFormatting>
  <conditionalFormatting sqref="R120">
    <cfRule type="duplicateValues" dxfId="60" priority="360"/>
  </conditionalFormatting>
  <conditionalFormatting sqref="R166">
    <cfRule type="duplicateValues" dxfId="59" priority="353"/>
  </conditionalFormatting>
  <conditionalFormatting sqref="R166">
    <cfRule type="duplicateValues" dxfId="58" priority="354"/>
  </conditionalFormatting>
  <conditionalFormatting sqref="P166">
    <cfRule type="duplicateValues" dxfId="57" priority="351"/>
  </conditionalFormatting>
  <conditionalFormatting sqref="P166">
    <cfRule type="duplicateValues" dxfId="56" priority="352"/>
  </conditionalFormatting>
  <conditionalFormatting sqref="R184">
    <cfRule type="duplicateValues" dxfId="55" priority="349"/>
  </conditionalFormatting>
  <conditionalFormatting sqref="R185">
    <cfRule type="duplicateValues" dxfId="54" priority="348"/>
  </conditionalFormatting>
  <conditionalFormatting sqref="R187">
    <cfRule type="duplicateValues" dxfId="53" priority="347"/>
  </conditionalFormatting>
  <conditionalFormatting sqref="R188">
    <cfRule type="duplicateValues" dxfId="52" priority="344"/>
  </conditionalFormatting>
  <conditionalFormatting sqref="R188">
    <cfRule type="duplicateValues" dxfId="51" priority="345"/>
  </conditionalFormatting>
  <conditionalFormatting sqref="R188">
    <cfRule type="duplicateValues" dxfId="50" priority="346"/>
  </conditionalFormatting>
  <conditionalFormatting sqref="R186">
    <cfRule type="duplicateValues" dxfId="49" priority="350"/>
  </conditionalFormatting>
  <conditionalFormatting sqref="P184">
    <cfRule type="duplicateValues" dxfId="48" priority="329"/>
  </conditionalFormatting>
  <conditionalFormatting sqref="P185">
    <cfRule type="duplicateValues" dxfId="47" priority="328"/>
  </conditionalFormatting>
  <conditionalFormatting sqref="P186">
    <cfRule type="duplicateValues" dxfId="46" priority="327"/>
  </conditionalFormatting>
  <conditionalFormatting sqref="P187">
    <cfRule type="duplicateValues" dxfId="45" priority="326"/>
  </conditionalFormatting>
  <conditionalFormatting sqref="P188">
    <cfRule type="duplicateValues" dxfId="44" priority="323"/>
  </conditionalFormatting>
  <conditionalFormatting sqref="P188">
    <cfRule type="duplicateValues" dxfId="43" priority="324"/>
  </conditionalFormatting>
  <conditionalFormatting sqref="P188">
    <cfRule type="duplicateValues" dxfId="42" priority="325"/>
  </conditionalFormatting>
  <conditionalFormatting sqref="R192">
    <cfRule type="duplicateValues" dxfId="41" priority="41"/>
  </conditionalFormatting>
  <conditionalFormatting sqref="R192">
    <cfRule type="duplicateValues" dxfId="40" priority="42"/>
  </conditionalFormatting>
  <conditionalFormatting sqref="R193">
    <cfRule type="duplicateValues" dxfId="39" priority="39"/>
  </conditionalFormatting>
  <conditionalFormatting sqref="R193">
    <cfRule type="duplicateValues" dxfId="38" priority="40"/>
  </conditionalFormatting>
  <conditionalFormatting sqref="R194">
    <cfRule type="duplicateValues" dxfId="37" priority="37"/>
  </conditionalFormatting>
  <conditionalFormatting sqref="R194">
    <cfRule type="duplicateValues" dxfId="36" priority="38"/>
  </conditionalFormatting>
  <conditionalFormatting sqref="R199">
    <cfRule type="duplicateValues" dxfId="35" priority="35"/>
  </conditionalFormatting>
  <conditionalFormatting sqref="R199">
    <cfRule type="duplicateValues" dxfId="34" priority="36"/>
  </conditionalFormatting>
  <conditionalFormatting sqref="R200">
    <cfRule type="duplicateValues" dxfId="33" priority="33"/>
  </conditionalFormatting>
  <conditionalFormatting sqref="R200">
    <cfRule type="duplicateValues" dxfId="32" priority="34"/>
  </conditionalFormatting>
  <conditionalFormatting sqref="R201">
    <cfRule type="duplicateValues" dxfId="31" priority="31"/>
  </conditionalFormatting>
  <conditionalFormatting sqref="R201">
    <cfRule type="duplicateValues" dxfId="30" priority="32"/>
  </conditionalFormatting>
  <conditionalFormatting sqref="R202">
    <cfRule type="duplicateValues" dxfId="29" priority="29"/>
  </conditionalFormatting>
  <conditionalFormatting sqref="R202">
    <cfRule type="duplicateValues" dxfId="28" priority="30"/>
  </conditionalFormatting>
  <conditionalFormatting sqref="P192">
    <cfRule type="duplicateValues" dxfId="27" priority="27"/>
  </conditionalFormatting>
  <conditionalFormatting sqref="P192">
    <cfRule type="duplicateValues" dxfId="26" priority="28"/>
  </conditionalFormatting>
  <conditionalFormatting sqref="P193">
    <cfRule type="duplicateValues" dxfId="25" priority="25"/>
  </conditionalFormatting>
  <conditionalFormatting sqref="P193">
    <cfRule type="duplicateValues" dxfId="24" priority="26"/>
  </conditionalFormatting>
  <conditionalFormatting sqref="P194">
    <cfRule type="duplicateValues" dxfId="23" priority="23"/>
  </conditionalFormatting>
  <conditionalFormatting sqref="P194">
    <cfRule type="duplicateValues" dxfId="22" priority="24"/>
  </conditionalFormatting>
  <conditionalFormatting sqref="P199">
    <cfRule type="duplicateValues" dxfId="21" priority="21"/>
  </conditionalFormatting>
  <conditionalFormatting sqref="P199">
    <cfRule type="duplicateValues" dxfId="20" priority="22"/>
  </conditionalFormatting>
  <conditionalFormatting sqref="P200">
    <cfRule type="duplicateValues" dxfId="19" priority="19"/>
  </conditionalFormatting>
  <conditionalFormatting sqref="P200">
    <cfRule type="duplicateValues" dxfId="18" priority="20"/>
  </conditionalFormatting>
  <conditionalFormatting sqref="P201">
    <cfRule type="duplicateValues" dxfId="17" priority="17"/>
  </conditionalFormatting>
  <conditionalFormatting sqref="P201">
    <cfRule type="duplicateValues" dxfId="16" priority="18"/>
  </conditionalFormatting>
  <conditionalFormatting sqref="P202">
    <cfRule type="duplicateValues" dxfId="15" priority="15"/>
  </conditionalFormatting>
  <conditionalFormatting sqref="P202">
    <cfRule type="duplicateValues" dxfId="14" priority="16"/>
  </conditionalFormatting>
  <conditionalFormatting sqref="R226">
    <cfRule type="duplicateValues" dxfId="13" priority="14"/>
  </conditionalFormatting>
  <conditionalFormatting sqref="R234">
    <cfRule type="duplicateValues" dxfId="12" priority="12"/>
  </conditionalFormatting>
  <conditionalFormatting sqref="R234">
    <cfRule type="duplicateValues" dxfId="11" priority="13"/>
  </conditionalFormatting>
  <conditionalFormatting sqref="R241">
    <cfRule type="duplicateValues" dxfId="10" priority="10"/>
  </conditionalFormatting>
  <conditionalFormatting sqref="R241">
    <cfRule type="duplicateValues" dxfId="9" priority="11"/>
  </conditionalFormatting>
  <conditionalFormatting sqref="R242">
    <cfRule type="duplicateValues" dxfId="8" priority="8"/>
  </conditionalFormatting>
  <conditionalFormatting sqref="R242">
    <cfRule type="duplicateValues" dxfId="7" priority="9"/>
  </conditionalFormatting>
  <conditionalFormatting sqref="P226">
    <cfRule type="duplicateValues" dxfId="6" priority="7"/>
  </conditionalFormatting>
  <conditionalFormatting sqref="P234">
    <cfRule type="duplicateValues" dxfId="5" priority="5"/>
  </conditionalFormatting>
  <conditionalFormatting sqref="P234">
    <cfRule type="duplicateValues" dxfId="4" priority="6"/>
  </conditionalFormatting>
  <conditionalFormatting sqref="P241">
    <cfRule type="duplicateValues" dxfId="3" priority="3"/>
  </conditionalFormatting>
  <conditionalFormatting sqref="P241">
    <cfRule type="duplicateValues" dxfId="2" priority="4"/>
  </conditionalFormatting>
  <conditionalFormatting sqref="P242">
    <cfRule type="duplicateValues" dxfId="1" priority="1"/>
  </conditionalFormatting>
  <conditionalFormatting sqref="P242">
    <cfRule type="duplicateValues" dxfId="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showGridLines="0" zoomScale="80" zoomScaleNormal="80" workbookViewId="0">
      <selection activeCell="E144" sqref="E144"/>
    </sheetView>
  </sheetViews>
  <sheetFormatPr baseColWidth="10" defaultColWidth="11.42578125" defaultRowHeight="15"/>
  <cols>
    <col min="1" max="1" width="17.5703125" style="7" customWidth="1"/>
    <col min="2" max="2" width="11" style="7" customWidth="1"/>
    <col min="3" max="3" width="13.140625" style="7" customWidth="1"/>
    <col min="4" max="4" width="49" style="8" customWidth="1"/>
    <col min="5" max="5" width="34.42578125" style="8" customWidth="1"/>
    <col min="6" max="6" width="20.5703125" style="2" bestFit="1" customWidth="1"/>
    <col min="7" max="7" width="22.28515625" style="2" customWidth="1"/>
    <col min="8" max="16384" width="11.42578125" style="1"/>
  </cols>
  <sheetData>
    <row r="1" spans="1:7" ht="21" customHeight="1">
      <c r="A1" s="387" t="s">
        <v>1290</v>
      </c>
      <c r="B1" s="387"/>
      <c r="C1" s="387"/>
      <c r="D1" s="387"/>
      <c r="E1" s="387"/>
      <c r="F1" s="28"/>
    </row>
    <row r="2" spans="1:7" ht="21" customHeight="1">
      <c r="A2" s="387"/>
      <c r="B2" s="387"/>
      <c r="C2" s="387"/>
      <c r="D2" s="387"/>
      <c r="E2" s="387"/>
      <c r="F2" s="28"/>
    </row>
    <row r="3" spans="1:7" ht="21" customHeight="1">
      <c r="A3" s="387"/>
      <c r="B3" s="387"/>
      <c r="C3" s="387"/>
      <c r="D3" s="387"/>
      <c r="E3" s="387"/>
      <c r="F3" s="28"/>
    </row>
    <row r="4" spans="1:7" ht="9.75" customHeight="1">
      <c r="A4" s="13"/>
      <c r="B4" s="14"/>
      <c r="C4" s="14"/>
      <c r="D4" s="14"/>
      <c r="E4" s="14"/>
    </row>
    <row r="5" spans="1:7" s="4" customFormat="1" ht="56.25" customHeight="1">
      <c r="A5" s="92" t="s">
        <v>27</v>
      </c>
      <c r="B5" s="93" t="s">
        <v>28</v>
      </c>
      <c r="C5" s="380" t="s">
        <v>29</v>
      </c>
      <c r="D5" s="382"/>
      <c r="E5" s="94" t="s">
        <v>1291</v>
      </c>
      <c r="F5" s="3"/>
      <c r="G5" s="3"/>
    </row>
    <row r="6" spans="1:7" s="6" customFormat="1" ht="24" customHeight="1">
      <c r="A6" s="63" t="s">
        <v>1292</v>
      </c>
      <c r="B6" s="69"/>
      <c r="C6" s="69"/>
      <c r="D6" s="70"/>
      <c r="E6" s="71">
        <f>E7</f>
        <v>149509202</v>
      </c>
      <c r="F6" s="5"/>
      <c r="G6" s="5"/>
    </row>
    <row r="7" spans="1:7" s="6" customFormat="1" ht="24" customHeight="1">
      <c r="A7" s="129">
        <v>4</v>
      </c>
      <c r="B7" s="130" t="s">
        <v>1293</v>
      </c>
      <c r="C7" s="130"/>
      <c r="D7" s="130"/>
      <c r="E7" s="131">
        <f>E8</f>
        <v>149509202</v>
      </c>
      <c r="F7" s="5"/>
      <c r="G7" s="5"/>
    </row>
    <row r="8" spans="1:7" ht="24" customHeight="1">
      <c r="A8" s="29"/>
      <c r="B8" s="144">
        <v>45</v>
      </c>
      <c r="C8" s="136" t="s">
        <v>68</v>
      </c>
      <c r="D8" s="142"/>
      <c r="E8" s="138">
        <f>SUM(E9:E10)</f>
        <v>149509202</v>
      </c>
    </row>
    <row r="9" spans="1:7" ht="70.5" customHeight="1">
      <c r="A9" s="30"/>
      <c r="B9" s="31"/>
      <c r="C9" s="32">
        <v>4502</v>
      </c>
      <c r="D9" s="26" t="s">
        <v>1294</v>
      </c>
      <c r="E9" s="33">
        <f>'POAI 2023 INICIAL'!AJ9</f>
        <v>43295000</v>
      </c>
    </row>
    <row r="10" spans="1:7" ht="53.25" customHeight="1">
      <c r="A10" s="34"/>
      <c r="B10" s="35"/>
      <c r="C10" s="36">
        <v>4599</v>
      </c>
      <c r="D10" s="37" t="s">
        <v>1295</v>
      </c>
      <c r="E10" s="38">
        <f>'POAI 2023 INICIAL'!AJ7+'POAI 2023 INICIAL'!AJ8</f>
        <v>106214202</v>
      </c>
    </row>
    <row r="11" spans="1:7" ht="15.75">
      <c r="A11" s="22"/>
      <c r="B11" s="22"/>
      <c r="C11" s="22"/>
      <c r="D11" s="10"/>
      <c r="E11" s="10"/>
    </row>
    <row r="12" spans="1:7" s="6" customFormat="1" ht="24" customHeight="1">
      <c r="A12" s="79" t="s">
        <v>1296</v>
      </c>
      <c r="B12" s="80"/>
      <c r="C12" s="80"/>
      <c r="D12" s="81"/>
      <c r="E12" s="82">
        <f>E13</f>
        <v>942099650</v>
      </c>
      <c r="F12" s="5"/>
      <c r="G12" s="5"/>
    </row>
    <row r="13" spans="1:7" ht="24" customHeight="1">
      <c r="A13" s="132">
        <v>4</v>
      </c>
      <c r="B13" s="133" t="s">
        <v>1293</v>
      </c>
      <c r="C13" s="133"/>
      <c r="D13" s="133"/>
      <c r="E13" s="134">
        <f>E14</f>
        <v>942099650</v>
      </c>
    </row>
    <row r="14" spans="1:7" ht="24" customHeight="1">
      <c r="A14" s="29"/>
      <c r="B14" s="144">
        <v>45</v>
      </c>
      <c r="C14" s="136" t="s">
        <v>68</v>
      </c>
      <c r="D14" s="142"/>
      <c r="E14" s="138">
        <f>SUM(E15:E16)</f>
        <v>942099650</v>
      </c>
    </row>
    <row r="15" spans="1:7" ht="56.25" customHeight="1">
      <c r="A15" s="39"/>
      <c r="B15" s="40"/>
      <c r="C15" s="32">
        <v>4502</v>
      </c>
      <c r="D15" s="26" t="s">
        <v>1294</v>
      </c>
      <c r="E15" s="33">
        <f>'POAI 2023 INICIAL'!AJ10+'POAI 2023 INICIAL'!AJ11</f>
        <v>175000000</v>
      </c>
      <c r="F15" s="1"/>
      <c r="G15" s="1"/>
    </row>
    <row r="16" spans="1:7" ht="56.25" customHeight="1">
      <c r="A16" s="35"/>
      <c r="B16" s="41"/>
      <c r="C16" s="32">
        <v>4599</v>
      </c>
      <c r="D16" s="26" t="s">
        <v>1295</v>
      </c>
      <c r="E16" s="33">
        <f>'POAI 2023 INICIAL'!AJ12+'POAI 2023 INICIAL'!AJ13+'POAI 2023 INICIAL'!AJ14+'POAI 2023 INICIAL'!AJ15+'POAI 2023 INICIAL'!AJ16+'POAI 2023 INICIAL'!AJ17+'POAI 2023 INICIAL'!AJ18+'POAI 2023 INICIAL'!AJ19+'POAI 2023 INICIAL'!AJ20+'POAI 2023 INICIAL'!AJ21</f>
        <v>767099650</v>
      </c>
      <c r="F16" s="1"/>
      <c r="G16" s="1"/>
    </row>
    <row r="17" spans="1:7" ht="18" customHeight="1"/>
    <row r="18" spans="1:7" ht="24" customHeight="1">
      <c r="A18" s="79" t="s">
        <v>1297</v>
      </c>
      <c r="B18" s="80"/>
      <c r="C18" s="80"/>
      <c r="D18" s="81"/>
      <c r="E18" s="82">
        <f>E19</f>
        <v>1793767972</v>
      </c>
    </row>
    <row r="19" spans="1:7" ht="24" customHeight="1">
      <c r="A19" s="132">
        <v>4</v>
      </c>
      <c r="B19" s="133" t="s">
        <v>1293</v>
      </c>
      <c r="C19" s="133"/>
      <c r="D19" s="133"/>
      <c r="E19" s="134">
        <f>E20</f>
        <v>1793767972</v>
      </c>
    </row>
    <row r="20" spans="1:7" ht="24" customHeight="1">
      <c r="A20" s="29"/>
      <c r="B20" s="144">
        <v>45</v>
      </c>
      <c r="C20" s="136" t="s">
        <v>68</v>
      </c>
      <c r="D20" s="142"/>
      <c r="E20" s="138">
        <f>E21</f>
        <v>1793767972</v>
      </c>
    </row>
    <row r="21" spans="1:7" ht="70.5" customHeight="1">
      <c r="A21" s="35"/>
      <c r="B21" s="25"/>
      <c r="C21" s="17">
        <v>4599</v>
      </c>
      <c r="D21" s="26" t="s">
        <v>1295</v>
      </c>
      <c r="E21" s="33">
        <f>'POAI 2023 INICIAL'!AJ22+'POAI 2023 INICIAL'!AJ23</f>
        <v>1793767972</v>
      </c>
    </row>
    <row r="22" spans="1:7" s="44" customFormat="1">
      <c r="A22" s="7"/>
      <c r="B22" s="7"/>
      <c r="C22" s="7"/>
      <c r="D22" s="8"/>
      <c r="E22" s="42"/>
      <c r="F22" s="43"/>
      <c r="G22" s="43"/>
    </row>
    <row r="23" spans="1:7" ht="24" customHeight="1">
      <c r="A23" s="63" t="s">
        <v>1298</v>
      </c>
      <c r="B23" s="69"/>
      <c r="C23" s="69"/>
      <c r="D23" s="70"/>
      <c r="E23" s="71">
        <f>E24+E38+E46+E35</f>
        <v>13224635578</v>
      </c>
    </row>
    <row r="24" spans="1:7" ht="24" customHeight="1">
      <c r="A24" s="129">
        <v>1</v>
      </c>
      <c r="B24" s="130" t="s">
        <v>1299</v>
      </c>
      <c r="C24" s="130"/>
      <c r="D24" s="130"/>
      <c r="E24" s="131">
        <f>E25+E27+E29+E33+E31</f>
        <v>7214831259</v>
      </c>
    </row>
    <row r="25" spans="1:7" ht="24" customHeight="1">
      <c r="A25" s="29"/>
      <c r="B25" s="144">
        <v>12</v>
      </c>
      <c r="C25" s="136" t="s">
        <v>158</v>
      </c>
      <c r="D25" s="142"/>
      <c r="E25" s="138">
        <f>E26</f>
        <v>74327300</v>
      </c>
    </row>
    <row r="26" spans="1:7" ht="61.5" customHeight="1">
      <c r="A26" s="39"/>
      <c r="B26" s="25"/>
      <c r="C26" s="15">
        <v>1202</v>
      </c>
      <c r="D26" s="26" t="s">
        <v>159</v>
      </c>
      <c r="E26" s="33">
        <f>'POAI 2023 INICIAL'!AJ24</f>
        <v>74327300</v>
      </c>
    </row>
    <row r="27" spans="1:7" ht="24" customHeight="1">
      <c r="A27" s="45"/>
      <c r="B27" s="141">
        <v>22</v>
      </c>
      <c r="C27" s="143" t="s">
        <v>169</v>
      </c>
      <c r="D27" s="137"/>
      <c r="E27" s="138">
        <f>E28</f>
        <v>2500000000</v>
      </c>
    </row>
    <row r="28" spans="1:7" ht="64.5" customHeight="1">
      <c r="A28" s="39"/>
      <c r="B28" s="25"/>
      <c r="C28" s="15">
        <v>2201</v>
      </c>
      <c r="D28" s="26" t="s">
        <v>170</v>
      </c>
      <c r="E28" s="33">
        <f>'POAI 2023 INICIAL'!AJ25</f>
        <v>2500000000</v>
      </c>
    </row>
    <row r="29" spans="1:7" ht="24" customHeight="1">
      <c r="A29" s="45"/>
      <c r="B29" s="141">
        <v>33</v>
      </c>
      <c r="C29" s="143" t="s">
        <v>179</v>
      </c>
      <c r="D29" s="137"/>
      <c r="E29" s="138">
        <f>E30</f>
        <v>73966912</v>
      </c>
    </row>
    <row r="30" spans="1:7" ht="63" customHeight="1">
      <c r="A30" s="39"/>
      <c r="B30" s="25"/>
      <c r="C30" s="15">
        <v>3301</v>
      </c>
      <c r="D30" s="26" t="s">
        <v>180</v>
      </c>
      <c r="E30" s="33">
        <f>'POAI 2023 INICIAL'!AJ26</f>
        <v>73966912</v>
      </c>
    </row>
    <row r="31" spans="1:7" ht="26.25" customHeight="1">
      <c r="A31" s="39"/>
      <c r="B31" s="141">
        <v>41</v>
      </c>
      <c r="C31" s="136" t="s">
        <v>189</v>
      </c>
      <c r="D31" s="137"/>
      <c r="E31" s="138">
        <f>E32</f>
        <v>3050000000</v>
      </c>
    </row>
    <row r="32" spans="1:7" ht="57" customHeight="1">
      <c r="A32" s="39"/>
      <c r="B32" s="25"/>
      <c r="C32" s="15">
        <f>'POAI 2023 INICIAL'!I27</f>
        <v>4104</v>
      </c>
      <c r="D32" s="26" t="s">
        <v>190</v>
      </c>
      <c r="E32" s="33">
        <f>'POAI 2023 INICIAL'!AJ27</f>
        <v>3050000000</v>
      </c>
    </row>
    <row r="33" spans="1:7" ht="24" customHeight="1">
      <c r="A33" s="45"/>
      <c r="B33" s="141">
        <v>43</v>
      </c>
      <c r="C33" s="136" t="s">
        <v>199</v>
      </c>
      <c r="D33" s="136"/>
      <c r="E33" s="138">
        <f>E34</f>
        <v>1516537047</v>
      </c>
    </row>
    <row r="34" spans="1:7" ht="65.25" customHeight="1">
      <c r="A34" s="35"/>
      <c r="B34" s="25"/>
      <c r="C34" s="15">
        <v>4301</v>
      </c>
      <c r="D34" s="26" t="s">
        <v>1300</v>
      </c>
      <c r="E34" s="33">
        <f>'POAI 2023 INICIAL'!AJ28</f>
        <v>1516537047</v>
      </c>
      <c r="F34" s="1"/>
      <c r="G34" s="1"/>
    </row>
    <row r="35" spans="1:7" ht="27" customHeight="1">
      <c r="A35" s="129">
        <v>2</v>
      </c>
      <c r="B35" s="130" t="s">
        <v>1301</v>
      </c>
      <c r="C35" s="130"/>
      <c r="D35" s="130"/>
      <c r="E35" s="131">
        <f>E36</f>
        <v>41000000</v>
      </c>
      <c r="F35" s="1"/>
      <c r="G35" s="1"/>
    </row>
    <row r="36" spans="1:7" ht="27" customHeight="1">
      <c r="A36" s="16"/>
      <c r="B36" s="135">
        <v>17</v>
      </c>
      <c r="C36" s="136" t="s">
        <v>1302</v>
      </c>
      <c r="D36" s="137"/>
      <c r="E36" s="138">
        <f>E37</f>
        <v>41000000</v>
      </c>
      <c r="F36" s="1"/>
      <c r="G36" s="1"/>
    </row>
    <row r="37" spans="1:7" ht="65.25" customHeight="1">
      <c r="A37" s="15"/>
      <c r="B37" s="15"/>
      <c r="C37" s="15">
        <v>1709</v>
      </c>
      <c r="D37" s="26" t="s">
        <v>211</v>
      </c>
      <c r="E37" s="33">
        <f>'POAI 2023 INICIAL'!AJ29+'POAI 2023 INICIAL'!AJ30</f>
        <v>41000000</v>
      </c>
      <c r="F37" s="1"/>
      <c r="G37" s="1"/>
    </row>
    <row r="38" spans="1:7" ht="24" customHeight="1">
      <c r="A38" s="129">
        <v>3</v>
      </c>
      <c r="B38" s="130" t="s">
        <v>1303</v>
      </c>
      <c r="C38" s="130"/>
      <c r="D38" s="130"/>
      <c r="E38" s="131">
        <f>E39+E41+E43</f>
        <v>5878804319</v>
      </c>
      <c r="F38" s="1"/>
      <c r="G38" s="1"/>
    </row>
    <row r="39" spans="1:7" ht="24" customHeight="1">
      <c r="A39" s="16"/>
      <c r="B39" s="135">
        <v>24</v>
      </c>
      <c r="C39" s="136" t="s">
        <v>222</v>
      </c>
      <c r="D39" s="136"/>
      <c r="E39" s="138">
        <f>E40</f>
        <v>885561481</v>
      </c>
    </row>
    <row r="40" spans="1:7" ht="59.25" customHeight="1">
      <c r="A40" s="15"/>
      <c r="B40" s="15"/>
      <c r="C40" s="15">
        <v>2402</v>
      </c>
      <c r="D40" s="26" t="s">
        <v>223</v>
      </c>
      <c r="E40" s="33">
        <f>'POAI 2023 INICIAL'!AJ31+'POAI 2023 INICIAL'!AJ32</f>
        <v>885561481</v>
      </c>
      <c r="F40" s="1"/>
      <c r="G40" s="1"/>
    </row>
    <row r="41" spans="1:7" ht="24" customHeight="1">
      <c r="A41" s="16"/>
      <c r="B41" s="151">
        <v>32</v>
      </c>
      <c r="C41" s="136" t="s">
        <v>236</v>
      </c>
      <c r="D41" s="136"/>
      <c r="E41" s="138">
        <f>E42</f>
        <v>770000000</v>
      </c>
    </row>
    <row r="42" spans="1:7" ht="54.75" customHeight="1">
      <c r="A42" s="15"/>
      <c r="B42" s="15"/>
      <c r="C42" s="15">
        <v>3205</v>
      </c>
      <c r="D42" s="26" t="s">
        <v>237</v>
      </c>
      <c r="E42" s="33">
        <f>'POAI 2023 INICIAL'!AJ33+'POAI 2023 INICIAL'!AJ34</f>
        <v>770000000</v>
      </c>
      <c r="F42" s="1"/>
      <c r="G42" s="1"/>
    </row>
    <row r="43" spans="1:7" ht="24" customHeight="1">
      <c r="A43" s="16"/>
      <c r="B43" s="151">
        <v>40</v>
      </c>
      <c r="C43" s="136" t="s">
        <v>1304</v>
      </c>
      <c r="D43" s="137"/>
      <c r="E43" s="138">
        <f>SUM(E44:E45)</f>
        <v>4223242838</v>
      </c>
    </row>
    <row r="44" spans="1:7" ht="48.75" customHeight="1">
      <c r="A44" s="15"/>
      <c r="B44" s="15"/>
      <c r="C44" s="15">
        <v>4001</v>
      </c>
      <c r="D44" s="26" t="s">
        <v>251</v>
      </c>
      <c r="E44" s="33">
        <f>'POAI 2023 INICIAL'!AJ35</f>
        <v>270000000</v>
      </c>
      <c r="F44" s="1"/>
      <c r="G44" s="1"/>
    </row>
    <row r="45" spans="1:7" ht="59.25" customHeight="1">
      <c r="A45" s="15"/>
      <c r="B45" s="15"/>
      <c r="C45" s="15">
        <v>4003</v>
      </c>
      <c r="D45" s="26" t="s">
        <v>259</v>
      </c>
      <c r="E45" s="33">
        <f>'POAI 2023 INICIAL'!AJ36+'POAI 2023 INICIAL'!AJ37+'POAI 2023 INICIAL'!AJ38+'POAI 2023 INICIAL'!AJ39+'POAI 2023 INICIAL'!AJ40+'POAI 2023 INICIAL'!AJ41</f>
        <v>3953242838</v>
      </c>
      <c r="F45" s="1"/>
      <c r="G45" s="1"/>
    </row>
    <row r="46" spans="1:7" ht="24" customHeight="1">
      <c r="A46" s="129">
        <v>4</v>
      </c>
      <c r="B46" s="130" t="s">
        <v>1293</v>
      </c>
      <c r="C46" s="130"/>
      <c r="D46" s="130"/>
      <c r="E46" s="131">
        <f>E47</f>
        <v>90000000</v>
      </c>
      <c r="F46" s="1"/>
      <c r="G46" s="1"/>
    </row>
    <row r="47" spans="1:7" ht="24" customHeight="1">
      <c r="A47" s="16"/>
      <c r="B47" s="135">
        <v>45</v>
      </c>
      <c r="C47" s="136" t="s">
        <v>68</v>
      </c>
      <c r="D47" s="137"/>
      <c r="E47" s="138">
        <f>SUM(E48:E49)</f>
        <v>90000000</v>
      </c>
    </row>
    <row r="48" spans="1:7" ht="66" customHeight="1">
      <c r="A48" s="15"/>
      <c r="B48" s="15"/>
      <c r="C48" s="15">
        <v>4502</v>
      </c>
      <c r="D48" s="26" t="s">
        <v>1294</v>
      </c>
      <c r="E48" s="33">
        <f>'POAI 2023 INICIAL'!AJ43</f>
        <v>40000000</v>
      </c>
      <c r="F48" s="1"/>
      <c r="G48" s="1"/>
    </row>
    <row r="49" spans="1:7" ht="53.25" customHeight="1">
      <c r="A49" s="15"/>
      <c r="B49" s="15"/>
      <c r="C49" s="15">
        <v>4599</v>
      </c>
      <c r="D49" s="26" t="s">
        <v>1295</v>
      </c>
      <c r="E49" s="33">
        <f>'POAI 2023 INICIAL'!AJ42</f>
        <v>50000000</v>
      </c>
    </row>
    <row r="50" spans="1:7" s="44" customFormat="1">
      <c r="A50" s="7"/>
      <c r="B50" s="7"/>
      <c r="C50" s="65"/>
      <c r="D50" s="66"/>
      <c r="E50" s="42"/>
      <c r="F50" s="43"/>
      <c r="G50" s="43"/>
    </row>
    <row r="51" spans="1:7" ht="24" customHeight="1">
      <c r="A51" s="72" t="s">
        <v>1305</v>
      </c>
      <c r="B51" s="69"/>
      <c r="C51" s="69"/>
      <c r="D51" s="70"/>
      <c r="E51" s="71">
        <f>E52+E64+E69</f>
        <v>4074242799</v>
      </c>
    </row>
    <row r="52" spans="1:7" ht="24" customHeight="1">
      <c r="A52" s="129">
        <v>1</v>
      </c>
      <c r="B52" s="130" t="s">
        <v>1299</v>
      </c>
      <c r="C52" s="130"/>
      <c r="D52" s="130"/>
      <c r="E52" s="131">
        <f>E53+E57+E59+E62</f>
        <v>3580853311</v>
      </c>
    </row>
    <row r="53" spans="1:7" ht="24" customHeight="1">
      <c r="A53" s="16"/>
      <c r="B53" s="135">
        <v>12</v>
      </c>
      <c r="C53" s="136" t="s">
        <v>158</v>
      </c>
      <c r="D53" s="137"/>
      <c r="E53" s="138">
        <f>SUM(E54:E56)</f>
        <v>142000000</v>
      </c>
    </row>
    <row r="54" spans="1:7" ht="34.5" customHeight="1">
      <c r="A54" s="9"/>
      <c r="B54" s="31"/>
      <c r="C54" s="25">
        <v>1202</v>
      </c>
      <c r="D54" s="26" t="s">
        <v>159</v>
      </c>
      <c r="E54" s="33">
        <f>'POAI 2023 INICIAL'!AJ44</f>
        <v>74000000</v>
      </c>
    </row>
    <row r="55" spans="1:7" ht="36.75" customHeight="1">
      <c r="A55" s="9"/>
      <c r="B55" s="39"/>
      <c r="C55" s="25">
        <v>1203</v>
      </c>
      <c r="D55" s="26" t="s">
        <v>295</v>
      </c>
      <c r="E55" s="33">
        <f>'POAI 2023 INICIAL'!AJ45</f>
        <v>34000000</v>
      </c>
    </row>
    <row r="56" spans="1:7" ht="60" customHeight="1">
      <c r="A56" s="9"/>
      <c r="B56" s="35"/>
      <c r="C56" s="25">
        <v>1206</v>
      </c>
      <c r="D56" s="26" t="s">
        <v>301</v>
      </c>
      <c r="E56" s="33">
        <f>'POAI 2023 INICIAL'!AJ46</f>
        <v>34000000</v>
      </c>
    </row>
    <row r="57" spans="1:7" ht="24" customHeight="1">
      <c r="A57" s="46"/>
      <c r="B57" s="146">
        <v>22</v>
      </c>
      <c r="C57" s="143" t="s">
        <v>169</v>
      </c>
      <c r="D57" s="137"/>
      <c r="E57" s="138">
        <f>E58</f>
        <v>30000000</v>
      </c>
    </row>
    <row r="58" spans="1:7" ht="62.25" customHeight="1">
      <c r="A58" s="47"/>
      <c r="B58" s="25"/>
      <c r="C58" s="15">
        <v>2201</v>
      </c>
      <c r="D58" s="26" t="s">
        <v>307</v>
      </c>
      <c r="E58" s="33">
        <f>'POAI 2023 INICIAL'!AJ47</f>
        <v>30000000</v>
      </c>
    </row>
    <row r="59" spans="1:7" ht="24" customHeight="1">
      <c r="A59" s="47"/>
      <c r="B59" s="147">
        <v>41</v>
      </c>
      <c r="C59" s="148" t="s">
        <v>313</v>
      </c>
      <c r="D59" s="149"/>
      <c r="E59" s="150">
        <f>SUM(E60:E61)</f>
        <v>213000000</v>
      </c>
    </row>
    <row r="60" spans="1:7" ht="44.25" customHeight="1">
      <c r="A60" s="9"/>
      <c r="B60" s="31"/>
      <c r="C60" s="25">
        <v>4101</v>
      </c>
      <c r="D60" s="26" t="s">
        <v>314</v>
      </c>
      <c r="E60" s="33">
        <f>'POAI 2023 INICIAL'!AJ48+'POAI 2023 INICIAL'!AJ49+'POAI 2023 INICIAL'!AJ50+'POAI 2023 INICIAL'!AJ51+'POAI 2023 INICIAL'!AJ52</f>
        <v>195000000</v>
      </c>
    </row>
    <row r="61" spans="1:7" ht="57" customHeight="1">
      <c r="A61" s="9"/>
      <c r="B61" s="35"/>
      <c r="C61" s="25">
        <v>4103</v>
      </c>
      <c r="D61" s="26" t="s">
        <v>331</v>
      </c>
      <c r="E61" s="33">
        <f>'POAI 2023 INICIAL'!AJ53</f>
        <v>18000000</v>
      </c>
      <c r="F61" s="1"/>
      <c r="G61" s="1"/>
    </row>
    <row r="62" spans="1:7" ht="24" customHeight="1">
      <c r="A62" s="46"/>
      <c r="B62" s="146">
        <v>45</v>
      </c>
      <c r="C62" s="136" t="s">
        <v>68</v>
      </c>
      <c r="D62" s="142"/>
      <c r="E62" s="138">
        <f>E63</f>
        <v>3195853311</v>
      </c>
    </row>
    <row r="63" spans="1:7" ht="53.25" customHeight="1">
      <c r="A63" s="41"/>
      <c r="B63" s="25"/>
      <c r="C63" s="15">
        <v>4501</v>
      </c>
      <c r="D63" s="26" t="s">
        <v>340</v>
      </c>
      <c r="E63" s="33">
        <f>'POAI 2023 INICIAL'!AJ54+'POAI 2023 INICIAL'!AJ55</f>
        <v>3195853311</v>
      </c>
      <c r="F63" s="1"/>
      <c r="G63" s="1"/>
    </row>
    <row r="64" spans="1:7" ht="24" customHeight="1">
      <c r="A64" s="129">
        <v>3</v>
      </c>
      <c r="B64" s="130" t="s">
        <v>1303</v>
      </c>
      <c r="C64" s="130"/>
      <c r="D64" s="130"/>
      <c r="E64" s="131">
        <f>E65+E67</f>
        <v>183389488</v>
      </c>
      <c r="F64" s="1"/>
      <c r="G64" s="1"/>
    </row>
    <row r="65" spans="1:7" ht="24" customHeight="1">
      <c r="A65" s="16"/>
      <c r="B65" s="135">
        <v>32</v>
      </c>
      <c r="C65" s="136" t="s">
        <v>236</v>
      </c>
      <c r="D65" s="137"/>
      <c r="E65" s="138">
        <f>E66</f>
        <v>45000000</v>
      </c>
    </row>
    <row r="66" spans="1:7" ht="46.5" customHeight="1">
      <c r="A66" s="39"/>
      <c r="B66" s="25"/>
      <c r="C66" s="15">
        <v>3205</v>
      </c>
      <c r="D66" s="26" t="s">
        <v>237</v>
      </c>
      <c r="E66" s="33">
        <f>'POAI 2023 INICIAL'!AJ56</f>
        <v>45000000</v>
      </c>
      <c r="F66" s="1"/>
      <c r="G66" s="1"/>
    </row>
    <row r="67" spans="1:7" ht="24" customHeight="1">
      <c r="A67" s="45"/>
      <c r="B67" s="141">
        <v>45</v>
      </c>
      <c r="C67" s="136" t="s">
        <v>68</v>
      </c>
      <c r="D67" s="142"/>
      <c r="E67" s="138">
        <f>E68</f>
        <v>138389488</v>
      </c>
    </row>
    <row r="68" spans="1:7" ht="44.25" customHeight="1">
      <c r="A68" s="35"/>
      <c r="B68" s="25"/>
      <c r="C68" s="15">
        <v>4503</v>
      </c>
      <c r="D68" s="26" t="s">
        <v>1306</v>
      </c>
      <c r="E68" s="33">
        <f>'POAI 2023 INICIAL'!AJ57+'POAI 2023 INICIAL'!AJ58+'POAI 2023 INICIAL'!AJ59</f>
        <v>138389488</v>
      </c>
      <c r="F68" s="1"/>
      <c r="G68" s="1"/>
    </row>
    <row r="69" spans="1:7" ht="24" customHeight="1">
      <c r="A69" s="129">
        <v>4</v>
      </c>
      <c r="B69" s="130" t="s">
        <v>1293</v>
      </c>
      <c r="C69" s="130"/>
      <c r="D69" s="130"/>
      <c r="E69" s="131">
        <f>E70</f>
        <v>310000000</v>
      </c>
      <c r="F69" s="1"/>
      <c r="G69" s="1"/>
    </row>
    <row r="70" spans="1:7" ht="24" customHeight="1">
      <c r="A70" s="16"/>
      <c r="B70" s="135">
        <v>45</v>
      </c>
      <c r="C70" s="136" t="s">
        <v>68</v>
      </c>
      <c r="D70" s="137"/>
      <c r="E70" s="138">
        <f>E71</f>
        <v>310000000</v>
      </c>
    </row>
    <row r="71" spans="1:7" ht="54.75" customHeight="1">
      <c r="A71" s="35"/>
      <c r="B71" s="25"/>
      <c r="C71" s="15">
        <v>4502</v>
      </c>
      <c r="D71" s="26" t="s">
        <v>1294</v>
      </c>
      <c r="E71" s="24">
        <f>'POAI 2023 INICIAL'!AJ60+'POAI 2023 INICIAL'!AJ61+'POAI 2023 INICIAL'!AJ62+'POAI 2023 INICIAL'!AJ63+'POAI 2023 INICIAL'!AJ64</f>
        <v>310000000</v>
      </c>
      <c r="F71" s="1"/>
      <c r="G71" s="1"/>
    </row>
    <row r="72" spans="1:7" s="44" customFormat="1">
      <c r="A72" s="7"/>
      <c r="B72" s="7"/>
      <c r="C72" s="7"/>
      <c r="D72" s="8"/>
      <c r="E72" s="42"/>
      <c r="F72" s="43"/>
      <c r="G72" s="43"/>
    </row>
    <row r="73" spans="1:7" ht="24" customHeight="1">
      <c r="A73" s="63" t="s">
        <v>1307</v>
      </c>
      <c r="B73" s="69"/>
      <c r="C73" s="69"/>
      <c r="D73" s="70"/>
      <c r="E73" s="71">
        <f>E74</f>
        <v>2906879061</v>
      </c>
      <c r="F73" s="1"/>
      <c r="G73" s="1"/>
    </row>
    <row r="74" spans="1:7" ht="24" customHeight="1">
      <c r="A74" s="129">
        <v>1</v>
      </c>
      <c r="B74" s="130" t="s">
        <v>1299</v>
      </c>
      <c r="C74" s="130"/>
      <c r="D74" s="130"/>
      <c r="E74" s="131">
        <f>E75</f>
        <v>2906879061</v>
      </c>
      <c r="F74" s="1"/>
      <c r="G74" s="1"/>
    </row>
    <row r="75" spans="1:7" ht="24" customHeight="1">
      <c r="A75" s="16"/>
      <c r="B75" s="135">
        <v>33</v>
      </c>
      <c r="C75" s="145" t="s">
        <v>179</v>
      </c>
      <c r="D75" s="137"/>
      <c r="E75" s="138">
        <f>SUM(E76:E77)</f>
        <v>2906879061</v>
      </c>
    </row>
    <row r="76" spans="1:7" ht="46.5" customHeight="1">
      <c r="A76" s="30"/>
      <c r="B76" s="31"/>
      <c r="C76" s="25">
        <v>3301</v>
      </c>
      <c r="D76" s="26" t="s">
        <v>180</v>
      </c>
      <c r="E76" s="33">
        <f>'POAI 2023 INICIAL'!AJ65+'POAI 2023 INICIAL'!AJ66+'POAI 2023 INICIAL'!AJ67+'POAI 2023 INICIAL'!AJ68+'POAI 2023 INICIAL'!AJ69+'POAI 2023 INICIAL'!AJ70+'POAI 2023 INICIAL'!AJ71+'POAI 2023 INICIAL'!AJ72</f>
        <v>2628480344</v>
      </c>
      <c r="F76" s="1"/>
      <c r="G76" s="1"/>
    </row>
    <row r="77" spans="1:7" ht="51" customHeight="1">
      <c r="A77" s="34"/>
      <c r="B77" s="35"/>
      <c r="C77" s="25">
        <v>3302</v>
      </c>
      <c r="D77" s="26" t="s">
        <v>416</v>
      </c>
      <c r="E77" s="24">
        <f>'POAI 2023 INICIAL'!AJ73+'POAI 2023 INICIAL'!AJ74</f>
        <v>278398717</v>
      </c>
      <c r="F77" s="1"/>
      <c r="G77" s="1"/>
    </row>
    <row r="78" spans="1:7" s="44" customFormat="1">
      <c r="A78" s="7"/>
      <c r="B78" s="7"/>
      <c r="C78" s="7"/>
      <c r="D78" s="8"/>
      <c r="E78" s="42"/>
      <c r="F78" s="43"/>
      <c r="G78" s="43"/>
    </row>
    <row r="79" spans="1:7" ht="24" customHeight="1">
      <c r="A79" s="63" t="s">
        <v>1308</v>
      </c>
      <c r="B79" s="69"/>
      <c r="C79" s="69"/>
      <c r="D79" s="70"/>
      <c r="E79" s="71">
        <f>E80</f>
        <v>1594774143</v>
      </c>
      <c r="F79" s="1"/>
      <c r="G79" s="1"/>
    </row>
    <row r="80" spans="1:7" ht="24" customHeight="1">
      <c r="A80" s="129">
        <v>2</v>
      </c>
      <c r="B80" s="130" t="s">
        <v>1301</v>
      </c>
      <c r="C80" s="130"/>
      <c r="D80" s="130"/>
      <c r="E80" s="131">
        <f>E81+E83</f>
        <v>1594774143</v>
      </c>
      <c r="F80" s="1"/>
      <c r="G80" s="1"/>
    </row>
    <row r="81" spans="1:7" ht="24" customHeight="1">
      <c r="A81" s="16"/>
      <c r="B81" s="135">
        <v>35</v>
      </c>
      <c r="C81" s="136" t="s">
        <v>427</v>
      </c>
      <c r="D81" s="137"/>
      <c r="E81" s="138">
        <f>E82</f>
        <v>1270274143</v>
      </c>
    </row>
    <row r="82" spans="1:7" ht="53.25" customHeight="1">
      <c r="A82" s="39"/>
      <c r="B82" s="25"/>
      <c r="C82" s="17">
        <v>3502</v>
      </c>
      <c r="D82" s="26" t="s">
        <v>1309</v>
      </c>
      <c r="E82" s="33">
        <f>'POAI 2023 INICIAL'!AJ75+'POAI 2023 INICIAL'!AJ76+'POAI 2023 INICIAL'!AJ77+'POAI 2023 INICIAL'!AJ78+'POAI 2023 INICIAL'!AJ79+'POAI 2023 INICIAL'!AJ80</f>
        <v>1270274143</v>
      </c>
      <c r="F82" s="1"/>
      <c r="G82" s="1"/>
    </row>
    <row r="83" spans="1:7" ht="24" customHeight="1">
      <c r="A83" s="45"/>
      <c r="B83" s="141">
        <v>36</v>
      </c>
      <c r="C83" s="143" t="s">
        <v>455</v>
      </c>
      <c r="D83" s="137"/>
      <c r="E83" s="138">
        <f>E84</f>
        <v>324500000</v>
      </c>
    </row>
    <row r="84" spans="1:7" ht="53.25" customHeight="1">
      <c r="A84" s="35"/>
      <c r="B84" s="25"/>
      <c r="C84" s="17">
        <v>3602</v>
      </c>
      <c r="D84" s="26" t="s">
        <v>456</v>
      </c>
      <c r="E84" s="33">
        <f>'POAI 2023 INICIAL'!AJ81+'POAI 2023 INICIAL'!AJ82+'POAI 2023 INICIAL'!AJ83+'POAI 2023 INICIAL'!AJ84</f>
        <v>324500000</v>
      </c>
      <c r="F84" s="1"/>
      <c r="G84" s="1"/>
    </row>
    <row r="85" spans="1:7" s="44" customFormat="1">
      <c r="A85" s="7"/>
      <c r="B85" s="7"/>
      <c r="C85" s="7"/>
      <c r="D85" s="8"/>
      <c r="E85" s="42"/>
      <c r="F85" s="43"/>
      <c r="G85" s="43"/>
    </row>
    <row r="86" spans="1:7" ht="24" customHeight="1">
      <c r="A86" s="63" t="s">
        <v>1310</v>
      </c>
      <c r="B86" s="69"/>
      <c r="C86" s="69"/>
      <c r="D86" s="70"/>
      <c r="E86" s="71">
        <f>E87+E98</f>
        <v>2647787485</v>
      </c>
    </row>
    <row r="87" spans="1:7" ht="24" customHeight="1">
      <c r="A87" s="129">
        <v>2</v>
      </c>
      <c r="B87" s="130" t="s">
        <v>1301</v>
      </c>
      <c r="C87" s="130"/>
      <c r="D87" s="130"/>
      <c r="E87" s="131">
        <f>E88+E96</f>
        <v>1152437621</v>
      </c>
      <c r="F87" s="48"/>
    </row>
    <row r="88" spans="1:7" ht="24" customHeight="1">
      <c r="A88" s="16"/>
      <c r="B88" s="135">
        <v>17</v>
      </c>
      <c r="C88" s="136" t="s">
        <v>210</v>
      </c>
      <c r="D88" s="137"/>
      <c r="E88" s="138">
        <f>SUM(E89:E95)</f>
        <v>1116437621</v>
      </c>
    </row>
    <row r="89" spans="1:7" ht="57.75" customHeight="1">
      <c r="A89" s="39"/>
      <c r="B89" s="40"/>
      <c r="C89" s="25">
        <v>1702</v>
      </c>
      <c r="D89" s="26" t="s">
        <v>473</v>
      </c>
      <c r="E89" s="33">
        <f>'POAI 2023 INICIAL'!AJ85+'POAI 2023 INICIAL'!AJ86+'POAI 2023 INICIAL'!AJ87+'POAI 2023 INICIAL'!AJ88+'POAI 2023 INICIAL'!AJ89+'POAI 2023 INICIAL'!AJ90+'POAI 2023 INICIAL'!AJ91+'POAI 2023 INICIAL'!AJ92+'POAI 2023 INICIAL'!AJ93+'POAI 2023 INICIAL'!AJ94+'POAI 2023 INICIAL'!AJ95</f>
        <v>802529712</v>
      </c>
      <c r="F89" s="48"/>
    </row>
    <row r="90" spans="1:7" ht="54" customHeight="1">
      <c r="A90" s="39"/>
      <c r="B90" s="47"/>
      <c r="C90" s="25">
        <v>1703</v>
      </c>
      <c r="D90" s="26" t="s">
        <v>516</v>
      </c>
      <c r="E90" s="33">
        <f>'POAI 2023 INICIAL'!AJ96</f>
        <v>32907909</v>
      </c>
      <c r="F90" s="48"/>
      <c r="G90" s="1"/>
    </row>
    <row r="91" spans="1:7" ht="62.25" customHeight="1">
      <c r="A91" s="39"/>
      <c r="B91" s="47"/>
      <c r="C91" s="25">
        <v>1704</v>
      </c>
      <c r="D91" s="26" t="s">
        <v>523</v>
      </c>
      <c r="E91" s="33">
        <f>'POAI 2023 INICIAL'!AJ97+'POAI 2023 INICIAL'!AJ98</f>
        <v>70000000</v>
      </c>
      <c r="F91" s="48"/>
      <c r="G91" s="1"/>
    </row>
    <row r="92" spans="1:7" ht="42" customHeight="1">
      <c r="A92" s="39"/>
      <c r="B92" s="47"/>
      <c r="C92" s="25">
        <v>1706</v>
      </c>
      <c r="D92" s="26" t="s">
        <v>532</v>
      </c>
      <c r="E92" s="33">
        <f>'POAI 2023 INICIAL'!AJ99</f>
        <v>20000000</v>
      </c>
      <c r="F92" s="48"/>
      <c r="G92" s="1"/>
    </row>
    <row r="93" spans="1:7" ht="57" customHeight="1">
      <c r="A93" s="39"/>
      <c r="B93" s="47"/>
      <c r="C93" s="25">
        <v>1707</v>
      </c>
      <c r="D93" s="26" t="s">
        <v>539</v>
      </c>
      <c r="E93" s="33">
        <f>'POAI 2023 INICIAL'!AJ100</f>
        <v>43000000</v>
      </c>
      <c r="F93" s="48"/>
      <c r="G93" s="1"/>
    </row>
    <row r="94" spans="1:7" ht="60.75" customHeight="1">
      <c r="A94" s="39"/>
      <c r="B94" s="47"/>
      <c r="C94" s="25">
        <v>1708</v>
      </c>
      <c r="D94" s="26" t="s">
        <v>546</v>
      </c>
      <c r="E94" s="33">
        <f>'POAI 2023 INICIAL'!AJ101+'POAI 2023 INICIAL'!AJ102</f>
        <v>40000000</v>
      </c>
      <c r="F94" s="48"/>
    </row>
    <row r="95" spans="1:7" ht="42" customHeight="1">
      <c r="A95" s="39"/>
      <c r="B95" s="41"/>
      <c r="C95" s="25">
        <v>1709</v>
      </c>
      <c r="D95" s="26" t="s">
        <v>211</v>
      </c>
      <c r="E95" s="33">
        <f>'POAI 2023 INICIAL'!AJ103+'POAI 2023 INICIAL'!AJ104+'POAI 2023 INICIAL'!AJ105</f>
        <v>108000000</v>
      </c>
      <c r="F95" s="48"/>
    </row>
    <row r="96" spans="1:7" ht="24" customHeight="1">
      <c r="A96" s="45"/>
      <c r="B96" s="146">
        <v>35</v>
      </c>
      <c r="C96" s="136" t="s">
        <v>427</v>
      </c>
      <c r="D96" s="142"/>
      <c r="E96" s="138">
        <f>E97</f>
        <v>36000000</v>
      </c>
    </row>
    <row r="97" spans="1:7" ht="73.5" customHeight="1">
      <c r="A97" s="35"/>
      <c r="B97" s="25"/>
      <c r="C97" s="15">
        <v>3502</v>
      </c>
      <c r="D97" s="26" t="s">
        <v>1309</v>
      </c>
      <c r="E97" s="33">
        <f>'POAI 2023 INICIAL'!AJ106+'POAI 2023 INICIAL'!AJ107</f>
        <v>36000000</v>
      </c>
      <c r="F97" s="48"/>
    </row>
    <row r="98" spans="1:7" ht="24" customHeight="1">
      <c r="A98" s="129">
        <v>3</v>
      </c>
      <c r="B98" s="130" t="s">
        <v>1303</v>
      </c>
      <c r="C98" s="130"/>
      <c r="D98" s="130"/>
      <c r="E98" s="131">
        <f>E99</f>
        <v>1495349864</v>
      </c>
      <c r="F98" s="48"/>
    </row>
    <row r="99" spans="1:7" ht="24" customHeight="1">
      <c r="A99" s="16"/>
      <c r="B99" s="135">
        <v>32</v>
      </c>
      <c r="C99" s="136" t="s">
        <v>236</v>
      </c>
      <c r="D99" s="137"/>
      <c r="E99" s="138">
        <f>SUM(E100:E104)</f>
        <v>1495349864</v>
      </c>
    </row>
    <row r="100" spans="1:7" ht="52.5" customHeight="1">
      <c r="A100" s="30"/>
      <c r="B100" s="31"/>
      <c r="C100" s="25" t="s">
        <v>570</v>
      </c>
      <c r="D100" s="26" t="s">
        <v>571</v>
      </c>
      <c r="E100" s="33">
        <f>'POAI 2023 INICIAL'!AJ108+'POAI 2023 INICIAL'!AJ109</f>
        <v>82000000</v>
      </c>
      <c r="F100" s="49"/>
      <c r="G100" s="1"/>
    </row>
    <row r="101" spans="1:7" ht="52.5" customHeight="1">
      <c r="A101" s="30"/>
      <c r="B101" s="39"/>
      <c r="C101" s="25">
        <v>3202</v>
      </c>
      <c r="D101" s="26" t="s">
        <v>581</v>
      </c>
      <c r="E101" s="33">
        <f>'POAI 2023 INICIAL'!AJ110+'POAI 2023 INICIAL'!AJ111+'POAI 2023 INICIAL'!AJ112+'POAI 2023 INICIAL'!AJ113+'POAI 2023 INICIAL'!AJ114</f>
        <v>1093349864</v>
      </c>
      <c r="F101" s="49"/>
      <c r="G101" s="1"/>
    </row>
    <row r="102" spans="1:7" ht="52.5" customHeight="1">
      <c r="A102" s="30"/>
      <c r="B102" s="39"/>
      <c r="C102" s="25" t="s">
        <v>606</v>
      </c>
      <c r="D102" s="26" t="s">
        <v>607</v>
      </c>
      <c r="E102" s="33">
        <f>'POAI 2023 INICIAL'!AJ115</f>
        <v>120000000</v>
      </c>
      <c r="F102" s="49"/>
      <c r="G102" s="1"/>
    </row>
    <row r="103" spans="1:7" ht="52.5" customHeight="1">
      <c r="A103" s="30"/>
      <c r="B103" s="39"/>
      <c r="C103" s="25">
        <v>3205</v>
      </c>
      <c r="D103" s="26" t="s">
        <v>237</v>
      </c>
      <c r="E103" s="33">
        <f>'POAI 2023 INICIAL'!AJ116+'POAI 2023 INICIAL'!AJ117+'POAI 2023 INICIAL'!AJ118</f>
        <v>82000000</v>
      </c>
      <c r="F103" s="49"/>
      <c r="G103" s="1"/>
    </row>
    <row r="104" spans="1:7" ht="52.5" customHeight="1">
      <c r="A104" s="34"/>
      <c r="B104" s="35"/>
      <c r="C104" s="25" t="s">
        <v>624</v>
      </c>
      <c r="D104" s="26" t="s">
        <v>625</v>
      </c>
      <c r="E104" s="33">
        <f>'POAI 2023 INICIAL'!AJ119+'POAI 2023 INICIAL'!AJ120+'POAI 2023 INICIAL'!AJ121</f>
        <v>118000000</v>
      </c>
      <c r="F104" s="49"/>
      <c r="G104" s="1"/>
    </row>
    <row r="105" spans="1:7" s="44" customFormat="1">
      <c r="A105" s="7"/>
      <c r="B105" s="7"/>
      <c r="C105" s="7"/>
      <c r="D105" s="8"/>
      <c r="E105" s="42"/>
      <c r="F105" s="43"/>
      <c r="G105" s="43"/>
    </row>
    <row r="106" spans="1:7" ht="24" customHeight="1">
      <c r="A106" s="63" t="s">
        <v>1455</v>
      </c>
      <c r="B106" s="69"/>
      <c r="C106" s="69"/>
      <c r="D106" s="70"/>
      <c r="E106" s="71">
        <f>E107</f>
        <v>570243430</v>
      </c>
    </row>
    <row r="107" spans="1:7" ht="24" customHeight="1">
      <c r="A107" s="129">
        <v>4</v>
      </c>
      <c r="B107" s="130" t="s">
        <v>1293</v>
      </c>
      <c r="C107" s="130"/>
      <c r="D107" s="130"/>
      <c r="E107" s="131">
        <f>E108</f>
        <v>570243430</v>
      </c>
    </row>
    <row r="108" spans="1:7" ht="24" customHeight="1">
      <c r="A108" s="16"/>
      <c r="B108" s="135">
        <v>45</v>
      </c>
      <c r="C108" s="136" t="s">
        <v>68</v>
      </c>
      <c r="D108" s="137"/>
      <c r="E108" s="138">
        <f>SUM(E109:E110)</f>
        <v>570243430</v>
      </c>
    </row>
    <row r="109" spans="1:7" s="21" customFormat="1" ht="74.25" customHeight="1">
      <c r="A109" s="30"/>
      <c r="B109" s="31"/>
      <c r="C109" s="25">
        <v>4502</v>
      </c>
      <c r="D109" s="26" t="s">
        <v>1294</v>
      </c>
      <c r="E109" s="33">
        <f>'POAI 2023 INICIAL'!AJ124</f>
        <v>145000000</v>
      </c>
    </row>
    <row r="110" spans="1:7" ht="54.75" customHeight="1">
      <c r="A110" s="34"/>
      <c r="B110" s="35"/>
      <c r="C110" s="25">
        <v>4599</v>
      </c>
      <c r="D110" s="26" t="s">
        <v>1311</v>
      </c>
      <c r="E110" s="24">
        <f>'POAI 2023 INICIAL'!AJ122+'POAI 2023 INICIAL'!AJ123</f>
        <v>425243430</v>
      </c>
      <c r="F110" s="1"/>
      <c r="G110" s="1"/>
    </row>
    <row r="111" spans="1:7" s="44" customFormat="1">
      <c r="A111" s="7"/>
      <c r="B111" s="64"/>
      <c r="C111" s="65"/>
      <c r="D111" s="66"/>
      <c r="E111" s="67"/>
      <c r="F111" s="43"/>
      <c r="G111" s="43"/>
    </row>
    <row r="112" spans="1:7" ht="24" customHeight="1">
      <c r="A112" s="63" t="s">
        <v>1312</v>
      </c>
      <c r="B112" s="69"/>
      <c r="C112" s="69"/>
      <c r="D112" s="70"/>
      <c r="E112" s="71">
        <f>E113+E117</f>
        <v>209985915222</v>
      </c>
      <c r="F112" s="1"/>
      <c r="G112" s="1"/>
    </row>
    <row r="113" spans="1:7" ht="24" customHeight="1">
      <c r="A113" s="129">
        <v>1</v>
      </c>
      <c r="B113" s="130" t="s">
        <v>1299</v>
      </c>
      <c r="C113" s="130"/>
      <c r="D113" s="130"/>
      <c r="E113" s="131">
        <f>E114</f>
        <v>209953400544</v>
      </c>
      <c r="F113" s="1"/>
      <c r="G113" s="1"/>
    </row>
    <row r="114" spans="1:7" ht="24" customHeight="1">
      <c r="A114" s="16"/>
      <c r="B114" s="135">
        <v>22</v>
      </c>
      <c r="C114" s="145" t="s">
        <v>169</v>
      </c>
      <c r="D114" s="137"/>
      <c r="E114" s="138">
        <f>SUM(E115:E116)</f>
        <v>209953400544</v>
      </c>
    </row>
    <row r="115" spans="1:7" ht="55.5" customHeight="1">
      <c r="A115" s="39"/>
      <c r="B115" s="40"/>
      <c r="C115" s="32">
        <v>2201</v>
      </c>
      <c r="D115" s="26" t="s">
        <v>307</v>
      </c>
      <c r="E115" s="24">
        <f>'POAI 2023 INICIAL'!AJ125+'POAI 2023 INICIAL'!AJ126+'POAI 2023 INICIAL'!AJ127+'POAI 2023 INICIAL'!AJ128+'POAI 2023 INICIAL'!AJ129+'POAI 2023 INICIAL'!AJ130+'POAI 2023 INICIAL'!AJ131+'POAI 2023 INICIAL'!AJ132+'POAI 2023 INICIAL'!AJ133+'POAI 2023 INICIAL'!AJ134+'POAI 2023 INICIAL'!AJ135+'POAI 2023 INICIAL'!AJ136+'POAI 2023 INICIAL'!AJ137+'POAI 2023 INICIAL'!AJ138+'POAI 2023 INICIAL'!AJ139+'POAI 2023 INICIAL'!AJ140+'POAI 2023 INICIAL'!AJ141+'POAI 2023 INICIAL'!AJ142+'POAI 2023 INICIAL'!AJ143+'POAI 2023 INICIAL'!AJ144+'POAI 2023 INICIAL'!AJ145+'POAI 2023 INICIAL'!AJ146+'POAI 2023 INICIAL'!AJ147+'POAI 2023 INICIAL'!AJ148+'POAI 2023 INICIAL'!AJ149+'POAI 2023 INICIAL'!AJ150+'POAI 2023 INICIAL'!AJ151+'POAI 2023 INICIAL'!AJ152+'POAI 2023 INICIAL'!AJ153+'POAI 2023 INICIAL'!AJ154+'POAI 2023 INICIAL'!AJ155+'POAI 2023 INICIAL'!AJ156+'POAI 2023 INICIAL'!AJ157+'POAI 2023 INICIAL'!AJ158</f>
        <v>209783400544</v>
      </c>
      <c r="F115" s="1"/>
      <c r="G115" s="1"/>
    </row>
    <row r="116" spans="1:7" ht="55.5" customHeight="1">
      <c r="A116" s="35"/>
      <c r="B116" s="41"/>
      <c r="C116" s="25">
        <v>2202</v>
      </c>
      <c r="D116" s="26" t="s">
        <v>1313</v>
      </c>
      <c r="E116" s="33">
        <f>'POAI 2023 INICIAL'!AJ159</f>
        <v>170000000</v>
      </c>
      <c r="F116" s="1"/>
      <c r="G116" s="1"/>
    </row>
    <row r="117" spans="1:7" ht="24" customHeight="1">
      <c r="A117" s="129">
        <v>2</v>
      </c>
      <c r="B117" s="130" t="s">
        <v>1301</v>
      </c>
      <c r="C117" s="130"/>
      <c r="D117" s="130"/>
      <c r="E117" s="131">
        <f>E118</f>
        <v>32514678</v>
      </c>
      <c r="F117" s="48"/>
    </row>
    <row r="118" spans="1:7" ht="24" customHeight="1">
      <c r="A118" s="16"/>
      <c r="B118" s="135">
        <v>39</v>
      </c>
      <c r="C118" s="136" t="s">
        <v>756</v>
      </c>
      <c r="D118" s="137"/>
      <c r="E118" s="138">
        <f>E119</f>
        <v>32514678</v>
      </c>
    </row>
    <row r="119" spans="1:7" ht="39.75" customHeight="1">
      <c r="A119" s="35"/>
      <c r="B119" s="25"/>
      <c r="C119" s="15">
        <v>3904</v>
      </c>
      <c r="D119" s="26" t="s">
        <v>1190</v>
      </c>
      <c r="E119" s="33">
        <f>'POAI 2023 INICIAL'!AJ160</f>
        <v>32514678</v>
      </c>
      <c r="F119" s="1"/>
      <c r="G119" s="1"/>
    </row>
    <row r="120" spans="1:7" s="44" customFormat="1">
      <c r="A120" s="7"/>
      <c r="B120" s="7"/>
      <c r="C120" s="7"/>
      <c r="D120" s="8"/>
      <c r="E120" s="42"/>
      <c r="F120" s="43"/>
      <c r="G120" s="43"/>
    </row>
    <row r="121" spans="1:7" s="44" customFormat="1" ht="24" customHeight="1">
      <c r="A121" s="63" t="s">
        <v>1314</v>
      </c>
      <c r="B121" s="69"/>
      <c r="C121" s="69"/>
      <c r="D121" s="70"/>
      <c r="E121" s="71">
        <f>E122+E131+E136</f>
        <v>6033136412</v>
      </c>
      <c r="F121" s="43"/>
      <c r="G121" s="43"/>
    </row>
    <row r="122" spans="1:7" s="44" customFormat="1" ht="24" customHeight="1">
      <c r="A122" s="129">
        <v>1</v>
      </c>
      <c r="B122" s="130" t="s">
        <v>1299</v>
      </c>
      <c r="C122" s="130"/>
      <c r="D122" s="130"/>
      <c r="E122" s="131">
        <f>E123+E125+E127</f>
        <v>5746963440</v>
      </c>
      <c r="F122" s="43"/>
      <c r="G122" s="43"/>
    </row>
    <row r="123" spans="1:7" ht="24" customHeight="1">
      <c r="A123" s="16"/>
      <c r="B123" s="135">
        <v>19</v>
      </c>
      <c r="C123" s="136" t="s">
        <v>766</v>
      </c>
      <c r="D123" s="137"/>
      <c r="E123" s="138">
        <f>E124</f>
        <v>100000000</v>
      </c>
    </row>
    <row r="124" spans="1:7" s="44" customFormat="1" ht="51" customHeight="1">
      <c r="A124" s="39"/>
      <c r="B124" s="25"/>
      <c r="C124" s="15">
        <v>1905</v>
      </c>
      <c r="D124" s="18" t="s">
        <v>767</v>
      </c>
      <c r="E124" s="33">
        <f>'POAI 2023 INICIAL'!AJ161+'POAI 2023 INICIAL'!AJ162</f>
        <v>100000000</v>
      </c>
    </row>
    <row r="125" spans="1:7" ht="24" customHeight="1">
      <c r="A125" s="45"/>
      <c r="B125" s="141">
        <v>33</v>
      </c>
      <c r="C125" s="143" t="s">
        <v>179</v>
      </c>
      <c r="D125" s="137"/>
      <c r="E125" s="138">
        <f>E126</f>
        <v>14600000</v>
      </c>
    </row>
    <row r="126" spans="1:7" s="44" customFormat="1" ht="51.75" customHeight="1">
      <c r="A126" s="39"/>
      <c r="B126" s="25"/>
      <c r="C126" s="15">
        <v>3301</v>
      </c>
      <c r="D126" s="26" t="s">
        <v>180</v>
      </c>
      <c r="E126" s="33">
        <f>'POAI 2023 INICIAL'!AJ163</f>
        <v>14600000</v>
      </c>
    </row>
    <row r="127" spans="1:7" ht="24" customHeight="1">
      <c r="A127" s="45"/>
      <c r="B127" s="144">
        <v>41</v>
      </c>
      <c r="C127" s="136" t="s">
        <v>782</v>
      </c>
      <c r="D127" s="142"/>
      <c r="E127" s="138">
        <f>SUM(E128:E130)</f>
        <v>5632363440</v>
      </c>
    </row>
    <row r="128" spans="1:7" s="44" customFormat="1" ht="53.25" customHeight="1">
      <c r="A128" s="30"/>
      <c r="B128" s="31"/>
      <c r="C128" s="25">
        <v>4102</v>
      </c>
      <c r="D128" s="26" t="s">
        <v>783</v>
      </c>
      <c r="E128" s="33">
        <f>'POAI 2023 INICIAL'!AJ164+'POAI 2023 INICIAL'!AJ165+'POAI 2023 INICIAL'!AJ166+'POAI 2023 INICIAL'!AJ167+'POAI 2023 INICIAL'!AJ168+'POAI 2023 INICIAL'!AJ169+'POAI 2023 INICIAL'!AJ170+'POAI 2023 INICIAL'!AJ171+'POAI 2023 INICIAL'!AJ172</f>
        <v>654200000</v>
      </c>
    </row>
    <row r="129" spans="1:7" s="44" customFormat="1" ht="48.75" customHeight="1">
      <c r="A129" s="30"/>
      <c r="B129" s="39"/>
      <c r="C129" s="25">
        <v>4103</v>
      </c>
      <c r="D129" s="26" t="s">
        <v>331</v>
      </c>
      <c r="E129" s="33">
        <f>'POAI 2023 INICIAL'!AJ173+'POAI 2023 INICIAL'!AJ174+'POAI 2023 INICIAL'!AJ175+'POAI 2023 INICIAL'!AJ176+'POAI 2023 INICIAL'!AJ177+'POAI 2023 INICIAL'!AJ178+'POAI 2023 INICIAL'!AJ179</f>
        <v>261000000</v>
      </c>
    </row>
    <row r="130" spans="1:7" s="44" customFormat="1" ht="51.75" customHeight="1">
      <c r="A130" s="34"/>
      <c r="B130" s="35"/>
      <c r="C130" s="25">
        <v>4104</v>
      </c>
      <c r="D130" s="26" t="s">
        <v>876</v>
      </c>
      <c r="E130" s="33">
        <f>'POAI 2023 INICIAL'!AJ180+'POAI 2023 INICIAL'!AJ181+'POAI 2023 INICIAL'!AJ182+'POAI 2023 INICIAL'!AJ183+'POAI 2023 INICIAL'!AJ184</f>
        <v>4717163440</v>
      </c>
    </row>
    <row r="131" spans="1:7" s="44" customFormat="1" ht="24" customHeight="1">
      <c r="A131" s="129">
        <v>2</v>
      </c>
      <c r="B131" s="130" t="s">
        <v>1301</v>
      </c>
      <c r="C131" s="130"/>
      <c r="D131" s="130"/>
      <c r="E131" s="131">
        <f>E132+E134</f>
        <v>33000000</v>
      </c>
      <c r="F131" s="43"/>
      <c r="G131" s="43"/>
    </row>
    <row r="132" spans="1:7" ht="24" customHeight="1">
      <c r="A132" s="16"/>
      <c r="B132" s="135">
        <v>17</v>
      </c>
      <c r="C132" s="136" t="s">
        <v>210</v>
      </c>
      <c r="D132" s="137"/>
      <c r="E132" s="138">
        <f>E133</f>
        <v>18000000</v>
      </c>
    </row>
    <row r="133" spans="1:7" s="44" customFormat="1" ht="51.75" customHeight="1">
      <c r="A133" s="39"/>
      <c r="B133" s="25"/>
      <c r="C133" s="15">
        <v>1702</v>
      </c>
      <c r="D133" s="26" t="s">
        <v>473</v>
      </c>
      <c r="E133" s="33">
        <f>'POAI 2023 INICIAL'!AJ185</f>
        <v>18000000</v>
      </c>
    </row>
    <row r="134" spans="1:7" ht="25.5" customHeight="1">
      <c r="A134" s="45"/>
      <c r="B134" s="141">
        <v>36</v>
      </c>
      <c r="C134" s="143" t="s">
        <v>455</v>
      </c>
      <c r="D134" s="137"/>
      <c r="E134" s="138">
        <f>E135</f>
        <v>15000000</v>
      </c>
    </row>
    <row r="135" spans="1:7" s="44" customFormat="1" ht="51" customHeight="1">
      <c r="A135" s="35"/>
      <c r="B135" s="25"/>
      <c r="C135" s="15">
        <v>3604</v>
      </c>
      <c r="D135" s="26" t="s">
        <v>911</v>
      </c>
      <c r="E135" s="33">
        <f>'POAI 2023 INICIAL'!AJ186</f>
        <v>15000000</v>
      </c>
    </row>
    <row r="136" spans="1:7" s="44" customFormat="1" ht="24" customHeight="1">
      <c r="A136" s="129">
        <v>4</v>
      </c>
      <c r="B136" s="130" t="s">
        <v>1293</v>
      </c>
      <c r="C136" s="130"/>
      <c r="D136" s="130"/>
      <c r="E136" s="131">
        <f>E137</f>
        <v>253172972</v>
      </c>
      <c r="F136" s="43"/>
      <c r="G136" s="43"/>
    </row>
    <row r="137" spans="1:7" ht="24" customHeight="1">
      <c r="A137" s="29"/>
      <c r="B137" s="139">
        <v>45</v>
      </c>
      <c r="C137" s="136" t="s">
        <v>917</v>
      </c>
      <c r="D137" s="137"/>
      <c r="E137" s="138">
        <f>SUM(E138:E138)</f>
        <v>253172972</v>
      </c>
    </row>
    <row r="138" spans="1:7" ht="50.25" customHeight="1">
      <c r="A138" s="35"/>
      <c r="B138" s="50"/>
      <c r="C138" s="19">
        <v>4502</v>
      </c>
      <c r="D138" s="20" t="s">
        <v>1294</v>
      </c>
      <c r="E138" s="51">
        <f>'POAI 2023 INICIAL'!AJ187+'POAI 2023 INICIAL'!AJ188+'POAI 2023 INICIAL'!AJ189+'POAI 2023 INICIAL'!AJ190+'POAI 2023 INICIAL'!AJ191</f>
        <v>253172972</v>
      </c>
    </row>
    <row r="139" spans="1:7" s="44" customFormat="1">
      <c r="A139" s="7"/>
      <c r="B139" s="7"/>
      <c r="C139" s="7"/>
      <c r="D139" s="8"/>
      <c r="E139" s="42"/>
      <c r="F139" s="43"/>
      <c r="G139" s="43"/>
    </row>
    <row r="140" spans="1:7" ht="24" customHeight="1">
      <c r="A140" s="63" t="s">
        <v>1315</v>
      </c>
      <c r="B140" s="69"/>
      <c r="C140" s="69"/>
      <c r="D140" s="70"/>
      <c r="E140" s="71">
        <f>E141</f>
        <v>50232275040.003296</v>
      </c>
    </row>
    <row r="141" spans="1:7" ht="24" customHeight="1">
      <c r="A141" s="129">
        <v>1</v>
      </c>
      <c r="B141" s="130" t="s">
        <v>1299</v>
      </c>
      <c r="C141" s="130"/>
      <c r="D141" s="130"/>
      <c r="E141" s="131">
        <f>E142</f>
        <v>50232275040.003296</v>
      </c>
    </row>
    <row r="142" spans="1:7" ht="24" customHeight="1">
      <c r="A142" s="16"/>
      <c r="B142" s="135">
        <v>19</v>
      </c>
      <c r="C142" s="136" t="s">
        <v>766</v>
      </c>
      <c r="D142" s="137"/>
      <c r="E142" s="138">
        <f>SUM(E143:E145)</f>
        <v>50232275040.003296</v>
      </c>
    </row>
    <row r="143" spans="1:7" ht="35.25" customHeight="1">
      <c r="A143" s="39"/>
      <c r="B143" s="40"/>
      <c r="C143" s="25">
        <v>1903</v>
      </c>
      <c r="D143" s="26" t="s">
        <v>944</v>
      </c>
      <c r="E143" s="33">
        <f>SUM('POAI 2023 INICIAL'!AJ192:AJ212)+'POAI 2023 INICIAL'!AJ243</f>
        <v>2570699274</v>
      </c>
      <c r="F143" s="1"/>
      <c r="G143" s="1"/>
    </row>
    <row r="144" spans="1:7" ht="31.5" customHeight="1">
      <c r="A144" s="39"/>
      <c r="B144" s="47"/>
      <c r="C144" s="25">
        <v>1905</v>
      </c>
      <c r="D144" s="26" t="s">
        <v>767</v>
      </c>
      <c r="E144" s="33">
        <f>'POAI 2023 INICIAL'!AJ213+'POAI 2023 INICIAL'!AJ214+'POAI 2023 INICIAL'!AJ215+'POAI 2023 INICIAL'!AJ216+'POAI 2023 INICIAL'!AJ217+'POAI 2023 INICIAL'!AJ218+'POAI 2023 INICIAL'!AJ219+'POAI 2023 INICIAL'!AJ220+'POAI 2023 INICIAL'!AJ221+'POAI 2023 INICIAL'!AJ222+'POAI 2023 INICIAL'!AJ223+'POAI 2023 INICIAL'!AJ224+'POAI 2023 INICIAL'!AJ225+'POAI 2023 INICIAL'!AJ226+'POAI 2023 INICIAL'!AJ227+'POAI 2023 INICIAL'!AJ228+'POAI 2023 INICIAL'!AJ229+'POAI 2023 INICIAL'!AJ230+'POAI 2023 INICIAL'!AJ231+'POAI 2023 INICIAL'!AJ232+'POAI 2023 INICIAL'!AJ233+'POAI 2023 INICIAL'!AJ234+'POAI 2023 INICIAL'!AJ244+'POAI 2023 INICIAL'!AJ245+'POAI 2023 INICIAL'!AJ246+'POAI 2023 INICIAL'!AJ247+'POAI 2023 INICIAL'!AJ248+'POAI 2023 INICIAL'!AJ249+'POAI 2023 INICIAL'!AJ250</f>
        <v>4216021465</v>
      </c>
      <c r="F144" s="1"/>
      <c r="G144" s="1"/>
    </row>
    <row r="145" spans="1:7" ht="57.75" customHeight="1">
      <c r="A145" s="35"/>
      <c r="B145" s="41"/>
      <c r="C145" s="25">
        <v>1906</v>
      </c>
      <c r="D145" s="26" t="s">
        <v>1316</v>
      </c>
      <c r="E145" s="33">
        <f>SUM('POAI 2023 INICIAL'!AJ235:AJ242)</f>
        <v>43445554301.003296</v>
      </c>
      <c r="F145" s="1"/>
      <c r="G145" s="1"/>
    </row>
    <row r="146" spans="1:7" s="44" customFormat="1">
      <c r="A146" s="7"/>
      <c r="B146" s="7"/>
      <c r="C146" s="7"/>
      <c r="D146" s="8"/>
      <c r="E146" s="42"/>
      <c r="F146" s="43"/>
      <c r="G146" s="43"/>
    </row>
    <row r="147" spans="1:7" s="6" customFormat="1" ht="24" customHeight="1">
      <c r="A147" s="63" t="s">
        <v>1317</v>
      </c>
      <c r="B147" s="69"/>
      <c r="C147" s="69"/>
      <c r="D147" s="70"/>
      <c r="E147" s="71">
        <f>E148+E152+E156</f>
        <v>858719518.00100005</v>
      </c>
      <c r="F147" s="5"/>
      <c r="G147" s="5"/>
    </row>
    <row r="148" spans="1:7" s="6" customFormat="1" ht="24" customHeight="1">
      <c r="A148" s="129">
        <v>1</v>
      </c>
      <c r="B148" s="130" t="s">
        <v>1299</v>
      </c>
      <c r="C148" s="130"/>
      <c r="D148" s="130"/>
      <c r="E148" s="131">
        <f>E149</f>
        <v>520000000</v>
      </c>
      <c r="F148" s="5"/>
      <c r="G148" s="5"/>
    </row>
    <row r="149" spans="1:7" ht="24" customHeight="1">
      <c r="A149" s="16"/>
      <c r="B149" s="135">
        <v>23</v>
      </c>
      <c r="C149" s="136" t="s">
        <v>1138</v>
      </c>
      <c r="D149" s="137"/>
      <c r="E149" s="138">
        <f>SUM(E150:E151)</f>
        <v>520000000</v>
      </c>
    </row>
    <row r="150" spans="1:7" s="21" customFormat="1" ht="75.75" customHeight="1">
      <c r="A150" s="39"/>
      <c r="B150" s="40"/>
      <c r="C150" s="32">
        <v>2301</v>
      </c>
      <c r="D150" s="26" t="s">
        <v>1318</v>
      </c>
      <c r="E150" s="33">
        <f>'POAI 2023 INICIAL'!AJ251+'POAI 2023 INICIAL'!AJ252+'POAI 2023 INICIAL'!AJ253+'POAI 2023 INICIAL'!AJ254+'POAI 2023 INICIAL'!AJ255+'POAI 2023 INICIAL'!AJ256+'POAI 2023 INICIAL'!AJ257+'POAI 2023 INICIAL'!AJ258+'POAI 2023 INICIAL'!AJ259</f>
        <v>374000000</v>
      </c>
    </row>
    <row r="151" spans="1:7" s="21" customFormat="1" ht="76.5" customHeight="1">
      <c r="A151" s="35"/>
      <c r="B151" s="41"/>
      <c r="C151" s="32">
        <v>2302</v>
      </c>
      <c r="D151" s="26" t="s">
        <v>1164</v>
      </c>
      <c r="E151" s="33">
        <f>'POAI 2023 INICIAL'!AJ260+'POAI 2023 INICIAL'!AJ261+'POAI 2023 INICIAL'!AJ262+'POAI 2023 INICIAL'!AJ263</f>
        <v>146000000</v>
      </c>
    </row>
    <row r="152" spans="1:7" s="6" customFormat="1" ht="24" customHeight="1">
      <c r="A152" s="129">
        <v>2</v>
      </c>
      <c r="B152" s="130" t="s">
        <v>1301</v>
      </c>
      <c r="C152" s="130"/>
      <c r="D152" s="130"/>
      <c r="E152" s="131">
        <f>E153</f>
        <v>40719518.001000002</v>
      </c>
      <c r="F152" s="5"/>
      <c r="G152" s="5"/>
    </row>
    <row r="153" spans="1:7" ht="24" customHeight="1">
      <c r="A153" s="16"/>
      <c r="B153" s="135">
        <v>39</v>
      </c>
      <c r="C153" s="136" t="s">
        <v>756</v>
      </c>
      <c r="D153" s="137"/>
      <c r="E153" s="138">
        <f>SUM(E154:E155)</f>
        <v>40719518.001000002</v>
      </c>
    </row>
    <row r="154" spans="1:7" s="21" customFormat="1" ht="44.25" customHeight="1">
      <c r="A154" s="39"/>
      <c r="B154" s="9"/>
      <c r="C154" s="52" t="s">
        <v>1177</v>
      </c>
      <c r="D154" s="23" t="s">
        <v>1178</v>
      </c>
      <c r="E154" s="33">
        <f>'POAI 2023 INICIAL'!AJ264+'POAI 2023 INICIAL'!AJ265+'POAI 2023 INICIAL'!AJ266</f>
        <v>22719518.001000002</v>
      </c>
    </row>
    <row r="155" spans="1:7" s="21" customFormat="1" ht="44.25" customHeight="1">
      <c r="A155" s="35"/>
      <c r="B155" s="9"/>
      <c r="C155" s="52">
        <v>3904</v>
      </c>
      <c r="D155" s="23" t="s">
        <v>1190</v>
      </c>
      <c r="E155" s="33">
        <f>'POAI 2023 INICIAL'!AJ267</f>
        <v>18000000</v>
      </c>
    </row>
    <row r="156" spans="1:7" s="6" customFormat="1" ht="24" customHeight="1">
      <c r="A156" s="129">
        <v>4</v>
      </c>
      <c r="B156" s="130" t="s">
        <v>1293</v>
      </c>
      <c r="C156" s="130"/>
      <c r="D156" s="130"/>
      <c r="E156" s="131">
        <f>E157</f>
        <v>298000000</v>
      </c>
      <c r="F156" s="5"/>
      <c r="G156" s="5"/>
    </row>
    <row r="157" spans="1:7" ht="24" customHeight="1">
      <c r="A157" s="16"/>
      <c r="B157" s="135">
        <v>23</v>
      </c>
      <c r="C157" s="136" t="s">
        <v>1138</v>
      </c>
      <c r="D157" s="137"/>
      <c r="E157" s="138">
        <f>E158</f>
        <v>298000000</v>
      </c>
    </row>
    <row r="158" spans="1:7" s="21" customFormat="1" ht="99.75" customHeight="1">
      <c r="A158" s="35"/>
      <c r="B158" s="25"/>
      <c r="C158" s="17">
        <v>2302</v>
      </c>
      <c r="D158" s="26" t="s">
        <v>1164</v>
      </c>
      <c r="E158" s="33">
        <f>'POAI 2023 INICIAL'!AJ268+'POAI 2023 INICIAL'!AJ269+'POAI 2023 INICIAL'!AJ270+'POAI 2023 INICIAL'!AJ271+'POAI 2023 INICIAL'!AJ272+'POAI 2023 INICIAL'!AJ273</f>
        <v>298000000</v>
      </c>
    </row>
    <row r="159" spans="1:7" s="44" customFormat="1" ht="18.75" customHeight="1">
      <c r="A159" s="7"/>
      <c r="B159" s="7"/>
      <c r="C159" s="7"/>
      <c r="D159" s="8"/>
      <c r="E159" s="42"/>
      <c r="F159" s="43"/>
      <c r="G159" s="43"/>
    </row>
    <row r="160" spans="1:7" s="12" customFormat="1" ht="30" customHeight="1">
      <c r="A160" s="87" t="s">
        <v>1319</v>
      </c>
      <c r="B160" s="89"/>
      <c r="C160" s="87"/>
      <c r="D160" s="90"/>
      <c r="E160" s="91">
        <f>E6+E12+E18+E23+E51+E73+E79+E86+E106+E112+E121+E140+E147</f>
        <v>295013985512.00427</v>
      </c>
      <c r="F160" s="11"/>
      <c r="G160" s="11"/>
    </row>
    <row r="161" spans="1:7" s="44" customFormat="1" ht="29.25" customHeight="1">
      <c r="A161" s="7"/>
      <c r="B161" s="7"/>
      <c r="C161" s="7"/>
      <c r="D161" s="8"/>
      <c r="E161" s="42"/>
      <c r="F161" s="43"/>
      <c r="G161" s="43"/>
    </row>
    <row r="162" spans="1:7" ht="24" customHeight="1">
      <c r="A162" s="63" t="s">
        <v>1320</v>
      </c>
      <c r="B162" s="69"/>
      <c r="C162" s="69"/>
      <c r="D162" s="70"/>
      <c r="E162" s="71">
        <f>E163</f>
        <v>7073627985</v>
      </c>
    </row>
    <row r="163" spans="1:7" ht="24" customHeight="1">
      <c r="A163" s="129">
        <v>1</v>
      </c>
      <c r="B163" s="130" t="s">
        <v>1299</v>
      </c>
      <c r="C163" s="130"/>
      <c r="D163" s="130"/>
      <c r="E163" s="131">
        <f>E164</f>
        <v>7073627985</v>
      </c>
    </row>
    <row r="164" spans="1:7" ht="24" customHeight="1">
      <c r="A164" s="16"/>
      <c r="B164" s="135">
        <v>43</v>
      </c>
      <c r="C164" s="136" t="s">
        <v>199</v>
      </c>
      <c r="D164" s="137"/>
      <c r="E164" s="138">
        <f>SUM(E165:E166)</f>
        <v>7073627985</v>
      </c>
    </row>
    <row r="165" spans="1:7" ht="76.5" customHeight="1">
      <c r="A165" s="30"/>
      <c r="B165" s="31"/>
      <c r="C165" s="25">
        <v>4301</v>
      </c>
      <c r="D165" s="53" t="s">
        <v>1300</v>
      </c>
      <c r="E165" s="33">
        <f>SUM('POAI 2023 INICIAL'!AJ274:AJ277)</f>
        <v>2610116056</v>
      </c>
      <c r="F165" s="1"/>
      <c r="G165" s="21"/>
    </row>
    <row r="166" spans="1:7" ht="37.5" customHeight="1">
      <c r="A166" s="34"/>
      <c r="B166" s="35"/>
      <c r="C166" s="25">
        <v>4302</v>
      </c>
      <c r="D166" s="53" t="s">
        <v>1223</v>
      </c>
      <c r="E166" s="33">
        <f>SUM('POAI 2023 INICIAL'!AJ278:AJ279)</f>
        <v>4463511929</v>
      </c>
      <c r="F166" s="1"/>
      <c r="G166" s="21"/>
    </row>
    <row r="167" spans="1:7" s="44" customFormat="1" ht="18.75" customHeight="1">
      <c r="A167" s="7"/>
      <c r="B167" s="7"/>
      <c r="C167" s="7"/>
      <c r="D167" s="8"/>
      <c r="E167" s="42"/>
      <c r="F167" s="43"/>
      <c r="G167" s="43"/>
    </row>
    <row r="168" spans="1:7" s="44" customFormat="1" ht="24" customHeight="1">
      <c r="A168" s="63" t="s">
        <v>1321</v>
      </c>
      <c r="B168" s="69"/>
      <c r="C168" s="69"/>
      <c r="D168" s="70"/>
      <c r="E168" s="71">
        <f>E169+E174+E179</f>
        <v>4454923248</v>
      </c>
      <c r="F168" s="43"/>
      <c r="G168" s="43"/>
    </row>
    <row r="169" spans="1:7" s="44" customFormat="1" ht="24" customHeight="1">
      <c r="A169" s="129">
        <v>1</v>
      </c>
      <c r="B169" s="130" t="s">
        <v>1299</v>
      </c>
      <c r="C169" s="130"/>
      <c r="D169" s="130"/>
      <c r="E169" s="131">
        <f>E170+E172</f>
        <v>2638923248</v>
      </c>
      <c r="F169" s="43"/>
      <c r="G169" s="43"/>
    </row>
    <row r="170" spans="1:7" ht="24" customHeight="1">
      <c r="A170" s="16"/>
      <c r="B170" s="135">
        <v>43</v>
      </c>
      <c r="C170" s="136" t="s">
        <v>199</v>
      </c>
      <c r="D170" s="137"/>
      <c r="E170" s="138">
        <f>E171</f>
        <v>1500000000</v>
      </c>
    </row>
    <row r="171" spans="1:7" s="44" customFormat="1" ht="76.5" customHeight="1">
      <c r="A171" s="54"/>
      <c r="B171" s="32"/>
      <c r="C171" s="15">
        <v>4301</v>
      </c>
      <c r="D171" s="26" t="s">
        <v>1300</v>
      </c>
      <c r="E171" s="33">
        <f>'POAI 2023 INICIAL'!AJ280</f>
        <v>1500000000</v>
      </c>
    </row>
    <row r="172" spans="1:7" ht="24" customHeight="1">
      <c r="A172" s="45"/>
      <c r="B172" s="139">
        <v>22</v>
      </c>
      <c r="C172" s="141" t="s">
        <v>169</v>
      </c>
      <c r="D172" s="142"/>
      <c r="E172" s="138">
        <f>E173</f>
        <v>1138923248</v>
      </c>
    </row>
    <row r="173" spans="1:7" s="44" customFormat="1" ht="53.25" customHeight="1">
      <c r="A173" s="55"/>
      <c r="B173" s="32"/>
      <c r="C173" s="15">
        <v>2201</v>
      </c>
      <c r="D173" s="26" t="s">
        <v>307</v>
      </c>
      <c r="E173" s="33">
        <f>'POAI 2023 INICIAL'!AJ281</f>
        <v>1138923248</v>
      </c>
    </row>
    <row r="174" spans="1:7" s="44" customFormat="1" ht="24" customHeight="1">
      <c r="A174" s="129">
        <v>3</v>
      </c>
      <c r="B174" s="130" t="s">
        <v>1303</v>
      </c>
      <c r="C174" s="130"/>
      <c r="D174" s="130"/>
      <c r="E174" s="131">
        <f>E175+E177</f>
        <v>1430000000</v>
      </c>
      <c r="F174" s="43"/>
      <c r="G174" s="43"/>
    </row>
    <row r="175" spans="1:7" ht="24" customHeight="1">
      <c r="A175" s="16"/>
      <c r="B175" s="135">
        <v>24</v>
      </c>
      <c r="C175" s="136" t="s">
        <v>222</v>
      </c>
      <c r="D175" s="137"/>
      <c r="E175" s="138">
        <f>E176</f>
        <v>520000000</v>
      </c>
    </row>
    <row r="176" spans="1:7" s="44" customFormat="1" ht="42" customHeight="1">
      <c r="A176" s="54"/>
      <c r="B176" s="32"/>
      <c r="C176" s="15">
        <v>2402</v>
      </c>
      <c r="D176" s="27" t="s">
        <v>223</v>
      </c>
      <c r="E176" s="56">
        <f>'POAI 2023 INICIAL'!AJ282</f>
        <v>520000000</v>
      </c>
      <c r="F176" s="43"/>
      <c r="G176" s="43"/>
    </row>
    <row r="177" spans="1:7" ht="24" customHeight="1">
      <c r="A177" s="45"/>
      <c r="B177" s="139">
        <v>40</v>
      </c>
      <c r="C177" s="140" t="s">
        <v>1304</v>
      </c>
      <c r="D177" s="137"/>
      <c r="E177" s="138">
        <f>E178</f>
        <v>910000000</v>
      </c>
    </row>
    <row r="178" spans="1:7" s="44" customFormat="1" ht="44.25" customHeight="1">
      <c r="A178" s="55"/>
      <c r="B178" s="32"/>
      <c r="C178" s="15">
        <v>4001</v>
      </c>
      <c r="D178" s="57" t="s">
        <v>251</v>
      </c>
      <c r="E178" s="56">
        <f>'POAI 2023 INICIAL'!AJ283+'POAI 2023 INICIAL'!AJ284+'POAI 2023 INICIAL'!AJ285+'POAI 2023 INICIAL'!AJ286+'POAI 2023 INICIAL'!AJ287+'POAI 2023 INICIAL'!AJ288+'POAI 2023 INICIAL'!AJ289+'POAI 2023 INICIAL'!AJ290</f>
        <v>910000000</v>
      </c>
      <c r="F178" s="43"/>
      <c r="G178" s="43"/>
    </row>
    <row r="179" spans="1:7" ht="24" customHeight="1">
      <c r="A179" s="129">
        <v>4</v>
      </c>
      <c r="B179" s="130" t="s">
        <v>1293</v>
      </c>
      <c r="C179" s="130"/>
      <c r="D179" s="130"/>
      <c r="E179" s="131">
        <f>E180</f>
        <v>386000000</v>
      </c>
      <c r="F179" s="1"/>
      <c r="G179" s="1"/>
    </row>
    <row r="180" spans="1:7" ht="24" customHeight="1">
      <c r="A180" s="16"/>
      <c r="B180" s="135">
        <v>45</v>
      </c>
      <c r="C180" s="136" t="s">
        <v>68</v>
      </c>
      <c r="D180" s="137"/>
      <c r="E180" s="138">
        <f>SUM(E181:E181)</f>
        <v>386000000</v>
      </c>
    </row>
    <row r="181" spans="1:7" ht="53.25" customHeight="1">
      <c r="A181" s="15"/>
      <c r="B181" s="15"/>
      <c r="C181" s="15">
        <v>4599</v>
      </c>
      <c r="D181" s="26" t="s">
        <v>1295</v>
      </c>
      <c r="E181" s="33">
        <f>'POAI 2023 INICIAL'!AJ291</f>
        <v>386000000</v>
      </c>
    </row>
    <row r="182" spans="1:7" s="44" customFormat="1" ht="18.75" customHeight="1">
      <c r="A182" s="7"/>
      <c r="B182" s="7"/>
      <c r="C182" s="7"/>
      <c r="D182" s="8"/>
      <c r="E182" s="42"/>
      <c r="F182" s="43"/>
      <c r="G182" s="43"/>
    </row>
    <row r="183" spans="1:7" ht="24" customHeight="1">
      <c r="A183" s="63" t="s">
        <v>1322</v>
      </c>
      <c r="B183" s="69"/>
      <c r="C183" s="69"/>
      <c r="D183" s="70"/>
      <c r="E183" s="71">
        <f>E184</f>
        <v>118932650</v>
      </c>
    </row>
    <row r="184" spans="1:7" ht="24" customHeight="1">
      <c r="A184" s="129">
        <v>3</v>
      </c>
      <c r="B184" s="130" t="s">
        <v>1303</v>
      </c>
      <c r="C184" s="130"/>
      <c r="D184" s="130"/>
      <c r="E184" s="131">
        <f>E185</f>
        <v>118932650</v>
      </c>
    </row>
    <row r="185" spans="1:7" ht="24" customHeight="1">
      <c r="A185" s="16"/>
      <c r="B185" s="135">
        <v>24</v>
      </c>
      <c r="C185" s="136" t="s">
        <v>222</v>
      </c>
      <c r="D185" s="137"/>
      <c r="E185" s="138">
        <f>E186</f>
        <v>118932650</v>
      </c>
    </row>
    <row r="186" spans="1:7" ht="54" customHeight="1">
      <c r="A186" s="35"/>
      <c r="B186" s="25"/>
      <c r="C186" s="15">
        <v>2409</v>
      </c>
      <c r="D186" s="26" t="s">
        <v>1269</v>
      </c>
      <c r="E186" s="33">
        <f>'POAI 2023 INICIAL'!AJ292+'POAI 2023 INICIAL'!AJ293+'POAI 2023 INICIAL'!AJ294+'POAI 2023 INICIAL'!AJ295</f>
        <v>118932650</v>
      </c>
      <c r="F186" s="1"/>
      <c r="G186" s="1"/>
    </row>
    <row r="187" spans="1:7" s="44" customFormat="1" ht="23.25" customHeight="1">
      <c r="A187" s="7"/>
      <c r="B187" s="7"/>
      <c r="C187" s="7"/>
      <c r="D187" s="8"/>
      <c r="E187" s="58"/>
      <c r="F187" s="43"/>
      <c r="G187" s="43"/>
    </row>
    <row r="188" spans="1:7" s="12" customFormat="1" ht="30" customHeight="1">
      <c r="A188" s="87" t="s">
        <v>1323</v>
      </c>
      <c r="B188" s="87"/>
      <c r="C188" s="87"/>
      <c r="D188" s="87"/>
      <c r="E188" s="88">
        <f>E183+E168+E162</f>
        <v>11647483883</v>
      </c>
    </row>
    <row r="189" spans="1:7" s="12" customFormat="1" ht="16.5" thickBot="1">
      <c r="A189" s="59"/>
      <c r="B189" s="59"/>
      <c r="C189" s="59"/>
      <c r="D189" s="60"/>
      <c r="E189" s="61"/>
    </row>
    <row r="190" spans="1:7" s="12" customFormat="1" ht="30" customHeight="1" thickBot="1">
      <c r="A190" s="83" t="s">
        <v>1324</v>
      </c>
      <c r="B190" s="84"/>
      <c r="C190" s="84"/>
      <c r="D190" s="85"/>
      <c r="E190" s="86">
        <f>E160+E188</f>
        <v>306661469395.00427</v>
      </c>
    </row>
    <row r="192" spans="1:7" ht="28.5" customHeight="1"/>
  </sheetData>
  <mergeCells count="2">
    <mergeCell ref="A1:E3"/>
    <mergeCell ref="C5:D5"/>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zoomScale="80" zoomScaleNormal="80" workbookViewId="0">
      <selection activeCell="C12" sqref="C12"/>
    </sheetView>
  </sheetViews>
  <sheetFormatPr baseColWidth="10" defaultColWidth="11.42578125" defaultRowHeight="15"/>
  <cols>
    <col min="1" max="1" width="15.28515625" style="7" customWidth="1"/>
    <col min="2" max="2" width="49" style="8" customWidth="1"/>
    <col min="3" max="3" width="34.42578125" style="8" customWidth="1"/>
    <col min="4" max="16384" width="11.42578125" style="1"/>
  </cols>
  <sheetData>
    <row r="1" spans="1:3" ht="21" customHeight="1">
      <c r="A1" s="388" t="s">
        <v>1325</v>
      </c>
      <c r="B1" s="389"/>
      <c r="C1" s="390"/>
    </row>
    <row r="2" spans="1:3" ht="21" customHeight="1">
      <c r="A2" s="391"/>
      <c r="B2" s="392"/>
      <c r="C2" s="393"/>
    </row>
    <row r="3" spans="1:3" ht="21" customHeight="1">
      <c r="A3" s="394"/>
      <c r="B3" s="395"/>
      <c r="C3" s="396"/>
    </row>
    <row r="4" spans="1:3" ht="9" customHeight="1">
      <c r="A4" s="13"/>
      <c r="B4" s="14"/>
      <c r="C4" s="14"/>
    </row>
    <row r="5" spans="1:3" s="4" customFormat="1" ht="30" customHeight="1">
      <c r="A5" s="92" t="s">
        <v>1326</v>
      </c>
      <c r="B5" s="116" t="s">
        <v>1327</v>
      </c>
      <c r="C5" s="94" t="s">
        <v>1328</v>
      </c>
    </row>
    <row r="6" spans="1:3" s="6" customFormat="1" ht="30" customHeight="1">
      <c r="A6" s="72" t="s">
        <v>1292</v>
      </c>
      <c r="B6" s="68"/>
      <c r="C6" s="71">
        <f>C7</f>
        <v>149509202</v>
      </c>
    </row>
    <row r="7" spans="1:3" ht="30" customHeight="1">
      <c r="A7" s="19"/>
      <c r="B7" s="117" t="s">
        <v>1329</v>
      </c>
      <c r="C7" s="33">
        <f>'POAI 2023 INICIAL'!AJ7+'POAI 2023 INICIAL'!AJ8+'POAI 2023 INICIAL'!AJ9</f>
        <v>149509202</v>
      </c>
    </row>
    <row r="8" spans="1:3" ht="30" customHeight="1">
      <c r="A8" s="22"/>
      <c r="B8" s="10"/>
      <c r="C8" s="10"/>
    </row>
    <row r="9" spans="1:3" s="6" customFormat="1" ht="30" customHeight="1">
      <c r="A9" s="79" t="s">
        <v>1296</v>
      </c>
      <c r="B9" s="81"/>
      <c r="C9" s="82">
        <f>C10</f>
        <v>942099650</v>
      </c>
    </row>
    <row r="10" spans="1:3" ht="30" customHeight="1">
      <c r="A10" s="19"/>
      <c r="B10" s="117" t="s">
        <v>1329</v>
      </c>
      <c r="C10" s="33">
        <f>'POAI 2023 INICIAL'!AJ10+'POAI 2023 INICIAL'!AJ11+'POAI 2023 INICIAL'!AJ12+'POAI 2023 INICIAL'!AJ13+'POAI 2023 INICIAL'!AJ14+'POAI 2023 INICIAL'!AJ15+'POAI 2023 INICIAL'!AJ16+'POAI 2023 INICIAL'!AJ17+'POAI 2023 INICIAL'!AJ18+'POAI 2023 INICIAL'!AJ19+'POAI 2023 INICIAL'!AJ20+'POAI 2023 INICIAL'!AJ21</f>
        <v>942099650</v>
      </c>
    </row>
    <row r="11" spans="1:3" ht="30" customHeight="1"/>
    <row r="12" spans="1:3" ht="30" customHeight="1">
      <c r="A12" s="79" t="s">
        <v>1297</v>
      </c>
      <c r="B12" s="81"/>
      <c r="C12" s="82">
        <f>SUM(C13:C14)</f>
        <v>1793767972</v>
      </c>
    </row>
    <row r="13" spans="1:3" ht="30" customHeight="1">
      <c r="A13" s="35"/>
      <c r="B13" s="118" t="s">
        <v>1329</v>
      </c>
      <c r="C13" s="33">
        <f>'POAI 2023 INICIAL'!AG22+'POAI 2023 INICIAL'!AG23</f>
        <v>1543767972</v>
      </c>
    </row>
    <row r="14" spans="1:3" s="44" customFormat="1" ht="30" customHeight="1">
      <c r="A14" s="35"/>
      <c r="B14" s="26" t="s">
        <v>1330</v>
      </c>
      <c r="C14" s="33">
        <f>'POAI 2023 INICIAL'!AI22</f>
        <v>250000000</v>
      </c>
    </row>
    <row r="15" spans="1:3" ht="30" customHeight="1">
      <c r="C15" s="42"/>
    </row>
    <row r="16" spans="1:3" ht="30" customHeight="1">
      <c r="A16" s="72" t="s">
        <v>1298</v>
      </c>
      <c r="B16" s="70"/>
      <c r="C16" s="71">
        <f>SUM(C17:C20)</f>
        <v>13224635578</v>
      </c>
    </row>
    <row r="17" spans="1:3" ht="30" customHeight="1">
      <c r="A17" s="19"/>
      <c r="B17" s="23" t="s">
        <v>1331</v>
      </c>
      <c r="C17" s="33">
        <f>SUM('POAI 2023 INICIAL'!AA24:AA43)</f>
        <v>5266537047</v>
      </c>
    </row>
    <row r="18" spans="1:3" ht="30" customHeight="1">
      <c r="A18" s="19"/>
      <c r="B18" s="23" t="s">
        <v>1332</v>
      </c>
      <c r="C18" s="33">
        <f>SUM('POAI 2023 INICIAL'!AF24:AF43)</f>
        <v>2953242838</v>
      </c>
    </row>
    <row r="19" spans="1:3" ht="30" customHeight="1">
      <c r="A19" s="19"/>
      <c r="B19" s="117" t="s">
        <v>1329</v>
      </c>
      <c r="C19" s="33">
        <f>SUM('POAI 2023 INICIAL'!AG24:AG43)</f>
        <v>3759294212</v>
      </c>
    </row>
    <row r="20" spans="1:3" ht="30" customHeight="1">
      <c r="A20" s="19"/>
      <c r="B20" s="23" t="s">
        <v>1333</v>
      </c>
      <c r="C20" s="33">
        <f>SUM('POAI 2023 INICIAL'!AH24:AH43)</f>
        <v>1245561481</v>
      </c>
    </row>
    <row r="21" spans="1:3" ht="30" customHeight="1">
      <c r="C21" s="42"/>
    </row>
    <row r="22" spans="1:3" ht="30" customHeight="1">
      <c r="A22" s="119" t="s">
        <v>1305</v>
      </c>
      <c r="B22" s="120"/>
      <c r="C22" s="121">
        <f>SUM(C23:C24)</f>
        <v>4074242799</v>
      </c>
    </row>
    <row r="23" spans="1:3" ht="30" customHeight="1">
      <c r="A23" s="19"/>
      <c r="B23" s="118" t="s">
        <v>1329</v>
      </c>
      <c r="C23" s="122">
        <f>'POAI 2023 INICIAL'!AG44+'POAI 2023 INICIAL'!AG45+'POAI 2023 INICIAL'!AG46+'POAI 2023 INICIAL'!AG47+'POAI 2023 INICIAL'!AG48+'POAI 2023 INICIAL'!AG49+'POAI 2023 INICIAL'!AG50+'POAI 2023 INICIAL'!AG51+'POAI 2023 INICIAL'!AG52+'POAI 2023 INICIAL'!AG53+'POAI 2023 INICIAL'!AG54+'POAI 2023 INICIAL'!AG55+'POAI 2023 INICIAL'!AG56+'POAI 2023 INICIAL'!AG57+'POAI 2023 INICIAL'!AG58+'POAI 2023 INICIAL'!AG59+'POAI 2023 INICIAL'!AG60+'POAI 2023 INICIAL'!AG61+'POAI 2023 INICIAL'!AG62+'POAI 2023 INICIAL'!AG63+'POAI 2023 INICIAL'!AG64</f>
        <v>912389488</v>
      </c>
    </row>
    <row r="24" spans="1:3" ht="30" customHeight="1">
      <c r="A24" s="19"/>
      <c r="B24" s="23" t="s">
        <v>1334</v>
      </c>
      <c r="C24" s="33">
        <f>'POAI 2023 INICIAL'!AH54</f>
        <v>3161853311</v>
      </c>
    </row>
    <row r="25" spans="1:3" ht="30" customHeight="1">
      <c r="C25" s="42"/>
    </row>
    <row r="26" spans="1:3" ht="30" customHeight="1">
      <c r="A26" s="72" t="s">
        <v>1307</v>
      </c>
      <c r="B26" s="70"/>
      <c r="C26" s="71">
        <f>SUM(C27:C29)</f>
        <v>2906879061</v>
      </c>
    </row>
    <row r="27" spans="1:3" ht="30" customHeight="1">
      <c r="A27" s="19"/>
      <c r="B27" s="23" t="s">
        <v>1335</v>
      </c>
      <c r="C27" s="33">
        <f>'POAI 2023 INICIAL'!AA66+'POAI 2023 INICIAL'!AA70+'POAI 2023 INICIAL'!AA71+'POAI 2023 INICIAL'!AA72</f>
        <v>1997641665</v>
      </c>
    </row>
    <row r="28" spans="1:3" ht="30" customHeight="1">
      <c r="A28" s="19"/>
      <c r="B28" s="117" t="s">
        <v>1329</v>
      </c>
      <c r="C28" s="33">
        <f>'POAI 2023 INICIAL'!AG65+'POAI 2023 INICIAL'!AG66+'POAI 2023 INICIAL'!AG67+'POAI 2023 INICIAL'!AG68+'POAI 2023 INICIAL'!AG69+'POAI 2023 INICIAL'!AG70+'POAI 2023 INICIAL'!AG71+'POAI 2023 INICIAL'!AG72+'POAI 2023 INICIAL'!AG73+'POAI 2023 INICIAL'!AG74</f>
        <v>763838679</v>
      </c>
    </row>
    <row r="29" spans="1:3" s="44" customFormat="1" ht="30" customHeight="1">
      <c r="A29" s="19"/>
      <c r="B29" s="23" t="s">
        <v>1336</v>
      </c>
      <c r="C29" s="24">
        <f>'POAI 2023 INICIAL'!AH74</f>
        <v>145398717</v>
      </c>
    </row>
    <row r="30" spans="1:3" ht="30" customHeight="1">
      <c r="C30" s="42"/>
    </row>
    <row r="31" spans="1:3" ht="30" customHeight="1">
      <c r="A31" s="72" t="s">
        <v>1308</v>
      </c>
      <c r="B31" s="70"/>
      <c r="C31" s="71">
        <f>SUM(C32:C33)</f>
        <v>1594774143</v>
      </c>
    </row>
    <row r="32" spans="1:3" ht="30" customHeight="1">
      <c r="A32" s="19"/>
      <c r="B32" s="117" t="s">
        <v>1329</v>
      </c>
      <c r="C32" s="33">
        <f>'POAI 2023 INICIAL'!AG75+'POAI 2023 INICIAL'!AG76+'POAI 2023 INICIAL'!AG77+'POAI 2023 INICIAL'!AG78+'POAI 2023 INICIAL'!AG79+'POAI 2023 INICIAL'!AG80+'POAI 2023 INICIAL'!AG81+'POAI 2023 INICIAL'!AG82+'POAI 2023 INICIAL'!AG83+'POAI 2023 INICIAL'!AG84</f>
        <v>730774143</v>
      </c>
    </row>
    <row r="33" spans="1:3" s="44" customFormat="1" ht="30" customHeight="1">
      <c r="A33" s="19"/>
      <c r="B33" s="23" t="s">
        <v>1337</v>
      </c>
      <c r="C33" s="33">
        <f>'POAI 2023 INICIAL'!AH80</f>
        <v>864000000</v>
      </c>
    </row>
    <row r="34" spans="1:3" ht="30" customHeight="1">
      <c r="C34" s="42"/>
    </row>
    <row r="35" spans="1:3" ht="30" customHeight="1">
      <c r="A35" s="72" t="s">
        <v>1310</v>
      </c>
      <c r="B35" s="70"/>
      <c r="C35" s="71">
        <f>C36</f>
        <v>2647787485</v>
      </c>
    </row>
    <row r="36" spans="1:3" ht="30" customHeight="1">
      <c r="A36" s="19"/>
      <c r="B36" s="117" t="s">
        <v>1329</v>
      </c>
      <c r="C36" s="33">
        <f>'POAI 2023 INICIAL'!AJ85+'POAI 2023 INICIAL'!AJ86+'POAI 2023 INICIAL'!AJ87+'POAI 2023 INICIAL'!AJ88+'POAI 2023 INICIAL'!AJ89+'POAI 2023 INICIAL'!AJ90+'POAI 2023 INICIAL'!AJ91+'POAI 2023 INICIAL'!AJ92+'POAI 2023 INICIAL'!AJ93+'POAI 2023 INICIAL'!AJ94+'POAI 2023 INICIAL'!AJ95+'POAI 2023 INICIAL'!AJ96+'POAI 2023 INICIAL'!AJ97+'POAI 2023 INICIAL'!AJ98+'POAI 2023 INICIAL'!AJ99+'POAI 2023 INICIAL'!AJ100+'POAI 2023 INICIAL'!AJ101+'POAI 2023 INICIAL'!AJ102+'POAI 2023 INICIAL'!AJ103+'POAI 2023 INICIAL'!AJ104+'POAI 2023 INICIAL'!AJ105+'POAI 2023 INICIAL'!AJ106+'POAI 2023 INICIAL'!AJ107+'POAI 2023 INICIAL'!AJ108+'POAI 2023 INICIAL'!AJ109+'POAI 2023 INICIAL'!AJ110+'POAI 2023 INICIAL'!AJ111+'POAI 2023 INICIAL'!AJ112+'POAI 2023 INICIAL'!AJ113+'POAI 2023 INICIAL'!AJ114+'POAI 2023 INICIAL'!AJ115+'POAI 2023 INICIAL'!AJ116+'POAI 2023 INICIAL'!AJ117+'POAI 2023 INICIAL'!AJ118+'POAI 2023 INICIAL'!AJ119+'POAI 2023 INICIAL'!AJ120+'POAI 2023 INICIAL'!AJ121</f>
        <v>2647787485</v>
      </c>
    </row>
    <row r="37" spans="1:3" ht="30" customHeight="1">
      <c r="C37" s="42"/>
    </row>
    <row r="38" spans="1:3" ht="30" customHeight="1">
      <c r="A38" s="72" t="s">
        <v>1454</v>
      </c>
      <c r="B38" s="70"/>
      <c r="C38" s="71">
        <f>C39</f>
        <v>570243430</v>
      </c>
    </row>
    <row r="39" spans="1:3" ht="30" customHeight="1">
      <c r="A39" s="19"/>
      <c r="B39" s="117" t="s">
        <v>1329</v>
      </c>
      <c r="C39" s="33">
        <f>'POAI 2023 INICIAL'!AJ122+'POAI 2023 INICIAL'!AJ123+'POAI 2023 INICIAL'!AJ124</f>
        <v>570243430</v>
      </c>
    </row>
    <row r="40" spans="1:3" ht="30" customHeight="1">
      <c r="B40" s="66"/>
      <c r="C40" s="67"/>
    </row>
    <row r="41" spans="1:3" ht="30" customHeight="1">
      <c r="A41" s="72" t="s">
        <v>1395</v>
      </c>
      <c r="B41" s="70"/>
      <c r="C41" s="71">
        <f>SUM(C42:C45)</f>
        <v>209985915222</v>
      </c>
    </row>
    <row r="42" spans="1:3" ht="30" customHeight="1">
      <c r="A42" s="19"/>
      <c r="B42" s="23" t="s">
        <v>1338</v>
      </c>
      <c r="C42" s="24">
        <f>'POAI 2023 INICIAL'!AB131+'POAI 2023 INICIAL'!AB150+'POAI 2023 INICIAL'!AB159+'POAI 2023 INICIAL'!AB160</f>
        <v>2852985418</v>
      </c>
    </row>
    <row r="43" spans="1:3" ht="30" customHeight="1">
      <c r="A43" s="19"/>
      <c r="B43" s="23" t="s">
        <v>1339</v>
      </c>
      <c r="C43" s="33">
        <f>SUM('POAI 2023 INICIAL'!AE125:AE160)</f>
        <v>186808000000</v>
      </c>
    </row>
    <row r="44" spans="1:3" ht="30" customHeight="1">
      <c r="A44" s="123"/>
      <c r="B44" s="126" t="s">
        <v>1329</v>
      </c>
      <c r="C44" s="127">
        <f>'POAI 2023 INICIAL'!AG125+'POAI 2023 INICIAL'!AG126+'POAI 2023 INICIAL'!AG127+'POAI 2023 INICIAL'!AG128+'POAI 2023 INICIAL'!AG129+'POAI 2023 INICIAL'!AG130+'POAI 2023 INICIAL'!AG131+'POAI 2023 INICIAL'!AG132+'POAI 2023 INICIAL'!AG133+'POAI 2023 INICIAL'!AG134+'POAI 2023 INICIAL'!AG135+'POAI 2023 INICIAL'!AG136+'POAI 2023 INICIAL'!AG137+'POAI 2023 INICIAL'!AG138+'POAI 2023 INICIAL'!AG139+'POAI 2023 INICIAL'!AG140+'POAI 2023 INICIAL'!AG141+'POAI 2023 INICIAL'!AG142+'POAI 2023 INICIAL'!AG143+'POAI 2023 INICIAL'!AG144+'POAI 2023 INICIAL'!AG145+'POAI 2023 INICIAL'!AG146+'POAI 2023 INICIAL'!AG147+'POAI 2023 INICIAL'!AG148+'POAI 2023 INICIAL'!AG149+'POAI 2023 INICIAL'!AG150+'POAI 2023 INICIAL'!AG151+'POAI 2023 INICIAL'!AG152+'POAI 2023 INICIAL'!AG153+'POAI 2023 INICIAL'!AG154+'POAI 2023 INICIAL'!AG155+'POAI 2023 INICIAL'!AG156+'POAI 2023 INICIAL'!AG157+'POAI 2023 INICIAL'!AG158+'POAI 2023 INICIAL'!AG159+'POAI 2023 INICIAL'!AG160</f>
        <v>11078929804</v>
      </c>
    </row>
    <row r="45" spans="1:3" ht="30" customHeight="1">
      <c r="A45" s="19"/>
      <c r="B45" s="124" t="s">
        <v>1340</v>
      </c>
      <c r="C45" s="128">
        <f>'POAI 2023 INICIAL'!AI130</f>
        <v>9246000000</v>
      </c>
    </row>
    <row r="46" spans="1:3" s="44" customFormat="1" ht="30" customHeight="1">
      <c r="A46" s="7"/>
      <c r="B46" s="8"/>
      <c r="C46" s="42"/>
    </row>
    <row r="47" spans="1:3" s="44" customFormat="1" ht="30" customHeight="1">
      <c r="A47" s="72" t="s">
        <v>1314</v>
      </c>
      <c r="B47" s="70"/>
      <c r="C47" s="71">
        <f>SUM(C48:C49)</f>
        <v>6033136412</v>
      </c>
    </row>
    <row r="48" spans="1:3" s="44" customFormat="1" ht="30" customHeight="1">
      <c r="A48" s="19"/>
      <c r="B48" s="23" t="s">
        <v>1341</v>
      </c>
      <c r="C48" s="33">
        <f>'POAI 2023 INICIAL'!AA184</f>
        <v>4407463440</v>
      </c>
    </row>
    <row r="49" spans="1:3" s="44" customFormat="1" ht="30" customHeight="1">
      <c r="A49" s="19"/>
      <c r="B49" s="117" t="s">
        <v>1329</v>
      </c>
      <c r="C49" s="33">
        <f>'POAI 2023 INICIAL'!AG161+'POAI 2023 INICIAL'!AG162+'POAI 2023 INICIAL'!AG163+'POAI 2023 INICIAL'!AG164+'POAI 2023 INICIAL'!AG165+'POAI 2023 INICIAL'!AG166+'POAI 2023 INICIAL'!AG167+'POAI 2023 INICIAL'!AG168+'POAI 2023 INICIAL'!AG169+'POAI 2023 INICIAL'!AG170+'POAI 2023 INICIAL'!AG171+'POAI 2023 INICIAL'!AG172+'POAI 2023 INICIAL'!AG173+'POAI 2023 INICIAL'!AG174+'POAI 2023 INICIAL'!AG175+'POAI 2023 INICIAL'!AG176+'POAI 2023 INICIAL'!AG177+'POAI 2023 INICIAL'!AG178+'POAI 2023 INICIAL'!AG179+'POAI 2023 INICIAL'!AG180+'POAI 2023 INICIAL'!AG181+'POAI 2023 INICIAL'!AG182+'POAI 2023 INICIAL'!AG183+'POAI 2023 INICIAL'!AG184+'POAI 2023 INICIAL'!AG185+'POAI 2023 INICIAL'!AG186+'POAI 2023 INICIAL'!AG187+'POAI 2023 INICIAL'!AG188+'POAI 2023 INICIAL'!AG189+'POAI 2023 INICIAL'!AG190+'POAI 2023 INICIAL'!AG191</f>
        <v>1625672972</v>
      </c>
    </row>
    <row r="50" spans="1:3" ht="30" customHeight="1">
      <c r="C50" s="42"/>
    </row>
    <row r="51" spans="1:3" ht="30" customHeight="1">
      <c r="A51" s="72" t="s">
        <v>1315</v>
      </c>
      <c r="B51" s="70"/>
      <c r="C51" s="71">
        <f>SUM(C52:C56)</f>
        <v>50232275040.003296</v>
      </c>
    </row>
    <row r="52" spans="1:3" ht="30" customHeight="1">
      <c r="A52" s="19"/>
      <c r="B52" s="23" t="s">
        <v>1338</v>
      </c>
      <c r="C52" s="33">
        <f>SUM('POAI 2023 INICIAL'!AB192:AB250)</f>
        <v>700000000</v>
      </c>
    </row>
    <row r="53" spans="1:3" ht="30" customHeight="1">
      <c r="A53" s="19"/>
      <c r="B53" s="23" t="s">
        <v>1342</v>
      </c>
      <c r="C53" s="33">
        <f>SUM('POAI 2023 INICIAL'!AC192:AC250)</f>
        <v>6572196463</v>
      </c>
    </row>
    <row r="54" spans="1:3" ht="30" customHeight="1">
      <c r="A54" s="19"/>
      <c r="B54" s="23" t="s">
        <v>1343</v>
      </c>
      <c r="C54" s="33">
        <f>SUM('POAI 2023 INICIAL'!AD192:AD250)</f>
        <v>39061127492.003296</v>
      </c>
    </row>
    <row r="55" spans="1:3" ht="30" customHeight="1">
      <c r="A55" s="19"/>
      <c r="B55" s="23" t="s">
        <v>1329</v>
      </c>
      <c r="C55" s="33">
        <f>SUM('POAI 2023 INICIAL'!AG192:AG250)</f>
        <v>1266975478</v>
      </c>
    </row>
    <row r="56" spans="1:3" ht="30" customHeight="1">
      <c r="A56" s="19"/>
      <c r="B56" s="23" t="s">
        <v>1344</v>
      </c>
      <c r="C56" s="33">
        <f>SUM('POAI 2023 INICIAL'!AI192:AI250)</f>
        <v>2631975607</v>
      </c>
    </row>
    <row r="57" spans="1:3" s="6" customFormat="1" ht="30" customHeight="1">
      <c r="A57" s="7"/>
      <c r="B57" s="8"/>
      <c r="C57" s="42"/>
    </row>
    <row r="58" spans="1:3" s="6" customFormat="1" ht="30" customHeight="1">
      <c r="A58" s="63" t="s">
        <v>1345</v>
      </c>
      <c r="B58" s="70"/>
      <c r="C58" s="71">
        <f>C59</f>
        <v>858719518.00100005</v>
      </c>
    </row>
    <row r="59" spans="1:3" s="6" customFormat="1" ht="30" customHeight="1">
      <c r="A59" s="35"/>
      <c r="B59" s="26" t="s">
        <v>1329</v>
      </c>
      <c r="C59" s="33">
        <f>'POAI 2023 INICIAL'!AJ251+'POAI 2023 INICIAL'!AJ252+'POAI 2023 INICIAL'!AJ253+'POAI 2023 INICIAL'!AJ254+'POAI 2023 INICIAL'!AJ255+'POAI 2023 INICIAL'!AJ256+'POAI 2023 INICIAL'!AJ257+'POAI 2023 INICIAL'!AJ258+'POAI 2023 INICIAL'!AJ259+'POAI 2023 INICIAL'!AJ260+'POAI 2023 INICIAL'!AJ261+'POAI 2023 INICIAL'!AJ262+'POAI 2023 INICIAL'!AJ263+'POAI 2023 INICIAL'!AJ264+'POAI 2023 INICIAL'!AJ265+'POAI 2023 INICIAL'!AJ266+'POAI 2023 INICIAL'!AJ267+'POAI 2023 INICIAL'!AJ268+'POAI 2023 INICIAL'!AJ269+'POAI 2023 INICIAL'!AJ270+'POAI 2023 INICIAL'!AJ271+'POAI 2023 INICIAL'!AJ272+'POAI 2023 INICIAL'!AJ273</f>
        <v>858719518.00100005</v>
      </c>
    </row>
    <row r="60" spans="1:3" s="12" customFormat="1" ht="30" customHeight="1">
      <c r="A60" s="7"/>
      <c r="B60" s="8"/>
      <c r="C60" s="42"/>
    </row>
    <row r="61" spans="1:3" s="44" customFormat="1" ht="30" customHeight="1">
      <c r="A61" s="87" t="s">
        <v>1319</v>
      </c>
      <c r="B61" s="90"/>
      <c r="C61" s="91">
        <f>C6+C9+C12+C16+C22+C26+C31+C35+C38+C41+C47+C51+C58</f>
        <v>295013985512.00427</v>
      </c>
    </row>
    <row r="62" spans="1:3" ht="30" customHeight="1">
      <c r="C62" s="42"/>
    </row>
    <row r="63" spans="1:3" ht="30" customHeight="1">
      <c r="A63" s="72" t="s">
        <v>1320</v>
      </c>
      <c r="B63" s="70"/>
      <c r="C63" s="71">
        <f>SUM(C64:C68)</f>
        <v>7073627985</v>
      </c>
    </row>
    <row r="64" spans="1:3" ht="30" customHeight="1">
      <c r="A64" s="19"/>
      <c r="B64" s="125" t="s">
        <v>1346</v>
      </c>
      <c r="C64" s="33">
        <f>SUM('POAI 2023 INICIAL'!AA274:AA279)</f>
        <v>3750000000</v>
      </c>
    </row>
    <row r="65" spans="1:3" ht="30" customHeight="1">
      <c r="A65" s="19"/>
      <c r="B65" s="125" t="s">
        <v>1347</v>
      </c>
      <c r="C65" s="33">
        <f>SUM('POAI 2023 INICIAL'!AB274:AB279)</f>
        <v>761798207</v>
      </c>
    </row>
    <row r="66" spans="1:3" ht="30" customHeight="1">
      <c r="A66" s="19"/>
      <c r="B66" s="125" t="s">
        <v>1348</v>
      </c>
      <c r="C66" s="33">
        <f>SUM('POAI 2023 INICIAL'!AD274:AD279)</f>
        <v>854484873</v>
      </c>
    </row>
    <row r="67" spans="1:3" ht="30" customHeight="1">
      <c r="A67" s="19"/>
      <c r="B67" s="125" t="s">
        <v>1329</v>
      </c>
      <c r="C67" s="33">
        <f>SUM('POAI 2023 INICIAL'!AG275:AG279)</f>
        <v>707344905</v>
      </c>
    </row>
    <row r="68" spans="1:3" s="44" customFormat="1" ht="30" customHeight="1">
      <c r="A68" s="19"/>
      <c r="B68" s="125" t="s">
        <v>1349</v>
      </c>
      <c r="C68" s="33">
        <f>SUM('POAI 2023 INICIAL'!AI274:AI279)</f>
        <v>1000000000</v>
      </c>
    </row>
    <row r="69" spans="1:3" s="44" customFormat="1" ht="30" customHeight="1">
      <c r="A69" s="7"/>
      <c r="B69" s="8"/>
      <c r="C69" s="42"/>
    </row>
    <row r="70" spans="1:3" s="44" customFormat="1" ht="30" customHeight="1">
      <c r="A70" s="72" t="s">
        <v>1321</v>
      </c>
      <c r="B70" s="70"/>
      <c r="C70" s="71">
        <f>SUM(C71:C72)</f>
        <v>4454923248</v>
      </c>
    </row>
    <row r="71" spans="1:3" ht="30" customHeight="1">
      <c r="A71" s="52"/>
      <c r="B71" s="23" t="s">
        <v>1350</v>
      </c>
      <c r="C71" s="33">
        <f>'POAI 2023 INICIAL'!AA280+'POAI 2023 INICIAL'!AA281+'POAI 2023 INICIAL'!AA282+'POAI 2023 INICIAL'!AA283+'POAI 2023 INICIAL'!AA284+'POAI 2023 INICIAL'!AA285+'POAI 2023 INICIAL'!AA286+'POAI 2023 INICIAL'!AA287+'POAI 2023 INICIAL'!AA288+'POAI 2023 INICIAL'!AA289+'POAI 2023 INICIAL'!AA290+'POAI 2023 INICIAL'!AA291</f>
        <v>3158923248</v>
      </c>
    </row>
    <row r="72" spans="1:3" s="44" customFormat="1" ht="30" customHeight="1">
      <c r="A72" s="52"/>
      <c r="B72" s="23" t="s">
        <v>1351</v>
      </c>
      <c r="C72" s="33">
        <f>'POAI 2023 INICIAL'!AH280+'POAI 2023 INICIAL'!AH281+'POAI 2023 INICIAL'!AH282+'POAI 2023 INICIAL'!AH283+'POAI 2023 INICIAL'!AH284+'POAI 2023 INICIAL'!AH285+'POAI 2023 INICIAL'!AH286+'POAI 2023 INICIAL'!AH287+'POAI 2023 INICIAL'!AH288+'POAI 2023 INICIAL'!AH289+'POAI 2023 INICIAL'!AH290+'POAI 2023 INICIAL'!AH291</f>
        <v>1296000000</v>
      </c>
    </row>
    <row r="73" spans="1:3" ht="30" customHeight="1">
      <c r="C73" s="42"/>
    </row>
    <row r="74" spans="1:3" ht="30" customHeight="1">
      <c r="A74" s="63" t="s">
        <v>1322</v>
      </c>
      <c r="B74" s="70"/>
      <c r="C74" s="71">
        <f>C75</f>
        <v>118932650</v>
      </c>
    </row>
    <row r="75" spans="1:3" s="44" customFormat="1" ht="30" customHeight="1">
      <c r="A75" s="35"/>
      <c r="B75" s="26" t="s">
        <v>1352</v>
      </c>
      <c r="C75" s="33">
        <f>'POAI 2023 INICIAL'!AJ292+'POAI 2023 INICIAL'!AJ293+'POAI 2023 INICIAL'!AJ294+'POAI 2023 INICIAL'!AJ295</f>
        <v>118932650</v>
      </c>
    </row>
    <row r="76" spans="1:3" s="12" customFormat="1" ht="30" customHeight="1">
      <c r="A76" s="7"/>
      <c r="B76" s="8"/>
      <c r="C76" s="58"/>
    </row>
    <row r="77" spans="1:3" s="12" customFormat="1" ht="30" customHeight="1">
      <c r="A77" s="87" t="s">
        <v>1323</v>
      </c>
      <c r="B77" s="87"/>
      <c r="C77" s="88">
        <f>C74+C70+C63</f>
        <v>11647483883</v>
      </c>
    </row>
    <row r="78" spans="1:3" s="12" customFormat="1" ht="30" customHeight="1" thickBot="1">
      <c r="A78" s="59"/>
      <c r="B78" s="60"/>
      <c r="C78" s="61"/>
    </row>
    <row r="79" spans="1:3" ht="30" customHeight="1" thickBot="1">
      <c r="A79" s="83" t="s">
        <v>1324</v>
      </c>
      <c r="B79" s="85"/>
      <c r="C79" s="86">
        <f>C61+C77</f>
        <v>306661469395.00427</v>
      </c>
    </row>
    <row r="80" spans="1:3" ht="28.5" customHeight="1"/>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
  <sheetViews>
    <sheetView showGridLines="0" zoomScale="80" zoomScaleNormal="80" workbookViewId="0">
      <selection activeCell="B16" sqref="B16"/>
    </sheetView>
  </sheetViews>
  <sheetFormatPr baseColWidth="10" defaultColWidth="11.42578125" defaultRowHeight="15"/>
  <cols>
    <col min="2" max="2" width="49.5703125" customWidth="1"/>
    <col min="3" max="3" width="29.42578125" customWidth="1"/>
    <col min="4" max="4" width="22.140625" customWidth="1"/>
  </cols>
  <sheetData>
    <row r="1" spans="2:4" ht="15" customHeight="1">
      <c r="B1" s="397" t="s">
        <v>1353</v>
      </c>
      <c r="C1" s="398"/>
      <c r="D1" s="399"/>
    </row>
    <row r="2" spans="2:4" ht="15" customHeight="1">
      <c r="B2" s="400"/>
      <c r="C2" s="401"/>
      <c r="D2" s="402"/>
    </row>
    <row r="3" spans="2:4" ht="28.5" customHeight="1">
      <c r="B3" s="400"/>
      <c r="C3" s="401"/>
      <c r="D3" s="402"/>
    </row>
    <row r="4" spans="2:4" ht="26.25" customHeight="1">
      <c r="B4" s="73" t="s">
        <v>1354</v>
      </c>
      <c r="C4" s="74" t="s">
        <v>1355</v>
      </c>
      <c r="D4" s="74" t="s">
        <v>1356</v>
      </c>
    </row>
    <row r="5" spans="2:4" ht="30.75" customHeight="1">
      <c r="B5" s="62" t="s">
        <v>157</v>
      </c>
      <c r="C5" s="51">
        <f>'RESUMEN PROGRAMAS'!E24+'RESUMEN PROGRAMAS'!E52+'RESUMEN PROGRAMAS'!E74+'RESUMEN PROGRAMAS'!E113+'RESUMEN PROGRAMAS'!E122+'RESUMEN PROGRAMAS'!E141+'RESUMEN PROGRAMAS'!E148+'RESUMEN PROGRAMAS'!E163+'RESUMEN PROGRAMAS'!E169</f>
        <v>289867753888.0033</v>
      </c>
      <c r="D5" s="153">
        <f>C5/$C$9</f>
        <v>0.94523695611277025</v>
      </c>
    </row>
    <row r="6" spans="2:4" ht="30.75" customHeight="1">
      <c r="B6" s="62" t="s">
        <v>209</v>
      </c>
      <c r="C6" s="251">
        <f>'RESUMEN PROGRAMAS'!E35+'RESUMEN PROGRAMAS'!E80+'RESUMEN PROGRAMAS'!E87+'RESUMEN PROGRAMAS'!E117+'RESUMEN PROGRAMAS'!E131+'RESUMEN PROGRAMAS'!E152</f>
        <v>2894445960.0009999</v>
      </c>
      <c r="D6" s="153">
        <f>C6/$C$9</f>
        <v>9.438570700490331E-3</v>
      </c>
    </row>
    <row r="7" spans="2:4" ht="30.75" customHeight="1">
      <c r="B7" s="62" t="s">
        <v>221</v>
      </c>
      <c r="C7" s="251">
        <f>'RESUMEN PROGRAMAS'!E38+'RESUMEN PROGRAMAS'!E64+'RESUMEN PROGRAMAS'!E98+'RESUMEN PROGRAMAS'!E174+'RESUMEN PROGRAMAS'!E184</f>
        <v>9106476321</v>
      </c>
      <c r="D7" s="153">
        <f>C7/$C$9</f>
        <v>2.9695534750308446E-2</v>
      </c>
    </row>
    <row r="8" spans="2:4" ht="30.75" customHeight="1">
      <c r="B8" s="62" t="s">
        <v>67</v>
      </c>
      <c r="C8" s="251">
        <f>'RESUMEN PROGRAMAS'!E7+'RESUMEN PROGRAMAS'!E13+'RESUMEN PROGRAMAS'!E19+'RESUMEN PROGRAMAS'!E46+'RESUMEN PROGRAMAS'!E69+'RESUMEN PROGRAMAS'!E107+'RESUMEN PROGRAMAS'!E136+'RESUMEN PROGRAMAS'!E156+'RESUMEN PROGRAMAS'!E179</f>
        <v>4792793226</v>
      </c>
      <c r="D8" s="153">
        <f>C8/$C$9</f>
        <v>1.5628938436431029E-2</v>
      </c>
    </row>
    <row r="9" spans="2:4" s="77" customFormat="1" ht="30.75" customHeight="1">
      <c r="B9" s="75" t="s">
        <v>1357</v>
      </c>
      <c r="C9" s="252">
        <f>SUM(C5:C8)</f>
        <v>306661469395.00427</v>
      </c>
      <c r="D9" s="76">
        <f>SUM(D5:D8)</f>
        <v>1</v>
      </c>
    </row>
  </sheetData>
  <mergeCells count="1">
    <mergeCell ref="B1:D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2"/>
  <sheetViews>
    <sheetView showGridLines="0" zoomScale="80" zoomScaleNormal="80" workbookViewId="0"/>
  </sheetViews>
  <sheetFormatPr baseColWidth="10" defaultColWidth="11.42578125" defaultRowHeight="12.75"/>
  <cols>
    <col min="1" max="1" width="11.42578125" style="351"/>
    <col min="2" max="2" width="17.85546875" style="113" customWidth="1"/>
    <col min="3" max="3" width="54.7109375" style="113" customWidth="1"/>
    <col min="4" max="4" width="20.85546875" style="113" customWidth="1"/>
    <col min="5" max="16384" width="11.42578125" style="113"/>
  </cols>
  <sheetData>
    <row r="1" spans="1:5" ht="71.25" customHeight="1" thickBot="1">
      <c r="B1" s="416" t="s">
        <v>1358</v>
      </c>
      <c r="C1" s="417"/>
      <c r="D1" s="418"/>
      <c r="E1" s="242"/>
    </row>
    <row r="2" spans="1:5" ht="30" customHeight="1" thickBot="1">
      <c r="A2" s="369" t="s">
        <v>1461</v>
      </c>
      <c r="B2" s="230" t="s">
        <v>52</v>
      </c>
      <c r="C2" s="230" t="s">
        <v>53</v>
      </c>
      <c r="D2" s="239" t="s">
        <v>1328</v>
      </c>
      <c r="E2" s="242"/>
    </row>
    <row r="3" spans="1:5" ht="30" customHeight="1" thickBot="1">
      <c r="A3" s="403" t="s">
        <v>1292</v>
      </c>
      <c r="B3" s="404"/>
      <c r="C3" s="405"/>
      <c r="D3" s="238">
        <f>SUM(D4:D6)</f>
        <v>149509202</v>
      </c>
      <c r="E3" s="242"/>
    </row>
    <row r="4" spans="1:5" ht="66" customHeight="1">
      <c r="A4" s="345">
        <v>1</v>
      </c>
      <c r="B4" s="368">
        <v>2020003630006</v>
      </c>
      <c r="C4" s="365" t="s">
        <v>78</v>
      </c>
      <c r="D4" s="357">
        <f>'POAI 2023 INICIAL'!AJ7</f>
        <v>53585000</v>
      </c>
      <c r="E4" s="242"/>
    </row>
    <row r="5" spans="1:5" ht="66" customHeight="1">
      <c r="A5" s="344">
        <v>2</v>
      </c>
      <c r="B5" s="358">
        <v>2020003630007</v>
      </c>
      <c r="C5" s="359" t="s">
        <v>84</v>
      </c>
      <c r="D5" s="357">
        <f>'POAI 2023 INICIAL'!AJ8</f>
        <v>52629202</v>
      </c>
      <c r="E5" s="242"/>
    </row>
    <row r="6" spans="1:5" ht="66" customHeight="1" thickBot="1">
      <c r="A6" s="347">
        <v>3</v>
      </c>
      <c r="B6" s="361">
        <v>2020003630005</v>
      </c>
      <c r="C6" s="363" t="s">
        <v>93</v>
      </c>
      <c r="D6" s="357">
        <f>'POAI 2023 INICIAL'!AJ9</f>
        <v>43295000</v>
      </c>
      <c r="E6" s="242"/>
    </row>
    <row r="7" spans="1:5" ht="30" customHeight="1" thickBot="1">
      <c r="A7" s="409" t="s">
        <v>1359</v>
      </c>
      <c r="B7" s="410"/>
      <c r="C7" s="411"/>
      <c r="D7" s="346">
        <f>SUM(D8:D14)</f>
        <v>942099650</v>
      </c>
      <c r="E7" s="242"/>
    </row>
    <row r="8" spans="1:5" ht="66" customHeight="1">
      <c r="A8" s="345">
        <v>4</v>
      </c>
      <c r="B8" s="364">
        <v>2020003630042</v>
      </c>
      <c r="C8" s="365" t="s">
        <v>1360</v>
      </c>
      <c r="D8" s="357">
        <f>'POAI 2023 INICIAL'!AJ10</f>
        <v>140000000</v>
      </c>
      <c r="E8" s="242"/>
    </row>
    <row r="9" spans="1:5" ht="66" customHeight="1">
      <c r="A9" s="344">
        <v>5</v>
      </c>
      <c r="B9" s="356">
        <v>2020003630043</v>
      </c>
      <c r="C9" s="360" t="s">
        <v>1361</v>
      </c>
      <c r="D9" s="357">
        <f>'POAI 2023 INICIAL'!AJ11</f>
        <v>35000000</v>
      </c>
      <c r="E9" s="242"/>
    </row>
    <row r="10" spans="1:5" ht="66" customHeight="1">
      <c r="A10" s="344">
        <v>6</v>
      </c>
      <c r="B10" s="356">
        <v>2020003630044</v>
      </c>
      <c r="C10" s="360" t="s">
        <v>1362</v>
      </c>
      <c r="D10" s="357">
        <f>'POAI 2023 INICIAL'!AJ12</f>
        <v>151334750</v>
      </c>
      <c r="E10" s="242"/>
    </row>
    <row r="11" spans="1:5" ht="66" customHeight="1">
      <c r="A11" s="344">
        <v>7</v>
      </c>
      <c r="B11" s="356">
        <v>2020003630045</v>
      </c>
      <c r="C11" s="359" t="s">
        <v>1363</v>
      </c>
      <c r="D11" s="357">
        <f>'POAI 2023 INICIAL'!AJ13</f>
        <v>71317200</v>
      </c>
      <c r="E11" s="242"/>
    </row>
    <row r="12" spans="1:5" ht="66" customHeight="1">
      <c r="A12" s="344">
        <v>8</v>
      </c>
      <c r="B12" s="356">
        <v>2020003630046</v>
      </c>
      <c r="C12" s="359" t="s">
        <v>123</v>
      </c>
      <c r="D12" s="357">
        <f>'POAI 2023 INICIAL'!AJ14</f>
        <v>293230700</v>
      </c>
      <c r="E12" s="242"/>
    </row>
    <row r="13" spans="1:5" ht="66" customHeight="1">
      <c r="A13" s="344">
        <v>9</v>
      </c>
      <c r="B13" s="356">
        <v>2020003630047</v>
      </c>
      <c r="C13" s="360" t="s">
        <v>130</v>
      </c>
      <c r="D13" s="357">
        <f>SUM('POAI 2023 INICIAL'!AJ15:AJ20)</f>
        <v>190035000</v>
      </c>
      <c r="E13" s="242"/>
    </row>
    <row r="14" spans="1:5" ht="66" customHeight="1" thickBot="1">
      <c r="A14" s="347">
        <v>10</v>
      </c>
      <c r="B14" s="361">
        <v>2020003630008</v>
      </c>
      <c r="C14" s="362" t="s">
        <v>1364</v>
      </c>
      <c r="D14" s="357">
        <f>'POAI 2023 INICIAL'!AJ21</f>
        <v>61182000</v>
      </c>
      <c r="E14" s="242"/>
    </row>
    <row r="15" spans="1:5" ht="30" customHeight="1" thickBot="1">
      <c r="A15" s="409" t="s">
        <v>1365</v>
      </c>
      <c r="B15" s="410"/>
      <c r="C15" s="411"/>
      <c r="D15" s="346">
        <f>SUM(D16:D17)</f>
        <v>1793767972</v>
      </c>
      <c r="E15" s="242"/>
    </row>
    <row r="16" spans="1:5" ht="66" customHeight="1">
      <c r="A16" s="345">
        <f>A14+1</f>
        <v>11</v>
      </c>
      <c r="B16" s="364">
        <v>2020003630048</v>
      </c>
      <c r="C16" s="367" t="s">
        <v>148</v>
      </c>
      <c r="D16" s="357">
        <f>'POAI 2023 INICIAL'!AJ22</f>
        <v>1563767972</v>
      </c>
      <c r="E16" s="242"/>
    </row>
    <row r="17" spans="1:5" ht="66" customHeight="1" thickBot="1">
      <c r="A17" s="347">
        <f>A16+1</f>
        <v>12</v>
      </c>
      <c r="B17" s="361">
        <v>2020003630049</v>
      </c>
      <c r="C17" s="363" t="s">
        <v>1366</v>
      </c>
      <c r="D17" s="357">
        <f>'POAI 2023 INICIAL'!AJ23</f>
        <v>230000000</v>
      </c>
      <c r="E17" s="242"/>
    </row>
    <row r="18" spans="1:5" ht="30" customHeight="1" thickBot="1">
      <c r="A18" s="409" t="s">
        <v>1367</v>
      </c>
      <c r="B18" s="410"/>
      <c r="C18" s="411"/>
      <c r="D18" s="346">
        <f>SUM(D19:D32)</f>
        <v>13224635578</v>
      </c>
      <c r="E18" s="242"/>
    </row>
    <row r="19" spans="1:5" ht="66" customHeight="1">
      <c r="A19" s="345">
        <f>A17+1</f>
        <v>13</v>
      </c>
      <c r="B19" s="364">
        <v>2020003630017</v>
      </c>
      <c r="C19" s="367" t="s">
        <v>167</v>
      </c>
      <c r="D19" s="357">
        <f>'POAI 2023 INICIAL'!AJ24</f>
        <v>74327300</v>
      </c>
      <c r="E19" s="242"/>
    </row>
    <row r="20" spans="1:5" ht="66" customHeight="1">
      <c r="A20" s="344">
        <f>A19+1</f>
        <v>14</v>
      </c>
      <c r="B20" s="356">
        <v>2020003630050</v>
      </c>
      <c r="C20" s="360" t="s">
        <v>1368</v>
      </c>
      <c r="D20" s="357">
        <f>'POAI 2023 INICIAL'!AJ25</f>
        <v>2500000000</v>
      </c>
      <c r="E20" s="242"/>
    </row>
    <row r="21" spans="1:5" ht="66" customHeight="1">
      <c r="A21" s="344">
        <f t="shared" ref="A21:A32" si="0">A20+1</f>
        <v>15</v>
      </c>
      <c r="B21" s="356">
        <v>2021003630001</v>
      </c>
      <c r="C21" s="360" t="s">
        <v>1369</v>
      </c>
      <c r="D21" s="357">
        <f>'POAI 2023 INICIAL'!AJ26</f>
        <v>73966912</v>
      </c>
      <c r="E21" s="242"/>
    </row>
    <row r="22" spans="1:5" ht="66" customHeight="1">
      <c r="A22" s="344">
        <f t="shared" si="0"/>
        <v>16</v>
      </c>
      <c r="B22" s="356">
        <v>2021003630017</v>
      </c>
      <c r="C22" s="360" t="s">
        <v>1370</v>
      </c>
      <c r="D22" s="357">
        <f>'POAI 2023 INICIAL'!AJ27</f>
        <v>3050000000</v>
      </c>
      <c r="E22" s="242"/>
    </row>
    <row r="23" spans="1:5" ht="66" customHeight="1">
      <c r="A23" s="344">
        <f t="shared" si="0"/>
        <v>17</v>
      </c>
      <c r="B23" s="356">
        <v>2020003630052</v>
      </c>
      <c r="C23" s="360" t="s">
        <v>207</v>
      </c>
      <c r="D23" s="357">
        <f>'POAI 2023 INICIAL'!AJ28</f>
        <v>1516537047</v>
      </c>
      <c r="E23" s="242"/>
    </row>
    <row r="24" spans="1:5" ht="66" customHeight="1">
      <c r="A24" s="344">
        <f t="shared" si="0"/>
        <v>18</v>
      </c>
      <c r="B24" s="356">
        <v>2021003630018</v>
      </c>
      <c r="C24" s="360" t="s">
        <v>216</v>
      </c>
      <c r="D24" s="357">
        <f>'POAI 2023 INICIAL'!AJ29</f>
        <v>1000000</v>
      </c>
      <c r="E24" s="242"/>
    </row>
    <row r="25" spans="1:5" ht="66" customHeight="1">
      <c r="A25" s="344">
        <f t="shared" si="0"/>
        <v>19</v>
      </c>
      <c r="B25" s="356">
        <v>2021003630019</v>
      </c>
      <c r="C25" s="360" t="s">
        <v>219</v>
      </c>
      <c r="D25" s="357">
        <f>'POAI 2023 INICIAL'!AJ30</f>
        <v>40000000</v>
      </c>
      <c r="E25" s="242"/>
    </row>
    <row r="26" spans="1:5" ht="66" customHeight="1">
      <c r="A26" s="344">
        <f t="shared" si="0"/>
        <v>20</v>
      </c>
      <c r="B26" s="356">
        <v>2020003630053</v>
      </c>
      <c r="C26" s="360" t="s">
        <v>230</v>
      </c>
      <c r="D26" s="357">
        <f>SUM('POAI 2023 INICIAL'!AJ31:AJ32)</f>
        <v>885561481</v>
      </c>
      <c r="E26" s="242"/>
    </row>
    <row r="27" spans="1:5" ht="66" customHeight="1">
      <c r="A27" s="344">
        <f t="shared" si="0"/>
        <v>21</v>
      </c>
      <c r="B27" s="356">
        <v>2021003630004</v>
      </c>
      <c r="C27" s="360" t="s">
        <v>243</v>
      </c>
      <c r="D27" s="357">
        <f>'POAI 2023 INICIAL'!AJ33</f>
        <v>435000000</v>
      </c>
      <c r="E27" s="242"/>
    </row>
    <row r="28" spans="1:5" ht="66" customHeight="1">
      <c r="A28" s="344">
        <f t="shared" si="0"/>
        <v>22</v>
      </c>
      <c r="B28" s="356">
        <v>2021003630002</v>
      </c>
      <c r="C28" s="360" t="s">
        <v>1371</v>
      </c>
      <c r="D28" s="357">
        <f>'POAI 2023 INICIAL'!AJ34</f>
        <v>335000000</v>
      </c>
      <c r="E28" s="242"/>
    </row>
    <row r="29" spans="1:5" ht="66" customHeight="1">
      <c r="A29" s="344">
        <f t="shared" si="0"/>
        <v>23</v>
      </c>
      <c r="B29" s="356">
        <v>2020003630057</v>
      </c>
      <c r="C29" s="360" t="s">
        <v>257</v>
      </c>
      <c r="D29" s="357">
        <f>'POAI 2023 INICIAL'!AJ35</f>
        <v>270000000</v>
      </c>
      <c r="E29" s="242"/>
    </row>
    <row r="30" spans="1:5" ht="66" customHeight="1">
      <c r="A30" s="344">
        <f t="shared" si="0"/>
        <v>24</v>
      </c>
      <c r="B30" s="356">
        <v>2020003630014</v>
      </c>
      <c r="C30" s="359" t="s">
        <v>267</v>
      </c>
      <c r="D30" s="357">
        <f>SUM('POAI 2023 INICIAL'!AJ36:AJ41)</f>
        <v>3953242838</v>
      </c>
      <c r="E30" s="242"/>
    </row>
    <row r="31" spans="1:5" ht="66" customHeight="1">
      <c r="A31" s="344">
        <f t="shared" si="0"/>
        <v>25</v>
      </c>
      <c r="B31" s="356">
        <v>2021003630003</v>
      </c>
      <c r="C31" s="360" t="s">
        <v>285</v>
      </c>
      <c r="D31" s="357">
        <f>'POAI 2023 INICIAL'!AJ42</f>
        <v>50000000</v>
      </c>
      <c r="E31" s="242"/>
    </row>
    <row r="32" spans="1:5" ht="66" customHeight="1" thickBot="1">
      <c r="A32" s="347">
        <f t="shared" si="0"/>
        <v>26</v>
      </c>
      <c r="B32" s="361">
        <v>2021003630006</v>
      </c>
      <c r="C32" s="363" t="s">
        <v>289</v>
      </c>
      <c r="D32" s="357">
        <f>'POAI 2023 INICIAL'!AJ43</f>
        <v>40000000</v>
      </c>
      <c r="E32" s="242"/>
    </row>
    <row r="33" spans="1:5" ht="30" customHeight="1" thickBot="1">
      <c r="A33" s="409" t="s">
        <v>1372</v>
      </c>
      <c r="B33" s="410"/>
      <c r="C33" s="411"/>
      <c r="D33" s="346">
        <f>SUM(D34:D45)</f>
        <v>4074242799</v>
      </c>
      <c r="E33" s="242"/>
    </row>
    <row r="34" spans="1:5" ht="66" customHeight="1">
      <c r="A34" s="345">
        <f>A32+1</f>
        <v>27</v>
      </c>
      <c r="B34" s="364">
        <v>2020003630060</v>
      </c>
      <c r="C34" s="365" t="s">
        <v>1373</v>
      </c>
      <c r="D34" s="357">
        <f>'POAI 2023 INICIAL'!AJ44</f>
        <v>74000000</v>
      </c>
      <c r="E34" s="242"/>
    </row>
    <row r="35" spans="1:5" ht="66" customHeight="1">
      <c r="A35" s="344">
        <f>A34+1</f>
        <v>28</v>
      </c>
      <c r="B35" s="356">
        <v>2020003630061</v>
      </c>
      <c r="C35" s="359" t="s">
        <v>1374</v>
      </c>
      <c r="D35" s="357">
        <f>'POAI 2023 INICIAL'!AJ45</f>
        <v>34000000</v>
      </c>
      <c r="E35" s="242"/>
    </row>
    <row r="36" spans="1:5" ht="66" customHeight="1">
      <c r="A36" s="344">
        <f t="shared" ref="A36:A45" si="1">A35+1</f>
        <v>29</v>
      </c>
      <c r="B36" s="356">
        <v>2020003630062</v>
      </c>
      <c r="C36" s="359" t="s">
        <v>1375</v>
      </c>
      <c r="D36" s="357">
        <f>'POAI 2023 INICIAL'!AJ46</f>
        <v>34000000</v>
      </c>
      <c r="E36" s="242"/>
    </row>
    <row r="37" spans="1:5" ht="66" customHeight="1">
      <c r="A37" s="344">
        <f t="shared" si="1"/>
        <v>30</v>
      </c>
      <c r="B37" s="356">
        <v>2020003630063</v>
      </c>
      <c r="C37" s="360" t="s">
        <v>1376</v>
      </c>
      <c r="D37" s="357">
        <f>'POAI 2023 INICIAL'!AJ47</f>
        <v>30000000</v>
      </c>
      <c r="E37" s="242"/>
    </row>
    <row r="38" spans="1:5" ht="66" customHeight="1">
      <c r="A38" s="344">
        <f t="shared" si="1"/>
        <v>31</v>
      </c>
      <c r="B38" s="356">
        <v>2020003630064</v>
      </c>
      <c r="C38" s="360" t="s">
        <v>319</v>
      </c>
      <c r="D38" s="357">
        <f>SUM('POAI 2023 INICIAL'!AJ48:AJ52)</f>
        <v>195000000</v>
      </c>
      <c r="E38" s="242"/>
    </row>
    <row r="39" spans="1:5" ht="66" customHeight="1">
      <c r="A39" s="344">
        <f t="shared" si="1"/>
        <v>32</v>
      </c>
      <c r="B39" s="356">
        <v>2020003630065</v>
      </c>
      <c r="C39" s="360" t="s">
        <v>1377</v>
      </c>
      <c r="D39" s="357">
        <f>'POAI 2023 INICIAL'!AJ53</f>
        <v>18000000</v>
      </c>
      <c r="E39" s="242"/>
    </row>
    <row r="40" spans="1:5" ht="66" customHeight="1">
      <c r="A40" s="344">
        <f t="shared" si="1"/>
        <v>33</v>
      </c>
      <c r="B40" s="356">
        <v>2020003630066</v>
      </c>
      <c r="C40" s="360" t="s">
        <v>1378</v>
      </c>
      <c r="D40" s="357">
        <f>SUM('POAI 2023 INICIAL'!AJ54)</f>
        <v>3161853311</v>
      </c>
      <c r="E40" s="242"/>
    </row>
    <row r="41" spans="1:5" ht="66" customHeight="1">
      <c r="A41" s="344">
        <f t="shared" si="1"/>
        <v>34</v>
      </c>
      <c r="B41" s="356">
        <v>2020003630068</v>
      </c>
      <c r="C41" s="360" t="s">
        <v>349</v>
      </c>
      <c r="D41" s="357">
        <f>'POAI 2023 INICIAL'!AJ55</f>
        <v>34000000</v>
      </c>
      <c r="E41" s="242"/>
    </row>
    <row r="42" spans="1:5" ht="66" customHeight="1">
      <c r="A42" s="344">
        <f t="shared" si="1"/>
        <v>35</v>
      </c>
      <c r="B42" s="356">
        <v>2020003630069</v>
      </c>
      <c r="C42" s="360" t="s">
        <v>354</v>
      </c>
      <c r="D42" s="357">
        <f>'POAI 2023 INICIAL'!AJ56</f>
        <v>45000000</v>
      </c>
      <c r="E42" s="242"/>
    </row>
    <row r="43" spans="1:5" ht="66" customHeight="1">
      <c r="A43" s="344">
        <f t="shared" si="1"/>
        <v>36</v>
      </c>
      <c r="B43" s="356">
        <v>2020003630070</v>
      </c>
      <c r="C43" s="360" t="s">
        <v>361</v>
      </c>
      <c r="D43" s="357">
        <f>SUM('POAI 2023 INICIAL'!AJ57:AJ59)</f>
        <v>138389488</v>
      </c>
      <c r="E43" s="242"/>
    </row>
    <row r="44" spans="1:5" ht="66" customHeight="1">
      <c r="A44" s="344">
        <f t="shared" si="1"/>
        <v>37</v>
      </c>
      <c r="B44" s="356">
        <v>2020003630067</v>
      </c>
      <c r="C44" s="359" t="s">
        <v>1379</v>
      </c>
      <c r="D44" s="357">
        <f>'POAI 2023 INICIAL'!AJ60</f>
        <v>50000000</v>
      </c>
      <c r="E44" s="242"/>
    </row>
    <row r="45" spans="1:5" ht="66" customHeight="1" thickBot="1">
      <c r="A45" s="347">
        <f t="shared" si="1"/>
        <v>38</v>
      </c>
      <c r="B45" s="361">
        <v>2020003630071</v>
      </c>
      <c r="C45" s="362" t="s">
        <v>1380</v>
      </c>
      <c r="D45" s="357">
        <f>SUM('POAI 2023 INICIAL'!AJ61:AJ64)</f>
        <v>260000000</v>
      </c>
      <c r="E45" s="242"/>
    </row>
    <row r="46" spans="1:5" ht="30" customHeight="1" thickBot="1">
      <c r="A46" s="409" t="s">
        <v>1381</v>
      </c>
      <c r="B46" s="410"/>
      <c r="C46" s="411"/>
      <c r="D46" s="346">
        <f>SUM(D47:D50)</f>
        <v>2906879061</v>
      </c>
      <c r="E46" s="242"/>
    </row>
    <row r="47" spans="1:5" ht="66" customHeight="1">
      <c r="A47" s="345">
        <f>A45+1</f>
        <v>39</v>
      </c>
      <c r="B47" s="364">
        <v>2020003630021</v>
      </c>
      <c r="C47" s="367" t="s">
        <v>390</v>
      </c>
      <c r="D47" s="357">
        <f>SUM('POAI 2023 INICIAL'!AJ65:AJ69)</f>
        <v>2071069928</v>
      </c>
      <c r="E47" s="242"/>
    </row>
    <row r="48" spans="1:5" ht="66" customHeight="1">
      <c r="A48" s="344">
        <f>A47+1</f>
        <v>40</v>
      </c>
      <c r="B48" s="356">
        <v>2020003630020</v>
      </c>
      <c r="C48" s="360" t="s">
        <v>406</v>
      </c>
      <c r="D48" s="357">
        <f>SUM('POAI 2023 INICIAL'!AJ70:AJ71)</f>
        <v>287705208</v>
      </c>
      <c r="E48" s="242"/>
    </row>
    <row r="49" spans="1:5" ht="66" customHeight="1">
      <c r="A49" s="344">
        <f t="shared" ref="A49:A50" si="2">A48+1</f>
        <v>41</v>
      </c>
      <c r="B49" s="356">
        <v>2020003630072</v>
      </c>
      <c r="C49" s="359" t="s">
        <v>1382</v>
      </c>
      <c r="D49" s="357">
        <f>'POAI 2023 INICIAL'!AJ72</f>
        <v>269705208</v>
      </c>
      <c r="E49" s="242"/>
    </row>
    <row r="50" spans="1:5" ht="66" customHeight="1" thickBot="1">
      <c r="A50" s="347">
        <f t="shared" si="2"/>
        <v>42</v>
      </c>
      <c r="B50" s="361">
        <v>2020003630073</v>
      </c>
      <c r="C50" s="362" t="s">
        <v>1383</v>
      </c>
      <c r="D50" s="357">
        <f>SUM('POAI 2023 INICIAL'!AJ73:AJ74)</f>
        <v>278398717</v>
      </c>
      <c r="E50" s="242"/>
    </row>
    <row r="51" spans="1:5" ht="30" customHeight="1" thickBot="1">
      <c r="A51" s="409" t="s">
        <v>1384</v>
      </c>
      <c r="B51" s="410"/>
      <c r="C51" s="411"/>
      <c r="D51" s="346">
        <f>SUM(D52:D56)</f>
        <v>1594774143</v>
      </c>
      <c r="E51" s="242"/>
    </row>
    <row r="52" spans="1:5" ht="66" customHeight="1">
      <c r="A52" s="345">
        <f>A50+1</f>
        <v>43</v>
      </c>
      <c r="B52" s="364">
        <v>2020003630074</v>
      </c>
      <c r="C52" s="365" t="s">
        <v>434</v>
      </c>
      <c r="D52" s="357">
        <f>SUM('POAI 2023 INICIAL'!AJ75:AJ76)</f>
        <v>80000000</v>
      </c>
      <c r="E52" s="242"/>
    </row>
    <row r="53" spans="1:5" ht="66" customHeight="1">
      <c r="A53" s="344">
        <f>A52+1</f>
        <v>44</v>
      </c>
      <c r="B53" s="356">
        <v>2020003630075</v>
      </c>
      <c r="C53" s="360" t="s">
        <v>1385</v>
      </c>
      <c r="D53" s="357">
        <f>'POAI 2023 INICIAL'!AJ77</f>
        <v>137351072</v>
      </c>
      <c r="E53" s="242"/>
    </row>
    <row r="54" spans="1:5" ht="66" customHeight="1">
      <c r="A54" s="344">
        <f t="shared" ref="A54:A56" si="3">A53+1</f>
        <v>45</v>
      </c>
      <c r="B54" s="356">
        <v>2020003630076</v>
      </c>
      <c r="C54" s="360" t="s">
        <v>1386</v>
      </c>
      <c r="D54" s="357">
        <f>SUM('POAI 2023 INICIAL'!AJ78:AJ79)</f>
        <v>188923071</v>
      </c>
      <c r="E54" s="242"/>
    </row>
    <row r="55" spans="1:5" ht="66" customHeight="1">
      <c r="A55" s="344">
        <f t="shared" si="3"/>
        <v>46</v>
      </c>
      <c r="B55" s="356">
        <v>2020003630077</v>
      </c>
      <c r="C55" s="359" t="s">
        <v>1387</v>
      </c>
      <c r="D55" s="357">
        <f>SUM('POAI 2023 INICIAL'!AJ80)</f>
        <v>864000000</v>
      </c>
      <c r="E55" s="242"/>
    </row>
    <row r="56" spans="1:5" ht="66" customHeight="1" thickBot="1">
      <c r="A56" s="347">
        <f t="shared" si="3"/>
        <v>47</v>
      </c>
      <c r="B56" s="361">
        <v>2020003630078</v>
      </c>
      <c r="C56" s="362" t="s">
        <v>461</v>
      </c>
      <c r="D56" s="357">
        <f>SUM('POAI 2023 INICIAL'!AJ81:AJ84)</f>
        <v>324500000</v>
      </c>
      <c r="E56" s="242"/>
    </row>
    <row r="57" spans="1:5" ht="30" customHeight="1" thickBot="1">
      <c r="A57" s="409" t="s">
        <v>1388</v>
      </c>
      <c r="B57" s="410"/>
      <c r="C57" s="411"/>
      <c r="D57" s="346">
        <f>SUM(D58:D76)</f>
        <v>2647787485</v>
      </c>
      <c r="E57" s="242"/>
    </row>
    <row r="58" spans="1:5" ht="66" customHeight="1">
      <c r="A58" s="345">
        <f>A56+1</f>
        <v>48</v>
      </c>
      <c r="B58" s="364">
        <v>2020003630079</v>
      </c>
      <c r="C58" s="367" t="s">
        <v>478</v>
      </c>
      <c r="D58" s="357">
        <f>SUM('POAI 2023 INICIAL'!AJ85:AJ87)</f>
        <v>407529712</v>
      </c>
      <c r="E58" s="242"/>
    </row>
    <row r="59" spans="1:5" ht="66" customHeight="1">
      <c r="A59" s="344">
        <f>A58+1</f>
        <v>49</v>
      </c>
      <c r="B59" s="356">
        <v>2020003630023</v>
      </c>
      <c r="C59" s="360" t="s">
        <v>489</v>
      </c>
      <c r="D59" s="357">
        <f>SUM('POAI 2023 INICIAL'!AJ88:AJ90)</f>
        <v>195000000</v>
      </c>
      <c r="E59" s="242"/>
    </row>
    <row r="60" spans="1:5" ht="66" customHeight="1">
      <c r="A60" s="344">
        <f t="shared" ref="A60:A76" si="4">A59+1</f>
        <v>50</v>
      </c>
      <c r="B60" s="356">
        <v>2020003630080</v>
      </c>
      <c r="C60" s="360" t="s">
        <v>1389</v>
      </c>
      <c r="D60" s="357">
        <f>SUM('POAI 2023 INICIAL'!AJ91:AJ92)</f>
        <v>83000000</v>
      </c>
      <c r="E60" s="242"/>
    </row>
    <row r="61" spans="1:5" ht="66" customHeight="1">
      <c r="A61" s="344">
        <f t="shared" si="4"/>
        <v>51</v>
      </c>
      <c r="B61" s="356">
        <v>2020003630022</v>
      </c>
      <c r="C61" s="360" t="s">
        <v>506</v>
      </c>
      <c r="D61" s="357">
        <f>SUM('POAI 2023 INICIAL'!AJ93:AJ94)</f>
        <v>90000000</v>
      </c>
      <c r="E61" s="242"/>
    </row>
    <row r="62" spans="1:5" ht="66" customHeight="1">
      <c r="A62" s="344">
        <f t="shared" si="4"/>
        <v>52</v>
      </c>
      <c r="B62" s="356">
        <v>2020003630081</v>
      </c>
      <c r="C62" s="360" t="s">
        <v>1390</v>
      </c>
      <c r="D62" s="357">
        <f>SUM('POAI 2023 INICIAL'!AJ95)</f>
        <v>27000000</v>
      </c>
      <c r="E62" s="242"/>
    </row>
    <row r="63" spans="1:5" ht="66" customHeight="1">
      <c r="A63" s="344">
        <f t="shared" si="4"/>
        <v>53</v>
      </c>
      <c r="B63" s="356">
        <v>2020003630082</v>
      </c>
      <c r="C63" s="360" t="s">
        <v>1391</v>
      </c>
      <c r="D63" s="357">
        <f>SUM('POAI 2023 INICIAL'!AJ96)</f>
        <v>32907909</v>
      </c>
      <c r="E63" s="242"/>
    </row>
    <row r="64" spans="1:5" ht="66" customHeight="1">
      <c r="A64" s="344">
        <f t="shared" si="4"/>
        <v>54</v>
      </c>
      <c r="B64" s="356">
        <v>2020003630025</v>
      </c>
      <c r="C64" s="360" t="s">
        <v>527</v>
      </c>
      <c r="D64" s="357">
        <f>SUM('POAI 2023 INICIAL'!AJ97:AJ98)</f>
        <v>70000000</v>
      </c>
      <c r="E64" s="242"/>
    </row>
    <row r="65" spans="1:5" ht="66" customHeight="1">
      <c r="A65" s="344">
        <f t="shared" si="4"/>
        <v>55</v>
      </c>
      <c r="B65" s="356">
        <v>2020003630083</v>
      </c>
      <c r="C65" s="360" t="s">
        <v>537</v>
      </c>
      <c r="D65" s="357">
        <f>SUM('POAI 2023 INICIAL'!AJ99)</f>
        <v>20000000</v>
      </c>
      <c r="E65" s="242"/>
    </row>
    <row r="66" spans="1:5" ht="66" customHeight="1">
      <c r="A66" s="344">
        <f t="shared" si="4"/>
        <v>56</v>
      </c>
      <c r="B66" s="356">
        <v>2020003630084</v>
      </c>
      <c r="C66" s="360" t="s">
        <v>1392</v>
      </c>
      <c r="D66" s="357">
        <f>SUM('POAI 2023 INICIAL'!AJ100)</f>
        <v>43000000</v>
      </c>
      <c r="E66" s="242"/>
    </row>
    <row r="67" spans="1:5" ht="66" customHeight="1">
      <c r="A67" s="344">
        <f t="shared" si="4"/>
        <v>57</v>
      </c>
      <c r="B67" s="356">
        <v>2020003630026</v>
      </c>
      <c r="C67" s="360" t="s">
        <v>550</v>
      </c>
      <c r="D67" s="357">
        <f>SUM('POAI 2023 INICIAL'!AJ101:AJ102)</f>
        <v>40000000</v>
      </c>
      <c r="E67" s="242"/>
    </row>
    <row r="68" spans="1:5" ht="66" customHeight="1">
      <c r="A68" s="344">
        <f t="shared" si="4"/>
        <v>58</v>
      </c>
      <c r="B68" s="356">
        <v>2020003630024</v>
      </c>
      <c r="C68" s="360" t="s">
        <v>556</v>
      </c>
      <c r="D68" s="357">
        <f>SUM('POAI 2023 INICIAL'!AJ103:AJ105)</f>
        <v>108000000</v>
      </c>
      <c r="E68" s="242"/>
    </row>
    <row r="69" spans="1:5" ht="66" customHeight="1">
      <c r="A69" s="344">
        <f t="shared" si="4"/>
        <v>59</v>
      </c>
      <c r="B69" s="356">
        <v>2020003630085</v>
      </c>
      <c r="C69" s="360" t="s">
        <v>1393</v>
      </c>
      <c r="D69" s="357">
        <f>SUM('POAI 2023 INICIAL'!AJ106:AJ107)</f>
        <v>36000000</v>
      </c>
      <c r="E69" s="242"/>
    </row>
    <row r="70" spans="1:5" ht="66" customHeight="1">
      <c r="A70" s="344">
        <f t="shared" si="4"/>
        <v>60</v>
      </c>
      <c r="B70" s="356">
        <v>2020003630027</v>
      </c>
      <c r="C70" s="359" t="s">
        <v>576</v>
      </c>
      <c r="D70" s="357">
        <f>SUM('POAI 2023 INICIAL'!AJ108:AJ109)</f>
        <v>82000000</v>
      </c>
      <c r="E70" s="242"/>
    </row>
    <row r="71" spans="1:5" ht="66" customHeight="1">
      <c r="A71" s="344">
        <f t="shared" si="4"/>
        <v>61</v>
      </c>
      <c r="B71" s="356">
        <v>2020003630086</v>
      </c>
      <c r="C71" s="360" t="s">
        <v>1394</v>
      </c>
      <c r="D71" s="357">
        <f>SUM('POAI 2023 INICIAL'!AJ110:AJ112)</f>
        <v>1003349864</v>
      </c>
      <c r="E71" s="242"/>
    </row>
    <row r="72" spans="1:5" ht="66" customHeight="1">
      <c r="A72" s="344">
        <f t="shared" si="4"/>
        <v>62</v>
      </c>
      <c r="B72" s="356">
        <v>2020003630028</v>
      </c>
      <c r="C72" s="360" t="s">
        <v>600</v>
      </c>
      <c r="D72" s="357">
        <f>'POAI 2023 INICIAL'!AJ113</f>
        <v>36000000</v>
      </c>
      <c r="E72" s="242"/>
    </row>
    <row r="73" spans="1:5" ht="66" customHeight="1">
      <c r="A73" s="344">
        <f t="shared" si="4"/>
        <v>63</v>
      </c>
      <c r="B73" s="356">
        <v>2020003630087</v>
      </c>
      <c r="C73" s="360" t="s">
        <v>604</v>
      </c>
      <c r="D73" s="357">
        <f>SUM('POAI 2023 INICIAL'!AJ114)</f>
        <v>54000000</v>
      </c>
      <c r="E73" s="242"/>
    </row>
    <row r="74" spans="1:5" ht="66" customHeight="1">
      <c r="A74" s="344">
        <f t="shared" si="4"/>
        <v>64</v>
      </c>
      <c r="B74" s="356">
        <v>2020003630029</v>
      </c>
      <c r="C74" s="360" t="s">
        <v>612</v>
      </c>
      <c r="D74" s="357">
        <f>'POAI 2023 INICIAL'!AJ115</f>
        <v>120000000</v>
      </c>
      <c r="E74" s="242"/>
    </row>
    <row r="75" spans="1:5" ht="66" customHeight="1">
      <c r="A75" s="344">
        <f t="shared" si="4"/>
        <v>65</v>
      </c>
      <c r="B75" s="356">
        <v>2020003630030</v>
      </c>
      <c r="C75" s="360" t="s">
        <v>618</v>
      </c>
      <c r="D75" s="357">
        <f>SUM('POAI 2023 INICIAL'!AJ116:AJ118)</f>
        <v>82000000</v>
      </c>
      <c r="E75" s="242"/>
    </row>
    <row r="76" spans="1:5" ht="66" customHeight="1" thickBot="1">
      <c r="A76" s="347">
        <f t="shared" si="4"/>
        <v>66</v>
      </c>
      <c r="B76" s="361">
        <v>2020003630088</v>
      </c>
      <c r="C76" s="363" t="s">
        <v>631</v>
      </c>
      <c r="D76" s="357">
        <f>SUM('POAI 2023 INICIAL'!AJ119:AJ121)</f>
        <v>118000000</v>
      </c>
      <c r="E76" s="242"/>
    </row>
    <row r="77" spans="1:5" ht="30" customHeight="1" thickBot="1">
      <c r="A77" s="409" t="s">
        <v>1456</v>
      </c>
      <c r="B77" s="410"/>
      <c r="C77" s="411"/>
      <c r="D77" s="346">
        <f>SUM(D78:D80)</f>
        <v>570243430</v>
      </c>
      <c r="E77" s="242"/>
    </row>
    <row r="78" spans="1:5" ht="89.25" customHeight="1">
      <c r="A78" s="345">
        <f>A76+1</f>
        <v>67</v>
      </c>
      <c r="B78" s="364">
        <v>2021003630005</v>
      </c>
      <c r="C78" s="366" t="s">
        <v>644</v>
      </c>
      <c r="D78" s="357">
        <f>'POAI 2023 INICIAL'!AJ122</f>
        <v>125243430</v>
      </c>
      <c r="E78" s="242"/>
    </row>
    <row r="79" spans="1:5" ht="66" customHeight="1">
      <c r="A79" s="344">
        <f>A78+1</f>
        <v>68</v>
      </c>
      <c r="B79" s="356">
        <v>2020003630090</v>
      </c>
      <c r="C79" s="359" t="s">
        <v>648</v>
      </c>
      <c r="D79" s="357">
        <f>'POAI 2023 INICIAL'!AJ123</f>
        <v>300000000</v>
      </c>
      <c r="E79" s="242"/>
    </row>
    <row r="80" spans="1:5" ht="66" customHeight="1" thickBot="1">
      <c r="A80" s="347">
        <f>A79+1</f>
        <v>69</v>
      </c>
      <c r="B80" s="361">
        <v>2020003630031</v>
      </c>
      <c r="C80" s="363" t="s">
        <v>652</v>
      </c>
      <c r="D80" s="357">
        <f>'POAI 2023 INICIAL'!AJ124</f>
        <v>145000000</v>
      </c>
      <c r="E80" s="242"/>
    </row>
    <row r="81" spans="1:5" ht="30" customHeight="1" thickBot="1">
      <c r="A81" s="409" t="s">
        <v>1395</v>
      </c>
      <c r="B81" s="410"/>
      <c r="C81" s="411"/>
      <c r="D81" s="346">
        <f>SUM(D82:D90)</f>
        <v>209985915222</v>
      </c>
      <c r="E81" s="242"/>
    </row>
    <row r="82" spans="1:5" ht="66" customHeight="1">
      <c r="A82" s="345">
        <f>A80+1</f>
        <v>70</v>
      </c>
      <c r="B82" s="364">
        <v>2020003630091</v>
      </c>
      <c r="C82" s="365" t="s">
        <v>658</v>
      </c>
      <c r="D82" s="357">
        <f>SUM('POAI 2023 INICIAL'!AJ125:AJ134)</f>
        <v>16295694046</v>
      </c>
      <c r="E82" s="242"/>
    </row>
    <row r="83" spans="1:5" ht="66" customHeight="1">
      <c r="A83" s="344">
        <f>A82+1</f>
        <v>71</v>
      </c>
      <c r="B83" s="356">
        <v>2020003630092</v>
      </c>
      <c r="C83" s="359" t="s">
        <v>686</v>
      </c>
      <c r="D83" s="357">
        <f>SUM('POAI 2023 INICIAL'!AJ135:AJ136)</f>
        <v>15000000</v>
      </c>
      <c r="E83" s="242"/>
    </row>
    <row r="84" spans="1:5" ht="66" customHeight="1">
      <c r="A84" s="344">
        <f t="shared" ref="A84:A90" si="5">A83+1</f>
        <v>72</v>
      </c>
      <c r="B84" s="356">
        <v>2020003630093</v>
      </c>
      <c r="C84" s="359" t="s">
        <v>694</v>
      </c>
      <c r="D84" s="357">
        <f>SUM('POAI 2023 INICIAL'!AJ137:AJ146)</f>
        <v>182000000</v>
      </c>
      <c r="E84" s="242"/>
    </row>
    <row r="85" spans="1:5" ht="66" customHeight="1">
      <c r="A85" s="344">
        <f t="shared" si="5"/>
        <v>73</v>
      </c>
      <c r="B85" s="356">
        <v>2020003630016</v>
      </c>
      <c r="C85" s="359" t="s">
        <v>720</v>
      </c>
      <c r="D85" s="357">
        <f>SUM('POAI 2023 INICIAL'!AJ147:AJ150)</f>
        <v>192603222041</v>
      </c>
      <c r="E85" s="242"/>
    </row>
    <row r="86" spans="1:5" ht="66" customHeight="1">
      <c r="A86" s="344">
        <f t="shared" si="5"/>
        <v>74</v>
      </c>
      <c r="B86" s="356">
        <v>2020003630094</v>
      </c>
      <c r="C86" s="359" t="s">
        <v>730</v>
      </c>
      <c r="D86" s="357">
        <f>SUM('POAI 2023 INICIAL'!AJ151:AJ153)</f>
        <v>631000000</v>
      </c>
      <c r="E86" s="242"/>
    </row>
    <row r="87" spans="1:5" ht="66" customHeight="1">
      <c r="A87" s="344">
        <f t="shared" si="5"/>
        <v>75</v>
      </c>
      <c r="B87" s="356">
        <v>2020003630015</v>
      </c>
      <c r="C87" s="359" t="s">
        <v>739</v>
      </c>
      <c r="D87" s="357">
        <f>SUM('POAI 2023 INICIAL'!AJ154:AJ156)</f>
        <v>25000000</v>
      </c>
      <c r="E87" s="242"/>
    </row>
    <row r="88" spans="1:5" ht="66" customHeight="1">
      <c r="A88" s="344">
        <f t="shared" si="5"/>
        <v>76</v>
      </c>
      <c r="B88" s="356">
        <v>2020003630095</v>
      </c>
      <c r="C88" s="359" t="s">
        <v>745</v>
      </c>
      <c r="D88" s="357">
        <f>SUM('POAI 2023 INICIAL'!AJ157:AJ158)</f>
        <v>31484457</v>
      </c>
      <c r="E88" s="242"/>
    </row>
    <row r="89" spans="1:5" ht="66" customHeight="1">
      <c r="A89" s="344">
        <f t="shared" si="5"/>
        <v>77</v>
      </c>
      <c r="B89" s="356">
        <v>2020003630096</v>
      </c>
      <c r="C89" s="360" t="s">
        <v>754</v>
      </c>
      <c r="D89" s="357">
        <f>'POAI 2023 INICIAL'!AJ159</f>
        <v>170000000</v>
      </c>
      <c r="E89" s="242"/>
    </row>
    <row r="90" spans="1:5" ht="66" customHeight="1" thickBot="1">
      <c r="A90" s="347">
        <f t="shared" si="5"/>
        <v>78</v>
      </c>
      <c r="B90" s="361">
        <v>2020003630097</v>
      </c>
      <c r="C90" s="362" t="s">
        <v>763</v>
      </c>
      <c r="D90" s="357">
        <f>'POAI 2023 INICIAL'!AJ160</f>
        <v>32514678</v>
      </c>
      <c r="E90" s="242"/>
    </row>
    <row r="91" spans="1:5" ht="30" customHeight="1" thickBot="1">
      <c r="A91" s="403" t="s">
        <v>1314</v>
      </c>
      <c r="B91" s="404"/>
      <c r="C91" s="405"/>
      <c r="D91" s="346">
        <f>SUM(D92:D116)</f>
        <v>6033136412</v>
      </c>
      <c r="E91" s="242"/>
    </row>
    <row r="92" spans="1:5" ht="66" customHeight="1">
      <c r="A92" s="345">
        <f>A90+1</f>
        <v>79</v>
      </c>
      <c r="B92" s="341">
        <v>2020003630011</v>
      </c>
      <c r="C92" s="237" t="s">
        <v>1396</v>
      </c>
      <c r="D92" s="240">
        <f>SUM('POAI 2023 INICIAL'!AJ161:AJ162)</f>
        <v>100000000</v>
      </c>
      <c r="E92" s="242"/>
    </row>
    <row r="93" spans="1:5" ht="66" customHeight="1">
      <c r="A93" s="344">
        <f>A92+1</f>
        <v>80</v>
      </c>
      <c r="B93" s="342">
        <v>2020003630098</v>
      </c>
      <c r="C93" s="232" t="s">
        <v>1397</v>
      </c>
      <c r="D93" s="240">
        <f>SUM('POAI 2023 INICIAL'!AJ163)</f>
        <v>14600000</v>
      </c>
      <c r="E93" s="242"/>
    </row>
    <row r="94" spans="1:5" ht="66" customHeight="1">
      <c r="A94" s="344">
        <f t="shared" ref="A94:A116" si="6">A93+1</f>
        <v>81</v>
      </c>
      <c r="B94" s="342">
        <v>2020003630099</v>
      </c>
      <c r="C94" s="232" t="s">
        <v>1398</v>
      </c>
      <c r="D94" s="240">
        <f>SUM('POAI 2023 INICIAL'!AJ164:AJ165)</f>
        <v>57000000</v>
      </c>
      <c r="E94" s="242"/>
    </row>
    <row r="95" spans="1:5" ht="66" customHeight="1">
      <c r="A95" s="344">
        <f t="shared" si="6"/>
        <v>82</v>
      </c>
      <c r="B95" s="342">
        <v>2020003630100</v>
      </c>
      <c r="C95" s="232" t="s">
        <v>1399</v>
      </c>
      <c r="D95" s="240">
        <f>SUM('POAI 2023 INICIAL'!AJ166)</f>
        <v>100200000</v>
      </c>
      <c r="E95" s="242"/>
    </row>
    <row r="96" spans="1:5" ht="66" customHeight="1">
      <c r="A96" s="344">
        <f t="shared" si="6"/>
        <v>83</v>
      </c>
      <c r="B96" s="342">
        <v>2020003630101</v>
      </c>
      <c r="C96" s="232" t="s">
        <v>809</v>
      </c>
      <c r="D96" s="240">
        <f>'POAI 2023 INICIAL'!AJ167</f>
        <v>229000000</v>
      </c>
      <c r="E96" s="242"/>
    </row>
    <row r="97" spans="1:5" ht="66" customHeight="1">
      <c r="A97" s="344">
        <f t="shared" si="6"/>
        <v>84</v>
      </c>
      <c r="B97" s="342">
        <v>2020003630102</v>
      </c>
      <c r="C97" s="232" t="s">
        <v>816</v>
      </c>
      <c r="D97" s="240">
        <f>'POAI 2023 INICIAL'!AJ168</f>
        <v>180000000</v>
      </c>
      <c r="E97" s="242"/>
    </row>
    <row r="98" spans="1:5" ht="66" customHeight="1">
      <c r="A98" s="344">
        <f t="shared" si="6"/>
        <v>85</v>
      </c>
      <c r="B98" s="342">
        <v>2021003630010</v>
      </c>
      <c r="C98" s="232" t="s">
        <v>1400</v>
      </c>
      <c r="D98" s="240">
        <f>'POAI 2023 INICIAL'!AJ169</f>
        <v>18000000</v>
      </c>
      <c r="E98" s="242"/>
    </row>
    <row r="99" spans="1:5" ht="66" customHeight="1">
      <c r="A99" s="344">
        <f t="shared" si="6"/>
        <v>86</v>
      </c>
      <c r="B99" s="342">
        <v>2020003630033</v>
      </c>
      <c r="C99" s="232" t="s">
        <v>1401</v>
      </c>
      <c r="D99" s="240">
        <f>SUM('POAI 2023 INICIAL'!AJ170:AJ171)</f>
        <v>33000000</v>
      </c>
      <c r="E99" s="242"/>
    </row>
    <row r="100" spans="1:5" ht="66" customHeight="1">
      <c r="A100" s="344">
        <f t="shared" si="6"/>
        <v>87</v>
      </c>
      <c r="B100" s="342">
        <v>2020003630034</v>
      </c>
      <c r="C100" s="231" t="s">
        <v>1402</v>
      </c>
      <c r="D100" s="240">
        <f>'POAI 2023 INICIAL'!AJ172</f>
        <v>37000000</v>
      </c>
      <c r="E100" s="242"/>
    </row>
    <row r="101" spans="1:5" ht="66" customHeight="1">
      <c r="A101" s="344">
        <f t="shared" si="6"/>
        <v>88</v>
      </c>
      <c r="B101" s="342">
        <v>2020003630103</v>
      </c>
      <c r="C101" s="231" t="s">
        <v>845</v>
      </c>
      <c r="D101" s="240">
        <f>'POAI 2023 INICIAL'!AJ173</f>
        <v>35000000</v>
      </c>
      <c r="E101" s="242"/>
    </row>
    <row r="102" spans="1:5" ht="66" customHeight="1">
      <c r="A102" s="344">
        <f t="shared" si="6"/>
        <v>89</v>
      </c>
      <c r="B102" s="342">
        <v>2020003630104</v>
      </c>
      <c r="C102" s="231" t="s">
        <v>1403</v>
      </c>
      <c r="D102" s="240">
        <f>'POAI 2023 INICIAL'!AJ174</f>
        <v>32000000</v>
      </c>
      <c r="E102" s="242"/>
    </row>
    <row r="103" spans="1:5" ht="66" customHeight="1">
      <c r="A103" s="344">
        <f t="shared" si="6"/>
        <v>90</v>
      </c>
      <c r="B103" s="342">
        <v>2020003630105</v>
      </c>
      <c r="C103" s="231" t="s">
        <v>854</v>
      </c>
      <c r="D103" s="240">
        <f>'POAI 2023 INICIAL'!AJ175</f>
        <v>29000000</v>
      </c>
      <c r="E103" s="242"/>
    </row>
    <row r="104" spans="1:5" ht="66" customHeight="1">
      <c r="A104" s="344">
        <f t="shared" si="6"/>
        <v>91</v>
      </c>
      <c r="B104" s="342">
        <v>2020003630106</v>
      </c>
      <c r="C104" s="231" t="s">
        <v>1404</v>
      </c>
      <c r="D104" s="240">
        <f>'POAI 2023 INICIAL'!AJ176</f>
        <v>30000000</v>
      </c>
      <c r="E104" s="242"/>
    </row>
    <row r="105" spans="1:5" ht="66" customHeight="1">
      <c r="A105" s="344">
        <f t="shared" si="6"/>
        <v>92</v>
      </c>
      <c r="B105" s="342">
        <v>2020003630036</v>
      </c>
      <c r="C105" s="232" t="s">
        <v>1405</v>
      </c>
      <c r="D105" s="240">
        <f>SUM('POAI 2023 INICIAL'!AJ177:AJ178)</f>
        <v>95000000</v>
      </c>
      <c r="E105" s="242"/>
    </row>
    <row r="106" spans="1:5" ht="66" customHeight="1">
      <c r="A106" s="344">
        <f t="shared" si="6"/>
        <v>93</v>
      </c>
      <c r="B106" s="342">
        <v>2020003630037</v>
      </c>
      <c r="C106" s="232" t="s">
        <v>874</v>
      </c>
      <c r="D106" s="240">
        <f>SUM('POAI 2023 INICIAL'!AJ179)</f>
        <v>40000000</v>
      </c>
      <c r="E106" s="242"/>
    </row>
    <row r="107" spans="1:5" ht="66" customHeight="1">
      <c r="A107" s="344">
        <f t="shared" si="6"/>
        <v>94</v>
      </c>
      <c r="B107" s="342">
        <v>2020003630035</v>
      </c>
      <c r="C107" s="231" t="s">
        <v>882</v>
      </c>
      <c r="D107" s="240">
        <f>SUM('POAI 2023 INICIAL'!AJ180:AJ181)</f>
        <v>161000000</v>
      </c>
      <c r="E107" s="242"/>
    </row>
    <row r="108" spans="1:5" ht="66" customHeight="1">
      <c r="A108" s="344">
        <f t="shared" si="6"/>
        <v>95</v>
      </c>
      <c r="B108" s="342">
        <v>2020003630012</v>
      </c>
      <c r="C108" s="232" t="s">
        <v>891</v>
      </c>
      <c r="D108" s="240">
        <f>'POAI 2023 INICIAL'!AJ182</f>
        <v>40000000</v>
      </c>
      <c r="E108" s="242"/>
    </row>
    <row r="109" spans="1:5" ht="66" customHeight="1">
      <c r="A109" s="344">
        <f t="shared" si="6"/>
        <v>96</v>
      </c>
      <c r="B109" s="342">
        <v>2020003630109</v>
      </c>
      <c r="C109" s="232" t="s">
        <v>1406</v>
      </c>
      <c r="D109" s="240">
        <f>SUM('POAI 2023 INICIAL'!AJ183:AJ184)</f>
        <v>4516163440</v>
      </c>
      <c r="E109" s="242"/>
    </row>
    <row r="110" spans="1:5" ht="66" customHeight="1">
      <c r="A110" s="344">
        <f t="shared" si="6"/>
        <v>97</v>
      </c>
      <c r="B110" s="342">
        <v>2020003630113</v>
      </c>
      <c r="C110" s="232" t="s">
        <v>1407</v>
      </c>
      <c r="D110" s="240">
        <f>'POAI 2023 INICIAL'!AJ185</f>
        <v>18000000</v>
      </c>
      <c r="E110" s="242"/>
    </row>
    <row r="111" spans="1:5" ht="66" customHeight="1">
      <c r="A111" s="344">
        <f t="shared" si="6"/>
        <v>98</v>
      </c>
      <c r="B111" s="342">
        <v>2020003630114</v>
      </c>
      <c r="C111" s="232" t="s">
        <v>915</v>
      </c>
      <c r="D111" s="240">
        <f>'POAI 2023 INICIAL'!AJ186</f>
        <v>15000000</v>
      </c>
      <c r="E111" s="242"/>
    </row>
    <row r="112" spans="1:5" ht="66" customHeight="1">
      <c r="A112" s="344">
        <f t="shared" si="6"/>
        <v>99</v>
      </c>
      <c r="B112" s="342">
        <v>2020003630115</v>
      </c>
      <c r="C112" s="232" t="s">
        <v>1408</v>
      </c>
      <c r="D112" s="240">
        <f>'POAI 2023 INICIAL'!AJ187</f>
        <v>15000000</v>
      </c>
      <c r="E112" s="242"/>
    </row>
    <row r="113" spans="1:5" ht="66" customHeight="1">
      <c r="A113" s="344">
        <f t="shared" si="6"/>
        <v>100</v>
      </c>
      <c r="B113" s="342">
        <v>2021003630008</v>
      </c>
      <c r="C113" s="231" t="s">
        <v>1409</v>
      </c>
      <c r="D113" s="240">
        <f>'POAI 2023 INICIAL'!AJ188</f>
        <v>80000000</v>
      </c>
      <c r="E113" s="242"/>
    </row>
    <row r="114" spans="1:5" ht="66" customHeight="1">
      <c r="A114" s="344">
        <f t="shared" si="6"/>
        <v>101</v>
      </c>
      <c r="B114" s="342">
        <v>2021003630007</v>
      </c>
      <c r="C114" s="231" t="s">
        <v>1410</v>
      </c>
      <c r="D114" s="240">
        <f>'POAI 2023 INICIAL'!AJ189</f>
        <v>78000000</v>
      </c>
      <c r="E114" s="242"/>
    </row>
    <row r="115" spans="1:5" ht="66" customHeight="1">
      <c r="A115" s="344">
        <f t="shared" si="6"/>
        <v>102</v>
      </c>
      <c r="B115" s="342">
        <v>2020003630111</v>
      </c>
      <c r="C115" s="231" t="s">
        <v>1411</v>
      </c>
      <c r="D115" s="240">
        <f>'POAI 2023 INICIAL'!AJ190</f>
        <v>30172972</v>
      </c>
      <c r="E115" s="242"/>
    </row>
    <row r="116" spans="1:5" ht="66" customHeight="1" thickBot="1">
      <c r="A116" s="347">
        <f t="shared" si="6"/>
        <v>103</v>
      </c>
      <c r="B116" s="340">
        <v>2020003630112</v>
      </c>
      <c r="C116" s="236" t="s">
        <v>941</v>
      </c>
      <c r="D116" s="240">
        <f>'POAI 2023 INICIAL'!AJ191</f>
        <v>50000000</v>
      </c>
      <c r="E116" s="242"/>
    </row>
    <row r="117" spans="1:5" ht="30" customHeight="1" thickBot="1">
      <c r="A117" s="403" t="s">
        <v>1412</v>
      </c>
      <c r="B117" s="404"/>
      <c r="C117" s="405"/>
      <c r="D117" s="346">
        <f>SUM(D118:D140)</f>
        <v>50232275040.003296</v>
      </c>
      <c r="E117" s="242"/>
    </row>
    <row r="118" spans="1:5" ht="66" customHeight="1">
      <c r="A118" s="345">
        <f>A116+1</f>
        <v>104</v>
      </c>
      <c r="B118" s="341">
        <v>2020003630116</v>
      </c>
      <c r="C118" s="235" t="s">
        <v>951</v>
      </c>
      <c r="D118" s="240">
        <f>SUM('POAI 2023 INICIAL'!AJ192:AJ199)</f>
        <v>567500000</v>
      </c>
      <c r="E118" s="242"/>
    </row>
    <row r="119" spans="1:5" ht="66" customHeight="1">
      <c r="A119" s="344">
        <f>A118+1</f>
        <v>105</v>
      </c>
      <c r="B119" s="342">
        <v>2020003630117</v>
      </c>
      <c r="C119" s="232" t="s">
        <v>978</v>
      </c>
      <c r="D119" s="240">
        <f>'POAI 2023 INICIAL'!AJ200+'POAI 2023 INICIAL'!AJ243</f>
        <v>260000000</v>
      </c>
      <c r="E119" s="242"/>
    </row>
    <row r="120" spans="1:5" ht="66" customHeight="1">
      <c r="A120" s="344">
        <f t="shared" ref="A120:A140" si="7">A119+1</f>
        <v>106</v>
      </c>
      <c r="B120" s="342">
        <v>2020003630118</v>
      </c>
      <c r="C120" s="232" t="s">
        <v>983</v>
      </c>
      <c r="D120" s="240">
        <f>'POAI 2023 INICIAL'!AJ201+'POAI 2023 INICIAL'!AJ202+'POAI 2023 INICIAL'!AJ203</f>
        <v>1427478796</v>
      </c>
      <c r="E120" s="242"/>
    </row>
    <row r="121" spans="1:5" ht="66" customHeight="1">
      <c r="A121" s="344">
        <f t="shared" si="7"/>
        <v>107</v>
      </c>
      <c r="B121" s="342">
        <v>2020003630119</v>
      </c>
      <c r="C121" s="232" t="s">
        <v>991</v>
      </c>
      <c r="D121" s="240">
        <f>'POAI 2023 INICIAL'!AJ204</f>
        <v>92585478</v>
      </c>
      <c r="E121" s="242"/>
    </row>
    <row r="122" spans="1:5" ht="66" customHeight="1">
      <c r="A122" s="344">
        <f t="shared" si="7"/>
        <v>108</v>
      </c>
      <c r="B122" s="342">
        <v>2020003630120</v>
      </c>
      <c r="C122" s="232" t="s">
        <v>996</v>
      </c>
      <c r="D122" s="240">
        <f>SUM('POAI 2023 INICIAL'!AJ205:AJ208)</f>
        <v>64000000</v>
      </c>
      <c r="E122" s="242"/>
    </row>
    <row r="123" spans="1:5" ht="66" customHeight="1">
      <c r="A123" s="344">
        <f t="shared" si="7"/>
        <v>109</v>
      </c>
      <c r="B123" s="342">
        <v>2020003630121</v>
      </c>
      <c r="C123" s="232" t="s">
        <v>1413</v>
      </c>
      <c r="D123" s="240">
        <f>SUM('POAI 2023 INICIAL'!AJ209:AJ212)</f>
        <v>159135000</v>
      </c>
      <c r="E123" s="242"/>
    </row>
    <row r="124" spans="1:5" ht="66" customHeight="1">
      <c r="A124" s="344">
        <f t="shared" si="7"/>
        <v>110</v>
      </c>
      <c r="B124" s="342">
        <v>2020003630122</v>
      </c>
      <c r="C124" s="232" t="s">
        <v>1414</v>
      </c>
      <c r="D124" s="240">
        <f>SUM('POAI 2023 INICIAL'!AJ213:AJ214)</f>
        <v>150891929</v>
      </c>
      <c r="E124" s="242"/>
    </row>
    <row r="125" spans="1:5" ht="66" customHeight="1">
      <c r="A125" s="344">
        <f t="shared" si="7"/>
        <v>111</v>
      </c>
      <c r="B125" s="342">
        <v>2020003630123</v>
      </c>
      <c r="C125" s="232" t="s">
        <v>1024</v>
      </c>
      <c r="D125" s="240">
        <f>SUM('POAI 2023 INICIAL'!AJ215:AJ221)</f>
        <v>285000000</v>
      </c>
      <c r="E125" s="242"/>
    </row>
    <row r="126" spans="1:5" ht="66" customHeight="1">
      <c r="A126" s="344">
        <f t="shared" si="7"/>
        <v>112</v>
      </c>
      <c r="B126" s="342">
        <v>2020003630124</v>
      </c>
      <c r="C126" s="232" t="s">
        <v>1046</v>
      </c>
      <c r="D126" s="240">
        <f>SUM('POAI 2023 INICIAL'!AJ222:AJ223)</f>
        <v>200000000</v>
      </c>
      <c r="E126" s="242"/>
    </row>
    <row r="127" spans="1:5" ht="66" customHeight="1">
      <c r="A127" s="344">
        <f t="shared" si="7"/>
        <v>113</v>
      </c>
      <c r="B127" s="342">
        <v>2020003630125</v>
      </c>
      <c r="C127" s="232" t="s">
        <v>1053</v>
      </c>
      <c r="D127" s="240">
        <f>'POAI 2023 INICIAL'!AJ224+'POAI 2023 INICIAL'!AJ225+'POAI 2023 INICIAL'!AJ244</f>
        <v>207413133</v>
      </c>
      <c r="E127" s="242"/>
    </row>
    <row r="128" spans="1:5" ht="66" customHeight="1">
      <c r="A128" s="344">
        <f t="shared" si="7"/>
        <v>114</v>
      </c>
      <c r="B128" s="342">
        <v>2020003630126</v>
      </c>
      <c r="C128" s="232" t="s">
        <v>1055</v>
      </c>
      <c r="D128" s="240">
        <f>'POAI 2023 INICIAL'!AJ226+'POAI 2023 INICIAL'!AJ245</f>
        <v>150000000</v>
      </c>
      <c r="E128" s="242"/>
    </row>
    <row r="129" spans="1:5" ht="66" customHeight="1">
      <c r="A129" s="344">
        <f t="shared" si="7"/>
        <v>115</v>
      </c>
      <c r="B129" s="342">
        <v>2020003630127</v>
      </c>
      <c r="C129" s="232" t="s">
        <v>1059</v>
      </c>
      <c r="D129" s="240">
        <f>SUM('POAI 2023 INICIAL'!AJ227:AJ229)</f>
        <v>55000000</v>
      </c>
      <c r="E129" s="242"/>
    </row>
    <row r="130" spans="1:5" ht="66" customHeight="1">
      <c r="A130" s="344">
        <f t="shared" si="7"/>
        <v>116</v>
      </c>
      <c r="B130" s="342">
        <v>2020003630128</v>
      </c>
      <c r="C130" s="232" t="s">
        <v>1068</v>
      </c>
      <c r="D130" s="240">
        <f>'POAI 2023 INICIAL'!AJ230+'POAI 2023 INICIAL'!AJ246</f>
        <v>506380734</v>
      </c>
      <c r="E130" s="242"/>
    </row>
    <row r="131" spans="1:5" ht="66" customHeight="1">
      <c r="A131" s="344">
        <f t="shared" si="7"/>
        <v>117</v>
      </c>
      <c r="B131" s="342">
        <v>2020003630129</v>
      </c>
      <c r="C131" s="232" t="s">
        <v>1415</v>
      </c>
      <c r="D131" s="240">
        <f>'POAI 2023 INICIAL'!AJ231+'POAI 2023 INICIAL'!AJ247</f>
        <v>158356873</v>
      </c>
      <c r="E131" s="242"/>
    </row>
    <row r="132" spans="1:5" ht="66" customHeight="1">
      <c r="A132" s="344">
        <f t="shared" si="7"/>
        <v>118</v>
      </c>
      <c r="B132" s="342">
        <v>2020003630130</v>
      </c>
      <c r="C132" s="232" t="s">
        <v>1126</v>
      </c>
      <c r="D132" s="240">
        <f>'POAI 2023 INICIAL'!AJ248</f>
        <v>50000000</v>
      </c>
      <c r="E132" s="242"/>
    </row>
    <row r="133" spans="1:5" ht="66" customHeight="1">
      <c r="A133" s="344">
        <f t="shared" si="7"/>
        <v>119</v>
      </c>
      <c r="B133" s="342">
        <v>2020003630131</v>
      </c>
      <c r="C133" s="232" t="s">
        <v>1131</v>
      </c>
      <c r="D133" s="240">
        <f>'POAI 2023 INICIAL'!AJ249</f>
        <v>37500000</v>
      </c>
      <c r="E133" s="242"/>
    </row>
    <row r="134" spans="1:5" ht="66" customHeight="1">
      <c r="A134" s="344">
        <f t="shared" si="7"/>
        <v>120</v>
      </c>
      <c r="B134" s="342">
        <v>2020003630132</v>
      </c>
      <c r="C134" s="232" t="s">
        <v>1416</v>
      </c>
      <c r="D134" s="240">
        <f>'POAI 2023 INICIAL'!AJ250</f>
        <v>85000000</v>
      </c>
      <c r="E134" s="242"/>
    </row>
    <row r="135" spans="1:5" ht="66" customHeight="1">
      <c r="A135" s="344">
        <f t="shared" si="7"/>
        <v>121</v>
      </c>
      <c r="B135" s="342">
        <v>2020003630133</v>
      </c>
      <c r="C135" s="232" t="s">
        <v>1417</v>
      </c>
      <c r="D135" s="240">
        <f>'POAI 2023 INICIAL'!AJ232</f>
        <v>600000000</v>
      </c>
      <c r="E135" s="242"/>
    </row>
    <row r="136" spans="1:5" ht="66" customHeight="1">
      <c r="A136" s="344">
        <f t="shared" si="7"/>
        <v>122</v>
      </c>
      <c r="B136" s="342">
        <v>2020003630134</v>
      </c>
      <c r="C136" s="232" t="s">
        <v>1081</v>
      </c>
      <c r="D136" s="240">
        <f>'POAI 2023 INICIAL'!AJ233</f>
        <v>300000000</v>
      </c>
      <c r="E136" s="242"/>
    </row>
    <row r="137" spans="1:5" ht="66" customHeight="1">
      <c r="A137" s="344">
        <f t="shared" si="7"/>
        <v>123</v>
      </c>
      <c r="B137" s="342">
        <v>2020003630135</v>
      </c>
      <c r="C137" s="232" t="s">
        <v>1418</v>
      </c>
      <c r="D137" s="240">
        <f>'POAI 2023 INICIAL'!AJ234</f>
        <v>1430478796</v>
      </c>
      <c r="E137" s="242"/>
    </row>
    <row r="138" spans="1:5" ht="66" customHeight="1">
      <c r="A138" s="344">
        <f t="shared" si="7"/>
        <v>124</v>
      </c>
      <c r="B138" s="342">
        <v>2020003630136</v>
      </c>
      <c r="C138" s="232" t="s">
        <v>1092</v>
      </c>
      <c r="D138" s="240">
        <f>'POAI 2023 INICIAL'!AJ235</f>
        <v>35074003113.003296</v>
      </c>
      <c r="E138" s="242"/>
    </row>
    <row r="139" spans="1:5" ht="66" customHeight="1">
      <c r="A139" s="344">
        <f t="shared" si="7"/>
        <v>125</v>
      </c>
      <c r="B139" s="342">
        <v>2020003630137</v>
      </c>
      <c r="C139" s="232" t="s">
        <v>1097</v>
      </c>
      <c r="D139" s="240">
        <f>SUM('POAI 2023 INICIAL'!AJ236:AJ238)</f>
        <v>8141161188</v>
      </c>
      <c r="E139" s="242"/>
    </row>
    <row r="140" spans="1:5" ht="66" customHeight="1" thickBot="1">
      <c r="A140" s="347">
        <f t="shared" si="7"/>
        <v>126</v>
      </c>
      <c r="B140" s="340">
        <v>2020003630138</v>
      </c>
      <c r="C140" s="233" t="s">
        <v>1108</v>
      </c>
      <c r="D140" s="240">
        <f>SUM('POAI 2023 INICIAL'!AJ239:AJ242)</f>
        <v>230390000</v>
      </c>
      <c r="E140" s="242"/>
    </row>
    <row r="141" spans="1:5" ht="30" customHeight="1" thickBot="1">
      <c r="A141" s="403" t="s">
        <v>1419</v>
      </c>
      <c r="B141" s="404"/>
      <c r="C141" s="405"/>
      <c r="D141" s="348">
        <f>SUM(D142:D147)</f>
        <v>858719518.00100005</v>
      </c>
      <c r="E141" s="242"/>
    </row>
    <row r="142" spans="1:5" ht="66" customHeight="1">
      <c r="A142" s="345">
        <f>A140+1</f>
        <v>127</v>
      </c>
      <c r="B142" s="341">
        <v>2020003630038</v>
      </c>
      <c r="C142" s="235" t="s">
        <v>1420</v>
      </c>
      <c r="D142" s="240">
        <f>SUM('POAI 2023 INICIAL'!AJ251:AJ254)</f>
        <v>168085000</v>
      </c>
      <c r="E142" s="242"/>
    </row>
    <row r="143" spans="1:5" ht="66" customHeight="1">
      <c r="A143" s="344">
        <f>A142+1</f>
        <v>128</v>
      </c>
      <c r="B143" s="342">
        <v>2020003630139</v>
      </c>
      <c r="C143" s="232" t="s">
        <v>1421</v>
      </c>
      <c r="D143" s="240">
        <f>SUM('POAI 2023 INICIAL'!AJ255:AJ259)</f>
        <v>205915000</v>
      </c>
      <c r="E143" s="242"/>
    </row>
    <row r="144" spans="1:5" ht="66" customHeight="1">
      <c r="A144" s="344">
        <f t="shared" ref="A144:A147" si="8">A143+1</f>
        <v>129</v>
      </c>
      <c r="B144" s="342">
        <v>2020003630039</v>
      </c>
      <c r="C144" s="232" t="s">
        <v>1422</v>
      </c>
      <c r="D144" s="240">
        <f>SUM('POAI 2023 INICIAL'!AJ260:AJ263)</f>
        <v>146000000</v>
      </c>
      <c r="E144" s="242"/>
    </row>
    <row r="145" spans="1:5" ht="66" customHeight="1">
      <c r="A145" s="344">
        <f t="shared" si="8"/>
        <v>130</v>
      </c>
      <c r="B145" s="342">
        <v>2020003630140</v>
      </c>
      <c r="C145" s="232" t="s">
        <v>1423</v>
      </c>
      <c r="D145" s="240">
        <f>SUM('POAI 2023 INICIAL'!AJ264:AJ266)</f>
        <v>22719518.001000002</v>
      </c>
      <c r="E145" s="242"/>
    </row>
    <row r="146" spans="1:5" ht="66" customHeight="1">
      <c r="A146" s="344">
        <f t="shared" si="8"/>
        <v>131</v>
      </c>
      <c r="B146" s="342">
        <v>2020003630040</v>
      </c>
      <c r="C146" s="232" t="s">
        <v>1424</v>
      </c>
      <c r="D146" s="240">
        <f>'POAI 2023 INICIAL'!AJ267</f>
        <v>18000000</v>
      </c>
      <c r="E146" s="242"/>
    </row>
    <row r="147" spans="1:5" ht="66" customHeight="1" thickBot="1">
      <c r="A147" s="347">
        <f t="shared" si="8"/>
        <v>132</v>
      </c>
      <c r="B147" s="340">
        <v>2020003630141</v>
      </c>
      <c r="C147" s="233" t="s">
        <v>1425</v>
      </c>
      <c r="D147" s="240">
        <f>SUM('POAI 2023 INICIAL'!AJ268:AJ273)</f>
        <v>298000000</v>
      </c>
      <c r="E147" s="242"/>
    </row>
    <row r="148" spans="1:5" ht="30" customHeight="1" thickBot="1">
      <c r="A148" s="409" t="s">
        <v>1426</v>
      </c>
      <c r="B148" s="410"/>
      <c r="C148" s="411"/>
      <c r="D148" s="346">
        <f>SUM(D149:D151)</f>
        <v>7073627985</v>
      </c>
      <c r="E148" s="242"/>
    </row>
    <row r="149" spans="1:5" ht="66" customHeight="1">
      <c r="A149" s="349">
        <f>A147+1</f>
        <v>133</v>
      </c>
      <c r="B149" s="341">
        <v>2020003630009</v>
      </c>
      <c r="C149" s="235" t="s">
        <v>1213</v>
      </c>
      <c r="D149" s="240">
        <f>SUM('POAI 2023 INICIAL'!AJ274:AJ277)</f>
        <v>2610116056</v>
      </c>
      <c r="E149" s="242"/>
    </row>
    <row r="150" spans="1:5" ht="66" customHeight="1">
      <c r="A150" s="344">
        <f>A149+1</f>
        <v>134</v>
      </c>
      <c r="B150" s="342">
        <v>2020003630010</v>
      </c>
      <c r="C150" s="232" t="s">
        <v>1228</v>
      </c>
      <c r="D150" s="240">
        <f>'POAI 2023 INICIAL'!AJ278</f>
        <v>2433631909</v>
      </c>
      <c r="E150" s="242"/>
    </row>
    <row r="151" spans="1:5" ht="66" customHeight="1" thickBot="1">
      <c r="A151" s="354">
        <f>A150+1</f>
        <v>135</v>
      </c>
      <c r="B151" s="340">
        <v>2020003630013</v>
      </c>
      <c r="C151" s="233" t="s">
        <v>1233</v>
      </c>
      <c r="D151" s="240">
        <f>'POAI 2023 INICIAL'!AJ279</f>
        <v>2029880020</v>
      </c>
      <c r="E151" s="242"/>
    </row>
    <row r="152" spans="1:5" ht="30" customHeight="1" thickBot="1">
      <c r="A152" s="403" t="s">
        <v>1321</v>
      </c>
      <c r="B152" s="404"/>
      <c r="C152" s="405"/>
      <c r="D152" s="346">
        <f>SUM(D153:D157)</f>
        <v>4454923248</v>
      </c>
      <c r="E152" s="242"/>
    </row>
    <row r="153" spans="1:5" ht="66" customHeight="1">
      <c r="A153" s="353">
        <f>A151+1</f>
        <v>136</v>
      </c>
      <c r="B153" s="343">
        <v>2020003630142</v>
      </c>
      <c r="C153" s="235" t="s">
        <v>1238</v>
      </c>
      <c r="D153" s="240">
        <f>'POAI 2023 INICIAL'!AJ280</f>
        <v>1500000000</v>
      </c>
      <c r="E153" s="242"/>
    </row>
    <row r="154" spans="1:5" ht="66" customHeight="1">
      <c r="A154" s="344">
        <f>A153+1</f>
        <v>137</v>
      </c>
      <c r="B154" s="356">
        <v>2020003630143</v>
      </c>
      <c r="C154" s="355" t="s">
        <v>1240</v>
      </c>
      <c r="D154" s="240">
        <f>'POAI 2023 INICIAL'!AJ281</f>
        <v>1138923248</v>
      </c>
      <c r="E154" s="242"/>
    </row>
    <row r="155" spans="1:5" ht="66" customHeight="1">
      <c r="A155" s="344">
        <f t="shared" ref="A155:A157" si="9">A154+1</f>
        <v>138</v>
      </c>
      <c r="B155" s="356">
        <v>2022003630006</v>
      </c>
      <c r="C155" s="355" t="s">
        <v>1267</v>
      </c>
      <c r="D155" s="240">
        <f>'POAI 2023 INICIAL'!AJ291</f>
        <v>386000000</v>
      </c>
      <c r="E155" s="242"/>
    </row>
    <row r="156" spans="1:5" ht="66" customHeight="1">
      <c r="A156" s="344">
        <f t="shared" si="9"/>
        <v>139</v>
      </c>
      <c r="B156" s="356">
        <v>2020003630144</v>
      </c>
      <c r="C156" s="355" t="s">
        <v>1427</v>
      </c>
      <c r="D156" s="240">
        <f>SUM('POAI 2023 INICIAL'!AJ282)</f>
        <v>520000000</v>
      </c>
      <c r="E156" s="242"/>
    </row>
    <row r="157" spans="1:5" ht="66" customHeight="1" thickBot="1">
      <c r="A157" s="354">
        <f t="shared" si="9"/>
        <v>140</v>
      </c>
      <c r="B157" s="343">
        <v>2020003630145</v>
      </c>
      <c r="C157" s="233" t="s">
        <v>1428</v>
      </c>
      <c r="D157" s="240">
        <f>SUM('POAI 2023 INICIAL'!AJ283:AJ290)</f>
        <v>910000000</v>
      </c>
      <c r="E157" s="242"/>
    </row>
    <row r="158" spans="1:5" ht="30" customHeight="1" thickBot="1">
      <c r="A158" s="403" t="s">
        <v>1429</v>
      </c>
      <c r="B158" s="404"/>
      <c r="C158" s="405"/>
      <c r="D158" s="346">
        <f>SUM(D159)</f>
        <v>118932650</v>
      </c>
      <c r="E158" s="242"/>
    </row>
    <row r="159" spans="1:5" ht="66" customHeight="1" thickBot="1">
      <c r="A159" s="352">
        <f>A157+1</f>
        <v>141</v>
      </c>
      <c r="B159" s="343">
        <v>2020003630149</v>
      </c>
      <c r="C159" s="234" t="s">
        <v>1276</v>
      </c>
      <c r="D159" s="241">
        <f>SUM('POAI 2023 INICIAL'!AJ292:AJ295)</f>
        <v>118932650</v>
      </c>
      <c r="E159" s="242"/>
    </row>
    <row r="160" spans="1:5" ht="30" customHeight="1" thickBot="1">
      <c r="A160" s="406" t="s">
        <v>1430</v>
      </c>
      <c r="B160" s="407"/>
      <c r="C160" s="408"/>
      <c r="D160" s="350">
        <f>SUM(D3,D7,D15,D18,D33,D46,D51,D57,D77,D81,D91,D117,D141,D148,D152,D158)</f>
        <v>306661469395.00427</v>
      </c>
      <c r="E160" s="242"/>
    </row>
    <row r="161" spans="2:10">
      <c r="B161" s="242"/>
      <c r="C161" s="242"/>
      <c r="D161" s="242"/>
      <c r="E161" s="242"/>
      <c r="F161" s="242"/>
      <c r="G161" s="242"/>
      <c r="H161" s="242"/>
      <c r="I161" s="242"/>
      <c r="J161" s="242"/>
    </row>
    <row r="162" spans="2:10">
      <c r="B162" s="242"/>
      <c r="C162" s="242"/>
      <c r="D162" s="242"/>
      <c r="E162" s="242"/>
      <c r="F162" s="242"/>
      <c r="G162" s="242"/>
      <c r="H162" s="242"/>
      <c r="I162" s="242"/>
      <c r="J162" s="242"/>
    </row>
    <row r="163" spans="2:10">
      <c r="B163" s="242"/>
      <c r="C163" s="242"/>
      <c r="D163" s="242"/>
      <c r="E163" s="242"/>
      <c r="F163" s="242"/>
      <c r="G163" s="242"/>
      <c r="H163" s="242"/>
      <c r="I163" s="242"/>
      <c r="J163" s="242"/>
    </row>
    <row r="164" spans="2:10">
      <c r="B164" s="242"/>
      <c r="C164" s="242"/>
      <c r="D164" s="242"/>
      <c r="E164" s="242"/>
      <c r="F164" s="242"/>
      <c r="G164" s="242"/>
      <c r="H164" s="242"/>
      <c r="I164" s="242"/>
      <c r="J164" s="242"/>
    </row>
    <row r="166" spans="2:10">
      <c r="B166" s="243"/>
      <c r="C166" s="253" t="s">
        <v>1431</v>
      </c>
      <c r="D166" s="243"/>
      <c r="E166" s="242"/>
      <c r="F166" s="242"/>
      <c r="G166" s="242"/>
      <c r="H166" s="242"/>
      <c r="I166" s="242"/>
      <c r="J166" s="242"/>
    </row>
    <row r="167" spans="2:10" ht="12.75" customHeight="1">
      <c r="B167" s="412" t="s">
        <v>1432</v>
      </c>
      <c r="C167" s="412"/>
      <c r="D167" s="412"/>
      <c r="E167" s="242"/>
      <c r="F167" s="242"/>
      <c r="G167" s="242"/>
      <c r="H167" s="242"/>
      <c r="I167" s="242"/>
      <c r="J167" s="244"/>
    </row>
    <row r="169" spans="2:10" ht="12.75" customHeight="1">
      <c r="B169" s="412"/>
      <c r="C169" s="412"/>
      <c r="D169" s="412"/>
      <c r="E169" s="242"/>
      <c r="F169" s="242"/>
      <c r="G169" s="242"/>
      <c r="H169" s="242"/>
      <c r="I169" s="242"/>
      <c r="J169" s="242"/>
    </row>
    <row r="170" spans="2:10" ht="22.5" customHeight="1">
      <c r="B170" s="413" t="s">
        <v>1433</v>
      </c>
      <c r="C170" s="414"/>
      <c r="D170" s="414"/>
      <c r="E170" s="242"/>
      <c r="F170" s="242"/>
      <c r="G170" s="242"/>
      <c r="H170" s="242"/>
      <c r="I170" s="242"/>
      <c r="J170" s="242"/>
    </row>
    <row r="171" spans="2:10" ht="24.75" customHeight="1">
      <c r="B171" s="413" t="s">
        <v>1434</v>
      </c>
      <c r="C171" s="414"/>
      <c r="D171" s="414"/>
      <c r="E171" s="242"/>
      <c r="F171" s="242"/>
      <c r="G171" s="242"/>
      <c r="H171" s="242"/>
      <c r="I171" s="242"/>
      <c r="J171" s="242"/>
    </row>
    <row r="172" spans="2:10" ht="21.75" customHeight="1">
      <c r="B172" s="415" t="s">
        <v>1435</v>
      </c>
      <c r="C172" s="414"/>
      <c r="D172" s="414"/>
      <c r="E172" s="242"/>
      <c r="F172" s="242"/>
      <c r="G172" s="242"/>
      <c r="H172" s="242"/>
      <c r="I172" s="242"/>
      <c r="J172" s="242"/>
    </row>
  </sheetData>
  <mergeCells count="23">
    <mergeCell ref="A33:C33"/>
    <mergeCell ref="A46:C46"/>
    <mergeCell ref="A51:C51"/>
    <mergeCell ref="A57:C57"/>
    <mergeCell ref="A77:C77"/>
    <mergeCell ref="B1:D1"/>
    <mergeCell ref="A3:C3"/>
    <mergeCell ref="A7:C7"/>
    <mergeCell ref="A15:C15"/>
    <mergeCell ref="A18:C18"/>
    <mergeCell ref="B167:D167"/>
    <mergeCell ref="B169:D169"/>
    <mergeCell ref="B170:D170"/>
    <mergeCell ref="B171:D171"/>
    <mergeCell ref="B172:D172"/>
    <mergeCell ref="A152:C152"/>
    <mergeCell ref="A158:C158"/>
    <mergeCell ref="A160:C160"/>
    <mergeCell ref="A81:C81"/>
    <mergeCell ref="A91:C91"/>
    <mergeCell ref="A117:C117"/>
    <mergeCell ref="A141:C141"/>
    <mergeCell ref="A148:C148"/>
  </mergeCells>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4"/>
  <sheetViews>
    <sheetView topLeftCell="D1" workbookViewId="0">
      <selection activeCell="B5" sqref="B5"/>
    </sheetView>
  </sheetViews>
  <sheetFormatPr baseColWidth="10" defaultColWidth="9.140625" defaultRowHeight="15"/>
  <cols>
    <col min="1" max="1" width="31.85546875" style="114" customWidth="1"/>
    <col min="2" max="2" width="51.7109375" style="115" customWidth="1"/>
    <col min="3" max="3" width="58.140625" style="114" bestFit="1" customWidth="1"/>
    <col min="4" max="4" width="30" bestFit="1" customWidth="1"/>
  </cols>
  <sheetData>
    <row r="1" spans="1:4">
      <c r="A1" s="95" t="s">
        <v>52</v>
      </c>
      <c r="B1" s="95" t="s">
        <v>53</v>
      </c>
      <c r="C1" s="95" t="s">
        <v>35</v>
      </c>
      <c r="D1" t="s">
        <v>1436</v>
      </c>
    </row>
    <row r="2" spans="1:4">
      <c r="A2" s="114">
        <v>2020003630005</v>
      </c>
      <c r="B2" t="s">
        <v>93</v>
      </c>
      <c r="C2" t="s">
        <v>66</v>
      </c>
      <c r="D2">
        <v>43295000</v>
      </c>
    </row>
    <row r="3" spans="1:4">
      <c r="A3" s="114">
        <v>2020003630006</v>
      </c>
      <c r="B3" t="s">
        <v>78</v>
      </c>
      <c r="C3" t="s">
        <v>66</v>
      </c>
      <c r="D3">
        <v>53585000</v>
      </c>
    </row>
    <row r="4" spans="1:4">
      <c r="A4" s="114">
        <v>2020003630007</v>
      </c>
      <c r="B4" t="s">
        <v>84</v>
      </c>
      <c r="C4" t="s">
        <v>66</v>
      </c>
      <c r="D4">
        <v>52629202</v>
      </c>
    </row>
    <row r="5" spans="1:4">
      <c r="A5" s="114">
        <v>2020003630008</v>
      </c>
      <c r="B5" t="s">
        <v>141</v>
      </c>
      <c r="C5" t="s">
        <v>95</v>
      </c>
      <c r="D5">
        <v>61182000</v>
      </c>
    </row>
    <row r="6" spans="1:4">
      <c r="A6" s="114">
        <v>2020003630009</v>
      </c>
      <c r="B6" t="s">
        <v>1213</v>
      </c>
      <c r="C6" t="s">
        <v>1209</v>
      </c>
      <c r="D6">
        <v>3090116056</v>
      </c>
    </row>
    <row r="7" spans="1:4">
      <c r="A7" s="114">
        <v>2020003630010</v>
      </c>
      <c r="B7" t="s">
        <v>1228</v>
      </c>
      <c r="C7" t="s">
        <v>1209</v>
      </c>
      <c r="D7">
        <v>3846859316</v>
      </c>
    </row>
    <row r="8" spans="1:4">
      <c r="A8" s="114">
        <v>2020003630011</v>
      </c>
      <c r="B8" t="s">
        <v>772</v>
      </c>
      <c r="C8" t="s">
        <v>765</v>
      </c>
      <c r="D8">
        <v>100000000</v>
      </c>
    </row>
    <row r="9" spans="1:4">
      <c r="A9" s="114">
        <v>2020003630012</v>
      </c>
      <c r="B9" t="s">
        <v>891</v>
      </c>
      <c r="C9" t="s">
        <v>765</v>
      </c>
      <c r="D9">
        <v>40000000</v>
      </c>
    </row>
    <row r="10" spans="1:4">
      <c r="A10" s="114">
        <v>2020003630013</v>
      </c>
      <c r="B10" t="s">
        <v>1233</v>
      </c>
      <c r="C10" t="s">
        <v>1209</v>
      </c>
      <c r="D10">
        <v>136652613</v>
      </c>
    </row>
    <row r="11" spans="1:4">
      <c r="A11" s="114">
        <v>2020003630014</v>
      </c>
      <c r="B11" t="s">
        <v>267</v>
      </c>
      <c r="C11" t="s">
        <v>156</v>
      </c>
      <c r="D11">
        <v>3953242838</v>
      </c>
    </row>
    <row r="12" spans="1:4">
      <c r="A12" s="114">
        <v>2020003630015</v>
      </c>
      <c r="B12" t="s">
        <v>739</v>
      </c>
      <c r="C12" t="s">
        <v>654</v>
      </c>
      <c r="D12">
        <v>25000000</v>
      </c>
    </row>
    <row r="13" spans="1:4">
      <c r="A13" s="114">
        <v>2020003630016</v>
      </c>
      <c r="B13" t="s">
        <v>720</v>
      </c>
      <c r="C13" t="s">
        <v>654</v>
      </c>
      <c r="D13">
        <v>191126985418</v>
      </c>
    </row>
    <row r="14" spans="1:4">
      <c r="A14" s="114">
        <v>2020003630017</v>
      </c>
      <c r="B14" t="s">
        <v>167</v>
      </c>
      <c r="C14" t="s">
        <v>156</v>
      </c>
      <c r="D14">
        <v>74327300</v>
      </c>
    </row>
    <row r="15" spans="1:4">
      <c r="A15" s="114">
        <v>2020003630020</v>
      </c>
      <c r="B15" t="s">
        <v>406</v>
      </c>
      <c r="C15" t="s">
        <v>387</v>
      </c>
      <c r="D15">
        <v>287705208</v>
      </c>
    </row>
    <row r="16" spans="1:4">
      <c r="A16" s="114">
        <v>2020003630021</v>
      </c>
      <c r="B16" t="s">
        <v>390</v>
      </c>
      <c r="C16" t="s">
        <v>387</v>
      </c>
      <c r="D16">
        <v>2071069928</v>
      </c>
    </row>
    <row r="17" spans="1:4">
      <c r="A17" s="114">
        <v>2020003630022</v>
      </c>
      <c r="B17" t="s">
        <v>506</v>
      </c>
      <c r="C17" t="s">
        <v>472</v>
      </c>
      <c r="D17">
        <v>90000000</v>
      </c>
    </row>
    <row r="18" spans="1:4">
      <c r="A18" s="114">
        <v>2020003630023</v>
      </c>
      <c r="B18" t="s">
        <v>489</v>
      </c>
      <c r="C18" t="s">
        <v>472</v>
      </c>
      <c r="D18">
        <v>195000000</v>
      </c>
    </row>
    <row r="19" spans="1:4">
      <c r="A19" s="114">
        <v>2020003630024</v>
      </c>
      <c r="B19" t="s">
        <v>556</v>
      </c>
      <c r="C19" t="s">
        <v>472</v>
      </c>
      <c r="D19">
        <v>108000000</v>
      </c>
    </row>
    <row r="20" spans="1:4">
      <c r="A20" s="114">
        <v>2020003630025</v>
      </c>
      <c r="B20" t="s">
        <v>527</v>
      </c>
      <c r="C20" t="s">
        <v>472</v>
      </c>
      <c r="D20">
        <v>70000000</v>
      </c>
    </row>
    <row r="21" spans="1:4">
      <c r="A21" s="114">
        <v>2020003630026</v>
      </c>
      <c r="B21" t="s">
        <v>550</v>
      </c>
      <c r="C21" t="s">
        <v>472</v>
      </c>
      <c r="D21">
        <v>40000000</v>
      </c>
    </row>
    <row r="22" spans="1:4">
      <c r="A22" s="114">
        <v>2020003630027</v>
      </c>
      <c r="B22" t="s">
        <v>576</v>
      </c>
      <c r="C22" t="s">
        <v>472</v>
      </c>
      <c r="D22">
        <v>82000000</v>
      </c>
    </row>
    <row r="23" spans="1:4">
      <c r="A23" s="114">
        <v>2020003630028</v>
      </c>
      <c r="B23" t="s">
        <v>600</v>
      </c>
      <c r="C23" t="s">
        <v>472</v>
      </c>
      <c r="D23">
        <v>36000000</v>
      </c>
    </row>
    <row r="24" spans="1:4">
      <c r="A24" s="114">
        <v>2020003630029</v>
      </c>
      <c r="B24" t="s">
        <v>612</v>
      </c>
      <c r="C24" t="s">
        <v>472</v>
      </c>
      <c r="D24">
        <v>120000000</v>
      </c>
    </row>
    <row r="25" spans="1:4">
      <c r="A25" s="114">
        <v>2020003630030</v>
      </c>
      <c r="B25" t="s">
        <v>618</v>
      </c>
      <c r="C25" t="s">
        <v>472</v>
      </c>
      <c r="D25">
        <v>82000000</v>
      </c>
    </row>
    <row r="26" spans="1:4">
      <c r="A26" s="114">
        <v>2020003630031</v>
      </c>
      <c r="B26" t="s">
        <v>652</v>
      </c>
      <c r="C26" t="s">
        <v>640</v>
      </c>
      <c r="D26">
        <v>145000000</v>
      </c>
    </row>
    <row r="27" spans="1:4">
      <c r="A27" s="114">
        <v>2020003630033</v>
      </c>
      <c r="B27" t="s">
        <v>830</v>
      </c>
      <c r="C27" t="s">
        <v>765</v>
      </c>
      <c r="D27">
        <v>33000000</v>
      </c>
    </row>
    <row r="28" spans="1:4">
      <c r="A28" s="114">
        <v>2020003630034</v>
      </c>
      <c r="B28" t="s">
        <v>840</v>
      </c>
      <c r="C28" t="s">
        <v>765</v>
      </c>
      <c r="D28">
        <v>37000000</v>
      </c>
    </row>
    <row r="29" spans="1:4">
      <c r="A29" s="114">
        <v>2020003630035</v>
      </c>
      <c r="B29" t="s">
        <v>882</v>
      </c>
      <c r="C29" t="s">
        <v>765</v>
      </c>
      <c r="D29">
        <v>161000000</v>
      </c>
    </row>
    <row r="30" spans="1:4">
      <c r="A30" s="114">
        <v>2020003630036</v>
      </c>
      <c r="B30" t="s">
        <v>866</v>
      </c>
      <c r="C30" t="s">
        <v>765</v>
      </c>
      <c r="D30">
        <v>95000000</v>
      </c>
    </row>
    <row r="31" spans="1:4">
      <c r="A31" s="114">
        <v>2020003630037</v>
      </c>
      <c r="B31" t="s">
        <v>874</v>
      </c>
      <c r="C31" t="s">
        <v>765</v>
      </c>
      <c r="D31">
        <v>40000000</v>
      </c>
    </row>
    <row r="32" spans="1:4">
      <c r="A32" s="114">
        <v>2020003630038</v>
      </c>
      <c r="B32" t="s">
        <v>1144</v>
      </c>
      <c r="C32" t="s">
        <v>1137</v>
      </c>
      <c r="D32">
        <v>168085000</v>
      </c>
    </row>
    <row r="33" spans="1:4">
      <c r="A33" s="114">
        <v>2020003630039</v>
      </c>
      <c r="B33" t="s">
        <v>1168</v>
      </c>
      <c r="C33" t="s">
        <v>1137</v>
      </c>
      <c r="D33">
        <v>146000000</v>
      </c>
    </row>
    <row r="34" spans="1:4">
      <c r="A34" s="114">
        <v>2020003630040</v>
      </c>
      <c r="B34" t="s">
        <v>1194</v>
      </c>
      <c r="C34" t="s">
        <v>1137</v>
      </c>
      <c r="D34">
        <v>18000000</v>
      </c>
    </row>
    <row r="35" spans="1:4">
      <c r="A35" s="114">
        <v>2020003630042</v>
      </c>
      <c r="B35" t="s">
        <v>101</v>
      </c>
      <c r="C35" t="s">
        <v>95</v>
      </c>
      <c r="D35">
        <v>140000000</v>
      </c>
    </row>
    <row r="36" spans="1:4">
      <c r="A36" s="114">
        <v>2020003630043</v>
      </c>
      <c r="B36" t="s">
        <v>106</v>
      </c>
      <c r="C36" t="s">
        <v>95</v>
      </c>
      <c r="D36">
        <v>35000000</v>
      </c>
    </row>
    <row r="37" spans="1:4">
      <c r="A37" s="114">
        <v>2020003630044</v>
      </c>
      <c r="B37" t="s">
        <v>113</v>
      </c>
      <c r="C37" t="s">
        <v>95</v>
      </c>
      <c r="D37">
        <v>151334750</v>
      </c>
    </row>
    <row r="38" spans="1:4">
      <c r="A38" s="114">
        <v>2020003630045</v>
      </c>
      <c r="B38" t="s">
        <v>119</v>
      </c>
      <c r="C38" t="s">
        <v>95</v>
      </c>
      <c r="D38">
        <v>71317200</v>
      </c>
    </row>
    <row r="39" spans="1:4">
      <c r="A39" s="114">
        <v>2020003630046</v>
      </c>
      <c r="B39" t="s">
        <v>123</v>
      </c>
      <c r="C39" t="s">
        <v>95</v>
      </c>
      <c r="D39">
        <v>293230700</v>
      </c>
    </row>
    <row r="40" spans="1:4">
      <c r="A40" s="114">
        <v>2020003630047</v>
      </c>
      <c r="B40" t="s">
        <v>130</v>
      </c>
      <c r="C40" t="s">
        <v>95</v>
      </c>
      <c r="D40">
        <v>190035000</v>
      </c>
    </row>
    <row r="41" spans="1:4">
      <c r="A41" s="114">
        <v>2020003630048</v>
      </c>
      <c r="B41" t="s">
        <v>148</v>
      </c>
      <c r="C41" t="s">
        <v>143</v>
      </c>
      <c r="D41">
        <v>1563767972</v>
      </c>
    </row>
    <row r="42" spans="1:4">
      <c r="A42" s="114">
        <v>2020003630049</v>
      </c>
      <c r="B42" t="s">
        <v>154</v>
      </c>
      <c r="C42" t="s">
        <v>143</v>
      </c>
      <c r="D42">
        <v>230000000</v>
      </c>
    </row>
    <row r="43" spans="1:4">
      <c r="A43" s="114">
        <v>2020003630050</v>
      </c>
      <c r="B43" t="s">
        <v>177</v>
      </c>
      <c r="C43" t="s">
        <v>156</v>
      </c>
      <c r="D43">
        <v>2500000000</v>
      </c>
    </row>
    <row r="44" spans="1:4">
      <c r="A44" s="114">
        <v>2020003630052</v>
      </c>
      <c r="B44" t="s">
        <v>207</v>
      </c>
      <c r="C44" t="s">
        <v>156</v>
      </c>
      <c r="D44">
        <v>1516537047</v>
      </c>
    </row>
    <row r="45" spans="1:4">
      <c r="A45" s="114">
        <v>2020003630053</v>
      </c>
      <c r="B45" t="s">
        <v>230</v>
      </c>
      <c r="C45" t="s">
        <v>156</v>
      </c>
      <c r="D45">
        <v>885561481</v>
      </c>
    </row>
    <row r="46" spans="1:4">
      <c r="A46" s="114">
        <v>2020003630057</v>
      </c>
      <c r="B46" t="s">
        <v>257</v>
      </c>
      <c r="C46" t="s">
        <v>156</v>
      </c>
      <c r="D46">
        <v>270000000</v>
      </c>
    </row>
    <row r="47" spans="1:4">
      <c r="A47" s="114">
        <v>2020003630060</v>
      </c>
      <c r="B47" t="s">
        <v>293</v>
      </c>
      <c r="C47" t="s">
        <v>291</v>
      </c>
      <c r="D47">
        <v>74000000</v>
      </c>
    </row>
    <row r="48" spans="1:4">
      <c r="A48" s="114">
        <v>2020003630061</v>
      </c>
      <c r="B48" t="s">
        <v>299</v>
      </c>
      <c r="C48" t="s">
        <v>291</v>
      </c>
      <c r="D48">
        <v>34000000</v>
      </c>
    </row>
    <row r="49" spans="1:4">
      <c r="A49" s="114">
        <v>2020003630062</v>
      </c>
      <c r="B49" t="s">
        <v>305</v>
      </c>
      <c r="C49" t="s">
        <v>291</v>
      </c>
      <c r="D49">
        <v>34000000</v>
      </c>
    </row>
    <row r="50" spans="1:4">
      <c r="A50" s="114">
        <v>2020003630063</v>
      </c>
      <c r="B50" t="s">
        <v>311</v>
      </c>
      <c r="C50" t="s">
        <v>291</v>
      </c>
      <c r="D50">
        <v>30000000</v>
      </c>
    </row>
    <row r="51" spans="1:4">
      <c r="A51" s="114">
        <v>2020003630064</v>
      </c>
      <c r="B51" t="s">
        <v>319</v>
      </c>
      <c r="C51" t="s">
        <v>291</v>
      </c>
      <c r="D51">
        <v>195000000</v>
      </c>
    </row>
    <row r="52" spans="1:4">
      <c r="A52" s="114">
        <v>2020003630065</v>
      </c>
      <c r="B52" t="s">
        <v>338</v>
      </c>
      <c r="C52" t="s">
        <v>291</v>
      </c>
      <c r="D52">
        <v>18000000</v>
      </c>
    </row>
    <row r="53" spans="1:4">
      <c r="A53" s="114">
        <v>2020003630066</v>
      </c>
      <c r="B53" t="s">
        <v>346</v>
      </c>
      <c r="C53" t="s">
        <v>291</v>
      </c>
      <c r="D53">
        <v>3161853311</v>
      </c>
    </row>
    <row r="54" spans="1:4">
      <c r="A54" s="114">
        <v>2020003630067</v>
      </c>
      <c r="B54" t="s">
        <v>372</v>
      </c>
      <c r="C54" t="s">
        <v>291</v>
      </c>
      <c r="D54">
        <v>50000000</v>
      </c>
    </row>
    <row r="55" spans="1:4">
      <c r="A55" s="114">
        <v>2020003630068</v>
      </c>
      <c r="B55" t="s">
        <v>349</v>
      </c>
      <c r="C55" t="s">
        <v>291</v>
      </c>
      <c r="D55">
        <v>34000000</v>
      </c>
    </row>
    <row r="56" spans="1:4">
      <c r="A56" s="114">
        <v>2020003630069</v>
      </c>
      <c r="B56" t="s">
        <v>354</v>
      </c>
      <c r="C56" t="s">
        <v>291</v>
      </c>
      <c r="D56">
        <v>45000000</v>
      </c>
    </row>
    <row r="57" spans="1:4">
      <c r="A57" s="114">
        <v>2020003630070</v>
      </c>
      <c r="B57" t="s">
        <v>361</v>
      </c>
      <c r="C57" t="s">
        <v>291</v>
      </c>
      <c r="D57">
        <v>138389488</v>
      </c>
    </row>
    <row r="58" spans="1:4">
      <c r="A58" s="114">
        <v>2020003630071</v>
      </c>
      <c r="B58" t="s">
        <v>375</v>
      </c>
      <c r="C58" t="s">
        <v>291</v>
      </c>
      <c r="D58">
        <v>260000000</v>
      </c>
    </row>
    <row r="59" spans="1:4">
      <c r="A59" s="114">
        <v>2020003630072</v>
      </c>
      <c r="B59" t="s">
        <v>414</v>
      </c>
      <c r="C59" t="s">
        <v>387</v>
      </c>
      <c r="D59">
        <v>269705208</v>
      </c>
    </row>
    <row r="60" spans="1:4">
      <c r="A60" s="114">
        <v>2020003630073</v>
      </c>
      <c r="B60" t="s">
        <v>422</v>
      </c>
      <c r="C60" t="s">
        <v>387</v>
      </c>
      <c r="D60">
        <v>278398717</v>
      </c>
    </row>
    <row r="61" spans="1:4">
      <c r="A61" s="114">
        <v>2020003630074</v>
      </c>
      <c r="B61" t="s">
        <v>434</v>
      </c>
      <c r="C61" t="s">
        <v>426</v>
      </c>
      <c r="D61">
        <v>80000000</v>
      </c>
    </row>
    <row r="62" spans="1:4">
      <c r="A62" s="114">
        <v>2020003630075</v>
      </c>
      <c r="B62" t="s">
        <v>442</v>
      </c>
      <c r="C62" t="s">
        <v>426</v>
      </c>
      <c r="D62">
        <v>137351072</v>
      </c>
    </row>
    <row r="63" spans="1:4">
      <c r="A63" s="114">
        <v>2020003630076</v>
      </c>
      <c r="B63" t="s">
        <v>447</v>
      </c>
      <c r="C63" t="s">
        <v>426</v>
      </c>
      <c r="D63">
        <v>188923071</v>
      </c>
    </row>
    <row r="64" spans="1:4">
      <c r="A64" s="114">
        <v>2020003630077</v>
      </c>
      <c r="B64" t="s">
        <v>453</v>
      </c>
      <c r="C64" t="s">
        <v>426</v>
      </c>
      <c r="D64">
        <v>864000000</v>
      </c>
    </row>
    <row r="65" spans="1:4">
      <c r="A65" s="114">
        <v>2020003630078</v>
      </c>
      <c r="B65" t="s">
        <v>461</v>
      </c>
      <c r="C65" t="s">
        <v>426</v>
      </c>
      <c r="D65">
        <v>324500000</v>
      </c>
    </row>
    <row r="66" spans="1:4">
      <c r="A66" s="114">
        <v>2020003630079</v>
      </c>
      <c r="B66" t="s">
        <v>478</v>
      </c>
      <c r="C66" t="s">
        <v>472</v>
      </c>
      <c r="D66">
        <v>407529712</v>
      </c>
    </row>
    <row r="67" spans="1:4">
      <c r="A67" s="114">
        <v>2020003630080</v>
      </c>
      <c r="B67" t="s">
        <v>500</v>
      </c>
      <c r="C67" t="s">
        <v>472</v>
      </c>
      <c r="D67">
        <v>83000000</v>
      </c>
    </row>
    <row r="68" spans="1:4">
      <c r="A68" s="114">
        <v>2020003630081</v>
      </c>
      <c r="B68" t="s">
        <v>514</v>
      </c>
      <c r="C68" t="s">
        <v>472</v>
      </c>
      <c r="D68">
        <v>27000000</v>
      </c>
    </row>
    <row r="69" spans="1:4">
      <c r="A69" s="114">
        <v>2020003630082</v>
      </c>
      <c r="B69" t="s">
        <v>521</v>
      </c>
      <c r="C69" t="s">
        <v>472</v>
      </c>
      <c r="D69">
        <v>32907909</v>
      </c>
    </row>
    <row r="70" spans="1:4">
      <c r="A70" s="114">
        <v>2020003630083</v>
      </c>
      <c r="B70" t="s">
        <v>537</v>
      </c>
      <c r="C70" t="s">
        <v>472</v>
      </c>
      <c r="D70">
        <v>20000000</v>
      </c>
    </row>
    <row r="71" spans="1:4">
      <c r="A71" s="114">
        <v>2020003630084</v>
      </c>
      <c r="B71" t="s">
        <v>544</v>
      </c>
      <c r="C71" t="s">
        <v>472</v>
      </c>
      <c r="D71">
        <v>43000000</v>
      </c>
    </row>
    <row r="72" spans="1:4">
      <c r="A72" s="114">
        <v>2020003630085</v>
      </c>
      <c r="B72" t="s">
        <v>567</v>
      </c>
      <c r="C72" t="s">
        <v>472</v>
      </c>
      <c r="D72">
        <v>36000000</v>
      </c>
    </row>
    <row r="73" spans="1:4">
      <c r="A73" s="114">
        <v>2020003630086</v>
      </c>
      <c r="B73" t="s">
        <v>586</v>
      </c>
      <c r="C73" t="s">
        <v>472</v>
      </c>
      <c r="D73">
        <v>1003349864</v>
      </c>
    </row>
    <row r="74" spans="1:4">
      <c r="A74" s="114">
        <v>2020003630087</v>
      </c>
      <c r="B74" t="s">
        <v>604</v>
      </c>
      <c r="C74" t="s">
        <v>472</v>
      </c>
      <c r="D74">
        <v>54000000</v>
      </c>
    </row>
    <row r="75" spans="1:4">
      <c r="A75" s="114">
        <v>2020003630088</v>
      </c>
      <c r="B75" t="s">
        <v>631</v>
      </c>
      <c r="C75" t="s">
        <v>472</v>
      </c>
      <c r="D75">
        <v>118000000</v>
      </c>
    </row>
    <row r="76" spans="1:4">
      <c r="A76" s="114">
        <v>2020003630090</v>
      </c>
      <c r="B76" t="s">
        <v>648</v>
      </c>
      <c r="C76" t="s">
        <v>640</v>
      </c>
      <c r="D76">
        <v>300000000</v>
      </c>
    </row>
    <row r="77" spans="1:4">
      <c r="A77" s="114">
        <v>2020003630091</v>
      </c>
      <c r="B77" t="s">
        <v>658</v>
      </c>
      <c r="C77" t="s">
        <v>654</v>
      </c>
      <c r="D77">
        <v>11295694046</v>
      </c>
    </row>
    <row r="78" spans="1:4">
      <c r="A78" s="114">
        <v>2020003630092</v>
      </c>
      <c r="B78" t="s">
        <v>686</v>
      </c>
      <c r="C78" t="s">
        <v>654</v>
      </c>
      <c r="D78">
        <v>15000000</v>
      </c>
    </row>
    <row r="79" spans="1:4">
      <c r="A79" s="114">
        <v>2020003630093</v>
      </c>
      <c r="B79" t="s">
        <v>694</v>
      </c>
      <c r="C79" t="s">
        <v>654</v>
      </c>
      <c r="D79">
        <v>182000000</v>
      </c>
    </row>
    <row r="80" spans="1:4">
      <c r="A80" s="114">
        <v>2020003630094</v>
      </c>
      <c r="B80" t="s">
        <v>730</v>
      </c>
      <c r="C80" t="s">
        <v>654</v>
      </c>
      <c r="D80">
        <v>631000000</v>
      </c>
    </row>
    <row r="81" spans="1:4">
      <c r="A81" s="114">
        <v>2020003630095</v>
      </c>
      <c r="B81" t="s">
        <v>745</v>
      </c>
      <c r="C81" t="s">
        <v>654</v>
      </c>
      <c r="D81">
        <v>31484457</v>
      </c>
    </row>
    <row r="82" spans="1:4">
      <c r="A82" s="114">
        <v>2020003630096</v>
      </c>
      <c r="B82" t="s">
        <v>754</v>
      </c>
      <c r="C82" t="s">
        <v>654</v>
      </c>
      <c r="D82">
        <v>170000000</v>
      </c>
    </row>
    <row r="83" spans="1:4">
      <c r="A83" s="114">
        <v>2020003630097</v>
      </c>
      <c r="B83" t="s">
        <v>763</v>
      </c>
      <c r="C83" t="s">
        <v>654</v>
      </c>
      <c r="D83">
        <v>32514678</v>
      </c>
    </row>
    <row r="84" spans="1:4">
      <c r="A84" s="114">
        <v>2020003630098</v>
      </c>
      <c r="B84" t="s">
        <v>780</v>
      </c>
      <c r="C84" t="s">
        <v>765</v>
      </c>
      <c r="D84">
        <v>14600000</v>
      </c>
    </row>
    <row r="85" spans="1:4">
      <c r="A85" s="114">
        <v>2020003630099</v>
      </c>
      <c r="B85" t="s">
        <v>788</v>
      </c>
      <c r="C85" t="s">
        <v>765</v>
      </c>
      <c r="D85">
        <v>57000000</v>
      </c>
    </row>
    <row r="86" spans="1:4">
      <c r="A86" s="114">
        <v>2020003630100</v>
      </c>
      <c r="B86" t="s">
        <v>802</v>
      </c>
      <c r="C86" t="s">
        <v>765</v>
      </c>
      <c r="D86">
        <v>100200000</v>
      </c>
    </row>
    <row r="87" spans="1:4">
      <c r="A87" s="114">
        <v>2020003630101</v>
      </c>
      <c r="B87" t="s">
        <v>809</v>
      </c>
      <c r="C87" t="s">
        <v>765</v>
      </c>
      <c r="D87">
        <v>229000000</v>
      </c>
    </row>
    <row r="88" spans="1:4">
      <c r="A88" s="114">
        <v>2020003630102</v>
      </c>
      <c r="B88" t="s">
        <v>816</v>
      </c>
      <c r="C88" t="s">
        <v>765</v>
      </c>
      <c r="D88">
        <v>180000000</v>
      </c>
    </row>
    <row r="89" spans="1:4">
      <c r="A89" s="114">
        <v>2020003630103</v>
      </c>
      <c r="B89" t="s">
        <v>845</v>
      </c>
      <c r="C89" t="s">
        <v>765</v>
      </c>
      <c r="D89">
        <v>35000000</v>
      </c>
    </row>
    <row r="90" spans="1:4">
      <c r="A90" s="114">
        <v>2020003630104</v>
      </c>
      <c r="B90" t="s">
        <v>850</v>
      </c>
      <c r="C90" t="s">
        <v>765</v>
      </c>
      <c r="D90">
        <v>32000000</v>
      </c>
    </row>
    <row r="91" spans="1:4">
      <c r="A91" s="114">
        <v>2020003630105</v>
      </c>
      <c r="B91" t="s">
        <v>854</v>
      </c>
      <c r="C91" t="s">
        <v>765</v>
      </c>
      <c r="D91">
        <v>29000000</v>
      </c>
    </row>
    <row r="92" spans="1:4">
      <c r="A92" s="114">
        <v>2020003630106</v>
      </c>
      <c r="B92" t="s">
        <v>859</v>
      </c>
      <c r="C92" t="s">
        <v>765</v>
      </c>
      <c r="D92">
        <v>30000000</v>
      </c>
    </row>
    <row r="93" spans="1:4">
      <c r="A93" s="114">
        <v>2020003630109</v>
      </c>
      <c r="B93" t="s">
        <v>898</v>
      </c>
      <c r="C93" t="s">
        <v>765</v>
      </c>
      <c r="D93">
        <v>4516163440</v>
      </c>
    </row>
    <row r="94" spans="1:4">
      <c r="A94" s="114">
        <v>2020003630111</v>
      </c>
      <c r="B94" t="s">
        <v>937</v>
      </c>
      <c r="C94" t="s">
        <v>765</v>
      </c>
      <c r="D94">
        <v>30172972</v>
      </c>
    </row>
    <row r="95" spans="1:4">
      <c r="A95" s="114">
        <v>2020003630112</v>
      </c>
      <c r="B95" t="s">
        <v>941</v>
      </c>
      <c r="C95" t="s">
        <v>765</v>
      </c>
      <c r="D95">
        <v>50000000</v>
      </c>
    </row>
    <row r="96" spans="1:4">
      <c r="A96" s="114">
        <v>2020003630113</v>
      </c>
      <c r="B96" t="s">
        <v>909</v>
      </c>
      <c r="C96" t="s">
        <v>765</v>
      </c>
      <c r="D96">
        <v>18000000</v>
      </c>
    </row>
    <row r="97" spans="1:4">
      <c r="A97" s="114">
        <v>2020003630114</v>
      </c>
      <c r="B97" t="s">
        <v>915</v>
      </c>
      <c r="C97" t="s">
        <v>765</v>
      </c>
      <c r="D97">
        <v>15000000</v>
      </c>
    </row>
    <row r="98" spans="1:4">
      <c r="A98" s="114">
        <v>2020003630115</v>
      </c>
      <c r="B98" t="s">
        <v>921</v>
      </c>
      <c r="C98" t="s">
        <v>765</v>
      </c>
      <c r="D98">
        <v>15000000</v>
      </c>
    </row>
    <row r="99" spans="1:4">
      <c r="A99" s="114">
        <v>2020003630116</v>
      </c>
      <c r="B99" t="s">
        <v>951</v>
      </c>
      <c r="C99" t="s">
        <v>943</v>
      </c>
      <c r="D99">
        <v>567500000</v>
      </c>
    </row>
    <row r="100" spans="1:4">
      <c r="A100" s="114">
        <v>2020003630117</v>
      </c>
      <c r="B100" t="s">
        <v>978</v>
      </c>
      <c r="C100" t="s">
        <v>943</v>
      </c>
      <c r="D100">
        <v>260000000</v>
      </c>
    </row>
    <row r="101" spans="1:4">
      <c r="A101" s="114">
        <v>2020003630118</v>
      </c>
      <c r="B101" t="s">
        <v>983</v>
      </c>
      <c r="C101" t="s">
        <v>943</v>
      </c>
      <c r="D101">
        <v>1427478796</v>
      </c>
    </row>
    <row r="102" spans="1:4">
      <c r="A102" s="114">
        <v>2020003630119</v>
      </c>
      <c r="B102" t="s">
        <v>991</v>
      </c>
      <c r="C102" t="s">
        <v>943</v>
      </c>
      <c r="D102">
        <v>92585478</v>
      </c>
    </row>
    <row r="103" spans="1:4">
      <c r="A103" s="114">
        <v>2020003630120</v>
      </c>
      <c r="B103" t="s">
        <v>996</v>
      </c>
      <c r="C103" t="s">
        <v>943</v>
      </c>
      <c r="D103">
        <v>64000000</v>
      </c>
    </row>
    <row r="104" spans="1:4">
      <c r="A104" s="114">
        <v>2020003630121</v>
      </c>
      <c r="B104" t="s">
        <v>1004</v>
      </c>
      <c r="C104" t="s">
        <v>943</v>
      </c>
      <c r="D104">
        <v>159135000</v>
      </c>
    </row>
    <row r="105" spans="1:4">
      <c r="A105" s="114">
        <v>2020003630122</v>
      </c>
      <c r="B105" t="s">
        <v>1018</v>
      </c>
      <c r="C105" t="s">
        <v>943</v>
      </c>
      <c r="D105">
        <v>150891929</v>
      </c>
    </row>
    <row r="106" spans="1:4">
      <c r="A106" s="114">
        <v>2020003630123</v>
      </c>
      <c r="B106" t="s">
        <v>1024</v>
      </c>
      <c r="C106" t="s">
        <v>943</v>
      </c>
      <c r="D106">
        <v>285000000</v>
      </c>
    </row>
    <row r="107" spans="1:4">
      <c r="A107" s="114">
        <v>2020003630124</v>
      </c>
      <c r="B107" t="s">
        <v>1046</v>
      </c>
      <c r="C107" t="s">
        <v>943</v>
      </c>
      <c r="D107">
        <v>200000000</v>
      </c>
    </row>
    <row r="108" spans="1:4">
      <c r="A108" s="114">
        <v>2020003630125</v>
      </c>
      <c r="B108" t="s">
        <v>1053</v>
      </c>
      <c r="C108" t="s">
        <v>943</v>
      </c>
      <c r="D108">
        <v>207413133</v>
      </c>
    </row>
    <row r="109" spans="1:4">
      <c r="A109" s="114">
        <v>2020003630126</v>
      </c>
      <c r="B109" t="s">
        <v>1055</v>
      </c>
      <c r="C109" t="s">
        <v>943</v>
      </c>
      <c r="D109">
        <v>150000000</v>
      </c>
    </row>
    <row r="110" spans="1:4">
      <c r="A110" s="114">
        <v>2020003630127</v>
      </c>
      <c r="B110" t="s">
        <v>1059</v>
      </c>
      <c r="C110" t="s">
        <v>943</v>
      </c>
      <c r="D110">
        <v>55000000</v>
      </c>
    </row>
    <row r="111" spans="1:4">
      <c r="A111" s="114">
        <v>2020003630128</v>
      </c>
      <c r="B111" t="s">
        <v>1068</v>
      </c>
      <c r="C111" t="s">
        <v>943</v>
      </c>
      <c r="D111">
        <v>506380734</v>
      </c>
    </row>
    <row r="112" spans="1:4">
      <c r="A112" s="114">
        <v>2020003630129</v>
      </c>
      <c r="B112" t="s">
        <v>1070</v>
      </c>
      <c r="C112" t="s">
        <v>943</v>
      </c>
      <c r="D112">
        <v>158356873</v>
      </c>
    </row>
    <row r="113" spans="1:4">
      <c r="A113" s="114">
        <v>2020003630130</v>
      </c>
      <c r="B113" t="s">
        <v>1126</v>
      </c>
      <c r="C113" t="s">
        <v>943</v>
      </c>
      <c r="D113">
        <v>50000000</v>
      </c>
    </row>
    <row r="114" spans="1:4">
      <c r="A114" s="114">
        <v>2020003630131</v>
      </c>
      <c r="B114" t="s">
        <v>1131</v>
      </c>
      <c r="C114" t="s">
        <v>943</v>
      </c>
      <c r="D114">
        <v>37500000</v>
      </c>
    </row>
    <row r="115" spans="1:4">
      <c r="A115" s="114">
        <v>2020003630132</v>
      </c>
      <c r="B115" t="s">
        <v>1135</v>
      </c>
      <c r="C115" t="s">
        <v>943</v>
      </c>
      <c r="D115">
        <v>85000000</v>
      </c>
    </row>
    <row r="116" spans="1:4">
      <c r="A116" s="114">
        <v>2020003630133</v>
      </c>
      <c r="B116" t="s">
        <v>1073</v>
      </c>
      <c r="C116" t="s">
        <v>943</v>
      </c>
      <c r="D116">
        <v>600000000</v>
      </c>
    </row>
    <row r="117" spans="1:4">
      <c r="A117" s="114">
        <v>2020003630134</v>
      </c>
      <c r="B117" t="s">
        <v>1081</v>
      </c>
      <c r="C117" t="s">
        <v>943</v>
      </c>
      <c r="D117">
        <v>300000000</v>
      </c>
    </row>
    <row r="118" spans="1:4">
      <c r="A118" s="114">
        <v>2020003630135</v>
      </c>
      <c r="B118" t="s">
        <v>1083</v>
      </c>
      <c r="C118" t="s">
        <v>943</v>
      </c>
      <c r="D118">
        <v>1430478796</v>
      </c>
    </row>
    <row r="119" spans="1:4">
      <c r="A119" s="114">
        <v>2020003630136</v>
      </c>
      <c r="B119" t="s">
        <v>1092</v>
      </c>
      <c r="C119" t="s">
        <v>943</v>
      </c>
      <c r="D119">
        <v>35074003113.003296</v>
      </c>
    </row>
    <row r="120" spans="1:4">
      <c r="A120" s="114">
        <v>2020003630137</v>
      </c>
      <c r="B120" t="s">
        <v>1097</v>
      </c>
      <c r="C120" t="s">
        <v>943</v>
      </c>
      <c r="D120">
        <v>8141161188</v>
      </c>
    </row>
    <row r="121" spans="1:4">
      <c r="A121" s="114">
        <v>2020003630138</v>
      </c>
      <c r="B121" t="s">
        <v>1108</v>
      </c>
      <c r="C121" t="s">
        <v>943</v>
      </c>
      <c r="D121">
        <v>230390000</v>
      </c>
    </row>
    <row r="122" spans="1:4">
      <c r="A122" s="114">
        <v>2020003630139</v>
      </c>
      <c r="B122" t="s">
        <v>1156</v>
      </c>
      <c r="C122" t="s">
        <v>1137</v>
      </c>
      <c r="D122">
        <v>205915000</v>
      </c>
    </row>
    <row r="123" spans="1:4">
      <c r="A123" s="114">
        <v>2020003630140</v>
      </c>
      <c r="B123" t="s">
        <v>1184</v>
      </c>
      <c r="C123" t="s">
        <v>1137</v>
      </c>
      <c r="D123">
        <v>22719518.001000002</v>
      </c>
    </row>
    <row r="124" spans="1:4">
      <c r="A124" s="114">
        <v>2020003630141</v>
      </c>
      <c r="B124" t="s">
        <v>1199</v>
      </c>
      <c r="C124" t="s">
        <v>1137</v>
      </c>
      <c r="D124">
        <v>298000000</v>
      </c>
    </row>
    <row r="125" spans="1:4">
      <c r="A125" s="114">
        <v>2020003630142</v>
      </c>
      <c r="B125" t="s">
        <v>1238</v>
      </c>
      <c r="C125" t="s">
        <v>1235</v>
      </c>
      <c r="D125">
        <v>1500000000</v>
      </c>
    </row>
    <row r="126" spans="1:4">
      <c r="A126" s="114">
        <v>2020003630143</v>
      </c>
      <c r="B126" t="s">
        <v>1240</v>
      </c>
      <c r="C126" t="s">
        <v>1235</v>
      </c>
      <c r="D126">
        <v>1138923248</v>
      </c>
    </row>
    <row r="127" spans="1:4">
      <c r="A127" s="114">
        <v>2020003630144</v>
      </c>
      <c r="B127" t="s">
        <v>1243</v>
      </c>
      <c r="C127" t="s">
        <v>1235</v>
      </c>
      <c r="D127">
        <v>520000000</v>
      </c>
    </row>
    <row r="128" spans="1:4">
      <c r="A128" s="114">
        <v>2020003630145</v>
      </c>
      <c r="B128" t="s">
        <v>1248</v>
      </c>
      <c r="C128" t="s">
        <v>1235</v>
      </c>
      <c r="D128">
        <v>910000000</v>
      </c>
    </row>
    <row r="129" spans="1:4">
      <c r="A129" s="114">
        <v>2020003630149</v>
      </c>
      <c r="B129" t="s">
        <v>1276</v>
      </c>
      <c r="C129" t="s">
        <v>1268</v>
      </c>
      <c r="D129">
        <v>118932650</v>
      </c>
    </row>
    <row r="130" spans="1:4">
      <c r="A130" s="114">
        <v>2021003630001</v>
      </c>
      <c r="B130" t="s">
        <v>187</v>
      </c>
      <c r="C130" t="s">
        <v>156</v>
      </c>
      <c r="D130">
        <v>73966912</v>
      </c>
    </row>
    <row r="131" spans="1:4">
      <c r="A131" s="114">
        <v>2021003630002</v>
      </c>
      <c r="B131" t="s">
        <v>248</v>
      </c>
      <c r="C131" t="s">
        <v>156</v>
      </c>
      <c r="D131">
        <v>335000000</v>
      </c>
    </row>
    <row r="132" spans="1:4">
      <c r="A132" s="114">
        <v>2021003630003</v>
      </c>
      <c r="B132" t="s">
        <v>285</v>
      </c>
      <c r="C132" t="s">
        <v>156</v>
      </c>
      <c r="D132">
        <v>50000000</v>
      </c>
    </row>
    <row r="133" spans="1:4">
      <c r="A133" s="114">
        <v>2021003630004</v>
      </c>
      <c r="B133" t="s">
        <v>243</v>
      </c>
      <c r="C133" t="s">
        <v>156</v>
      </c>
      <c r="D133">
        <v>435000000</v>
      </c>
    </row>
    <row r="134" spans="1:4">
      <c r="A134" s="114">
        <v>2021003630005</v>
      </c>
      <c r="B134" t="s">
        <v>644</v>
      </c>
      <c r="C134" t="s">
        <v>640</v>
      </c>
      <c r="D134">
        <v>125243430</v>
      </c>
    </row>
    <row r="135" spans="1:4">
      <c r="A135" s="114">
        <v>2021003630006</v>
      </c>
      <c r="B135" t="s">
        <v>289</v>
      </c>
      <c r="C135" t="s">
        <v>156</v>
      </c>
      <c r="D135">
        <v>40000000</v>
      </c>
    </row>
    <row r="136" spans="1:4">
      <c r="A136" s="114">
        <v>2021003630007</v>
      </c>
      <c r="B136" t="s">
        <v>932</v>
      </c>
      <c r="C136" t="s">
        <v>765</v>
      </c>
      <c r="D136">
        <v>78000000</v>
      </c>
    </row>
    <row r="137" spans="1:4">
      <c r="A137" s="114">
        <v>2021003630008</v>
      </c>
      <c r="B137" t="s">
        <v>928</v>
      </c>
      <c r="C137" t="s">
        <v>765</v>
      </c>
      <c r="D137">
        <v>80000000</v>
      </c>
    </row>
    <row r="138" spans="1:4">
      <c r="A138" s="114">
        <v>2021003630010</v>
      </c>
      <c r="B138" t="s">
        <v>823</v>
      </c>
      <c r="C138" t="s">
        <v>765</v>
      </c>
      <c r="D138">
        <v>18000000</v>
      </c>
    </row>
    <row r="139" spans="1:4">
      <c r="A139" s="114">
        <v>2021003630017</v>
      </c>
      <c r="B139" t="s">
        <v>197</v>
      </c>
      <c r="C139" t="s">
        <v>156</v>
      </c>
      <c r="D139">
        <v>50000000</v>
      </c>
    </row>
    <row r="140" spans="1:4">
      <c r="A140" s="114">
        <v>2021003630018</v>
      </c>
      <c r="B140" t="s">
        <v>216</v>
      </c>
      <c r="C140" t="s">
        <v>156</v>
      </c>
      <c r="D140">
        <v>1000000</v>
      </c>
    </row>
    <row r="141" spans="1:4">
      <c r="A141" s="114">
        <v>2021003630019</v>
      </c>
      <c r="B141" t="s">
        <v>219</v>
      </c>
      <c r="C141" t="s">
        <v>156</v>
      </c>
      <c r="D141">
        <v>40000000</v>
      </c>
    </row>
    <row r="142" spans="1:4">
      <c r="A142" s="114">
        <v>2022003630006</v>
      </c>
      <c r="B142" t="s">
        <v>1267</v>
      </c>
      <c r="C142" t="s">
        <v>1235</v>
      </c>
      <c r="D142">
        <v>386000000</v>
      </c>
    </row>
    <row r="143" spans="1:4">
      <c r="A143" s="114" t="s">
        <v>16</v>
      </c>
      <c r="B143"/>
      <c r="C143"/>
      <c r="D143">
        <v>297185232772.00427</v>
      </c>
    </row>
    <row r="144" spans="1:4">
      <c r="A144"/>
      <c r="B144"/>
      <c r="C144"/>
    </row>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spans="1:3">
      <c r="A161"/>
      <c r="B161"/>
      <c r="C161"/>
    </row>
    <row r="162" spans="1:3">
      <c r="A162"/>
      <c r="B162"/>
      <c r="C162"/>
    </row>
    <row r="163" spans="1:3">
      <c r="A163"/>
      <c r="B163"/>
      <c r="C163"/>
    </row>
    <row r="164" spans="1:3">
      <c r="A164"/>
      <c r="B164"/>
      <c r="C164"/>
    </row>
    <row r="165" spans="1:3">
      <c r="A165"/>
      <c r="B165"/>
    </row>
    <row r="166" spans="1:3">
      <c r="A166"/>
      <c r="B166"/>
    </row>
    <row r="167" spans="1:3">
      <c r="A167"/>
      <c r="B167"/>
    </row>
    <row r="168" spans="1:3">
      <c r="A168"/>
      <c r="B168"/>
    </row>
    <row r="169" spans="1:3">
      <c r="A169"/>
      <c r="B169"/>
    </row>
    <row r="170" spans="1:3">
      <c r="A170"/>
      <c r="B170"/>
    </row>
    <row r="171" spans="1:3">
      <c r="A171"/>
      <c r="B171"/>
    </row>
    <row r="172" spans="1:3">
      <c r="A172"/>
      <c r="B172"/>
    </row>
    <row r="173" spans="1:3">
      <c r="A173"/>
      <c r="B173"/>
    </row>
    <row r="174" spans="1:3">
      <c r="A174"/>
      <c r="B174"/>
    </row>
    <row r="175" spans="1:3">
      <c r="A175"/>
      <c r="B175"/>
    </row>
    <row r="176" spans="1:3">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row r="201" spans="1:2">
      <c r="A201"/>
      <c r="B201"/>
    </row>
    <row r="202" spans="1:2">
      <c r="A202"/>
      <c r="B202"/>
    </row>
    <row r="203" spans="1:2">
      <c r="A203"/>
      <c r="B203"/>
    </row>
    <row r="204" spans="1:2">
      <c r="A204"/>
      <c r="B204"/>
    </row>
    <row r="205" spans="1:2">
      <c r="A205"/>
      <c r="B205"/>
    </row>
    <row r="206" spans="1:2">
      <c r="A206"/>
      <c r="B206"/>
    </row>
    <row r="207" spans="1:2">
      <c r="A207"/>
      <c r="B207"/>
    </row>
    <row r="208" spans="1:2">
      <c r="A208"/>
      <c r="B208"/>
    </row>
    <row r="209" spans="1:2">
      <c r="A209"/>
      <c r="B209"/>
    </row>
    <row r="210" spans="1:2">
      <c r="A210"/>
      <c r="B210"/>
    </row>
    <row r="211" spans="1:2">
      <c r="A211"/>
      <c r="B211"/>
    </row>
    <row r="212" spans="1:2">
      <c r="A212"/>
      <c r="B212"/>
    </row>
    <row r="213" spans="1:2">
      <c r="A213"/>
      <c r="B213"/>
    </row>
    <row r="214" spans="1:2">
      <c r="A214"/>
      <c r="B214"/>
    </row>
    <row r="215" spans="1:2">
      <c r="A215"/>
      <c r="B215"/>
    </row>
    <row r="216" spans="1:2">
      <c r="A216"/>
      <c r="B216"/>
    </row>
    <row r="217" spans="1:2">
      <c r="A217"/>
      <c r="B217"/>
    </row>
    <row r="218" spans="1:2">
      <c r="A218"/>
      <c r="B218"/>
    </row>
    <row r="219" spans="1:2">
      <c r="A219"/>
      <c r="B219"/>
    </row>
    <row r="220" spans="1:2">
      <c r="A220"/>
      <c r="B220"/>
    </row>
    <row r="221" spans="1:2">
      <c r="A221"/>
      <c r="B221"/>
    </row>
    <row r="222" spans="1:2">
      <c r="A222"/>
      <c r="B222"/>
    </row>
    <row r="223" spans="1:2">
      <c r="A223"/>
      <c r="B223"/>
    </row>
    <row r="224" spans="1:2">
      <c r="A224"/>
      <c r="B224"/>
    </row>
    <row r="225" spans="1:2">
      <c r="A225"/>
      <c r="B225"/>
    </row>
    <row r="226" spans="1:2">
      <c r="A226"/>
      <c r="B226"/>
    </row>
    <row r="227" spans="1:2">
      <c r="A227"/>
      <c r="B227"/>
    </row>
    <row r="228" spans="1:2">
      <c r="A228"/>
      <c r="B228"/>
    </row>
    <row r="229" spans="1:2">
      <c r="A229"/>
      <c r="B229"/>
    </row>
    <row r="230" spans="1:2">
      <c r="A230"/>
      <c r="B230"/>
    </row>
    <row r="231" spans="1:2">
      <c r="A231"/>
      <c r="B231"/>
    </row>
    <row r="232" spans="1:2">
      <c r="A232"/>
      <c r="B232"/>
    </row>
    <row r="233" spans="1:2">
      <c r="A233"/>
      <c r="B233"/>
    </row>
    <row r="234" spans="1:2">
      <c r="A234"/>
      <c r="B234"/>
    </row>
    <row r="235" spans="1:2">
      <c r="A235"/>
      <c r="B235"/>
    </row>
    <row r="236" spans="1:2">
      <c r="A236"/>
      <c r="B236"/>
    </row>
    <row r="237" spans="1:2">
      <c r="A237"/>
      <c r="B237"/>
    </row>
    <row r="238" spans="1:2">
      <c r="A238"/>
      <c r="B238"/>
    </row>
    <row r="239" spans="1:2">
      <c r="A239"/>
      <c r="B239"/>
    </row>
    <row r="240" spans="1:2">
      <c r="A240"/>
      <c r="B240"/>
    </row>
    <row r="241" spans="1:2">
      <c r="A241"/>
      <c r="B241"/>
    </row>
    <row r="242" spans="1:2">
      <c r="A242"/>
      <c r="B242"/>
    </row>
    <row r="243" spans="1:2">
      <c r="A243"/>
      <c r="B243"/>
    </row>
    <row r="244" spans="1:2">
      <c r="A244"/>
      <c r="B244"/>
    </row>
    <row r="245" spans="1:2">
      <c r="A245"/>
      <c r="B245"/>
    </row>
    <row r="246" spans="1:2">
      <c r="A246"/>
      <c r="B246"/>
    </row>
    <row r="247" spans="1:2">
      <c r="A247"/>
      <c r="B247"/>
    </row>
    <row r="248" spans="1:2">
      <c r="A248"/>
      <c r="B248"/>
    </row>
    <row r="249" spans="1:2">
      <c r="A249"/>
      <c r="B249"/>
    </row>
    <row r="250" spans="1:2">
      <c r="A250"/>
      <c r="B250"/>
    </row>
    <row r="251" spans="1:2">
      <c r="A251"/>
      <c r="B251"/>
    </row>
    <row r="252" spans="1:2">
      <c r="A252"/>
      <c r="B252"/>
    </row>
    <row r="253" spans="1:2">
      <c r="A253"/>
      <c r="B253"/>
    </row>
    <row r="254" spans="1:2">
      <c r="A254"/>
      <c r="B254"/>
    </row>
    <row r="255" spans="1:2">
      <c r="A255"/>
      <c r="B255"/>
    </row>
    <row r="256" spans="1:2">
      <c r="A256"/>
      <c r="B256"/>
    </row>
    <row r="257" spans="1:2">
      <c r="A257"/>
      <c r="B257"/>
    </row>
    <row r="258" spans="1:2">
      <c r="A258"/>
      <c r="B258"/>
    </row>
    <row r="259" spans="1:2">
      <c r="A259"/>
      <c r="B259"/>
    </row>
    <row r="260" spans="1:2">
      <c r="A260"/>
      <c r="B260"/>
    </row>
    <row r="261" spans="1:2">
      <c r="A261"/>
      <c r="B261"/>
    </row>
    <row r="262" spans="1:2">
      <c r="A262"/>
      <c r="B262"/>
    </row>
    <row r="263" spans="1:2">
      <c r="A263"/>
      <c r="B263"/>
    </row>
    <row r="264" spans="1:2">
      <c r="A264"/>
      <c r="B264"/>
    </row>
    <row r="265" spans="1:2">
      <c r="A265"/>
      <c r="B265"/>
    </row>
    <row r="266" spans="1:2">
      <c r="A266"/>
      <c r="B266"/>
    </row>
    <row r="267" spans="1:2">
      <c r="A267"/>
      <c r="B267"/>
    </row>
    <row r="268" spans="1:2">
      <c r="A268"/>
      <c r="B268"/>
    </row>
    <row r="269" spans="1:2">
      <c r="A269"/>
      <c r="B269"/>
    </row>
    <row r="270" spans="1:2">
      <c r="A270"/>
      <c r="B270"/>
    </row>
    <row r="271" spans="1:2">
      <c r="A271"/>
      <c r="B271"/>
    </row>
    <row r="272" spans="1:2">
      <c r="A272"/>
      <c r="B272"/>
    </row>
    <row r="273" spans="1:2">
      <c r="A273"/>
      <c r="B273"/>
    </row>
    <row r="274" spans="1:2">
      <c r="A274"/>
      <c r="B274"/>
    </row>
    <row r="275" spans="1:2">
      <c r="A275"/>
      <c r="B275"/>
    </row>
    <row r="276" spans="1:2">
      <c r="A276"/>
      <c r="B276"/>
    </row>
    <row r="277" spans="1:2">
      <c r="A277"/>
      <c r="B277"/>
    </row>
    <row r="278" spans="1:2">
      <c r="A278"/>
      <c r="B278"/>
    </row>
    <row r="279" spans="1:2">
      <c r="A279"/>
      <c r="B279"/>
    </row>
    <row r="280" spans="1:2">
      <c r="A280"/>
      <c r="B280"/>
    </row>
    <row r="281" spans="1:2">
      <c r="A281"/>
      <c r="B281"/>
    </row>
    <row r="282" spans="1:2">
      <c r="A282"/>
      <c r="B282"/>
    </row>
    <row r="283" spans="1:2">
      <c r="A283"/>
      <c r="B283"/>
    </row>
    <row r="284" spans="1:2">
      <c r="A284"/>
      <c r="B28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31"/>
  <sheetViews>
    <sheetView showGridLines="0" topLeftCell="A16" workbookViewId="0">
      <selection activeCell="G28" sqref="G28"/>
    </sheetView>
  </sheetViews>
  <sheetFormatPr baseColWidth="10" defaultColWidth="11.42578125" defaultRowHeight="15"/>
  <cols>
    <col min="1" max="1" width="4.140625" customWidth="1"/>
    <col min="2" max="2" width="11.140625" customWidth="1"/>
    <col min="3" max="3" width="38.7109375" customWidth="1"/>
    <col min="4" max="4" width="23.85546875" customWidth="1"/>
    <col min="5" max="5" width="21.28515625" customWidth="1"/>
    <col min="7" max="7" width="28" customWidth="1"/>
  </cols>
  <sheetData>
    <row r="3" spans="2:5" ht="21.75" customHeight="1">
      <c r="B3" s="397" t="s">
        <v>1437</v>
      </c>
      <c r="C3" s="398"/>
      <c r="D3" s="398"/>
      <c r="E3" s="399"/>
    </row>
    <row r="4" spans="2:5" ht="21.75" customHeight="1">
      <c r="B4" s="400"/>
      <c r="C4" s="401"/>
      <c r="D4" s="401"/>
      <c r="E4" s="402"/>
    </row>
    <row r="5" spans="2:5" ht="21.75" customHeight="1">
      <c r="B5" s="400"/>
      <c r="C5" s="401"/>
      <c r="D5" s="401"/>
      <c r="E5" s="402"/>
    </row>
    <row r="6" spans="2:5" ht="15.75">
      <c r="B6" s="73" t="s">
        <v>1438</v>
      </c>
      <c r="C6" s="73" t="s">
        <v>1439</v>
      </c>
      <c r="D6" s="78" t="s">
        <v>1355</v>
      </c>
      <c r="E6" s="74" t="s">
        <v>1356</v>
      </c>
    </row>
    <row r="7" spans="2:5" ht="24" customHeight="1">
      <c r="B7" s="19">
        <v>304</v>
      </c>
      <c r="C7" s="62" t="s">
        <v>1440</v>
      </c>
      <c r="D7" s="51">
        <f>'RELACIÓN PROYECTOS'!D3</f>
        <v>149509202</v>
      </c>
      <c r="E7" s="153">
        <f t="shared" ref="E7:E19" si="0">D7/$D$20</f>
        <v>5.0678682822620415E-4</v>
      </c>
    </row>
    <row r="8" spans="2:5" ht="24" customHeight="1">
      <c r="B8" s="19">
        <v>305</v>
      </c>
      <c r="C8" s="62" t="s">
        <v>1441</v>
      </c>
      <c r="D8" s="251">
        <f>'RELACIÓN PROYECTOS'!D7</f>
        <v>942099650</v>
      </c>
      <c r="E8" s="153">
        <f t="shared" si="0"/>
        <v>3.1934067409209841E-3</v>
      </c>
    </row>
    <row r="9" spans="2:5" ht="27" customHeight="1">
      <c r="B9" s="19">
        <v>307</v>
      </c>
      <c r="C9" s="62" t="s">
        <v>1442</v>
      </c>
      <c r="D9" s="251">
        <f>'RELACIÓN PROYECTOS'!D15</f>
        <v>1793767972</v>
      </c>
      <c r="E9" s="153">
        <f t="shared" si="0"/>
        <v>6.0802811395089286E-3</v>
      </c>
    </row>
    <row r="10" spans="2:5" ht="21" customHeight="1">
      <c r="B10" s="19">
        <v>308</v>
      </c>
      <c r="C10" s="62" t="s">
        <v>1443</v>
      </c>
      <c r="D10" s="251">
        <f>'RELACIÓN PROYECTOS'!D18</f>
        <v>13224635578</v>
      </c>
      <c r="E10" s="153">
        <f t="shared" si="0"/>
        <v>4.4827147957234331E-2</v>
      </c>
    </row>
    <row r="11" spans="2:5" ht="24.75" customHeight="1">
      <c r="B11" s="19">
        <v>309</v>
      </c>
      <c r="C11" s="62" t="s">
        <v>1444</v>
      </c>
      <c r="D11" s="251">
        <f>'RELACIÓN PROYECTOS'!D33</f>
        <v>4074242799</v>
      </c>
      <c r="E11" s="153">
        <f t="shared" si="0"/>
        <v>1.3810337811372054E-2</v>
      </c>
    </row>
    <row r="12" spans="2:5" ht="23.25" customHeight="1">
      <c r="B12" s="19">
        <v>310</v>
      </c>
      <c r="C12" s="62" t="s">
        <v>179</v>
      </c>
      <c r="D12" s="251">
        <f>'RELACIÓN PROYECTOS'!D46</f>
        <v>2906879061</v>
      </c>
      <c r="E12" s="153">
        <f t="shared" si="0"/>
        <v>9.853360192246606E-3</v>
      </c>
    </row>
    <row r="13" spans="2:5" ht="24.75" customHeight="1">
      <c r="B13" s="19">
        <v>311</v>
      </c>
      <c r="C13" s="62" t="s">
        <v>1445</v>
      </c>
      <c r="D13" s="251">
        <f>'RELACIÓN PROYECTOS'!D51</f>
        <v>1594774143</v>
      </c>
      <c r="E13" s="153">
        <f t="shared" si="0"/>
        <v>5.4057577651182498E-3</v>
      </c>
    </row>
    <row r="14" spans="2:5" ht="35.25" customHeight="1">
      <c r="B14" s="19">
        <v>312</v>
      </c>
      <c r="C14" s="62" t="s">
        <v>1446</v>
      </c>
      <c r="D14" s="251">
        <f>'RELACIÓN PROYECTOS'!D57</f>
        <v>2647787485</v>
      </c>
      <c r="E14" s="153">
        <f t="shared" si="0"/>
        <v>8.9751252992453807E-3</v>
      </c>
    </row>
    <row r="15" spans="2:5" ht="25.5" customHeight="1">
      <c r="B15" s="19">
        <v>313</v>
      </c>
      <c r="C15" s="62" t="s">
        <v>1457</v>
      </c>
      <c r="D15" s="251">
        <f>'RELACIÓN PROYECTOS'!D77</f>
        <v>570243430</v>
      </c>
      <c r="E15" s="153">
        <f t="shared" si="0"/>
        <v>1.9329369386008194E-3</v>
      </c>
    </row>
    <row r="16" spans="2:5" ht="24.75" customHeight="1">
      <c r="B16" s="19">
        <v>314</v>
      </c>
      <c r="C16" s="62" t="s">
        <v>169</v>
      </c>
      <c r="D16" s="251">
        <f>'RELACIÓN PROYECTOS'!D81</f>
        <v>209985915222</v>
      </c>
      <c r="E16" s="153">
        <f t="shared" si="0"/>
        <v>0.71178291719819353</v>
      </c>
    </row>
    <row r="17" spans="2:5" ht="30.75" customHeight="1">
      <c r="B17" s="19">
        <v>316</v>
      </c>
      <c r="C17" s="62" t="s">
        <v>1447</v>
      </c>
      <c r="D17" s="251">
        <f>'RELACIÓN PROYECTOS'!D91</f>
        <v>6033136412</v>
      </c>
      <c r="E17" s="153">
        <f t="shared" si="0"/>
        <v>2.0450340350913664E-2</v>
      </c>
    </row>
    <row r="18" spans="2:5" ht="27.75" customHeight="1">
      <c r="B18" s="19">
        <v>318</v>
      </c>
      <c r="C18" s="62" t="s">
        <v>1448</v>
      </c>
      <c r="D18" s="251">
        <f>'RELACIÓN PROYECTOS'!D117</f>
        <v>50232275040.003296</v>
      </c>
      <c r="E18" s="153">
        <f t="shared" si="0"/>
        <v>0.17027082615362762</v>
      </c>
    </row>
    <row r="19" spans="2:5" ht="42" customHeight="1">
      <c r="B19" s="19">
        <v>324</v>
      </c>
      <c r="C19" s="62" t="s">
        <v>1449</v>
      </c>
      <c r="D19" s="251">
        <f>'RELACIÓN PROYECTOS'!D141</f>
        <v>858719518.00100005</v>
      </c>
      <c r="E19" s="153">
        <f t="shared" si="0"/>
        <v>2.9107756247917214E-3</v>
      </c>
    </row>
    <row r="20" spans="2:5" ht="27" customHeight="1">
      <c r="B20" s="419" t="s">
        <v>1357</v>
      </c>
      <c r="C20" s="420"/>
      <c r="D20" s="252">
        <f>SUM(D7:D19)</f>
        <v>295013985512.00427</v>
      </c>
      <c r="E20" s="76">
        <f>SUM(E7:E19)</f>
        <v>1.0000000000000002</v>
      </c>
    </row>
    <row r="22" spans="2:5" ht="21" customHeight="1">
      <c r="B22" s="397" t="s">
        <v>1450</v>
      </c>
      <c r="C22" s="398"/>
      <c r="D22" s="398"/>
      <c r="E22" s="399"/>
    </row>
    <row r="23" spans="2:5" ht="21" customHeight="1">
      <c r="B23" s="400"/>
      <c r="C23" s="401"/>
      <c r="D23" s="401"/>
      <c r="E23" s="402"/>
    </row>
    <row r="24" spans="2:5" ht="21" customHeight="1">
      <c r="B24" s="400"/>
      <c r="C24" s="401"/>
      <c r="D24" s="401"/>
      <c r="E24" s="402"/>
    </row>
    <row r="25" spans="2:5" ht="15.75">
      <c r="B25" s="73" t="s">
        <v>1438</v>
      </c>
      <c r="C25" s="73" t="s">
        <v>1439</v>
      </c>
      <c r="D25" s="78" t="s">
        <v>1355</v>
      </c>
      <c r="E25" s="74" t="s">
        <v>1356</v>
      </c>
    </row>
    <row r="26" spans="2:5" ht="24.75" customHeight="1">
      <c r="B26" s="19">
        <v>319</v>
      </c>
      <c r="C26" s="62" t="s">
        <v>1451</v>
      </c>
      <c r="D26" s="51">
        <f>'RELACIÓN PROYECTOS'!D148</f>
        <v>7073627985</v>
      </c>
      <c r="E26" s="153">
        <f>D26/$D$29</f>
        <v>0.60730953191738368</v>
      </c>
    </row>
    <row r="27" spans="2:5" ht="31.5" customHeight="1">
      <c r="B27" s="19">
        <v>305</v>
      </c>
      <c r="C27" s="62" t="s">
        <v>1452</v>
      </c>
      <c r="D27" s="251">
        <f>'RELACIÓN PROYECTOS'!D152</f>
        <v>4454923248</v>
      </c>
      <c r="E27" s="153">
        <f>D27/$D$29</f>
        <v>0.38247945159230062</v>
      </c>
    </row>
    <row r="28" spans="2:5" ht="24.75" customHeight="1">
      <c r="B28" s="19">
        <v>307</v>
      </c>
      <c r="C28" s="62" t="s">
        <v>1453</v>
      </c>
      <c r="D28" s="251">
        <f>'RELACIÓN PROYECTOS'!D158</f>
        <v>118932650</v>
      </c>
      <c r="E28" s="153">
        <f>D28/$D$29</f>
        <v>1.0211016490315757E-2</v>
      </c>
    </row>
    <row r="29" spans="2:5" ht="24.75" customHeight="1">
      <c r="B29" s="419" t="s">
        <v>1357</v>
      </c>
      <c r="C29" s="420"/>
      <c r="D29" s="252">
        <f>SUM(D26:D28)</f>
        <v>11647483883</v>
      </c>
      <c r="E29" s="76">
        <f>SUM(E26:E28)</f>
        <v>1</v>
      </c>
    </row>
    <row r="31" spans="2:5" s="262" customFormat="1" ht="24" customHeight="1">
      <c r="B31" s="261" t="s">
        <v>1460</v>
      </c>
      <c r="C31" s="261"/>
      <c r="D31" s="421">
        <f>D29+D20</f>
        <v>306661469395.00427</v>
      </c>
      <c r="E31" s="422"/>
    </row>
  </sheetData>
  <mergeCells count="5">
    <mergeCell ref="B3:E5"/>
    <mergeCell ref="B20:C20"/>
    <mergeCell ref="B22:E24"/>
    <mergeCell ref="B29:C29"/>
    <mergeCell ref="D31:E3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POAI 2023 INICIAL</vt:lpstr>
      <vt:lpstr>RESUMEN PROGRAMAS</vt:lpstr>
      <vt:lpstr>FUENTES POR UNIDAD</vt:lpstr>
      <vt:lpstr>LÍNEA ESTRATEGICA</vt:lpstr>
      <vt:lpstr>RELACIÓN PROYECTOS</vt:lpstr>
      <vt:lpstr>Hoja1</vt:lpstr>
      <vt:lpstr>UNIDADES EJECUTORA</vt:lpstr>
      <vt:lpstr>'POAI 2023 INICIAL'!Área_de_impresión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AUXPLANEACION12</cp:lastModifiedBy>
  <cp:revision/>
  <dcterms:created xsi:type="dcterms:W3CDTF">2020-08-12T15:20:51Z</dcterms:created>
  <dcterms:modified xsi:type="dcterms:W3CDTF">2023-02-23T21:27:15Z</dcterms:modified>
  <cp:category/>
  <cp:contentStatus/>
</cp:coreProperties>
</file>